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filterPrivacy="1" defaultThemeVersion="124226"/>
  <xr:revisionPtr revIDLastSave="0" documentId="8_{5096A7C9-5541-497C-A12E-26AD70AEC6D4}" xr6:coauthVersionLast="41" xr6:coauthVersionMax="41" xr10:uidLastSave="{00000000-0000-0000-0000-000000000000}"/>
  <workbookProtection workbookPassword="C01D" lockStructure="1"/>
  <bookViews>
    <workbookView xWindow="28680" yWindow="-120" windowWidth="29040" windowHeight="18240" tabRatio="652" xr2:uid="{00000000-000D-0000-FFFF-FFFF00000000}"/>
  </bookViews>
  <sheets>
    <sheet name="Introduction" sheetId="1" r:id="rId1"/>
    <sheet name="Contents" sheetId="2" r:id="rId2"/>
    <sheet name="Question 1, 1a, 1b." sheetId="4" r:id="rId3"/>
    <sheet name="Question 1c." sheetId="5" r:id="rId4"/>
    <sheet name="Question 2." sheetId="6" r:id="rId5"/>
    <sheet name="Question 3." sheetId="7" r:id="rId6"/>
    <sheet name="Question 4." sheetId="8" r:id="rId7"/>
    <sheet name="DataPage" sheetId="3" r:id="rId8"/>
    <sheet name="Section A." sheetId="9" r:id="rId9"/>
    <sheet name="Section B." sheetId="10" r:id="rId10"/>
    <sheet name="Balance Districts" sheetId="18" r:id="rId11"/>
    <sheet name="Balance Varieties" sheetId="19" r:id="rId12"/>
    <sheet name="Grower List" sheetId="20" r:id="rId13"/>
    <sheet name="Assessment Totals" sheetId="11" r:id="rId14"/>
    <sheet name="Table 10" sheetId="13"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Varieties!$A$3:$D$453</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'T10'!$A$2:$R$386</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S650" i="6"/>
  <c r="N650" i="6"/>
  <c r="M650" i="6"/>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S644" i="6"/>
  <c r="N644" i="6"/>
  <c r="M644" i="6"/>
  <c r="K644" i="6"/>
  <c r="B644" i="6"/>
  <c r="T644" i="6" s="1"/>
  <c r="A644" i="6"/>
  <c r="N643" i="6"/>
  <c r="M643" i="6"/>
  <c r="S643" i="6" s="1"/>
  <c r="K643" i="6"/>
  <c r="B643" i="6"/>
  <c r="T643" i="6" s="1"/>
  <c r="A643" i="6"/>
  <c r="S642" i="6"/>
  <c r="N642" i="6"/>
  <c r="M642" i="6"/>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S636" i="6"/>
  <c r="N636" i="6"/>
  <c r="M636" i="6"/>
  <c r="K636" i="6"/>
  <c r="B636" i="6"/>
  <c r="T636" i="6" s="1"/>
  <c r="A636" i="6"/>
  <c r="N635" i="6"/>
  <c r="M635" i="6"/>
  <c r="S635" i="6" s="1"/>
  <c r="K635" i="6"/>
  <c r="B635" i="6"/>
  <c r="T635" i="6" s="1"/>
  <c r="A635" i="6"/>
  <c r="S634" i="6"/>
  <c r="N634" i="6"/>
  <c r="M634" i="6"/>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S628" i="6"/>
  <c r="N628" i="6"/>
  <c r="M628" i="6"/>
  <c r="K628" i="6"/>
  <c r="B628" i="6"/>
  <c r="T628" i="6" s="1"/>
  <c r="A628" i="6"/>
  <c r="N627" i="6"/>
  <c r="M627" i="6"/>
  <c r="S627" i="6" s="1"/>
  <c r="K627" i="6"/>
  <c r="B627" i="6"/>
  <c r="T627" i="6" s="1"/>
  <c r="A627" i="6"/>
  <c r="S626" i="6"/>
  <c r="N626" i="6"/>
  <c r="M626" i="6"/>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S620" i="6"/>
  <c r="N620" i="6"/>
  <c r="M620" i="6"/>
  <c r="K620" i="6"/>
  <c r="B620" i="6"/>
  <c r="T620" i="6" s="1"/>
  <c r="A620" i="6"/>
  <c r="N619" i="6"/>
  <c r="M619" i="6"/>
  <c r="S619" i="6" s="1"/>
  <c r="K619" i="6"/>
  <c r="B619" i="6"/>
  <c r="T619" i="6" s="1"/>
  <c r="A619" i="6"/>
  <c r="S618" i="6"/>
  <c r="N618" i="6"/>
  <c r="M618" i="6"/>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S612" i="6"/>
  <c r="N612" i="6"/>
  <c r="M612" i="6"/>
  <c r="K612" i="6"/>
  <c r="B612" i="6"/>
  <c r="T612" i="6" s="1"/>
  <c r="A612" i="6"/>
  <c r="N611" i="6"/>
  <c r="M611" i="6"/>
  <c r="S611" i="6" s="1"/>
  <c r="K611" i="6"/>
  <c r="B611" i="6"/>
  <c r="T611" i="6" s="1"/>
  <c r="A611" i="6"/>
  <c r="S610" i="6"/>
  <c r="N610" i="6"/>
  <c r="M610" i="6"/>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P478"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P339"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P323"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P291"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P274"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P258"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L507"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L433" i="4" l="1"/>
  <c r="L465" i="4"/>
  <c r="L343" i="4"/>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L212" i="4"/>
  <c r="B212" i="4"/>
  <c r="M212" i="4" s="1"/>
  <c r="A212" i="4"/>
  <c r="L244" i="4" l="1"/>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I42" i="11" l="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N273" i="6"/>
  <c r="M273" i="6"/>
  <c r="S273" i="6" s="1"/>
  <c r="K273" i="6"/>
  <c r="B273" i="6"/>
  <c r="T273" i="6" s="1"/>
  <c r="A273" i="6"/>
  <c r="N272" i="6"/>
  <c r="M272" i="6"/>
  <c r="S272" i="6" s="1"/>
  <c r="K272" i="6"/>
  <c r="B272" i="6"/>
  <c r="T272" i="6" s="1"/>
  <c r="A272" i="6"/>
  <c r="N271" i="6"/>
  <c r="M271" i="6"/>
  <c r="S271" i="6" s="1"/>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R357" i="20"/>
  <c r="B357" i="20"/>
  <c r="Q357" i="20" s="1"/>
  <c r="B356" i="20"/>
  <c r="Q356" i="20" s="1"/>
  <c r="B355" i="20"/>
  <c r="B354" i="20"/>
  <c r="Q354" i="20" s="1"/>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R324" i="20"/>
  <c r="B324" i="20"/>
  <c r="Q324" i="20" s="1"/>
  <c r="B323" i="20"/>
  <c r="B322" i="20"/>
  <c r="Q322" i="20" s="1"/>
  <c r="R321" i="20"/>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R304" i="20"/>
  <c r="B304" i="20"/>
  <c r="Q304" i="20" s="1"/>
  <c r="R303" i="20"/>
  <c r="B303" i="20"/>
  <c r="Q303" i="20" s="1"/>
  <c r="B302" i="20"/>
  <c r="B301" i="20"/>
  <c r="Q301" i="20" s="1"/>
  <c r="R300" i="20"/>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R272" i="20"/>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R240" i="20"/>
  <c r="B240" i="20"/>
  <c r="Q240" i="20" s="1"/>
  <c r="R239" i="20"/>
  <c r="B239" i="20"/>
  <c r="Q239" i="20" s="1"/>
  <c r="B238" i="20"/>
  <c r="B237" i="20"/>
  <c r="Q237" i="20" s="1"/>
  <c r="R236" i="20"/>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R211" i="20"/>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R179" i="20"/>
  <c r="B179" i="20"/>
  <c r="Q179" i="20" s="1"/>
  <c r="R178" i="20"/>
  <c r="B178" i="20"/>
  <c r="Q178" i="20" s="1"/>
  <c r="B177" i="20"/>
  <c r="B176" i="20"/>
  <c r="Q176" i="20" s="1"/>
  <c r="R175" i="20"/>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53" i="20" l="1"/>
  <c r="R356" i="20"/>
  <c r="R385" i="20"/>
  <c r="R191" i="20"/>
  <c r="R194" i="20"/>
  <c r="R224" i="20"/>
  <c r="R252" i="20"/>
  <c r="R255" i="20"/>
  <c r="R288" i="20"/>
  <c r="R337" i="20"/>
  <c r="R340" i="20"/>
  <c r="R373" i="20"/>
  <c r="R376" i="20"/>
  <c r="R393" i="20"/>
  <c r="R401" i="20"/>
  <c r="R195" i="20"/>
  <c r="R223" i="20"/>
  <c r="R256" i="20"/>
  <c r="R284" i="20"/>
  <c r="R287" i="20"/>
  <c r="R341" i="20"/>
  <c r="R369" i="20"/>
  <c r="R372" i="20"/>
  <c r="R377" i="20"/>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Q61" i="20"/>
  <c r="N61" i="20" s="1"/>
  <c r="R61" i="20"/>
  <c r="Q63" i="20"/>
  <c r="N63" i="20" s="1"/>
  <c r="R63" i="20"/>
  <c r="Q65" i="20"/>
  <c r="N65" i="20" s="1"/>
  <c r="R65" i="20"/>
  <c r="Q67" i="20"/>
  <c r="N67" i="20" s="1"/>
  <c r="R67" i="20"/>
  <c r="Q69" i="20"/>
  <c r="N69" i="20" s="1"/>
  <c r="R69" i="20"/>
  <c r="Q71" i="20"/>
  <c r="N71" i="20" s="1"/>
  <c r="R71" i="20"/>
  <c r="Q73" i="20"/>
  <c r="N73" i="20" s="1"/>
  <c r="R73" i="20"/>
  <c r="Q75" i="20"/>
  <c r="N75" i="20" s="1"/>
  <c r="R75" i="20"/>
  <c r="Q77" i="20"/>
  <c r="N77" i="20" s="1"/>
  <c r="R77" i="20"/>
  <c r="Q79" i="20"/>
  <c r="N79" i="20" s="1"/>
  <c r="R79" i="20"/>
  <c r="Q81" i="20"/>
  <c r="N81" i="20" s="1"/>
  <c r="R81" i="20"/>
  <c r="Q83" i="20"/>
  <c r="N83" i="20" s="1"/>
  <c r="R83" i="20"/>
  <c r="Q85" i="20"/>
  <c r="N85" i="20" s="1"/>
  <c r="R85" i="20"/>
  <c r="Q87" i="20"/>
  <c r="N87" i="20" s="1"/>
  <c r="R87" i="20"/>
  <c r="Q89" i="20"/>
  <c r="N89" i="20" s="1"/>
  <c r="R89" i="20"/>
  <c r="Q91" i="20"/>
  <c r="N91" i="20" s="1"/>
  <c r="R91" i="20"/>
  <c r="Q93" i="20"/>
  <c r="N93" i="20" s="1"/>
  <c r="R93" i="20"/>
  <c r="Q95" i="20"/>
  <c r="N95" i="20" s="1"/>
  <c r="R95" i="20"/>
  <c r="Q97" i="20"/>
  <c r="N97" i="20" s="1"/>
  <c r="R97" i="20"/>
  <c r="Q99" i="20"/>
  <c r="N99" i="20" s="1"/>
  <c r="R99" i="20"/>
  <c r="Q101" i="20"/>
  <c r="N101" i="20" s="1"/>
  <c r="R101" i="20"/>
  <c r="Q103" i="20"/>
  <c r="N103" i="20" s="1"/>
  <c r="R103" i="20"/>
  <c r="Q105" i="20"/>
  <c r="N105" i="20" s="1"/>
  <c r="R105" i="20"/>
  <c r="Q107" i="20"/>
  <c r="N107" i="20" s="1"/>
  <c r="R107" i="20"/>
  <c r="Q109" i="20"/>
  <c r="N109" i="20" s="1"/>
  <c r="R109" i="20"/>
  <c r="Q111" i="20"/>
  <c r="N111" i="20" s="1"/>
  <c r="R111" i="20"/>
  <c r="Q113" i="20"/>
  <c r="N113" i="20" s="1"/>
  <c r="R113" i="20"/>
  <c r="Q115" i="20"/>
  <c r="N115" i="20" s="1"/>
  <c r="R115" i="20"/>
  <c r="Q117" i="20"/>
  <c r="N117" i="20" s="1"/>
  <c r="R117" i="20"/>
  <c r="Q119" i="20"/>
  <c r="N119" i="20" s="1"/>
  <c r="R119" i="20"/>
  <c r="Q121" i="20"/>
  <c r="N121" i="20" s="1"/>
  <c r="R121" i="20"/>
  <c r="Q123" i="20"/>
  <c r="N123" i="20" s="1"/>
  <c r="R123" i="20"/>
  <c r="Q125" i="20"/>
  <c r="N125" i="20" s="1"/>
  <c r="R125" i="20"/>
  <c r="Q127" i="20"/>
  <c r="N127" i="20" s="1"/>
  <c r="R127" i="20"/>
  <c r="Q129" i="20"/>
  <c r="N129" i="20" s="1"/>
  <c r="R129" i="20"/>
  <c r="Q131" i="20"/>
  <c r="N131" i="20" s="1"/>
  <c r="R131" i="20"/>
  <c r="Q133" i="20"/>
  <c r="N133" i="20" s="1"/>
  <c r="R133" i="20"/>
  <c r="Q135" i="20"/>
  <c r="N135" i="20" s="1"/>
  <c r="R135" i="20"/>
  <c r="Q137" i="20"/>
  <c r="N137" i="20" s="1"/>
  <c r="R137" i="20"/>
  <c r="Q139" i="20"/>
  <c r="N139" i="20" s="1"/>
  <c r="R139" i="20"/>
  <c r="Q141" i="20"/>
  <c r="N141" i="20" s="1"/>
  <c r="R141" i="20"/>
  <c r="Q143" i="20"/>
  <c r="N143" i="20" s="1"/>
  <c r="R143" i="20"/>
  <c r="Q145" i="20"/>
  <c r="N145" i="20" s="1"/>
  <c r="R145" i="20"/>
  <c r="Q147" i="20"/>
  <c r="N147" i="20" s="1"/>
  <c r="R147" i="20"/>
  <c r="Q149" i="20"/>
  <c r="N149" i="20" s="1"/>
  <c r="R149" i="20"/>
  <c r="Q151" i="20"/>
  <c r="N151" i="20" s="1"/>
  <c r="R151" i="20"/>
  <c r="Q153" i="20"/>
  <c r="N153" i="20" s="1"/>
  <c r="R153" i="20"/>
  <c r="Q155" i="20"/>
  <c r="N155" i="20" s="1"/>
  <c r="R155" i="20"/>
  <c r="Q157" i="20"/>
  <c r="N157" i="20" s="1"/>
  <c r="R157" i="20"/>
  <c r="Q159" i="20"/>
  <c r="N159" i="20" s="1"/>
  <c r="R159" i="20"/>
  <c r="Q161" i="20"/>
  <c r="N161" i="20" s="1"/>
  <c r="R161" i="20"/>
  <c r="Q163" i="20"/>
  <c r="N163" i="20" s="1"/>
  <c r="R163" i="20"/>
  <c r="Q165" i="20"/>
  <c r="N165" i="20" s="1"/>
  <c r="R165" i="20"/>
  <c r="Q167" i="20"/>
  <c r="N167" i="20" s="1"/>
  <c r="R167" i="20"/>
  <c r="Q171" i="20"/>
  <c r="R171" i="20"/>
  <c r="Q186" i="20"/>
  <c r="N186" i="20" s="1"/>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2" i="20"/>
  <c r="N64" i="20"/>
  <c r="N66" i="20"/>
  <c r="N68" i="20"/>
  <c r="N70" i="20"/>
  <c r="N72" i="20"/>
  <c r="N74" i="20"/>
  <c r="N76" i="20"/>
  <c r="N78" i="20"/>
  <c r="N80" i="20"/>
  <c r="N82" i="20"/>
  <c r="N86" i="20"/>
  <c r="N90" i="20"/>
  <c r="N94" i="20"/>
  <c r="N98" i="20"/>
  <c r="N102" i="20"/>
  <c r="N106" i="20"/>
  <c r="N110" i="20"/>
  <c r="N114" i="20"/>
  <c r="N118" i="20"/>
  <c r="N122" i="20"/>
  <c r="N126" i="20"/>
  <c r="N130" i="20"/>
  <c r="N134" i="20"/>
  <c r="N138" i="20"/>
  <c r="N142" i="20"/>
  <c r="N146" i="20"/>
  <c r="N150" i="20"/>
  <c r="N154" i="20"/>
  <c r="N158" i="20"/>
  <c r="N162" i="20"/>
  <c r="N166" i="20"/>
  <c r="R174" i="20"/>
  <c r="N178" i="20"/>
  <c r="R182" i="20"/>
  <c r="N182" i="20" s="1"/>
  <c r="R190" i="20"/>
  <c r="N190" i="20" s="1"/>
  <c r="N194" i="20"/>
  <c r="R198" i="20"/>
  <c r="N202" i="20"/>
  <c r="R206" i="20"/>
  <c r="N206" i="20" s="1"/>
  <c r="N210" i="20"/>
  <c r="R214" i="20"/>
  <c r="N223" i="20"/>
  <c r="R227" i="20"/>
  <c r="R235" i="20"/>
  <c r="N239" i="20"/>
  <c r="R243" i="20"/>
  <c r="N243" i="20" s="1"/>
  <c r="N247" i="20"/>
  <c r="R251" i="20"/>
  <c r="N251" i="20" s="1"/>
  <c r="N255" i="20"/>
  <c r="R259" i="20"/>
  <c r="N259" i="20" s="1"/>
  <c r="R267" i="20"/>
  <c r="N271" i="20"/>
  <c r="R275" i="20"/>
  <c r="R283" i="20"/>
  <c r="N283" i="20" s="1"/>
  <c r="N287" i="20"/>
  <c r="R291" i="20"/>
  <c r="N291" i="20" s="1"/>
  <c r="R299" i="20"/>
  <c r="N303" i="20"/>
  <c r="R307" i="20"/>
  <c r="R312" i="20"/>
  <c r="N312" i="20" s="1"/>
  <c r="R320" i="20"/>
  <c r="N320" i="20" s="1"/>
  <c r="N324" i="20"/>
  <c r="R328" i="20"/>
  <c r="R336" i="20"/>
  <c r="N336" i="20" s="1"/>
  <c r="N340" i="20"/>
  <c r="R344" i="20"/>
  <c r="N344" i="20" s="1"/>
  <c r="R352" i="20"/>
  <c r="N352" i="20" s="1"/>
  <c r="N356" i="20"/>
  <c r="R360" i="20"/>
  <c r="R368" i="20"/>
  <c r="N368" i="20" s="1"/>
  <c r="N372" i="20"/>
  <c r="Q169" i="20"/>
  <c r="N169" i="20" s="1"/>
  <c r="R169" i="20"/>
  <c r="Q177" i="20"/>
  <c r="N177" i="20" s="1"/>
  <c r="R177" i="20"/>
  <c r="Q193" i="20"/>
  <c r="N193" i="20" s="1"/>
  <c r="R193" i="20"/>
  <c r="Q201" i="20"/>
  <c r="N201" i="20" s="1"/>
  <c r="R201" i="20"/>
  <c r="Q209" i="20"/>
  <c r="N209" i="20" s="1"/>
  <c r="R209" i="20"/>
  <c r="Q217" i="20"/>
  <c r="N217" i="20" s="1"/>
  <c r="R217" i="20"/>
  <c r="Q222" i="20"/>
  <c r="N222" i="20" s="1"/>
  <c r="R222" i="20"/>
  <c r="Q230" i="20"/>
  <c r="N230" i="20" s="1"/>
  <c r="R230" i="20"/>
  <c r="Q238" i="20"/>
  <c r="N238" i="20" s="1"/>
  <c r="R238" i="20"/>
  <c r="Q246" i="20"/>
  <c r="N246" i="20" s="1"/>
  <c r="R246" i="20"/>
  <c r="Q254" i="20"/>
  <c r="N254" i="20" s="1"/>
  <c r="R254" i="20"/>
  <c r="Q262" i="20"/>
  <c r="N262" i="20" s="1"/>
  <c r="R262" i="20"/>
  <c r="Q270" i="20"/>
  <c r="N270" i="20" s="1"/>
  <c r="R270" i="20"/>
  <c r="Q278" i="20"/>
  <c r="N278" i="20" s="1"/>
  <c r="R278" i="20"/>
  <c r="Q286" i="20"/>
  <c r="N286" i="20" s="1"/>
  <c r="R286" i="20"/>
  <c r="Q294" i="20"/>
  <c r="N294" i="20" s="1"/>
  <c r="R294" i="20"/>
  <c r="Q302" i="20"/>
  <c r="N302" i="20" s="1"/>
  <c r="R302" i="20"/>
  <c r="Q310" i="20"/>
  <c r="N310" i="20" s="1"/>
  <c r="R310" i="20"/>
  <c r="Q315" i="20"/>
  <c r="N315" i="20" s="1"/>
  <c r="R315" i="20"/>
  <c r="Q323" i="20"/>
  <c r="N323" i="20" s="1"/>
  <c r="R323" i="20"/>
  <c r="Q331" i="20"/>
  <c r="N331" i="20" s="1"/>
  <c r="R331" i="20"/>
  <c r="Q339" i="20"/>
  <c r="N339" i="20" s="1"/>
  <c r="R339" i="20"/>
  <c r="Q347" i="20"/>
  <c r="N347" i="20" s="1"/>
  <c r="R347" i="20"/>
  <c r="Q355" i="20"/>
  <c r="N355" i="20" s="1"/>
  <c r="R355" i="20"/>
  <c r="Q363" i="20"/>
  <c r="R363" i="20"/>
  <c r="Q371" i="20"/>
  <c r="R371" i="20"/>
  <c r="N174" i="20"/>
  <c r="N198" i="20"/>
  <c r="N214" i="20"/>
  <c r="N227" i="20"/>
  <c r="N235" i="20"/>
  <c r="N267" i="20"/>
  <c r="N275" i="20"/>
  <c r="N299" i="20"/>
  <c r="N307" i="20"/>
  <c r="N328" i="20"/>
  <c r="N360" i="20"/>
  <c r="N376" i="20"/>
  <c r="R380" i="20"/>
  <c r="N380" i="20" s="1"/>
  <c r="R384" i="20"/>
  <c r="N384" i="20" s="1"/>
  <c r="R388" i="20"/>
  <c r="N388" i="20" s="1"/>
  <c r="R392" i="20"/>
  <c r="N392" i="20" s="1"/>
  <c r="R396" i="20"/>
  <c r="N396" i="20" s="1"/>
  <c r="R400" i="20"/>
  <c r="N400" i="20" s="1"/>
  <c r="N171" i="20"/>
  <c r="R172" i="20"/>
  <c r="N172" i="20" s="1"/>
  <c r="N175" i="20"/>
  <c r="R176" i="20"/>
  <c r="N176" i="20" s="1"/>
  <c r="N179" i="20"/>
  <c r="R180" i="20"/>
  <c r="N180" i="20" s="1"/>
  <c r="N183" i="20"/>
  <c r="R184" i="20"/>
  <c r="N184" i="20" s="1"/>
  <c r="N187" i="20"/>
  <c r="R188" i="20"/>
  <c r="N188" i="20" s="1"/>
  <c r="N191" i="20"/>
  <c r="R192" i="20"/>
  <c r="N192" i="20" s="1"/>
  <c r="N195" i="20"/>
  <c r="R196" i="20"/>
  <c r="N196" i="20" s="1"/>
  <c r="N199" i="20"/>
  <c r="R200" i="20"/>
  <c r="N200" i="20" s="1"/>
  <c r="N203" i="20"/>
  <c r="R204" i="20"/>
  <c r="N204" i="20" s="1"/>
  <c r="N207" i="20"/>
  <c r="R208" i="20"/>
  <c r="N208" i="20" s="1"/>
  <c r="N211" i="20"/>
  <c r="R212" i="20"/>
  <c r="N212" i="20" s="1"/>
  <c r="R216" i="20"/>
  <c r="N216" i="20" s="1"/>
  <c r="R220" i="20"/>
  <c r="N220" i="20" s="1"/>
  <c r="N224" i="20"/>
  <c r="R225" i="20"/>
  <c r="N225" i="20" s="1"/>
  <c r="N228" i="20"/>
  <c r="R229" i="20"/>
  <c r="N229" i="20" s="1"/>
  <c r="N232" i="20"/>
  <c r="R233" i="20"/>
  <c r="N233" i="20" s="1"/>
  <c r="N236" i="20"/>
  <c r="R237" i="20"/>
  <c r="N237" i="20" s="1"/>
  <c r="N240" i="20"/>
  <c r="R241" i="20"/>
  <c r="N241" i="20" s="1"/>
  <c r="R245" i="20"/>
  <c r="N245" i="20" s="1"/>
  <c r="R249" i="20"/>
  <c r="N249" i="20" s="1"/>
  <c r="N252" i="20"/>
  <c r="R253" i="20"/>
  <c r="N253" i="20" s="1"/>
  <c r="N256" i="20"/>
  <c r="R257" i="20"/>
  <c r="N257" i="20" s="1"/>
  <c r="N260" i="20"/>
  <c r="R261" i="20"/>
  <c r="N261" i="20" s="1"/>
  <c r="N264" i="20"/>
  <c r="R265" i="20"/>
  <c r="N265" i="20" s="1"/>
  <c r="N268" i="20"/>
  <c r="R269" i="20"/>
  <c r="N269" i="20" s="1"/>
  <c r="N272" i="20"/>
  <c r="R273" i="20"/>
  <c r="N273" i="20" s="1"/>
  <c r="R277" i="20"/>
  <c r="N277" i="20" s="1"/>
  <c r="R281" i="20"/>
  <c r="N281" i="20" s="1"/>
  <c r="N284" i="20"/>
  <c r="R285" i="20"/>
  <c r="N285" i="20" s="1"/>
  <c r="N288" i="20"/>
  <c r="R289" i="20"/>
  <c r="N289" i="20" s="1"/>
  <c r="N292" i="20"/>
  <c r="R293" i="20"/>
  <c r="N293" i="20" s="1"/>
  <c r="N296" i="20"/>
  <c r="R297" i="20"/>
  <c r="N297" i="20" s="1"/>
  <c r="N300" i="20"/>
  <c r="R301" i="20"/>
  <c r="N301" i="20" s="1"/>
  <c r="N304" i="20"/>
  <c r="R305" i="20"/>
  <c r="N305" i="20" s="1"/>
  <c r="R309" i="20"/>
  <c r="N309" i="20" s="1"/>
  <c r="R314" i="20"/>
  <c r="N314" i="20" s="1"/>
  <c r="R318" i="20"/>
  <c r="N318" i="20" s="1"/>
  <c r="N321" i="20"/>
  <c r="R322" i="20"/>
  <c r="N322" i="20" s="1"/>
  <c r="N325" i="20"/>
  <c r="R326" i="20"/>
  <c r="N326" i="20" s="1"/>
  <c r="R330" i="20"/>
  <c r="N330" i="20" s="1"/>
  <c r="R334" i="20"/>
  <c r="N334" i="20" s="1"/>
  <c r="N337" i="20"/>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N377" i="20"/>
  <c r="R378" i="20"/>
  <c r="N378" i="20" s="1"/>
  <c r="R379" i="20"/>
  <c r="N379" i="20" s="1"/>
  <c r="R382" i="20"/>
  <c r="N382" i="20" s="1"/>
  <c r="R383" i="20"/>
  <c r="N383" i="20" s="1"/>
  <c r="N385" i="20"/>
  <c r="R386" i="20"/>
  <c r="N386" i="20" s="1"/>
  <c r="R387" i="20"/>
  <c r="N387" i="20" s="1"/>
  <c r="R390" i="20"/>
  <c r="N390" i="20" s="1"/>
  <c r="R391" i="20"/>
  <c r="N391" i="20" s="1"/>
  <c r="N393" i="20"/>
  <c r="R394" i="20"/>
  <c r="N394" i="20" s="1"/>
  <c r="R395" i="20"/>
  <c r="N395" i="20" s="1"/>
  <c r="R398" i="20"/>
  <c r="N398" i="20" s="1"/>
  <c r="R399" i="20"/>
  <c r="N399" i="20" s="1"/>
  <c r="N401" i="20"/>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389" i="20" l="1"/>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AR993" i="3" s="1"/>
  <c r="F992" i="3"/>
  <c r="F991" i="3"/>
  <c r="AR991" i="3" s="1"/>
  <c r="F990" i="3"/>
  <c r="F989" i="3"/>
  <c r="AR989" i="3" s="1"/>
  <c r="F988" i="3"/>
  <c r="F987" i="3"/>
  <c r="AR987" i="3" s="1"/>
  <c r="F986" i="3"/>
  <c r="F985" i="3"/>
  <c r="AR985" i="3" s="1"/>
  <c r="F984" i="3"/>
  <c r="F983" i="3"/>
  <c r="AR983" i="3" s="1"/>
  <c r="F982" i="3"/>
  <c r="F981" i="3"/>
  <c r="AR981" i="3" s="1"/>
  <c r="F980" i="3"/>
  <c r="F979" i="3"/>
  <c r="AR979" i="3" s="1"/>
  <c r="F978" i="3"/>
  <c r="F977" i="3"/>
  <c r="AR977" i="3" s="1"/>
  <c r="F976" i="3"/>
  <c r="F975" i="3"/>
  <c r="AR975" i="3" s="1"/>
  <c r="F974" i="3"/>
  <c r="F973" i="3"/>
  <c r="AR973" i="3" s="1"/>
  <c r="F972" i="3"/>
  <c r="F971" i="3"/>
  <c r="AR971" i="3" s="1"/>
  <c r="F970" i="3"/>
  <c r="F969" i="3"/>
  <c r="AR969" i="3" s="1"/>
  <c r="F968" i="3"/>
  <c r="F967" i="3"/>
  <c r="AR967" i="3" s="1"/>
  <c r="F966" i="3"/>
  <c r="F965" i="3"/>
  <c r="AR965" i="3" s="1"/>
  <c r="F964" i="3"/>
  <c r="F963" i="3"/>
  <c r="AR963" i="3" s="1"/>
  <c r="F962" i="3"/>
  <c r="F961" i="3"/>
  <c r="AR961" i="3" s="1"/>
  <c r="F960" i="3"/>
  <c r="F959" i="3"/>
  <c r="AR959" i="3" s="1"/>
  <c r="F958" i="3"/>
  <c r="F957" i="3"/>
  <c r="AR957" i="3" s="1"/>
  <c r="F956" i="3"/>
  <c r="F955" i="3"/>
  <c r="AR955" i="3" s="1"/>
  <c r="F954" i="3"/>
  <c r="F953" i="3"/>
  <c r="AR953" i="3" s="1"/>
  <c r="F952" i="3"/>
  <c r="F951" i="3"/>
  <c r="AR951" i="3" s="1"/>
  <c r="F950" i="3"/>
  <c r="F949" i="3"/>
  <c r="AR949" i="3" s="1"/>
  <c r="F948" i="3"/>
  <c r="F947" i="3"/>
  <c r="AR947" i="3" s="1"/>
  <c r="F946" i="3"/>
  <c r="F945" i="3"/>
  <c r="AR945" i="3" s="1"/>
  <c r="F944" i="3"/>
  <c r="F943" i="3"/>
  <c r="AR943" i="3" s="1"/>
  <c r="F942" i="3"/>
  <c r="F941" i="3"/>
  <c r="AR941" i="3" s="1"/>
  <c r="F940" i="3"/>
  <c r="F939" i="3"/>
  <c r="AR939" i="3" s="1"/>
  <c r="F938" i="3"/>
  <c r="F937" i="3"/>
  <c r="AR937" i="3" s="1"/>
  <c r="F936" i="3"/>
  <c r="F935" i="3"/>
  <c r="AR935" i="3" s="1"/>
  <c r="F934" i="3"/>
  <c r="F933" i="3"/>
  <c r="AR933" i="3" s="1"/>
  <c r="F932" i="3"/>
  <c r="F931" i="3"/>
  <c r="AR931" i="3" s="1"/>
  <c r="F930" i="3"/>
  <c r="F929" i="3"/>
  <c r="AR929" i="3" s="1"/>
  <c r="F928" i="3"/>
  <c r="F927" i="3"/>
  <c r="AR927" i="3" s="1"/>
  <c r="F926" i="3"/>
  <c r="F925" i="3"/>
  <c r="AR925" i="3" s="1"/>
  <c r="F924" i="3"/>
  <c r="F923" i="3"/>
  <c r="AR923" i="3" s="1"/>
  <c r="F922" i="3"/>
  <c r="F921" i="3"/>
  <c r="AR921" i="3" s="1"/>
  <c r="F920" i="3"/>
  <c r="F919" i="3"/>
  <c r="AR919" i="3" s="1"/>
  <c r="F918" i="3"/>
  <c r="F917" i="3"/>
  <c r="AR917" i="3" s="1"/>
  <c r="F916" i="3"/>
  <c r="F915" i="3"/>
  <c r="AR915" i="3" s="1"/>
  <c r="F914" i="3"/>
  <c r="F913" i="3"/>
  <c r="AR913" i="3" s="1"/>
  <c r="F912" i="3"/>
  <c r="F911" i="3"/>
  <c r="AR911" i="3" s="1"/>
  <c r="F910" i="3"/>
  <c r="F909" i="3"/>
  <c r="AR909" i="3" s="1"/>
  <c r="F908" i="3"/>
  <c r="F907" i="3"/>
  <c r="AR907" i="3" s="1"/>
  <c r="F906" i="3"/>
  <c r="F905" i="3"/>
  <c r="AR905" i="3" s="1"/>
  <c r="F904" i="3"/>
  <c r="F903" i="3"/>
  <c r="AR903" i="3" s="1"/>
  <c r="F902" i="3"/>
  <c r="F901" i="3"/>
  <c r="AR901" i="3" s="1"/>
  <c r="F900" i="3"/>
  <c r="F899" i="3"/>
  <c r="AR899" i="3" s="1"/>
  <c r="F898" i="3"/>
  <c r="F897" i="3"/>
  <c r="AR897" i="3" s="1"/>
  <c r="F896" i="3"/>
  <c r="F895" i="3"/>
  <c r="AR895" i="3" s="1"/>
  <c r="F894" i="3"/>
  <c r="F893" i="3"/>
  <c r="AR893" i="3" s="1"/>
  <c r="F892" i="3"/>
  <c r="F891" i="3"/>
  <c r="AR891" i="3" s="1"/>
  <c r="F890" i="3"/>
  <c r="F889" i="3"/>
  <c r="AR889" i="3" s="1"/>
  <c r="F888" i="3"/>
  <c r="F887" i="3"/>
  <c r="AR887" i="3" s="1"/>
  <c r="F886" i="3"/>
  <c r="F885" i="3"/>
  <c r="AR885" i="3" s="1"/>
  <c r="F884" i="3"/>
  <c r="F883" i="3"/>
  <c r="AR883" i="3" s="1"/>
  <c r="F882" i="3"/>
  <c r="F881" i="3"/>
  <c r="AR881" i="3" s="1"/>
  <c r="F880" i="3"/>
  <c r="F879" i="3"/>
  <c r="AR879" i="3" s="1"/>
  <c r="F878" i="3"/>
  <c r="F877" i="3"/>
  <c r="AR877" i="3" s="1"/>
  <c r="F876" i="3"/>
  <c r="F875" i="3"/>
  <c r="AR875" i="3" s="1"/>
  <c r="F874" i="3"/>
  <c r="F873" i="3"/>
  <c r="AR873" i="3" s="1"/>
  <c r="F872" i="3"/>
  <c r="F871" i="3"/>
  <c r="AR871" i="3" s="1"/>
  <c r="F870" i="3"/>
  <c r="F869" i="3"/>
  <c r="AR869" i="3" s="1"/>
  <c r="F868" i="3"/>
  <c r="F867" i="3"/>
  <c r="AR867" i="3" s="1"/>
  <c r="F866" i="3"/>
  <c r="F865" i="3"/>
  <c r="AR865" i="3" s="1"/>
  <c r="F864" i="3"/>
  <c r="F863" i="3"/>
  <c r="AR863" i="3" s="1"/>
  <c r="F862" i="3"/>
  <c r="F861" i="3"/>
  <c r="AR861" i="3" s="1"/>
  <c r="F860" i="3"/>
  <c r="F859" i="3"/>
  <c r="AR859" i="3" s="1"/>
  <c r="F858" i="3"/>
  <c r="F857" i="3"/>
  <c r="AR857" i="3" s="1"/>
  <c r="F856" i="3"/>
  <c r="F855" i="3"/>
  <c r="AR855" i="3" s="1"/>
  <c r="F854" i="3"/>
  <c r="F853" i="3"/>
  <c r="AR853" i="3" s="1"/>
  <c r="F852" i="3"/>
  <c r="F851" i="3"/>
  <c r="AR851" i="3" s="1"/>
  <c r="F850" i="3"/>
  <c r="F849" i="3"/>
  <c r="AR849" i="3" s="1"/>
  <c r="F848" i="3"/>
  <c r="F847" i="3"/>
  <c r="AR847" i="3" s="1"/>
  <c r="F846" i="3"/>
  <c r="F845" i="3"/>
  <c r="AR845" i="3" s="1"/>
  <c r="F844" i="3"/>
  <c r="F843" i="3"/>
  <c r="AR843" i="3" s="1"/>
  <c r="F842" i="3"/>
  <c r="F841" i="3"/>
  <c r="AR841" i="3" s="1"/>
  <c r="F840" i="3"/>
  <c r="F839" i="3"/>
  <c r="AR839" i="3" s="1"/>
  <c r="F838" i="3"/>
  <c r="F837" i="3"/>
  <c r="AR837" i="3" s="1"/>
  <c r="F836" i="3"/>
  <c r="F835" i="3"/>
  <c r="AR835" i="3" s="1"/>
  <c r="F834" i="3"/>
  <c r="F833" i="3"/>
  <c r="AR833" i="3" s="1"/>
  <c r="F832" i="3"/>
  <c r="F831" i="3"/>
  <c r="AR831" i="3" s="1"/>
  <c r="F830" i="3"/>
  <c r="F829" i="3"/>
  <c r="AR829" i="3" s="1"/>
  <c r="F828" i="3"/>
  <c r="F827" i="3"/>
  <c r="AR827" i="3" s="1"/>
  <c r="F826" i="3"/>
  <c r="F825" i="3"/>
  <c r="AR825" i="3" s="1"/>
  <c r="F824" i="3"/>
  <c r="F823" i="3"/>
  <c r="AR823" i="3" s="1"/>
  <c r="F822" i="3"/>
  <c r="F821" i="3"/>
  <c r="AR821" i="3" s="1"/>
  <c r="F820" i="3"/>
  <c r="F819" i="3"/>
  <c r="AR819" i="3" s="1"/>
  <c r="F818" i="3"/>
  <c r="F817" i="3"/>
  <c r="AR817" i="3" s="1"/>
  <c r="F816" i="3"/>
  <c r="F815" i="3"/>
  <c r="AR815" i="3" s="1"/>
  <c r="F814" i="3"/>
  <c r="F813" i="3"/>
  <c r="AR813" i="3" s="1"/>
  <c r="F812" i="3"/>
  <c r="F811" i="3"/>
  <c r="AR811" i="3" s="1"/>
  <c r="F810" i="3"/>
  <c r="F809" i="3"/>
  <c r="AR809" i="3" s="1"/>
  <c r="F808" i="3"/>
  <c r="F807" i="3"/>
  <c r="AR807" i="3" s="1"/>
  <c r="F806" i="3"/>
  <c r="F805" i="3"/>
  <c r="AR805" i="3" s="1"/>
  <c r="F804" i="3"/>
  <c r="F803" i="3"/>
  <c r="AR803" i="3" s="1"/>
  <c r="F802" i="3"/>
  <c r="F801" i="3"/>
  <c r="AR801" i="3" s="1"/>
  <c r="F800" i="3"/>
  <c r="F799" i="3"/>
  <c r="AR799" i="3" s="1"/>
  <c r="F798" i="3"/>
  <c r="F797" i="3"/>
  <c r="AR797" i="3" s="1"/>
  <c r="F796" i="3"/>
  <c r="F795" i="3"/>
  <c r="AR795" i="3" s="1"/>
  <c r="F794" i="3"/>
  <c r="F793" i="3"/>
  <c r="AR793" i="3" s="1"/>
  <c r="F792" i="3"/>
  <c r="F791" i="3"/>
  <c r="AR791" i="3" s="1"/>
  <c r="F790" i="3"/>
  <c r="F789" i="3"/>
  <c r="AR789" i="3" s="1"/>
  <c r="F788" i="3"/>
  <c r="F787" i="3"/>
  <c r="AR787" i="3" s="1"/>
  <c r="F786" i="3"/>
  <c r="F785" i="3"/>
  <c r="AR785" i="3" s="1"/>
  <c r="F784" i="3"/>
  <c r="F783" i="3"/>
  <c r="AR783" i="3" s="1"/>
  <c r="F782" i="3"/>
  <c r="F781" i="3"/>
  <c r="AR781" i="3" s="1"/>
  <c r="F780" i="3"/>
  <c r="F779" i="3"/>
  <c r="AR779" i="3" s="1"/>
  <c r="F778" i="3"/>
  <c r="F777" i="3"/>
  <c r="AR777" i="3" s="1"/>
  <c r="F776" i="3"/>
  <c r="F775" i="3"/>
  <c r="AR775" i="3" s="1"/>
  <c r="F774" i="3"/>
  <c r="F773" i="3"/>
  <c r="AR773" i="3" s="1"/>
  <c r="F772" i="3"/>
  <c r="F771" i="3"/>
  <c r="AR771" i="3" s="1"/>
  <c r="F770" i="3"/>
  <c r="F769" i="3"/>
  <c r="AR769" i="3" s="1"/>
  <c r="F768" i="3"/>
  <c r="F767" i="3"/>
  <c r="AR767" i="3" s="1"/>
  <c r="F766" i="3"/>
  <c r="F765" i="3"/>
  <c r="AR765" i="3" s="1"/>
  <c r="F764" i="3"/>
  <c r="F763" i="3"/>
  <c r="AR763" i="3" s="1"/>
  <c r="F762" i="3"/>
  <c r="F761" i="3"/>
  <c r="AR761" i="3" s="1"/>
  <c r="F760" i="3"/>
  <c r="F759" i="3"/>
  <c r="AR759" i="3" s="1"/>
  <c r="F758" i="3"/>
  <c r="F757" i="3"/>
  <c r="AR757" i="3" s="1"/>
  <c r="F756" i="3"/>
  <c r="F755" i="3"/>
  <c r="AR755" i="3" s="1"/>
  <c r="F754" i="3"/>
  <c r="F753" i="3"/>
  <c r="AR753" i="3" s="1"/>
  <c r="F752" i="3"/>
  <c r="F751" i="3"/>
  <c r="AR751" i="3" s="1"/>
  <c r="F750" i="3"/>
  <c r="F749" i="3"/>
  <c r="AR749" i="3" s="1"/>
  <c r="F748" i="3"/>
  <c r="F747" i="3"/>
  <c r="AR747" i="3" s="1"/>
  <c r="F746" i="3"/>
  <c r="F745" i="3"/>
  <c r="AR745" i="3" s="1"/>
  <c r="F744" i="3"/>
  <c r="F743" i="3"/>
  <c r="AR743" i="3" s="1"/>
  <c r="F742" i="3"/>
  <c r="F741" i="3"/>
  <c r="AR741" i="3" s="1"/>
  <c r="F740" i="3"/>
  <c r="F739" i="3"/>
  <c r="AR739" i="3" s="1"/>
  <c r="F738" i="3"/>
  <c r="F737" i="3"/>
  <c r="AR737" i="3" s="1"/>
  <c r="F736" i="3"/>
  <c r="F735" i="3"/>
  <c r="AR735" i="3" s="1"/>
  <c r="F734" i="3"/>
  <c r="F733" i="3"/>
  <c r="AR733" i="3" s="1"/>
  <c r="F732" i="3"/>
  <c r="F731" i="3"/>
  <c r="AR731" i="3" s="1"/>
  <c r="F730" i="3"/>
  <c r="F729" i="3"/>
  <c r="AR729" i="3" s="1"/>
  <c r="F728" i="3"/>
  <c r="F727" i="3"/>
  <c r="AR727" i="3" s="1"/>
  <c r="F726" i="3"/>
  <c r="F725" i="3"/>
  <c r="AR725" i="3" s="1"/>
  <c r="F724" i="3"/>
  <c r="F723" i="3"/>
  <c r="AR723" i="3" s="1"/>
  <c r="F722" i="3"/>
  <c r="F721" i="3"/>
  <c r="AR721" i="3" s="1"/>
  <c r="F720" i="3"/>
  <c r="F719" i="3"/>
  <c r="AR719" i="3" s="1"/>
  <c r="F718" i="3"/>
  <c r="F717" i="3"/>
  <c r="AR717" i="3" s="1"/>
  <c r="F716" i="3"/>
  <c r="F715" i="3"/>
  <c r="AR715" i="3" s="1"/>
  <c r="F714" i="3"/>
  <c r="F713" i="3"/>
  <c r="AR713" i="3" s="1"/>
  <c r="F712" i="3"/>
  <c r="F711" i="3"/>
  <c r="AR711" i="3" s="1"/>
  <c r="F710" i="3"/>
  <c r="F709" i="3"/>
  <c r="AR709" i="3" s="1"/>
  <c r="F708" i="3"/>
  <c r="F707" i="3"/>
  <c r="AR707" i="3" s="1"/>
  <c r="F706" i="3"/>
  <c r="F705" i="3"/>
  <c r="AR705" i="3" s="1"/>
  <c r="F704" i="3"/>
  <c r="F703" i="3"/>
  <c r="AR703" i="3" s="1"/>
  <c r="F702" i="3"/>
  <c r="F701" i="3"/>
  <c r="AR701" i="3" s="1"/>
  <c r="F700" i="3"/>
  <c r="F699" i="3"/>
  <c r="AR699" i="3" s="1"/>
  <c r="F698" i="3"/>
  <c r="F697" i="3"/>
  <c r="AR697" i="3" s="1"/>
  <c r="F696" i="3"/>
  <c r="F695" i="3"/>
  <c r="AR695" i="3" s="1"/>
  <c r="F694" i="3"/>
  <c r="F693" i="3"/>
  <c r="AR693" i="3" s="1"/>
  <c r="F692" i="3"/>
  <c r="F691" i="3"/>
  <c r="AR691" i="3" s="1"/>
  <c r="F690" i="3"/>
  <c r="F689" i="3"/>
  <c r="AR689" i="3" s="1"/>
  <c r="F688" i="3"/>
  <c r="F687" i="3"/>
  <c r="AR687" i="3" s="1"/>
  <c r="F686" i="3"/>
  <c r="F685" i="3"/>
  <c r="AR685" i="3" s="1"/>
  <c r="F684" i="3"/>
  <c r="F683" i="3"/>
  <c r="AR683" i="3" s="1"/>
  <c r="F682" i="3"/>
  <c r="F681" i="3"/>
  <c r="AR681" i="3" s="1"/>
  <c r="F680" i="3"/>
  <c r="F679" i="3"/>
  <c r="AR679" i="3" s="1"/>
  <c r="F678" i="3"/>
  <c r="F677" i="3"/>
  <c r="AR677" i="3" s="1"/>
  <c r="F676" i="3"/>
  <c r="F675" i="3"/>
  <c r="AR675" i="3" s="1"/>
  <c r="F674" i="3"/>
  <c r="F673" i="3"/>
  <c r="AR673" i="3" s="1"/>
  <c r="F672" i="3"/>
  <c r="F671" i="3"/>
  <c r="AR671" i="3" s="1"/>
  <c r="F670" i="3"/>
  <c r="F669" i="3"/>
  <c r="AR669" i="3" s="1"/>
  <c r="F668" i="3"/>
  <c r="F667" i="3"/>
  <c r="AR667" i="3" s="1"/>
  <c r="F666" i="3"/>
  <c r="F665" i="3"/>
  <c r="AR665" i="3" s="1"/>
  <c r="F664" i="3"/>
  <c r="F663" i="3"/>
  <c r="AR663" i="3" s="1"/>
  <c r="F662" i="3"/>
  <c r="F661" i="3"/>
  <c r="AR661" i="3" s="1"/>
  <c r="F660" i="3"/>
  <c r="F659" i="3"/>
  <c r="AR659" i="3" s="1"/>
  <c r="F658" i="3"/>
  <c r="F657" i="3"/>
  <c r="AR657" i="3" s="1"/>
  <c r="F656" i="3"/>
  <c r="F655" i="3"/>
  <c r="AR655" i="3" s="1"/>
  <c r="F654" i="3"/>
  <c r="F653" i="3"/>
  <c r="AR653" i="3" s="1"/>
  <c r="F652" i="3"/>
  <c r="F651" i="3"/>
  <c r="AR651" i="3" s="1"/>
  <c r="F650" i="3"/>
  <c r="F649" i="3"/>
  <c r="AR649" i="3" s="1"/>
  <c r="F648" i="3"/>
  <c r="F647" i="3"/>
  <c r="AR647" i="3" s="1"/>
  <c r="F646" i="3"/>
  <c r="F645" i="3"/>
  <c r="AR645" i="3" s="1"/>
  <c r="F644" i="3"/>
  <c r="F643" i="3"/>
  <c r="AR643" i="3" s="1"/>
  <c r="F642" i="3"/>
  <c r="F641" i="3"/>
  <c r="AR641" i="3" s="1"/>
  <c r="F640" i="3"/>
  <c r="F639" i="3"/>
  <c r="AR639" i="3" s="1"/>
  <c r="F638" i="3"/>
  <c r="F637" i="3"/>
  <c r="AR637" i="3" s="1"/>
  <c r="F636" i="3"/>
  <c r="F635" i="3"/>
  <c r="AR635" i="3" s="1"/>
  <c r="F634" i="3"/>
  <c r="F633" i="3"/>
  <c r="AR633" i="3" s="1"/>
  <c r="F632" i="3"/>
  <c r="F631" i="3"/>
  <c r="AR631" i="3" s="1"/>
  <c r="F630" i="3"/>
  <c r="F629" i="3"/>
  <c r="AR629" i="3" s="1"/>
  <c r="F628" i="3"/>
  <c r="F627" i="3"/>
  <c r="AR627" i="3" s="1"/>
  <c r="F626" i="3"/>
  <c r="F625" i="3"/>
  <c r="AR625" i="3" s="1"/>
  <c r="F624" i="3"/>
  <c r="F623" i="3"/>
  <c r="AR623" i="3" s="1"/>
  <c r="F622" i="3"/>
  <c r="F621" i="3"/>
  <c r="AR621" i="3" s="1"/>
  <c r="F620" i="3"/>
  <c r="F619" i="3"/>
  <c r="AR619" i="3" s="1"/>
  <c r="F618" i="3"/>
  <c r="F617" i="3"/>
  <c r="AR617" i="3" s="1"/>
  <c r="F616" i="3"/>
  <c r="F615" i="3"/>
  <c r="AR615" i="3" s="1"/>
  <c r="F614" i="3"/>
  <c r="F613" i="3"/>
  <c r="AR613" i="3" s="1"/>
  <c r="F612" i="3"/>
  <c r="F611" i="3"/>
  <c r="AR611" i="3" s="1"/>
  <c r="F610" i="3"/>
  <c r="F609" i="3"/>
  <c r="AR609" i="3" s="1"/>
  <c r="F608" i="3"/>
  <c r="F607" i="3"/>
  <c r="AR607" i="3" s="1"/>
  <c r="F606" i="3"/>
  <c r="F605" i="3"/>
  <c r="AR605" i="3" s="1"/>
  <c r="F604" i="3"/>
  <c r="F603" i="3"/>
  <c r="AR603" i="3" s="1"/>
  <c r="F602" i="3"/>
  <c r="F601" i="3"/>
  <c r="AR601" i="3" s="1"/>
  <c r="F600" i="3"/>
  <c r="F599" i="3"/>
  <c r="AR599" i="3" s="1"/>
  <c r="F598" i="3"/>
  <c r="F597" i="3"/>
  <c r="AR597" i="3" s="1"/>
  <c r="F596" i="3"/>
  <c r="F595" i="3"/>
  <c r="AR595" i="3" s="1"/>
  <c r="F594" i="3"/>
  <c r="F593" i="3"/>
  <c r="AR593" i="3" s="1"/>
  <c r="F592" i="3"/>
  <c r="F591" i="3"/>
  <c r="AR591" i="3" s="1"/>
  <c r="F590" i="3"/>
  <c r="F589" i="3"/>
  <c r="AR589" i="3" s="1"/>
  <c r="F588" i="3"/>
  <c r="F587" i="3"/>
  <c r="AR587" i="3" s="1"/>
  <c r="F586" i="3"/>
  <c r="F585" i="3"/>
  <c r="AR585" i="3" s="1"/>
  <c r="F584" i="3"/>
  <c r="F583" i="3"/>
  <c r="AR583" i="3" s="1"/>
  <c r="F582" i="3"/>
  <c r="F581" i="3"/>
  <c r="AR581" i="3" s="1"/>
  <c r="F580" i="3"/>
  <c r="F579" i="3"/>
  <c r="AR579" i="3" s="1"/>
  <c r="F578" i="3"/>
  <c r="F577" i="3"/>
  <c r="AR577" i="3" s="1"/>
  <c r="F576" i="3"/>
  <c r="F575" i="3"/>
  <c r="AR575" i="3" s="1"/>
  <c r="F574" i="3"/>
  <c r="F573" i="3"/>
  <c r="AR573" i="3" s="1"/>
  <c r="F572" i="3"/>
  <c r="F571" i="3"/>
  <c r="AR571" i="3" s="1"/>
  <c r="F570" i="3"/>
  <c r="F569" i="3"/>
  <c r="AR569" i="3" s="1"/>
  <c r="F568" i="3"/>
  <c r="F567" i="3"/>
  <c r="AR567" i="3" s="1"/>
  <c r="F566" i="3"/>
  <c r="F565" i="3"/>
  <c r="AR565" i="3" s="1"/>
  <c r="F564" i="3"/>
  <c r="F563" i="3"/>
  <c r="AR563" i="3" s="1"/>
  <c r="F562" i="3"/>
  <c r="F561" i="3"/>
  <c r="AR561" i="3" s="1"/>
  <c r="F560" i="3"/>
  <c r="F559" i="3"/>
  <c r="AR559" i="3" s="1"/>
  <c r="F558" i="3"/>
  <c r="F557" i="3"/>
  <c r="AR557" i="3" s="1"/>
  <c r="F556" i="3"/>
  <c r="F555" i="3"/>
  <c r="AR555" i="3" s="1"/>
  <c r="F554" i="3"/>
  <c r="F553" i="3"/>
  <c r="AR553" i="3" s="1"/>
  <c r="F552" i="3"/>
  <c r="F551" i="3"/>
  <c r="AR551" i="3" s="1"/>
  <c r="F550" i="3"/>
  <c r="F549" i="3"/>
  <c r="AR549" i="3" s="1"/>
  <c r="F548" i="3"/>
  <c r="F547" i="3"/>
  <c r="AR547" i="3" s="1"/>
  <c r="F546" i="3"/>
  <c r="F545" i="3"/>
  <c r="AR545" i="3" s="1"/>
  <c r="F544" i="3"/>
  <c r="F543" i="3"/>
  <c r="AR543" i="3" s="1"/>
  <c r="F542" i="3"/>
  <c r="F541" i="3"/>
  <c r="AR541" i="3" s="1"/>
  <c r="F540" i="3"/>
  <c r="F539" i="3"/>
  <c r="AR539" i="3" s="1"/>
  <c r="F538" i="3"/>
  <c r="F537" i="3"/>
  <c r="AR537" i="3" s="1"/>
  <c r="F536" i="3"/>
  <c r="F535" i="3"/>
  <c r="AR535" i="3" s="1"/>
  <c r="F534" i="3"/>
  <c r="F533" i="3"/>
  <c r="AR533" i="3" s="1"/>
  <c r="F532" i="3"/>
  <c r="F531" i="3"/>
  <c r="AR531" i="3" s="1"/>
  <c r="F530" i="3"/>
  <c r="F529" i="3"/>
  <c r="AR529" i="3" s="1"/>
  <c r="F528" i="3"/>
  <c r="F527" i="3"/>
  <c r="AR527" i="3" s="1"/>
  <c r="F526" i="3"/>
  <c r="F525" i="3"/>
  <c r="AR525" i="3" s="1"/>
  <c r="F524" i="3"/>
  <c r="F523" i="3"/>
  <c r="AR523" i="3" s="1"/>
  <c r="F522" i="3"/>
  <c r="F521" i="3"/>
  <c r="AR521" i="3" s="1"/>
  <c r="F520" i="3"/>
  <c r="F519" i="3"/>
  <c r="AR519" i="3" s="1"/>
  <c r="F518" i="3"/>
  <c r="F517" i="3"/>
  <c r="AR517" i="3" s="1"/>
  <c r="F516" i="3"/>
  <c r="F515" i="3"/>
  <c r="AR515" i="3" s="1"/>
  <c r="F514" i="3"/>
  <c r="F513" i="3"/>
  <c r="AR513" i="3" s="1"/>
  <c r="F512" i="3"/>
  <c r="F511" i="3"/>
  <c r="AR511" i="3" s="1"/>
  <c r="F510" i="3"/>
  <c r="F509" i="3"/>
  <c r="AR509" i="3" s="1"/>
  <c r="F508" i="3"/>
  <c r="F507" i="3"/>
  <c r="AR507" i="3" s="1"/>
  <c r="F506" i="3"/>
  <c r="F505" i="3"/>
  <c r="AR505" i="3" s="1"/>
  <c r="F504" i="3"/>
  <c r="F503" i="3"/>
  <c r="AR503" i="3" s="1"/>
  <c r="F502" i="3"/>
  <c r="F501" i="3"/>
  <c r="AR501" i="3" s="1"/>
  <c r="F500" i="3"/>
  <c r="F499" i="3"/>
  <c r="AR499" i="3" s="1"/>
  <c r="F498" i="3"/>
  <c r="F497" i="3"/>
  <c r="AR497" i="3" s="1"/>
  <c r="F496" i="3"/>
  <c r="F495" i="3"/>
  <c r="AR495" i="3" s="1"/>
  <c r="F494" i="3"/>
  <c r="F493" i="3"/>
  <c r="AR493" i="3" s="1"/>
  <c r="F492" i="3"/>
  <c r="F491" i="3"/>
  <c r="AR491" i="3" s="1"/>
  <c r="F490" i="3"/>
  <c r="F489" i="3"/>
  <c r="AR489" i="3" s="1"/>
  <c r="F488" i="3"/>
  <c r="F487" i="3"/>
  <c r="AR487" i="3" s="1"/>
  <c r="F486" i="3"/>
  <c r="F485" i="3"/>
  <c r="AR485" i="3" s="1"/>
  <c r="F484" i="3"/>
  <c r="F483" i="3"/>
  <c r="AR483" i="3" s="1"/>
  <c r="F482" i="3"/>
  <c r="F481" i="3"/>
  <c r="AR481" i="3" s="1"/>
  <c r="F480" i="3"/>
  <c r="F479" i="3"/>
  <c r="AR479" i="3" s="1"/>
  <c r="F478" i="3"/>
  <c r="F477" i="3"/>
  <c r="AR477" i="3" s="1"/>
  <c r="F476" i="3"/>
  <c r="F475" i="3"/>
  <c r="AR475" i="3" s="1"/>
  <c r="F474" i="3"/>
  <c r="F473" i="3"/>
  <c r="AR473" i="3" s="1"/>
  <c r="F472" i="3"/>
  <c r="F471" i="3"/>
  <c r="AR471" i="3" s="1"/>
  <c r="F470" i="3"/>
  <c r="F469" i="3"/>
  <c r="AR469" i="3" s="1"/>
  <c r="F468" i="3"/>
  <c r="F467" i="3"/>
  <c r="AR467" i="3" s="1"/>
  <c r="F466" i="3"/>
  <c r="F465" i="3"/>
  <c r="AR465" i="3" s="1"/>
  <c r="F464" i="3"/>
  <c r="F463" i="3"/>
  <c r="AR463" i="3" s="1"/>
  <c r="F462" i="3"/>
  <c r="F461" i="3"/>
  <c r="AR461" i="3" s="1"/>
  <c r="F460" i="3"/>
  <c r="F459" i="3"/>
  <c r="AR459" i="3" s="1"/>
  <c r="F458" i="3"/>
  <c r="F457" i="3"/>
  <c r="AR457" i="3" s="1"/>
  <c r="F456" i="3"/>
  <c r="F455" i="3"/>
  <c r="AR455" i="3" s="1"/>
  <c r="F454" i="3"/>
  <c r="F453" i="3"/>
  <c r="AR453" i="3" s="1"/>
  <c r="F452" i="3"/>
  <c r="F451" i="3"/>
  <c r="AR451" i="3" s="1"/>
  <c r="F450" i="3"/>
  <c r="F449" i="3"/>
  <c r="AR449" i="3" s="1"/>
  <c r="F448" i="3"/>
  <c r="F447" i="3"/>
  <c r="AR447" i="3" s="1"/>
  <c r="F446" i="3"/>
  <c r="F445" i="3"/>
  <c r="AR445" i="3" s="1"/>
  <c r="F444" i="3"/>
  <c r="F443" i="3"/>
  <c r="AR443" i="3" s="1"/>
  <c r="F442" i="3"/>
  <c r="F441" i="3"/>
  <c r="AR441" i="3" s="1"/>
  <c r="F440" i="3"/>
  <c r="F439" i="3"/>
  <c r="AR439" i="3" s="1"/>
  <c r="F438" i="3"/>
  <c r="F437" i="3"/>
  <c r="AR437" i="3" s="1"/>
  <c r="F436" i="3"/>
  <c r="F435" i="3"/>
  <c r="AR435" i="3" s="1"/>
  <c r="F434" i="3"/>
  <c r="F433" i="3"/>
  <c r="AR433" i="3" s="1"/>
  <c r="F432" i="3"/>
  <c r="F431" i="3"/>
  <c r="AR431" i="3" s="1"/>
  <c r="F430" i="3"/>
  <c r="F429" i="3"/>
  <c r="AR429" i="3" s="1"/>
  <c r="F428" i="3"/>
  <c r="F427" i="3"/>
  <c r="AR427" i="3" s="1"/>
  <c r="F426" i="3"/>
  <c r="F425" i="3"/>
  <c r="AR425" i="3" s="1"/>
  <c r="F424" i="3"/>
  <c r="F423" i="3"/>
  <c r="AR423" i="3" s="1"/>
  <c r="F422" i="3"/>
  <c r="F421" i="3"/>
  <c r="AR421" i="3" s="1"/>
  <c r="F420" i="3"/>
  <c r="F419" i="3"/>
  <c r="AR419" i="3" s="1"/>
  <c r="F418" i="3"/>
  <c r="F417" i="3"/>
  <c r="AR417" i="3" s="1"/>
  <c r="F416" i="3"/>
  <c r="F415" i="3"/>
  <c r="AR415" i="3" s="1"/>
  <c r="F414" i="3"/>
  <c r="F413" i="3"/>
  <c r="AR413" i="3" s="1"/>
  <c r="F412" i="3"/>
  <c r="F411" i="3"/>
  <c r="AR411" i="3" s="1"/>
  <c r="F410" i="3"/>
  <c r="F409" i="3"/>
  <c r="AR409" i="3" s="1"/>
  <c r="F408" i="3"/>
  <c r="F407" i="3"/>
  <c r="AR407" i="3" s="1"/>
  <c r="F406" i="3"/>
  <c r="F405" i="3"/>
  <c r="AR405" i="3" s="1"/>
  <c r="F404" i="3"/>
  <c r="F403" i="3"/>
  <c r="AR403" i="3" s="1"/>
  <c r="F402" i="3"/>
  <c r="F401" i="3"/>
  <c r="AR401" i="3" s="1"/>
  <c r="F400" i="3"/>
  <c r="F399" i="3"/>
  <c r="AR399" i="3" s="1"/>
  <c r="F398" i="3"/>
  <c r="F397" i="3"/>
  <c r="AR397" i="3" s="1"/>
  <c r="F396" i="3"/>
  <c r="F395" i="3"/>
  <c r="AR395" i="3" s="1"/>
  <c r="F394" i="3"/>
  <c r="F393" i="3"/>
  <c r="AR393" i="3" s="1"/>
  <c r="F392" i="3"/>
  <c r="F391" i="3"/>
  <c r="AR391" i="3" s="1"/>
  <c r="F390" i="3"/>
  <c r="F389" i="3"/>
  <c r="AR389" i="3" s="1"/>
  <c r="F388" i="3"/>
  <c r="F387" i="3"/>
  <c r="AR387" i="3" s="1"/>
  <c r="F386" i="3"/>
  <c r="F385" i="3"/>
  <c r="AR385" i="3" s="1"/>
  <c r="F384" i="3"/>
  <c r="F383" i="3"/>
  <c r="AR383" i="3" s="1"/>
  <c r="F382" i="3"/>
  <c r="F381" i="3"/>
  <c r="AR381" i="3" s="1"/>
  <c r="F380" i="3"/>
  <c r="F379" i="3"/>
  <c r="AR379" i="3" s="1"/>
  <c r="F378" i="3"/>
  <c r="F377" i="3"/>
  <c r="AR377" i="3" s="1"/>
  <c r="F376" i="3"/>
  <c r="F375" i="3"/>
  <c r="AR375" i="3" s="1"/>
  <c r="F374" i="3"/>
  <c r="F373" i="3"/>
  <c r="AR373" i="3" s="1"/>
  <c r="F372" i="3"/>
  <c r="F371" i="3"/>
  <c r="AR371" i="3" s="1"/>
  <c r="F370" i="3"/>
  <c r="F369" i="3"/>
  <c r="AR369" i="3" s="1"/>
  <c r="F368" i="3"/>
  <c r="F367" i="3"/>
  <c r="AR367" i="3" s="1"/>
  <c r="F366" i="3"/>
  <c r="F365" i="3"/>
  <c r="AR365" i="3" s="1"/>
  <c r="F364" i="3"/>
  <c r="F363" i="3"/>
  <c r="AR363" i="3" s="1"/>
  <c r="F362" i="3"/>
  <c r="F361" i="3"/>
  <c r="AR361" i="3" s="1"/>
  <c r="F360" i="3"/>
  <c r="F359" i="3"/>
  <c r="AR359" i="3" s="1"/>
  <c r="F358" i="3"/>
  <c r="F357" i="3"/>
  <c r="AR357" i="3" s="1"/>
  <c r="F356" i="3"/>
  <c r="F355" i="3"/>
  <c r="AR355" i="3" s="1"/>
  <c r="F354" i="3"/>
  <c r="F353" i="3"/>
  <c r="AR353" i="3" s="1"/>
  <c r="F352" i="3"/>
  <c r="F351" i="3"/>
  <c r="AR351" i="3" s="1"/>
  <c r="F350" i="3"/>
  <c r="F349" i="3"/>
  <c r="AS349" i="3" s="1"/>
  <c r="F348" i="3"/>
  <c r="F347" i="3"/>
  <c r="AS347" i="3" s="1"/>
  <c r="F346" i="3"/>
  <c r="F345" i="3"/>
  <c r="AS345" i="3" s="1"/>
  <c r="F344" i="3"/>
  <c r="F343" i="3"/>
  <c r="AS343" i="3" s="1"/>
  <c r="F342" i="3"/>
  <c r="F341" i="3"/>
  <c r="AS341" i="3" s="1"/>
  <c r="F340" i="3"/>
  <c r="F339" i="3"/>
  <c r="AS339" i="3" s="1"/>
  <c r="F338" i="3"/>
  <c r="F337" i="3"/>
  <c r="AS337" i="3" s="1"/>
  <c r="F336" i="3"/>
  <c r="F335" i="3"/>
  <c r="AS335" i="3" s="1"/>
  <c r="F334" i="3"/>
  <c r="F333" i="3"/>
  <c r="AS333" i="3" s="1"/>
  <c r="F332" i="3"/>
  <c r="F331" i="3"/>
  <c r="AS331" i="3" s="1"/>
  <c r="F330" i="3"/>
  <c r="F329" i="3"/>
  <c r="AS329" i="3" s="1"/>
  <c r="F328" i="3"/>
  <c r="F327" i="3"/>
  <c r="AS327" i="3" s="1"/>
  <c r="F326" i="3"/>
  <c r="F325" i="3"/>
  <c r="AS325" i="3" s="1"/>
  <c r="F324" i="3"/>
  <c r="F323" i="3"/>
  <c r="AS323" i="3" s="1"/>
  <c r="F322" i="3"/>
  <c r="F321" i="3"/>
  <c r="AS321" i="3" s="1"/>
  <c r="F320" i="3"/>
  <c r="F319" i="3"/>
  <c r="AS319" i="3" s="1"/>
  <c r="F318" i="3"/>
  <c r="F317" i="3"/>
  <c r="AS317" i="3" s="1"/>
  <c r="F316" i="3"/>
  <c r="F315" i="3"/>
  <c r="AS315" i="3" s="1"/>
  <c r="F314" i="3"/>
  <c r="F313" i="3"/>
  <c r="AS313" i="3" s="1"/>
  <c r="F312" i="3"/>
  <c r="F311" i="3"/>
  <c r="AS311" i="3" s="1"/>
  <c r="F310" i="3"/>
  <c r="F309" i="3"/>
  <c r="AS309" i="3" s="1"/>
  <c r="F308" i="3"/>
  <c r="F307" i="3"/>
  <c r="AS307" i="3" s="1"/>
  <c r="F306" i="3"/>
  <c r="F305" i="3"/>
  <c r="AS305" i="3" s="1"/>
  <c r="F304" i="3"/>
  <c r="F303" i="3"/>
  <c r="AS303" i="3" s="1"/>
  <c r="F302" i="3"/>
  <c r="F301" i="3"/>
  <c r="AS301" i="3" s="1"/>
  <c r="F300" i="3"/>
  <c r="F299" i="3"/>
  <c r="AS299" i="3" s="1"/>
  <c r="F298" i="3"/>
  <c r="F297" i="3"/>
  <c r="AS297" i="3" s="1"/>
  <c r="F296" i="3"/>
  <c r="F295" i="3"/>
  <c r="AS295" i="3" s="1"/>
  <c r="F294" i="3"/>
  <c r="F293" i="3"/>
  <c r="AS293" i="3" s="1"/>
  <c r="F292" i="3"/>
  <c r="F291" i="3"/>
  <c r="AS291" i="3" s="1"/>
  <c r="F290" i="3"/>
  <c r="F289" i="3"/>
  <c r="AS289" i="3" s="1"/>
  <c r="F288" i="3"/>
  <c r="F287" i="3"/>
  <c r="AS287" i="3" s="1"/>
  <c r="F286" i="3"/>
  <c r="F285" i="3"/>
  <c r="AS285" i="3" s="1"/>
  <c r="F284" i="3"/>
  <c r="F283" i="3"/>
  <c r="AS283" i="3" s="1"/>
  <c r="F282" i="3"/>
  <c r="F281" i="3"/>
  <c r="AS281" i="3" s="1"/>
  <c r="F280" i="3"/>
  <c r="F279" i="3"/>
  <c r="AS279" i="3" s="1"/>
  <c r="F278" i="3"/>
  <c r="F277" i="3"/>
  <c r="AS277" i="3" s="1"/>
  <c r="F276" i="3"/>
  <c r="F275" i="3"/>
  <c r="AS275" i="3" s="1"/>
  <c r="F274" i="3"/>
  <c r="F273" i="3"/>
  <c r="AS273" i="3" s="1"/>
  <c r="F272" i="3"/>
  <c r="F271" i="3"/>
  <c r="AS271" i="3" s="1"/>
  <c r="F270" i="3"/>
  <c r="F269" i="3"/>
  <c r="AS269" i="3" s="1"/>
  <c r="F268" i="3"/>
  <c r="F267" i="3"/>
  <c r="AS267" i="3" s="1"/>
  <c r="F266" i="3"/>
  <c r="F265" i="3"/>
  <c r="AS265" i="3" s="1"/>
  <c r="F264" i="3"/>
  <c r="F263" i="3"/>
  <c r="AS263" i="3" s="1"/>
  <c r="F262" i="3"/>
  <c r="F261" i="3"/>
  <c r="AS261" i="3" s="1"/>
  <c r="F260" i="3"/>
  <c r="F259" i="3"/>
  <c r="AS259" i="3" s="1"/>
  <c r="F258" i="3"/>
  <c r="F257" i="3"/>
  <c r="AS257" i="3" s="1"/>
  <c r="F256" i="3"/>
  <c r="F255" i="3"/>
  <c r="AS255" i="3" s="1"/>
  <c r="F254" i="3"/>
  <c r="F253" i="3"/>
  <c r="AS253" i="3" s="1"/>
  <c r="F252" i="3"/>
  <c r="F251" i="3"/>
  <c r="AS251" i="3" s="1"/>
  <c r="F250" i="3"/>
  <c r="F249" i="3"/>
  <c r="AS249" i="3" s="1"/>
  <c r="F248" i="3"/>
  <c r="F247" i="3"/>
  <c r="AS247" i="3" s="1"/>
  <c r="F246" i="3"/>
  <c r="F245" i="3"/>
  <c r="AS245" i="3" s="1"/>
  <c r="F244" i="3"/>
  <c r="F243" i="3"/>
  <c r="AS243" i="3" s="1"/>
  <c r="F242" i="3"/>
  <c r="F241" i="3"/>
  <c r="AS241" i="3" s="1"/>
  <c r="F240" i="3"/>
  <c r="F239" i="3"/>
  <c r="AS239" i="3" s="1"/>
  <c r="F238" i="3"/>
  <c r="F237" i="3"/>
  <c r="AS237" i="3" s="1"/>
  <c r="F236" i="3"/>
  <c r="F235" i="3"/>
  <c r="AS235" i="3" s="1"/>
  <c r="F234" i="3"/>
  <c r="F233" i="3"/>
  <c r="AS233" i="3" s="1"/>
  <c r="F232" i="3"/>
  <c r="F231" i="3"/>
  <c r="AS231" i="3" s="1"/>
  <c r="F230" i="3"/>
  <c r="F229" i="3"/>
  <c r="AS229" i="3" s="1"/>
  <c r="F228" i="3"/>
  <c r="F227" i="3"/>
  <c r="AS227" i="3" s="1"/>
  <c r="F226" i="3"/>
  <c r="F225" i="3"/>
  <c r="AS225" i="3" s="1"/>
  <c r="F224" i="3"/>
  <c r="F223" i="3"/>
  <c r="AS223" i="3" s="1"/>
  <c r="F222" i="3"/>
  <c r="F221" i="3"/>
  <c r="AS221" i="3" s="1"/>
  <c r="F220" i="3"/>
  <c r="F219" i="3"/>
  <c r="AS219" i="3" s="1"/>
  <c r="F218" i="3"/>
  <c r="F217" i="3"/>
  <c r="AS217" i="3" s="1"/>
  <c r="F216" i="3"/>
  <c r="F215" i="3"/>
  <c r="AS215" i="3" s="1"/>
  <c r="F214" i="3"/>
  <c r="F213" i="3"/>
  <c r="AS213" i="3" s="1"/>
  <c r="F212" i="3"/>
  <c r="F211" i="3"/>
  <c r="AS211" i="3" s="1"/>
  <c r="F210" i="3"/>
  <c r="F209" i="3"/>
  <c r="AS209" i="3" s="1"/>
  <c r="F208" i="3"/>
  <c r="F207" i="3"/>
  <c r="AS207" i="3" s="1"/>
  <c r="F206" i="3"/>
  <c r="F205" i="3"/>
  <c r="AS205" i="3" s="1"/>
  <c r="F204" i="3"/>
  <c r="F203" i="3"/>
  <c r="AS203" i="3" s="1"/>
  <c r="F202" i="3"/>
  <c r="F201" i="3"/>
  <c r="AS201" i="3" s="1"/>
  <c r="F200" i="3"/>
  <c r="F199" i="3"/>
  <c r="AS199" i="3" s="1"/>
  <c r="F198" i="3"/>
  <c r="F197" i="3"/>
  <c r="AS197" i="3" s="1"/>
  <c r="F196" i="3"/>
  <c r="F195" i="3"/>
  <c r="AS195" i="3" s="1"/>
  <c r="F194" i="3"/>
  <c r="F193" i="3"/>
  <c r="AS193" i="3" s="1"/>
  <c r="F192" i="3"/>
  <c r="F191" i="3"/>
  <c r="AS191" i="3" s="1"/>
  <c r="F190" i="3"/>
  <c r="F189" i="3"/>
  <c r="AS189" i="3" s="1"/>
  <c r="F188" i="3"/>
  <c r="F187" i="3"/>
  <c r="AS187" i="3" s="1"/>
  <c r="F186" i="3"/>
  <c r="F185" i="3"/>
  <c r="AS185" i="3" s="1"/>
  <c r="F184" i="3"/>
  <c r="F183" i="3"/>
  <c r="AS183" i="3" s="1"/>
  <c r="F182" i="3"/>
  <c r="F181" i="3"/>
  <c r="AS181" i="3" s="1"/>
  <c r="F180" i="3"/>
  <c r="F179" i="3"/>
  <c r="AS179" i="3" s="1"/>
  <c r="F178" i="3"/>
  <c r="F177" i="3"/>
  <c r="AS177" i="3" s="1"/>
  <c r="F176" i="3"/>
  <c r="F175" i="3"/>
  <c r="AS175" i="3" s="1"/>
  <c r="F174" i="3"/>
  <c r="F173" i="3"/>
  <c r="AS173" i="3" s="1"/>
  <c r="F172" i="3"/>
  <c r="F171" i="3"/>
  <c r="AS171" i="3" s="1"/>
  <c r="F170" i="3"/>
  <c r="F169" i="3"/>
  <c r="AS169" i="3" s="1"/>
  <c r="F168" i="3"/>
  <c r="F167" i="3"/>
  <c r="AS167" i="3" s="1"/>
  <c r="F166" i="3"/>
  <c r="F165" i="3"/>
  <c r="AS165" i="3" s="1"/>
  <c r="F164" i="3"/>
  <c r="F163" i="3"/>
  <c r="AS163" i="3" s="1"/>
  <c r="F162" i="3"/>
  <c r="F161" i="3"/>
  <c r="AS161" i="3" s="1"/>
  <c r="F160" i="3"/>
  <c r="F159" i="3"/>
  <c r="AS159" i="3" s="1"/>
  <c r="F158" i="3"/>
  <c r="F157" i="3"/>
  <c r="AS157" i="3" s="1"/>
  <c r="F156" i="3"/>
  <c r="F155" i="3"/>
  <c r="AS155" i="3" s="1"/>
  <c r="F154" i="3"/>
  <c r="F153" i="3"/>
  <c r="AS153" i="3" s="1"/>
  <c r="F152" i="3"/>
  <c r="F151" i="3"/>
  <c r="AS151" i="3" s="1"/>
  <c r="F150" i="3"/>
  <c r="F149" i="3"/>
  <c r="AS149" i="3" s="1"/>
  <c r="F148" i="3"/>
  <c r="F147" i="3"/>
  <c r="AS147" i="3" s="1"/>
  <c r="F146" i="3"/>
  <c r="F145" i="3"/>
  <c r="AS145" i="3" s="1"/>
  <c r="F144" i="3"/>
  <c r="F143" i="3"/>
  <c r="AS143" i="3" s="1"/>
  <c r="F142" i="3"/>
  <c r="F141" i="3"/>
  <c r="AS141" i="3" s="1"/>
  <c r="F140" i="3"/>
  <c r="F139" i="3"/>
  <c r="AS139" i="3" s="1"/>
  <c r="F138" i="3"/>
  <c r="F137" i="3"/>
  <c r="AS137" i="3" s="1"/>
  <c r="F136" i="3"/>
  <c r="F135" i="3"/>
  <c r="AS135" i="3" s="1"/>
  <c r="F134" i="3"/>
  <c r="F133" i="3"/>
  <c r="AS133" i="3" s="1"/>
  <c r="F132" i="3"/>
  <c r="F131" i="3"/>
  <c r="AS131" i="3" s="1"/>
  <c r="F130" i="3"/>
  <c r="F129" i="3"/>
  <c r="AS129" i="3" s="1"/>
  <c r="F128" i="3"/>
  <c r="F127" i="3"/>
  <c r="AS127" i="3" s="1"/>
  <c r="F126" i="3"/>
  <c r="F125" i="3"/>
  <c r="AS125" i="3" s="1"/>
  <c r="F124" i="3"/>
  <c r="F123" i="3"/>
  <c r="AS123" i="3" s="1"/>
  <c r="F122" i="3"/>
  <c r="F121" i="3"/>
  <c r="AS121" i="3" s="1"/>
  <c r="F120" i="3"/>
  <c r="F119" i="3"/>
  <c r="AS119" i="3" s="1"/>
  <c r="F118" i="3"/>
  <c r="F117" i="3"/>
  <c r="AS117" i="3" s="1"/>
  <c r="F116" i="3"/>
  <c r="F115" i="3"/>
  <c r="AS115" i="3" s="1"/>
  <c r="F114" i="3"/>
  <c r="F113" i="3"/>
  <c r="AS113" i="3" s="1"/>
  <c r="F112" i="3"/>
  <c r="F111" i="3"/>
  <c r="AS111" i="3" s="1"/>
  <c r="F110" i="3"/>
  <c r="F109" i="3"/>
  <c r="AS109" i="3" s="1"/>
  <c r="F108" i="3"/>
  <c r="F107" i="3"/>
  <c r="AS107" i="3" s="1"/>
  <c r="F106" i="3"/>
  <c r="F105" i="3"/>
  <c r="AS105" i="3" s="1"/>
  <c r="F104" i="3"/>
  <c r="F103" i="3"/>
  <c r="AS103" i="3" s="1"/>
  <c r="F102" i="3"/>
  <c r="F101" i="3"/>
  <c r="AS101" i="3" s="1"/>
  <c r="F100" i="3"/>
  <c r="F99" i="3"/>
  <c r="AS99" i="3" s="1"/>
  <c r="F98" i="3"/>
  <c r="F97" i="3"/>
  <c r="AS97" i="3" s="1"/>
  <c r="F96" i="3"/>
  <c r="F95" i="3"/>
  <c r="AS95" i="3" s="1"/>
  <c r="F94" i="3"/>
  <c r="F93" i="3"/>
  <c r="AS93" i="3" s="1"/>
  <c r="F92" i="3"/>
  <c r="F91" i="3"/>
  <c r="AS91" i="3" s="1"/>
  <c r="F90" i="3"/>
  <c r="F89" i="3"/>
  <c r="AS89" i="3" s="1"/>
  <c r="F88" i="3"/>
  <c r="F87" i="3"/>
  <c r="AS87" i="3" s="1"/>
  <c r="F86" i="3"/>
  <c r="F85" i="3"/>
  <c r="AS85" i="3" s="1"/>
  <c r="F84" i="3"/>
  <c r="F83" i="3"/>
  <c r="AS83" i="3" s="1"/>
  <c r="F82" i="3"/>
  <c r="F81" i="3"/>
  <c r="AS81" i="3" s="1"/>
  <c r="F80" i="3"/>
  <c r="F79" i="3"/>
  <c r="AS79" i="3" s="1"/>
  <c r="F78" i="3"/>
  <c r="F77" i="3"/>
  <c r="AS77" i="3" s="1"/>
  <c r="F76" i="3"/>
  <c r="F75" i="3"/>
  <c r="AS75" i="3" s="1"/>
  <c r="F74" i="3"/>
  <c r="F73" i="3"/>
  <c r="AS73" i="3" s="1"/>
  <c r="F72" i="3"/>
  <c r="F71" i="3"/>
  <c r="AS71" i="3" s="1"/>
  <c r="F70" i="3"/>
  <c r="F69" i="3"/>
  <c r="AS69" i="3" s="1"/>
  <c r="F68" i="3"/>
  <c r="F67" i="3"/>
  <c r="AS67" i="3" s="1"/>
  <c r="F66" i="3"/>
  <c r="F65" i="3"/>
  <c r="AS65" i="3" s="1"/>
  <c r="F64" i="3"/>
  <c r="F63" i="3"/>
  <c r="AS63" i="3" s="1"/>
  <c r="F62" i="3"/>
  <c r="F61" i="3"/>
  <c r="AS61" i="3" s="1"/>
  <c r="F60" i="3"/>
  <c r="F59" i="3"/>
  <c r="AS59" i="3" s="1"/>
  <c r="F58" i="3"/>
  <c r="F57" i="3"/>
  <c r="AS57" i="3" s="1"/>
  <c r="F56" i="3"/>
  <c r="F55" i="3"/>
  <c r="AS55" i="3" s="1"/>
  <c r="F54" i="3"/>
  <c r="F53" i="3"/>
  <c r="AS53" i="3" s="1"/>
  <c r="F52" i="3"/>
  <c r="F51" i="3"/>
  <c r="AS51" i="3" s="1"/>
  <c r="F50" i="3"/>
  <c r="F49" i="3"/>
  <c r="AS49" i="3" s="1"/>
  <c r="F48" i="3"/>
  <c r="F47" i="3"/>
  <c r="AS47" i="3" s="1"/>
  <c r="F46" i="3"/>
  <c r="F45" i="3"/>
  <c r="AS45" i="3" s="1"/>
  <c r="F44" i="3"/>
  <c r="F43" i="3"/>
  <c r="AS43" i="3" s="1"/>
  <c r="F42" i="3"/>
  <c r="F41" i="3"/>
  <c r="AS41" i="3" s="1"/>
  <c r="F40" i="3"/>
  <c r="F39" i="3"/>
  <c r="AS39" i="3" s="1"/>
  <c r="F38" i="3"/>
  <c r="F37" i="3"/>
  <c r="AS37" i="3" s="1"/>
  <c r="F36" i="3"/>
  <c r="F35" i="3"/>
  <c r="AS35" i="3" s="1"/>
  <c r="F34" i="3"/>
  <c r="F33" i="3"/>
  <c r="AS33" i="3" s="1"/>
  <c r="F32" i="3"/>
  <c r="F31" i="3"/>
  <c r="AS31" i="3" s="1"/>
  <c r="F30" i="3"/>
  <c r="F29" i="3"/>
  <c r="AS29" i="3" s="1"/>
  <c r="F28" i="3"/>
  <c r="F27" i="3"/>
  <c r="AS27" i="3" s="1"/>
  <c r="F26" i="3"/>
  <c r="F25" i="3"/>
  <c r="AS25" i="3" s="1"/>
  <c r="F24" i="3"/>
  <c r="F23" i="3"/>
  <c r="AS23" i="3" s="1"/>
  <c r="F22" i="3"/>
  <c r="F21" i="3"/>
  <c r="AS21" i="3" s="1"/>
  <c r="F20" i="3"/>
  <c r="F19" i="3"/>
  <c r="AS19" i="3" s="1"/>
  <c r="F18" i="3"/>
  <c r="F17" i="3"/>
  <c r="F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U232" i="6" s="1"/>
  <c r="B231" i="6"/>
  <c r="B230" i="6"/>
  <c r="U230" i="6" s="1"/>
  <c r="B229" i="6"/>
  <c r="B228" i="6"/>
  <c r="U228" i="6" s="1"/>
  <c r="B227" i="6"/>
  <c r="B226" i="6"/>
  <c r="U226" i="6" s="1"/>
  <c r="B225" i="6"/>
  <c r="B224" i="6"/>
  <c r="U224" i="6" s="1"/>
  <c r="B223" i="6"/>
  <c r="B222" i="6"/>
  <c r="U222" i="6" s="1"/>
  <c r="B221" i="6"/>
  <c r="B220" i="6"/>
  <c r="U220" i="6" s="1"/>
  <c r="B219" i="6"/>
  <c r="B218" i="6"/>
  <c r="U218" i="6" s="1"/>
  <c r="B217" i="6"/>
  <c r="B216" i="6"/>
  <c r="U216" i="6" s="1"/>
  <c r="B215" i="6"/>
  <c r="B214" i="6"/>
  <c r="U214" i="6" s="1"/>
  <c r="B213" i="6"/>
  <c r="B212" i="6"/>
  <c r="U212" i="6" s="1"/>
  <c r="B211" i="6"/>
  <c r="B210" i="6"/>
  <c r="U210" i="6" s="1"/>
  <c r="B209" i="6"/>
  <c r="B208" i="6"/>
  <c r="U208" i="6" s="1"/>
  <c r="B207" i="6"/>
  <c r="B206" i="6"/>
  <c r="U206" i="6" s="1"/>
  <c r="B205" i="6"/>
  <c r="B204" i="6"/>
  <c r="U204" i="6" s="1"/>
  <c r="B203" i="6"/>
  <c r="B202" i="6"/>
  <c r="U202" i="6" s="1"/>
  <c r="B201" i="6"/>
  <c r="B200" i="6"/>
  <c r="U200" i="6" s="1"/>
  <c r="B199" i="6"/>
  <c r="B198" i="6"/>
  <c r="U198" i="6" s="1"/>
  <c r="B197" i="6"/>
  <c r="B196" i="6"/>
  <c r="U196" i="6" s="1"/>
  <c r="B195" i="6"/>
  <c r="B194" i="6"/>
  <c r="U194" i="6" s="1"/>
  <c r="B193" i="6"/>
  <c r="B192" i="6"/>
  <c r="U192" i="6" s="1"/>
  <c r="B191" i="6"/>
  <c r="B190" i="6"/>
  <c r="U190" i="6" s="1"/>
  <c r="B189" i="6"/>
  <c r="B188" i="6"/>
  <c r="U188" i="6" s="1"/>
  <c r="B187" i="6"/>
  <c r="B186" i="6"/>
  <c r="U186" i="6" s="1"/>
  <c r="B185" i="6"/>
  <c r="B184" i="6"/>
  <c r="U184" i="6" s="1"/>
  <c r="B183" i="6"/>
  <c r="B182" i="6"/>
  <c r="U182" i="6" s="1"/>
  <c r="B181" i="6"/>
  <c r="B180" i="6"/>
  <c r="U180" i="6" s="1"/>
  <c r="B179" i="6"/>
  <c r="B178" i="6"/>
  <c r="U178" i="6" s="1"/>
  <c r="B177" i="6"/>
  <c r="B176" i="6"/>
  <c r="U176" i="6" s="1"/>
  <c r="B175" i="6"/>
  <c r="B174" i="6"/>
  <c r="U174" i="6" s="1"/>
  <c r="B173" i="6"/>
  <c r="B172" i="6"/>
  <c r="U172" i="6" s="1"/>
  <c r="B171" i="6"/>
  <c r="B170" i="6"/>
  <c r="U170" i="6" s="1"/>
  <c r="B169" i="6"/>
  <c r="B168" i="6"/>
  <c r="U168" i="6" s="1"/>
  <c r="B167" i="6"/>
  <c r="B166" i="6"/>
  <c r="U166" i="6" s="1"/>
  <c r="B165" i="6"/>
  <c r="B164" i="6"/>
  <c r="U164" i="6" s="1"/>
  <c r="B163" i="6"/>
  <c r="B162" i="6"/>
  <c r="U162" i="6" s="1"/>
  <c r="B161" i="6"/>
  <c r="B160" i="6"/>
  <c r="U160" i="6" s="1"/>
  <c r="B159" i="6"/>
  <c r="B158" i="6"/>
  <c r="U158" i="6" s="1"/>
  <c r="B157" i="6"/>
  <c r="B156" i="6"/>
  <c r="U156" i="6" s="1"/>
  <c r="B155" i="6"/>
  <c r="B154" i="6"/>
  <c r="U154" i="6" s="1"/>
  <c r="B153" i="6"/>
  <c r="B152" i="6"/>
  <c r="U152" i="6" s="1"/>
  <c r="B151" i="6"/>
  <c r="B150" i="6"/>
  <c r="U150" i="6" s="1"/>
  <c r="B149" i="6"/>
  <c r="B148" i="6"/>
  <c r="U148" i="6" s="1"/>
  <c r="B147" i="6"/>
  <c r="B146" i="6"/>
  <c r="U146" i="6" s="1"/>
  <c r="B145" i="6"/>
  <c r="B144" i="6"/>
  <c r="U144" i="6" s="1"/>
  <c r="B143" i="6"/>
  <c r="B142" i="6"/>
  <c r="U142" i="6" s="1"/>
  <c r="B141" i="6"/>
  <c r="B140" i="6"/>
  <c r="U140" i="6" s="1"/>
  <c r="B139" i="6"/>
  <c r="B138" i="6"/>
  <c r="U138" i="6" s="1"/>
  <c r="B137" i="6"/>
  <c r="B136" i="6"/>
  <c r="U136" i="6" s="1"/>
  <c r="B135" i="6"/>
  <c r="B134" i="6"/>
  <c r="U134" i="6" s="1"/>
  <c r="B133" i="6"/>
  <c r="B132" i="6"/>
  <c r="U132" i="6" s="1"/>
  <c r="B131" i="6"/>
  <c r="B130" i="6"/>
  <c r="U130" i="6" s="1"/>
  <c r="B129" i="6"/>
  <c r="B128" i="6"/>
  <c r="U128" i="6" s="1"/>
  <c r="B127" i="6"/>
  <c r="B126" i="6"/>
  <c r="U126" i="6" s="1"/>
  <c r="B125" i="6"/>
  <c r="B124" i="6"/>
  <c r="U124" i="6" s="1"/>
  <c r="B123" i="6"/>
  <c r="B122" i="6"/>
  <c r="U122" i="6" s="1"/>
  <c r="B121" i="6"/>
  <c r="B120" i="6"/>
  <c r="U120" i="6" s="1"/>
  <c r="B119" i="6"/>
  <c r="B118" i="6"/>
  <c r="U118" i="6" s="1"/>
  <c r="B117" i="6"/>
  <c r="B116" i="6"/>
  <c r="U116" i="6" s="1"/>
  <c r="B115" i="6"/>
  <c r="B114" i="6"/>
  <c r="U114" i="6" s="1"/>
  <c r="B113" i="6"/>
  <c r="B112" i="6"/>
  <c r="U112" i="6" s="1"/>
  <c r="B111" i="6"/>
  <c r="B110" i="6"/>
  <c r="U110" i="6" s="1"/>
  <c r="B109" i="6"/>
  <c r="B108" i="6"/>
  <c r="U108" i="6" s="1"/>
  <c r="B107" i="6"/>
  <c r="B106" i="6"/>
  <c r="U106" i="6" s="1"/>
  <c r="B105" i="6"/>
  <c r="B104" i="6"/>
  <c r="U104" i="6" s="1"/>
  <c r="B103" i="6"/>
  <c r="B102" i="6"/>
  <c r="U102" i="6" s="1"/>
  <c r="B101" i="6"/>
  <c r="B100" i="6"/>
  <c r="U100" i="6" s="1"/>
  <c r="B99" i="6"/>
  <c r="B98" i="6"/>
  <c r="U98" i="6" s="1"/>
  <c r="B97" i="6"/>
  <c r="B96" i="6"/>
  <c r="U96" i="6" s="1"/>
  <c r="B95" i="6"/>
  <c r="B94" i="6"/>
  <c r="U94" i="6" s="1"/>
  <c r="B93" i="6"/>
  <c r="B92" i="6"/>
  <c r="U92" i="6" s="1"/>
  <c r="B91" i="6"/>
  <c r="B90" i="6"/>
  <c r="U90" i="6" s="1"/>
  <c r="B89" i="6"/>
  <c r="B88" i="6"/>
  <c r="U88" i="6" s="1"/>
  <c r="B87" i="6"/>
  <c r="B86" i="6"/>
  <c r="U86" i="6" s="1"/>
  <c r="B85" i="6"/>
  <c r="B84" i="6"/>
  <c r="U84" i="6" s="1"/>
  <c r="B83" i="6"/>
  <c r="B82" i="6"/>
  <c r="U82" i="6" s="1"/>
  <c r="B81" i="6"/>
  <c r="B80" i="6"/>
  <c r="U80" i="6" s="1"/>
  <c r="B79" i="6"/>
  <c r="B78" i="6"/>
  <c r="U78" i="6" s="1"/>
  <c r="B77" i="6"/>
  <c r="B76" i="6"/>
  <c r="U76" i="6" s="1"/>
  <c r="B75" i="6"/>
  <c r="B74" i="6"/>
  <c r="U74" i="6" s="1"/>
  <c r="B73" i="6"/>
  <c r="B72" i="6"/>
  <c r="U72" i="6" s="1"/>
  <c r="B71" i="6"/>
  <c r="B70" i="6"/>
  <c r="U70" i="6" s="1"/>
  <c r="B69" i="6"/>
  <c r="B68" i="6"/>
  <c r="U68" i="6" s="1"/>
  <c r="B67" i="6"/>
  <c r="B66" i="6"/>
  <c r="U66" i="6" s="1"/>
  <c r="B65" i="6"/>
  <c r="B64" i="6"/>
  <c r="U64" i="6" s="1"/>
  <c r="B63" i="6"/>
  <c r="B62" i="6"/>
  <c r="U62" i="6" s="1"/>
  <c r="B61" i="6"/>
  <c r="B60" i="6"/>
  <c r="U60" i="6" s="1"/>
  <c r="B59" i="6"/>
  <c r="B58" i="6"/>
  <c r="U58" i="6" s="1"/>
  <c r="B57" i="6"/>
  <c r="B56" i="6"/>
  <c r="U56" i="6" s="1"/>
  <c r="B55" i="6"/>
  <c r="B54" i="6"/>
  <c r="U54" i="6" s="1"/>
  <c r="B53" i="6"/>
  <c r="B52" i="6"/>
  <c r="U52" i="6" s="1"/>
  <c r="B51" i="6"/>
  <c r="B50" i="6"/>
  <c r="U50" i="6" s="1"/>
  <c r="B49" i="6"/>
  <c r="B48" i="6"/>
  <c r="U48" i="6" s="1"/>
  <c r="B47" i="6"/>
  <c r="B46" i="6"/>
  <c r="U46" i="6" s="1"/>
  <c r="B45" i="6"/>
  <c r="B44" i="6"/>
  <c r="U44" i="6" s="1"/>
  <c r="B43" i="6"/>
  <c r="B42" i="6"/>
  <c r="U42" i="6" s="1"/>
  <c r="B41" i="6"/>
  <c r="B40" i="6"/>
  <c r="U40" i="6" s="1"/>
  <c r="B39" i="6"/>
  <c r="B38" i="6"/>
  <c r="U38" i="6" s="1"/>
  <c r="B37" i="6"/>
  <c r="B36" i="6"/>
  <c r="U36" i="6" s="1"/>
  <c r="B35" i="6"/>
  <c r="B34" i="6"/>
  <c r="U34" i="6" s="1"/>
  <c r="B33" i="6"/>
  <c r="B32" i="6"/>
  <c r="U32" i="6" s="1"/>
  <c r="B31" i="6"/>
  <c r="B30" i="6"/>
  <c r="U30" i="6" s="1"/>
  <c r="B29" i="6"/>
  <c r="B28" i="6"/>
  <c r="U28" i="6" s="1"/>
  <c r="B27" i="6"/>
  <c r="B26" i="6"/>
  <c r="U26" i="6" s="1"/>
  <c r="B25" i="6"/>
  <c r="B24" i="6"/>
  <c r="U24" i="6" s="1"/>
  <c r="B23" i="6"/>
  <c r="B22" i="6"/>
  <c r="U22" i="6" s="1"/>
  <c r="B21" i="6"/>
  <c r="B20" i="6"/>
  <c r="U20" i="6" s="1"/>
  <c r="B19" i="6"/>
  <c r="B18" i="6"/>
  <c r="B17" i="6"/>
  <c r="B519" i="4"/>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B512" i="5"/>
  <c r="B461" i="5"/>
  <c r="B460" i="5"/>
  <c r="B359" i="5"/>
  <c r="B358" i="5"/>
  <c r="B3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013" i="7"/>
  <c r="K1013" i="7" s="1"/>
  <c r="B1012" i="7"/>
  <c r="B1011" i="7"/>
  <c r="K1011" i="7" s="1"/>
  <c r="B1010" i="7"/>
  <c r="B1009" i="7"/>
  <c r="K1009" i="7" s="1"/>
  <c r="B1008" i="7"/>
  <c r="B1007" i="7"/>
  <c r="K1007" i="7" s="1"/>
  <c r="B1006" i="7"/>
  <c r="B1005" i="7"/>
  <c r="K1005" i="7" s="1"/>
  <c r="B1004" i="7"/>
  <c r="B1003" i="7"/>
  <c r="K1003" i="7" s="1"/>
  <c r="B1002" i="7"/>
  <c r="B1001" i="7"/>
  <c r="K1001" i="7" s="1"/>
  <c r="B1000" i="7"/>
  <c r="B499" i="7"/>
  <c r="K499" i="7" s="1"/>
  <c r="B498" i="7"/>
  <c r="B497" i="7"/>
  <c r="K497" i="7" s="1"/>
  <c r="B496" i="7"/>
  <c r="B495" i="7"/>
  <c r="K495" i="7" s="1"/>
  <c r="B494" i="7"/>
  <c r="B493" i="7"/>
  <c r="K493" i="7" s="1"/>
  <c r="B492" i="7"/>
  <c r="B491" i="7"/>
  <c r="K491" i="7" s="1"/>
  <c r="B490" i="7"/>
  <c r="B489" i="7"/>
  <c r="K489" i="7" s="1"/>
  <c r="B488" i="7"/>
  <c r="B487" i="7"/>
  <c r="K487" i="7" s="1"/>
  <c r="B486" i="7"/>
  <c r="B485" i="7"/>
  <c r="K485" i="7" s="1"/>
  <c r="B484" i="7"/>
  <c r="B483" i="7"/>
  <c r="K483" i="7" s="1"/>
  <c r="B482" i="7"/>
  <c r="B481" i="7"/>
  <c r="K481" i="7" s="1"/>
  <c r="B480" i="7"/>
  <c r="B479" i="7"/>
  <c r="K479" i="7" s="1"/>
  <c r="B478" i="7"/>
  <c r="B477" i="7"/>
  <c r="K477" i="7" s="1"/>
  <c r="B476" i="7"/>
  <c r="B475" i="7"/>
  <c r="K475" i="7" s="1"/>
  <c r="B474" i="7"/>
  <c r="B473" i="7"/>
  <c r="K473" i="7" s="1"/>
  <c r="B472" i="7"/>
  <c r="B471" i="7"/>
  <c r="K471" i="7" s="1"/>
  <c r="B470" i="7"/>
  <c r="B469" i="7"/>
  <c r="K469" i="7" s="1"/>
  <c r="B468" i="7"/>
  <c r="B467" i="7"/>
  <c r="K467" i="7" s="1"/>
  <c r="B466" i="7"/>
  <c r="B465" i="7"/>
  <c r="K465" i="7" s="1"/>
  <c r="B464" i="7"/>
  <c r="B463" i="7"/>
  <c r="K463" i="7" s="1"/>
  <c r="B462" i="7"/>
  <c r="B461" i="7"/>
  <c r="K461" i="7" s="1"/>
  <c r="B460" i="7"/>
  <c r="B459" i="7"/>
  <c r="K459" i="7" s="1"/>
  <c r="B458" i="7"/>
  <c r="B457" i="7"/>
  <c r="K457" i="7" s="1"/>
  <c r="B456" i="7"/>
  <c r="B455" i="7"/>
  <c r="K455" i="7" s="1"/>
  <c r="B454" i="7"/>
  <c r="B453" i="7"/>
  <c r="K453" i="7" s="1"/>
  <c r="B452" i="7"/>
  <c r="B451" i="7"/>
  <c r="K451" i="7" s="1"/>
  <c r="B450" i="7"/>
  <c r="B449" i="7"/>
  <c r="K449" i="7" s="1"/>
  <c r="B448" i="7"/>
  <c r="B447" i="7"/>
  <c r="K447" i="7" s="1"/>
  <c r="B446" i="7"/>
  <c r="B445" i="7"/>
  <c r="K445" i="7" s="1"/>
  <c r="B444" i="7"/>
  <c r="B443" i="7"/>
  <c r="K443" i="7" s="1"/>
  <c r="B442" i="7"/>
  <c r="B441" i="7"/>
  <c r="K441" i="7" s="1"/>
  <c r="B440" i="7"/>
  <c r="B439" i="7"/>
  <c r="K439" i="7" s="1"/>
  <c r="B438" i="7"/>
  <c r="B437" i="7"/>
  <c r="K437" i="7" s="1"/>
  <c r="B436" i="7"/>
  <c r="B435" i="7"/>
  <c r="K435" i="7" s="1"/>
  <c r="B434" i="7"/>
  <c r="B433" i="7"/>
  <c r="K433" i="7" s="1"/>
  <c r="B432" i="7"/>
  <c r="B431" i="7"/>
  <c r="K431" i="7" s="1"/>
  <c r="B430" i="7"/>
  <c r="B429" i="7"/>
  <c r="K429" i="7" s="1"/>
  <c r="B428" i="7"/>
  <c r="B427" i="7"/>
  <c r="K427" i="7" s="1"/>
  <c r="B426" i="7"/>
  <c r="B425" i="7"/>
  <c r="K425" i="7" s="1"/>
  <c r="B424" i="7"/>
  <c r="B423" i="7"/>
  <c r="K423" i="7" s="1"/>
  <c r="B422" i="7"/>
  <c r="B421" i="7"/>
  <c r="K421" i="7" s="1"/>
  <c r="B420" i="7"/>
  <c r="B419" i="7"/>
  <c r="K419" i="7" s="1"/>
  <c r="B418" i="7"/>
  <c r="B417" i="7"/>
  <c r="K417" i="7" s="1"/>
  <c r="B416" i="7"/>
  <c r="B415" i="7"/>
  <c r="K415" i="7" s="1"/>
  <c r="B414" i="7"/>
  <c r="B413" i="7"/>
  <c r="K413" i="7" s="1"/>
  <c r="B412" i="7"/>
  <c r="B411" i="7"/>
  <c r="K411" i="7" s="1"/>
  <c r="B410" i="7"/>
  <c r="B409" i="7"/>
  <c r="K409" i="7" s="1"/>
  <c r="B408" i="7"/>
  <c r="B407" i="7"/>
  <c r="K407" i="7" s="1"/>
  <c r="B406" i="7"/>
  <c r="B405" i="7"/>
  <c r="K405" i="7" s="1"/>
  <c r="B404" i="7"/>
  <c r="B403" i="7"/>
  <c r="K403" i="7" s="1"/>
  <c r="B402" i="7"/>
  <c r="B401" i="7"/>
  <c r="K401" i="7" s="1"/>
  <c r="B400" i="7"/>
  <c r="B399" i="7"/>
  <c r="K399" i="7" s="1"/>
  <c r="B398" i="7"/>
  <c r="B397" i="7"/>
  <c r="K397" i="7" s="1"/>
  <c r="B396" i="7"/>
  <c r="B395" i="7"/>
  <c r="K395" i="7" s="1"/>
  <c r="B394" i="7"/>
  <c r="B393" i="7"/>
  <c r="K393" i="7" s="1"/>
  <c r="B392" i="7"/>
  <c r="B391" i="7"/>
  <c r="K391" i="7" s="1"/>
  <c r="B390" i="7"/>
  <c r="B389" i="7"/>
  <c r="K389" i="7" s="1"/>
  <c r="B388" i="7"/>
  <c r="B387" i="7"/>
  <c r="K387" i="7" s="1"/>
  <c r="B386" i="7"/>
  <c r="B385" i="7"/>
  <c r="K385" i="7" s="1"/>
  <c r="B384" i="7"/>
  <c r="B383" i="7"/>
  <c r="K383" i="7" s="1"/>
  <c r="B382" i="7"/>
  <c r="B381" i="7"/>
  <c r="K381" i="7" s="1"/>
  <c r="B380" i="7"/>
  <c r="B379" i="7"/>
  <c r="K379" i="7" s="1"/>
  <c r="B378" i="7"/>
  <c r="B377" i="7"/>
  <c r="K377" i="7" s="1"/>
  <c r="B376" i="7"/>
  <c r="B375" i="7"/>
  <c r="K375" i="7" s="1"/>
  <c r="B374" i="7"/>
  <c r="B373" i="7"/>
  <c r="K373" i="7" s="1"/>
  <c r="B372" i="7"/>
  <c r="B371" i="7"/>
  <c r="K371" i="7" s="1"/>
  <c r="B370" i="7"/>
  <c r="B369" i="7"/>
  <c r="K369" i="7" s="1"/>
  <c r="B368" i="7"/>
  <c r="B367" i="7"/>
  <c r="K367" i="7" s="1"/>
  <c r="B366" i="7"/>
  <c r="B365" i="7"/>
  <c r="K365" i="7" s="1"/>
  <c r="B364" i="7"/>
  <c r="B363" i="7"/>
  <c r="K363" i="7" s="1"/>
  <c r="B362" i="7"/>
  <c r="B361" i="7"/>
  <c r="K361" i="7" s="1"/>
  <c r="B360" i="7"/>
  <c r="B359" i="7"/>
  <c r="K359" i="7" s="1"/>
  <c r="B358" i="7"/>
  <c r="B357" i="7"/>
  <c r="K357" i="7" s="1"/>
  <c r="B356" i="7"/>
  <c r="B355" i="7"/>
  <c r="K355" i="7" s="1"/>
  <c r="B354" i="7"/>
  <c r="B353" i="7"/>
  <c r="K353" i="7" s="1"/>
  <c r="B352" i="7"/>
  <c r="B351" i="7"/>
  <c r="K351" i="7" s="1"/>
  <c r="B350" i="7"/>
  <c r="B349" i="7"/>
  <c r="K349" i="7" s="1"/>
  <c r="B348" i="7"/>
  <c r="B347" i="7"/>
  <c r="K347" i="7" s="1"/>
  <c r="B346" i="7"/>
  <c r="B345" i="7"/>
  <c r="K345" i="7" s="1"/>
  <c r="B344" i="7"/>
  <c r="B343" i="7"/>
  <c r="K343" i="7" s="1"/>
  <c r="B342" i="7"/>
  <c r="B341" i="7"/>
  <c r="K341" i="7" s="1"/>
  <c r="B340" i="7"/>
  <c r="B339" i="7"/>
  <c r="K339" i="7" s="1"/>
  <c r="B338" i="7"/>
  <c r="B337" i="7"/>
  <c r="K337" i="7" s="1"/>
  <c r="B336" i="7"/>
  <c r="B335" i="7"/>
  <c r="K335" i="7" s="1"/>
  <c r="B334" i="7"/>
  <c r="B333" i="7"/>
  <c r="K333" i="7" s="1"/>
  <c r="B332" i="7"/>
  <c r="B331" i="7"/>
  <c r="K331" i="7" s="1"/>
  <c r="B330" i="7"/>
  <c r="B329" i="7"/>
  <c r="K329" i="7" s="1"/>
  <c r="B328" i="7"/>
  <c r="B327" i="7"/>
  <c r="K327" i="7" s="1"/>
  <c r="B326" i="7"/>
  <c r="B325" i="7"/>
  <c r="K325" i="7" s="1"/>
  <c r="B324" i="7"/>
  <c r="B323" i="7"/>
  <c r="K323" i="7" s="1"/>
  <c r="B322" i="7"/>
  <c r="B321" i="7"/>
  <c r="K321" i="7" s="1"/>
  <c r="B320" i="7"/>
  <c r="B319" i="7"/>
  <c r="K319" i="7" s="1"/>
  <c r="B318" i="7"/>
  <c r="B317" i="7"/>
  <c r="K317" i="7" s="1"/>
  <c r="B316" i="7"/>
  <c r="B315" i="7"/>
  <c r="K315" i="7" s="1"/>
  <c r="B314" i="7"/>
  <c r="B313" i="7"/>
  <c r="K313" i="7" s="1"/>
  <c r="B312" i="7"/>
  <c r="B311" i="7"/>
  <c r="K311" i="7" s="1"/>
  <c r="B310" i="7"/>
  <c r="B309" i="7"/>
  <c r="K309" i="7" s="1"/>
  <c r="B308" i="7"/>
  <c r="B307" i="7"/>
  <c r="K307" i="7" s="1"/>
  <c r="B306" i="7"/>
  <c r="B305" i="7"/>
  <c r="K305" i="7" s="1"/>
  <c r="B304" i="7"/>
  <c r="B303" i="7"/>
  <c r="K303" i="7" s="1"/>
  <c r="B302" i="7"/>
  <c r="B301" i="7"/>
  <c r="K301" i="7" s="1"/>
  <c r="B300" i="7"/>
  <c r="B299" i="7"/>
  <c r="K299" i="7" s="1"/>
  <c r="B298" i="7"/>
  <c r="B297" i="7"/>
  <c r="K297" i="7" s="1"/>
  <c r="B296" i="7"/>
  <c r="B295" i="7"/>
  <c r="K295" i="7" s="1"/>
  <c r="B294" i="7"/>
  <c r="B293" i="7"/>
  <c r="K293" i="7" s="1"/>
  <c r="B292" i="7"/>
  <c r="B291" i="7"/>
  <c r="K291" i="7" s="1"/>
  <c r="B290" i="7"/>
  <c r="B289" i="7"/>
  <c r="K289" i="7" s="1"/>
  <c r="B288" i="7"/>
  <c r="B287" i="7"/>
  <c r="K287" i="7" s="1"/>
  <c r="B286" i="7"/>
  <c r="B285" i="7"/>
  <c r="K285" i="7" s="1"/>
  <c r="B284" i="7"/>
  <c r="B283" i="7"/>
  <c r="K283" i="7" s="1"/>
  <c r="B282" i="7"/>
  <c r="B281" i="7"/>
  <c r="K281" i="7" s="1"/>
  <c r="B280" i="7"/>
  <c r="B279" i="7"/>
  <c r="K279" i="7" s="1"/>
  <c r="B278" i="7"/>
  <c r="B277" i="7"/>
  <c r="K277" i="7" s="1"/>
  <c r="B276" i="7"/>
  <c r="B275" i="7"/>
  <c r="K275" i="7" s="1"/>
  <c r="B274" i="7"/>
  <c r="B273" i="7"/>
  <c r="K273" i="7" s="1"/>
  <c r="B272" i="7"/>
  <c r="B271" i="7"/>
  <c r="K271" i="7" s="1"/>
  <c r="B270" i="7"/>
  <c r="B269" i="7"/>
  <c r="K269" i="7" s="1"/>
  <c r="B268" i="7"/>
  <c r="B267" i="7"/>
  <c r="K267" i="7" s="1"/>
  <c r="B266" i="7"/>
  <c r="B265" i="7"/>
  <c r="K265" i="7" s="1"/>
  <c r="B264" i="7"/>
  <c r="B263" i="7"/>
  <c r="K263" i="7" s="1"/>
  <c r="B262" i="7"/>
  <c r="B261" i="7"/>
  <c r="K261" i="7" s="1"/>
  <c r="B260" i="7"/>
  <c r="B259" i="7"/>
  <c r="K259" i="7" s="1"/>
  <c r="B258" i="7"/>
  <c r="B257" i="7"/>
  <c r="K257" i="7" s="1"/>
  <c r="B256" i="7"/>
  <c r="B255" i="7"/>
  <c r="K255" i="7" s="1"/>
  <c r="B254" i="7"/>
  <c r="B253" i="7"/>
  <c r="K253" i="7" s="1"/>
  <c r="B252" i="7"/>
  <c r="B251" i="7"/>
  <c r="K251" i="7" s="1"/>
  <c r="B250" i="7"/>
  <c r="B249" i="7"/>
  <c r="K249" i="7" s="1"/>
  <c r="B248" i="7"/>
  <c r="B247" i="7"/>
  <c r="K247" i="7" s="1"/>
  <c r="B246" i="7"/>
  <c r="B245" i="7"/>
  <c r="K245" i="7" s="1"/>
  <c r="B244" i="7"/>
  <c r="B243" i="7"/>
  <c r="K243" i="7" s="1"/>
  <c r="B242" i="7"/>
  <c r="B241" i="7"/>
  <c r="K241" i="7" s="1"/>
  <c r="B240" i="7"/>
  <c r="B239" i="7"/>
  <c r="K239" i="7" s="1"/>
  <c r="B238" i="7"/>
  <c r="B237" i="7"/>
  <c r="K237" i="7" s="1"/>
  <c r="B236" i="7"/>
  <c r="B235" i="7"/>
  <c r="K235" i="7" s="1"/>
  <c r="B234" i="7"/>
  <c r="B233" i="7"/>
  <c r="K233" i="7" s="1"/>
  <c r="B232" i="7"/>
  <c r="B231" i="7"/>
  <c r="K231" i="7" s="1"/>
  <c r="B230" i="7"/>
  <c r="B229" i="7"/>
  <c r="K229" i="7" s="1"/>
  <c r="B228" i="7"/>
  <c r="B227" i="7"/>
  <c r="K227" i="7" s="1"/>
  <c r="B226" i="7"/>
  <c r="B225" i="7"/>
  <c r="K225" i="7" s="1"/>
  <c r="B224" i="7"/>
  <c r="B223" i="7"/>
  <c r="K223" i="7" s="1"/>
  <c r="B222" i="7"/>
  <c r="B221" i="7"/>
  <c r="K221" i="7" s="1"/>
  <c r="B220" i="7"/>
  <c r="B219" i="7"/>
  <c r="K219" i="7" s="1"/>
  <c r="B218" i="7"/>
  <c r="B217" i="7"/>
  <c r="K217" i="7" s="1"/>
  <c r="B216" i="7"/>
  <c r="B215" i="7"/>
  <c r="K215" i="7" s="1"/>
  <c r="B214" i="7"/>
  <c r="B213" i="7"/>
  <c r="K213" i="7" s="1"/>
  <c r="B212" i="7"/>
  <c r="B211" i="7"/>
  <c r="K211" i="7" s="1"/>
  <c r="B210" i="7"/>
  <c r="B209" i="7"/>
  <c r="K209" i="7" s="1"/>
  <c r="B208" i="7"/>
  <c r="B207" i="7"/>
  <c r="K207" i="7" s="1"/>
  <c r="B206" i="7"/>
  <c r="B205" i="7"/>
  <c r="K205" i="7" s="1"/>
  <c r="B204" i="7"/>
  <c r="B203" i="7"/>
  <c r="K203" i="7" s="1"/>
  <c r="B202" i="7"/>
  <c r="B201" i="7"/>
  <c r="K201" i="7" s="1"/>
  <c r="B200" i="7"/>
  <c r="B199" i="7"/>
  <c r="K199" i="7" s="1"/>
  <c r="B198" i="7"/>
  <c r="B197" i="7"/>
  <c r="K197" i="7" s="1"/>
  <c r="B196" i="7"/>
  <c r="B195" i="7"/>
  <c r="K195" i="7" s="1"/>
  <c r="B194" i="7"/>
  <c r="B193" i="7"/>
  <c r="K193" i="7" s="1"/>
  <c r="B192" i="7"/>
  <c r="B191" i="7"/>
  <c r="K191" i="7" s="1"/>
  <c r="B190" i="7"/>
  <c r="B189" i="7"/>
  <c r="K189" i="7" s="1"/>
  <c r="B188" i="7"/>
  <c r="B187" i="7"/>
  <c r="K187" i="7" s="1"/>
  <c r="B186" i="7"/>
  <c r="B185" i="7"/>
  <c r="K185" i="7" s="1"/>
  <c r="B184" i="7"/>
  <c r="B183" i="7"/>
  <c r="K183" i="7" s="1"/>
  <c r="B182" i="7"/>
  <c r="B181" i="7"/>
  <c r="K181" i="7" s="1"/>
  <c r="B180" i="7"/>
  <c r="B179" i="7"/>
  <c r="K179" i="7" s="1"/>
  <c r="B178" i="7"/>
  <c r="B177" i="7"/>
  <c r="K177" i="7" s="1"/>
  <c r="B176" i="7"/>
  <c r="B175" i="7"/>
  <c r="K175" i="7" s="1"/>
  <c r="B174" i="7"/>
  <c r="B173" i="7"/>
  <c r="K173" i="7" s="1"/>
  <c r="B172" i="7"/>
  <c r="B171" i="7"/>
  <c r="K171" i="7" s="1"/>
  <c r="B170" i="7"/>
  <c r="B169" i="7"/>
  <c r="K169" i="7" s="1"/>
  <c r="B168" i="7"/>
  <c r="B167" i="7"/>
  <c r="K167" i="7" s="1"/>
  <c r="B166" i="7"/>
  <c r="B165" i="7"/>
  <c r="K165" i="7" s="1"/>
  <c r="B164" i="7"/>
  <c r="B163" i="7"/>
  <c r="K163" i="7" s="1"/>
  <c r="B162" i="7"/>
  <c r="B161" i="7"/>
  <c r="K161" i="7" s="1"/>
  <c r="B160" i="7"/>
  <c r="B159" i="7"/>
  <c r="K159" i="7" s="1"/>
  <c r="B158" i="7"/>
  <c r="B157" i="7"/>
  <c r="K157" i="7" s="1"/>
  <c r="B156" i="7"/>
  <c r="B155" i="7"/>
  <c r="K155" i="7" s="1"/>
  <c r="B154" i="7"/>
  <c r="B153" i="7"/>
  <c r="K153" i="7" s="1"/>
  <c r="B152" i="7"/>
  <c r="B151" i="7"/>
  <c r="K151" i="7" s="1"/>
  <c r="B150" i="7"/>
  <c r="B149" i="7"/>
  <c r="K149" i="7" s="1"/>
  <c r="B148" i="7"/>
  <c r="B147" i="7"/>
  <c r="K147" i="7" s="1"/>
  <c r="B146" i="7"/>
  <c r="B145" i="7"/>
  <c r="K145" i="7" s="1"/>
  <c r="B144" i="7"/>
  <c r="B143" i="7"/>
  <c r="K143" i="7" s="1"/>
  <c r="B142" i="7"/>
  <c r="B141" i="7"/>
  <c r="K141" i="7" s="1"/>
  <c r="B140" i="7"/>
  <c r="B139" i="7"/>
  <c r="K139" i="7" s="1"/>
  <c r="B138" i="7"/>
  <c r="B137" i="7"/>
  <c r="K137" i="7" s="1"/>
  <c r="B136" i="7"/>
  <c r="B135" i="7"/>
  <c r="K135" i="7" s="1"/>
  <c r="B134" i="7"/>
  <c r="B133" i="7"/>
  <c r="K133" i="7" s="1"/>
  <c r="B132" i="7"/>
  <c r="B131" i="7"/>
  <c r="K131" i="7" s="1"/>
  <c r="B130" i="7"/>
  <c r="B129" i="7"/>
  <c r="K129" i="7" s="1"/>
  <c r="B128" i="7"/>
  <c r="B127" i="7"/>
  <c r="K127" i="7" s="1"/>
  <c r="B126" i="7"/>
  <c r="B125" i="7"/>
  <c r="K125" i="7" s="1"/>
  <c r="B124" i="7"/>
  <c r="B123" i="7"/>
  <c r="K123" i="7" s="1"/>
  <c r="B122" i="7"/>
  <c r="B121" i="7"/>
  <c r="K121" i="7" s="1"/>
  <c r="B120" i="7"/>
  <c r="B119" i="7"/>
  <c r="K119" i="7" s="1"/>
  <c r="B118" i="7"/>
  <c r="B117" i="7"/>
  <c r="K117" i="7" s="1"/>
  <c r="B116" i="7"/>
  <c r="B115" i="7"/>
  <c r="K115" i="7" s="1"/>
  <c r="B114" i="7"/>
  <c r="B113" i="7"/>
  <c r="K113" i="7" s="1"/>
  <c r="B112" i="7"/>
  <c r="B111" i="7"/>
  <c r="K111" i="7" s="1"/>
  <c r="B110" i="7"/>
  <c r="B109" i="7"/>
  <c r="K109" i="7" s="1"/>
  <c r="B108" i="7"/>
  <c r="B107" i="7"/>
  <c r="K107" i="7" s="1"/>
  <c r="B106" i="7"/>
  <c r="B105" i="7"/>
  <c r="K105" i="7" s="1"/>
  <c r="B104" i="7"/>
  <c r="B103" i="7"/>
  <c r="K103" i="7" s="1"/>
  <c r="B102" i="7"/>
  <c r="B101" i="7"/>
  <c r="K101" i="7" s="1"/>
  <c r="B100" i="7"/>
  <c r="B99" i="7"/>
  <c r="K99" i="7" s="1"/>
  <c r="B98" i="7"/>
  <c r="B97" i="7"/>
  <c r="K97" i="7" s="1"/>
  <c r="B96" i="7"/>
  <c r="B95" i="7"/>
  <c r="K95" i="7" s="1"/>
  <c r="B94" i="7"/>
  <c r="B93" i="7"/>
  <c r="K93" i="7" s="1"/>
  <c r="B92" i="7"/>
  <c r="B91" i="7"/>
  <c r="K91" i="7" s="1"/>
  <c r="B90" i="7"/>
  <c r="B89" i="7"/>
  <c r="K89" i="7" s="1"/>
  <c r="B88" i="7"/>
  <c r="B87" i="7"/>
  <c r="K87" i="7" s="1"/>
  <c r="B86" i="7"/>
  <c r="B85" i="7"/>
  <c r="K85" i="7" s="1"/>
  <c r="B84" i="7"/>
  <c r="B83" i="7"/>
  <c r="K83" i="7" s="1"/>
  <c r="B82" i="7"/>
  <c r="B81" i="7"/>
  <c r="K81" i="7" s="1"/>
  <c r="B80" i="7"/>
  <c r="B79" i="7"/>
  <c r="K79" i="7" s="1"/>
  <c r="B78" i="7"/>
  <c r="B77" i="7"/>
  <c r="K77" i="7" s="1"/>
  <c r="B76" i="7"/>
  <c r="B75" i="7"/>
  <c r="K75" i="7" s="1"/>
  <c r="B74" i="7"/>
  <c r="B73" i="7"/>
  <c r="K73" i="7" s="1"/>
  <c r="B72" i="7"/>
  <c r="B71" i="7"/>
  <c r="K71" i="7" s="1"/>
  <c r="B70" i="7"/>
  <c r="B69" i="7"/>
  <c r="K69" i="7" s="1"/>
  <c r="B68" i="7"/>
  <c r="B67" i="7"/>
  <c r="K67" i="7" s="1"/>
  <c r="B66" i="7"/>
  <c r="B65" i="7"/>
  <c r="K65" i="7" s="1"/>
  <c r="B64" i="7"/>
  <c r="B63" i="7"/>
  <c r="K63" i="7" s="1"/>
  <c r="B62" i="7"/>
  <c r="B61" i="7"/>
  <c r="K61" i="7" s="1"/>
  <c r="B60" i="7"/>
  <c r="B59" i="7"/>
  <c r="K59" i="7" s="1"/>
  <c r="B58" i="7"/>
  <c r="B57" i="7"/>
  <c r="K57" i="7" s="1"/>
  <c r="B56" i="7"/>
  <c r="B55" i="7"/>
  <c r="K55" i="7" s="1"/>
  <c r="B54" i="7"/>
  <c r="B53" i="7"/>
  <c r="K53" i="7" s="1"/>
  <c r="B52" i="7"/>
  <c r="B51" i="7"/>
  <c r="K51" i="7" s="1"/>
  <c r="B50" i="7"/>
  <c r="B49" i="7"/>
  <c r="K49" i="7" s="1"/>
  <c r="B48" i="7"/>
  <c r="B47" i="7"/>
  <c r="K47" i="7" s="1"/>
  <c r="B46" i="7"/>
  <c r="B45" i="7"/>
  <c r="K45" i="7" s="1"/>
  <c r="B44" i="7"/>
  <c r="B43" i="7"/>
  <c r="K43" i="7" s="1"/>
  <c r="B42" i="7"/>
  <c r="B41" i="7"/>
  <c r="K41" i="7" s="1"/>
  <c r="B40" i="7"/>
  <c r="B39" i="7"/>
  <c r="K39" i="7" s="1"/>
  <c r="B38" i="7"/>
  <c r="B37" i="7"/>
  <c r="K37" i="7" s="1"/>
  <c r="B36" i="7"/>
  <c r="B35" i="7"/>
  <c r="K35" i="7" s="1"/>
  <c r="B34" i="7"/>
  <c r="B33" i="7"/>
  <c r="K33" i="7" s="1"/>
  <c r="B32" i="7"/>
  <c r="B31" i="7"/>
  <c r="K31" i="7" s="1"/>
  <c r="B30" i="7"/>
  <c r="B29" i="7"/>
  <c r="K29" i="7" s="1"/>
  <c r="B28" i="7"/>
  <c r="B27" i="7"/>
  <c r="K27" i="7" s="1"/>
  <c r="B26" i="7"/>
  <c r="B25" i="7"/>
  <c r="K25" i="7" s="1"/>
  <c r="B24" i="7"/>
  <c r="B23" i="7"/>
  <c r="K23" i="7" s="1"/>
  <c r="B22" i="7"/>
  <c r="B21" i="7"/>
  <c r="K21" i="7" s="1"/>
  <c r="B20" i="7"/>
  <c r="B19" i="7"/>
  <c r="K19" i="7" s="1"/>
  <c r="B18" i="7"/>
  <c r="B17" i="7"/>
  <c r="K17" i="7" s="1"/>
  <c r="B16" i="7"/>
  <c r="B15" i="7"/>
  <c r="B14" i="7"/>
  <c r="B514" i="8"/>
  <c r="B513" i="8"/>
  <c r="B512" i="8"/>
  <c r="B511" i="8"/>
  <c r="B510" i="8"/>
  <c r="B509" i="8"/>
  <c r="B508" i="8"/>
  <c r="B507" i="8"/>
  <c r="B506" i="8"/>
  <c r="B505" i="8"/>
  <c r="B454" i="8"/>
  <c r="B453" i="8"/>
  <c r="B452" i="8"/>
  <c r="B451" i="8"/>
  <c r="B450" i="8"/>
  <c r="B449" i="8"/>
  <c r="B448" i="8"/>
  <c r="B447" i="8"/>
  <c r="B446" i="8"/>
  <c r="B445" i="8"/>
  <c r="B444" i="8"/>
  <c r="B443" i="8"/>
  <c r="B442" i="8"/>
  <c r="B441" i="8"/>
  <c r="B440" i="8"/>
  <c r="B4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D3" i="3"/>
  <c r="I30" i="9" s="1"/>
  <c r="I9"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K18" i="8"/>
  <c r="L18" i="8" s="1"/>
  <c r="M18" i="8" s="1"/>
  <c r="K19" i="8"/>
  <c r="L19" i="8" s="1"/>
  <c r="M19" i="8" s="1"/>
  <c r="K20" i="8"/>
  <c r="L20" i="8" s="1"/>
  <c r="M20" i="8" s="1"/>
  <c r="K21" i="8"/>
  <c r="L21" i="8" s="1"/>
  <c r="K22" i="8"/>
  <c r="L22" i="8" s="1"/>
  <c r="M22" i="8" s="1"/>
  <c r="K23" i="8"/>
  <c r="L23" i="8" s="1"/>
  <c r="M23" i="8" s="1"/>
  <c r="K24" i="8"/>
  <c r="L24" i="8" s="1"/>
  <c r="M24" i="8" s="1"/>
  <c r="K25" i="8"/>
  <c r="L25" i="8" s="1"/>
  <c r="K26" i="8"/>
  <c r="L26" i="8" s="1"/>
  <c r="M26" i="8" s="1"/>
  <c r="K27" i="8"/>
  <c r="L27" i="8" s="1"/>
  <c r="M27" i="8" s="1"/>
  <c r="K28" i="8"/>
  <c r="L28" i="8" s="1"/>
  <c r="M28" i="8" s="1"/>
  <c r="K29" i="8"/>
  <c r="L29" i="8" s="1"/>
  <c r="K30" i="8"/>
  <c r="L30" i="8" s="1"/>
  <c r="M30" i="8" s="1"/>
  <c r="K31" i="8"/>
  <c r="L31" i="8" s="1"/>
  <c r="M31" i="8" s="1"/>
  <c r="K32" i="8"/>
  <c r="L32" i="8" s="1"/>
  <c r="M32" i="8" s="1"/>
  <c r="K33" i="8"/>
  <c r="L33" i="8" s="1"/>
  <c r="K34" i="8"/>
  <c r="L34" i="8" s="1"/>
  <c r="M34" i="8" s="1"/>
  <c r="K35" i="8"/>
  <c r="L35" i="8" s="1"/>
  <c r="M35" i="8" s="1"/>
  <c r="K36" i="8"/>
  <c r="L36" i="8" s="1"/>
  <c r="M36" i="8" s="1"/>
  <c r="K37" i="8"/>
  <c r="L37" i="8" s="1"/>
  <c r="K38" i="8"/>
  <c r="L38" i="8" s="1"/>
  <c r="M38" i="8" s="1"/>
  <c r="K39" i="8"/>
  <c r="L39" i="8" s="1"/>
  <c r="M39" i="8" s="1"/>
  <c r="K40" i="8"/>
  <c r="L40" i="8" s="1"/>
  <c r="M40" i="8" s="1"/>
  <c r="K41" i="8"/>
  <c r="L41" i="8" s="1"/>
  <c r="K42" i="8"/>
  <c r="L42" i="8" s="1"/>
  <c r="M42" i="8" s="1"/>
  <c r="K43" i="8"/>
  <c r="L43" i="8" s="1"/>
  <c r="M43" i="8" s="1"/>
  <c r="K44" i="8"/>
  <c r="L44" i="8" s="1"/>
  <c r="M44" i="8" s="1"/>
  <c r="K45" i="8"/>
  <c r="L45" i="8" s="1"/>
  <c r="K46" i="8"/>
  <c r="L46" i="8" s="1"/>
  <c r="M46" i="8" s="1"/>
  <c r="K47" i="8"/>
  <c r="L47" i="8" s="1"/>
  <c r="M47" i="8" s="1"/>
  <c r="K48" i="8"/>
  <c r="L48" i="8" s="1"/>
  <c r="M48" i="8" s="1"/>
  <c r="K49" i="8"/>
  <c r="L49" i="8" s="1"/>
  <c r="K50" i="8"/>
  <c r="L50" i="8" s="1"/>
  <c r="M50" i="8" s="1"/>
  <c r="K51" i="8"/>
  <c r="L51" i="8" s="1"/>
  <c r="M51" i="8" s="1"/>
  <c r="K52" i="8"/>
  <c r="L52" i="8" s="1"/>
  <c r="M52" i="8" s="1"/>
  <c r="K53" i="8"/>
  <c r="L53" i="8" s="1"/>
  <c r="K54" i="8"/>
  <c r="L54" i="8" s="1"/>
  <c r="M54" i="8" s="1"/>
  <c r="K55" i="8"/>
  <c r="L55" i="8" s="1"/>
  <c r="M55" i="8" s="1"/>
  <c r="K56" i="8"/>
  <c r="L56" i="8" s="1"/>
  <c r="M56" i="8" s="1"/>
  <c r="K57" i="8"/>
  <c r="L57" i="8" s="1"/>
  <c r="K58" i="8"/>
  <c r="L58" i="8" s="1"/>
  <c r="M58" i="8" s="1"/>
  <c r="K59" i="8"/>
  <c r="L59" i="8" s="1"/>
  <c r="M59" i="8" s="1"/>
  <c r="K60" i="8"/>
  <c r="L60" i="8" s="1"/>
  <c r="M60" i="8" s="1"/>
  <c r="K61" i="8"/>
  <c r="L61" i="8" s="1"/>
  <c r="K62" i="8"/>
  <c r="L62" i="8" s="1"/>
  <c r="M62" i="8" s="1"/>
  <c r="K63" i="8"/>
  <c r="L63" i="8" s="1"/>
  <c r="M63" i="8" s="1"/>
  <c r="K64" i="8"/>
  <c r="L64" i="8" s="1"/>
  <c r="M64" i="8" s="1"/>
  <c r="K65" i="8"/>
  <c r="L65" i="8" s="1"/>
  <c r="K66" i="8"/>
  <c r="L66" i="8" s="1"/>
  <c r="M66" i="8" s="1"/>
  <c r="K67" i="8"/>
  <c r="L67" i="8" s="1"/>
  <c r="M67" i="8" s="1"/>
  <c r="K68" i="8"/>
  <c r="L68" i="8" s="1"/>
  <c r="M68" i="8" s="1"/>
  <c r="K69" i="8"/>
  <c r="L69" i="8" s="1"/>
  <c r="K70" i="8"/>
  <c r="L70" i="8" s="1"/>
  <c r="M70" i="8" s="1"/>
  <c r="K71" i="8"/>
  <c r="L71" i="8" s="1"/>
  <c r="M71" i="8" s="1"/>
  <c r="K72" i="8"/>
  <c r="L72" i="8" s="1"/>
  <c r="M72" i="8" s="1"/>
  <c r="K73" i="8"/>
  <c r="L73" i="8" s="1"/>
  <c r="K74" i="8"/>
  <c r="L74" i="8" s="1"/>
  <c r="M74" i="8" s="1"/>
  <c r="K75" i="8"/>
  <c r="L75" i="8" s="1"/>
  <c r="M75" i="8" s="1"/>
  <c r="K76" i="8"/>
  <c r="L76" i="8" s="1"/>
  <c r="M76" i="8" s="1"/>
  <c r="K77" i="8"/>
  <c r="L77" i="8" s="1"/>
  <c r="K78" i="8"/>
  <c r="L78" i="8" s="1"/>
  <c r="M78" i="8" s="1"/>
  <c r="K79" i="8"/>
  <c r="L79" i="8" s="1"/>
  <c r="M79" i="8" s="1"/>
  <c r="K80" i="8"/>
  <c r="L80" i="8" s="1"/>
  <c r="M80" i="8" s="1"/>
  <c r="K81" i="8"/>
  <c r="L81" i="8" s="1"/>
  <c r="K82" i="8"/>
  <c r="L82" i="8" s="1"/>
  <c r="M82" i="8" s="1"/>
  <c r="K83" i="8"/>
  <c r="L83" i="8" s="1"/>
  <c r="M83" i="8" s="1"/>
  <c r="K84" i="8"/>
  <c r="L84" i="8" s="1"/>
  <c r="M84" i="8" s="1"/>
  <c r="K85" i="8"/>
  <c r="L85" i="8" s="1"/>
  <c r="K86" i="8"/>
  <c r="L86" i="8" s="1"/>
  <c r="M86" i="8" s="1"/>
  <c r="K87" i="8"/>
  <c r="L87" i="8" s="1"/>
  <c r="M87" i="8" s="1"/>
  <c r="K88" i="8"/>
  <c r="L88" i="8" s="1"/>
  <c r="M88" i="8" s="1"/>
  <c r="K89" i="8"/>
  <c r="L89" i="8" s="1"/>
  <c r="K90" i="8"/>
  <c r="L90" i="8" s="1"/>
  <c r="M90" i="8" s="1"/>
  <c r="K91" i="8"/>
  <c r="L91" i="8" s="1"/>
  <c r="M91" i="8" s="1"/>
  <c r="K92" i="8"/>
  <c r="L92" i="8" s="1"/>
  <c r="M92" i="8" s="1"/>
  <c r="K93" i="8"/>
  <c r="L93" i="8" s="1"/>
  <c r="K94" i="8"/>
  <c r="L94" i="8" s="1"/>
  <c r="M94" i="8" s="1"/>
  <c r="K95" i="8"/>
  <c r="L95" i="8" s="1"/>
  <c r="M95" i="8" s="1"/>
  <c r="K96" i="8"/>
  <c r="L96" i="8" s="1"/>
  <c r="M96" i="8" s="1"/>
  <c r="K97" i="8"/>
  <c r="L97" i="8" s="1"/>
  <c r="K98" i="8"/>
  <c r="L98" i="8" s="1"/>
  <c r="M98" i="8" s="1"/>
  <c r="K99" i="8"/>
  <c r="L99" i="8" s="1"/>
  <c r="M99" i="8" s="1"/>
  <c r="K100" i="8"/>
  <c r="L100" i="8" s="1"/>
  <c r="M100" i="8" s="1"/>
  <c r="K101" i="8"/>
  <c r="L101" i="8" s="1"/>
  <c r="K102" i="8"/>
  <c r="L102" i="8" s="1"/>
  <c r="M102" i="8" s="1"/>
  <c r="K103" i="8"/>
  <c r="L103" i="8" s="1"/>
  <c r="M103" i="8" s="1"/>
  <c r="K104" i="8"/>
  <c r="L104" i="8" s="1"/>
  <c r="M104" i="8" s="1"/>
  <c r="K105" i="8"/>
  <c r="L105" i="8" s="1"/>
  <c r="K106" i="8"/>
  <c r="L106" i="8" s="1"/>
  <c r="M106" i="8" s="1"/>
  <c r="K107" i="8"/>
  <c r="L107" i="8" s="1"/>
  <c r="M107" i="8" s="1"/>
  <c r="K108" i="8"/>
  <c r="L108" i="8" s="1"/>
  <c r="M108" i="8" s="1"/>
  <c r="K109" i="8"/>
  <c r="L109" i="8" s="1"/>
  <c r="K110" i="8"/>
  <c r="L110" i="8" s="1"/>
  <c r="M110" i="8" s="1"/>
  <c r="K111" i="8"/>
  <c r="L111" i="8" s="1"/>
  <c r="M111" i="8" s="1"/>
  <c r="K112" i="8"/>
  <c r="L112" i="8" s="1"/>
  <c r="M112" i="8" s="1"/>
  <c r="K113" i="8"/>
  <c r="L113" i="8" s="1"/>
  <c r="K114" i="8"/>
  <c r="L114" i="8" s="1"/>
  <c r="M114" i="8" s="1"/>
  <c r="K115" i="8"/>
  <c r="L115" i="8" s="1"/>
  <c r="M115" i="8" s="1"/>
  <c r="K116" i="8"/>
  <c r="L116" i="8" s="1"/>
  <c r="M116" i="8" s="1"/>
  <c r="K117" i="8"/>
  <c r="L117" i="8" s="1"/>
  <c r="K118" i="8"/>
  <c r="L118" i="8" s="1"/>
  <c r="M118" i="8" s="1"/>
  <c r="K119" i="8"/>
  <c r="L119" i="8" s="1"/>
  <c r="M119" i="8" s="1"/>
  <c r="K120" i="8"/>
  <c r="L120" i="8" s="1"/>
  <c r="M120" i="8" s="1"/>
  <c r="K121" i="8"/>
  <c r="L121" i="8" s="1"/>
  <c r="K122" i="8"/>
  <c r="L122" i="8" s="1"/>
  <c r="M122" i="8" s="1"/>
  <c r="K123" i="8"/>
  <c r="L123" i="8" s="1"/>
  <c r="M123" i="8" s="1"/>
  <c r="K124" i="8"/>
  <c r="L124" i="8" s="1"/>
  <c r="M124" i="8" s="1"/>
  <c r="K125" i="8"/>
  <c r="L125" i="8" s="1"/>
  <c r="K126" i="8"/>
  <c r="L126" i="8" s="1"/>
  <c r="M126" i="8" s="1"/>
  <c r="K127" i="8"/>
  <c r="L127" i="8" s="1"/>
  <c r="M127" i="8" s="1"/>
  <c r="K128" i="8"/>
  <c r="L128" i="8" s="1"/>
  <c r="M128" i="8" s="1"/>
  <c r="K129" i="8"/>
  <c r="L129" i="8" s="1"/>
  <c r="K130" i="8"/>
  <c r="L130" i="8" s="1"/>
  <c r="M130" i="8" s="1"/>
  <c r="K131" i="8"/>
  <c r="L131" i="8" s="1"/>
  <c r="M131" i="8" s="1"/>
  <c r="K132" i="8"/>
  <c r="L132" i="8" s="1"/>
  <c r="M132" i="8" s="1"/>
  <c r="K133" i="8"/>
  <c r="L133" i="8" s="1"/>
  <c r="K134" i="8"/>
  <c r="L134" i="8" s="1"/>
  <c r="M134" i="8" s="1"/>
  <c r="K135" i="8"/>
  <c r="L135" i="8" s="1"/>
  <c r="M135" i="8" s="1"/>
  <c r="K136" i="8"/>
  <c r="L136" i="8" s="1"/>
  <c r="M136" i="8" s="1"/>
  <c r="K137" i="8"/>
  <c r="L137" i="8" s="1"/>
  <c r="K138" i="8"/>
  <c r="L138" i="8" s="1"/>
  <c r="M138" i="8" s="1"/>
  <c r="K139" i="8"/>
  <c r="L139" i="8" s="1"/>
  <c r="M139" i="8" s="1"/>
  <c r="K140" i="8"/>
  <c r="L140" i="8" s="1"/>
  <c r="M140" i="8" s="1"/>
  <c r="K141" i="8"/>
  <c r="L141" i="8" s="1"/>
  <c r="K142" i="8"/>
  <c r="L142" i="8" s="1"/>
  <c r="M142" i="8" s="1"/>
  <c r="K143" i="8"/>
  <c r="L143" i="8" s="1"/>
  <c r="M143" i="8" s="1"/>
  <c r="K144" i="8"/>
  <c r="L144" i="8" s="1"/>
  <c r="M144" i="8" s="1"/>
  <c r="K145" i="8"/>
  <c r="L145" i="8" s="1"/>
  <c r="K146" i="8"/>
  <c r="L146" i="8" s="1"/>
  <c r="M146" i="8" s="1"/>
  <c r="K147" i="8"/>
  <c r="L147" i="8" s="1"/>
  <c r="M147" i="8" s="1"/>
  <c r="K148" i="8"/>
  <c r="L148" i="8" s="1"/>
  <c r="M148" i="8" s="1"/>
  <c r="K149" i="8"/>
  <c r="L149" i="8" s="1"/>
  <c r="K150" i="8"/>
  <c r="L150" i="8" s="1"/>
  <c r="M150" i="8" s="1"/>
  <c r="K151" i="8"/>
  <c r="L151" i="8" s="1"/>
  <c r="M151" i="8" s="1"/>
  <c r="K152" i="8"/>
  <c r="L152" i="8" s="1"/>
  <c r="M152" i="8" s="1"/>
  <c r="K153" i="8"/>
  <c r="L153" i="8" s="1"/>
  <c r="K154" i="8"/>
  <c r="L154" i="8" s="1"/>
  <c r="M154" i="8" s="1"/>
  <c r="K155" i="8"/>
  <c r="L155" i="8" s="1"/>
  <c r="M155" i="8" s="1"/>
  <c r="K156" i="8"/>
  <c r="L156" i="8" s="1"/>
  <c r="M156" i="8" s="1"/>
  <c r="K157" i="8"/>
  <c r="L157" i="8" s="1"/>
  <c r="K158" i="8"/>
  <c r="L158" i="8" s="1"/>
  <c r="M158" i="8" s="1"/>
  <c r="K159" i="8"/>
  <c r="L159" i="8" s="1"/>
  <c r="M159" i="8" s="1"/>
  <c r="K160" i="8"/>
  <c r="L160" i="8" s="1"/>
  <c r="M160" i="8" s="1"/>
  <c r="K161" i="8"/>
  <c r="L161" i="8" s="1"/>
  <c r="K162" i="8"/>
  <c r="L162" i="8" s="1"/>
  <c r="M162" i="8" s="1"/>
  <c r="K163" i="8"/>
  <c r="L163" i="8" s="1"/>
  <c r="M163" i="8" s="1"/>
  <c r="K164" i="8"/>
  <c r="L164" i="8" s="1"/>
  <c r="M164" i="8" s="1"/>
  <c r="K165" i="8"/>
  <c r="L165" i="8" s="1"/>
  <c r="K166" i="8"/>
  <c r="L166" i="8" s="1"/>
  <c r="M166" i="8" s="1"/>
  <c r="K167" i="8"/>
  <c r="L167" i="8" s="1"/>
  <c r="M167" i="8" s="1"/>
  <c r="K168" i="8"/>
  <c r="L168" i="8" s="1"/>
  <c r="M168" i="8" s="1"/>
  <c r="K169" i="8"/>
  <c r="L169" i="8" s="1"/>
  <c r="K170" i="8"/>
  <c r="L170" i="8" s="1"/>
  <c r="M170" i="8" s="1"/>
  <c r="K171" i="8"/>
  <c r="L171" i="8" s="1"/>
  <c r="M171" i="8" s="1"/>
  <c r="K172" i="8"/>
  <c r="L172" i="8" s="1"/>
  <c r="M172" i="8" s="1"/>
  <c r="K173" i="8"/>
  <c r="L173" i="8" s="1"/>
  <c r="K174" i="8"/>
  <c r="L174" i="8" s="1"/>
  <c r="M174" i="8" s="1"/>
  <c r="K175" i="8"/>
  <c r="L175" i="8" s="1"/>
  <c r="M175" i="8" s="1"/>
  <c r="K176" i="8"/>
  <c r="L176" i="8" s="1"/>
  <c r="M176" i="8" s="1"/>
  <c r="K177" i="8"/>
  <c r="L177" i="8" s="1"/>
  <c r="K178" i="8"/>
  <c r="L178" i="8" s="1"/>
  <c r="M178" i="8" s="1"/>
  <c r="K179" i="8"/>
  <c r="L179" i="8" s="1"/>
  <c r="M179" i="8" s="1"/>
  <c r="K180" i="8"/>
  <c r="L180" i="8" s="1"/>
  <c r="M180" i="8" s="1"/>
  <c r="K181" i="8"/>
  <c r="L181" i="8" s="1"/>
  <c r="K182" i="8"/>
  <c r="L182" i="8" s="1"/>
  <c r="M182" i="8" s="1"/>
  <c r="K183" i="8"/>
  <c r="L183" i="8" s="1"/>
  <c r="M183" i="8" s="1"/>
  <c r="K184" i="8"/>
  <c r="L184" i="8" s="1"/>
  <c r="M184" i="8" s="1"/>
  <c r="K185" i="8"/>
  <c r="L185" i="8" s="1"/>
  <c r="K186" i="8"/>
  <c r="L186" i="8" s="1"/>
  <c r="M186" i="8" s="1"/>
  <c r="K187" i="8"/>
  <c r="L187" i="8" s="1"/>
  <c r="M187" i="8" s="1"/>
  <c r="K188" i="8"/>
  <c r="L188" i="8" s="1"/>
  <c r="M188" i="8" s="1"/>
  <c r="K189" i="8"/>
  <c r="L189" i="8" s="1"/>
  <c r="K190" i="8"/>
  <c r="L190" i="8" s="1"/>
  <c r="M190" i="8" s="1"/>
  <c r="K191" i="8"/>
  <c r="L191" i="8" s="1"/>
  <c r="M191" i="8" s="1"/>
  <c r="K192" i="8"/>
  <c r="L192" i="8" s="1"/>
  <c r="M192" i="8" s="1"/>
  <c r="K193" i="8"/>
  <c r="L193" i="8" s="1"/>
  <c r="K194" i="8"/>
  <c r="L194" i="8" s="1"/>
  <c r="M194" i="8" s="1"/>
  <c r="K195" i="8"/>
  <c r="L195" i="8" s="1"/>
  <c r="M195" i="8" s="1"/>
  <c r="K196" i="8"/>
  <c r="L196" i="8" s="1"/>
  <c r="M196" i="8" s="1"/>
  <c r="K197" i="8"/>
  <c r="L197" i="8" s="1"/>
  <c r="K198" i="8"/>
  <c r="L198" i="8" s="1"/>
  <c r="M198" i="8" s="1"/>
  <c r="K199" i="8"/>
  <c r="L199" i="8" s="1"/>
  <c r="M199" i="8" s="1"/>
  <c r="K200" i="8"/>
  <c r="L200" i="8" s="1"/>
  <c r="M200" i="8" s="1"/>
  <c r="K201" i="8"/>
  <c r="L201" i="8" s="1"/>
  <c r="K202" i="8"/>
  <c r="L202" i="8" s="1"/>
  <c r="M202" i="8" s="1"/>
  <c r="K203" i="8"/>
  <c r="L203" i="8" s="1"/>
  <c r="M203" i="8" s="1"/>
  <c r="K204" i="8"/>
  <c r="L204" i="8" s="1"/>
  <c r="M204" i="8" s="1"/>
  <c r="K205" i="8"/>
  <c r="L205" i="8" s="1"/>
  <c r="K206" i="8"/>
  <c r="L206" i="8" s="1"/>
  <c r="M206" i="8" s="1"/>
  <c r="K207" i="8"/>
  <c r="L207" i="8" s="1"/>
  <c r="M207" i="8" s="1"/>
  <c r="K208" i="8"/>
  <c r="L208" i="8" s="1"/>
  <c r="M208" i="8" s="1"/>
  <c r="K209" i="8"/>
  <c r="L209" i="8" s="1"/>
  <c r="K210" i="8"/>
  <c r="L210" i="8" s="1"/>
  <c r="M210" i="8" s="1"/>
  <c r="K211" i="8"/>
  <c r="L211" i="8" s="1"/>
  <c r="M211" i="8" s="1"/>
  <c r="K212" i="8"/>
  <c r="L212" i="8" s="1"/>
  <c r="M212" i="8" s="1"/>
  <c r="K213" i="8"/>
  <c r="L213" i="8" s="1"/>
  <c r="K214" i="8"/>
  <c r="L214" i="8" s="1"/>
  <c r="M214" i="8" s="1"/>
  <c r="K215" i="8"/>
  <c r="L215" i="8" s="1"/>
  <c r="M215" i="8" s="1"/>
  <c r="K216" i="8"/>
  <c r="L216" i="8" s="1"/>
  <c r="M216" i="8" s="1"/>
  <c r="K217" i="8"/>
  <c r="L217" i="8" s="1"/>
  <c r="K218" i="8"/>
  <c r="L218" i="8" s="1"/>
  <c r="M218" i="8" s="1"/>
  <c r="K219" i="8"/>
  <c r="L219" i="8" s="1"/>
  <c r="M219" i="8" s="1"/>
  <c r="K220" i="8"/>
  <c r="L220" i="8" s="1"/>
  <c r="M220" i="8" s="1"/>
  <c r="K221" i="8"/>
  <c r="L221" i="8" s="1"/>
  <c r="K222" i="8"/>
  <c r="L222" i="8" s="1"/>
  <c r="M222" i="8" s="1"/>
  <c r="K223" i="8"/>
  <c r="L223" i="8" s="1"/>
  <c r="M223" i="8" s="1"/>
  <c r="K224" i="8"/>
  <c r="L224" i="8" s="1"/>
  <c r="M224" i="8" s="1"/>
  <c r="K225" i="8"/>
  <c r="L225" i="8" s="1"/>
  <c r="K226" i="8"/>
  <c r="L226" i="8" s="1"/>
  <c r="M226" i="8" s="1"/>
  <c r="K227" i="8"/>
  <c r="L227" i="8" s="1"/>
  <c r="M227" i="8" s="1"/>
  <c r="K228" i="8"/>
  <c r="L228" i="8" s="1"/>
  <c r="M228" i="8" s="1"/>
  <c r="K229" i="8"/>
  <c r="L229" i="8" s="1"/>
  <c r="K230" i="8"/>
  <c r="L230" i="8" s="1"/>
  <c r="M230" i="8" s="1"/>
  <c r="K231" i="8"/>
  <c r="L231" i="8" s="1"/>
  <c r="M231" i="8" s="1"/>
  <c r="K232" i="8"/>
  <c r="L232" i="8" s="1"/>
  <c r="M232" i="8" s="1"/>
  <c r="K233" i="8"/>
  <c r="L233" i="8" s="1"/>
  <c r="K234" i="8"/>
  <c r="L234" i="8" s="1"/>
  <c r="M234" i="8" s="1"/>
  <c r="K235" i="8"/>
  <c r="L235" i="8" s="1"/>
  <c r="M235" i="8" s="1"/>
  <c r="K236" i="8"/>
  <c r="L236" i="8" s="1"/>
  <c r="M236" i="8" s="1"/>
  <c r="K237" i="8"/>
  <c r="L237" i="8" s="1"/>
  <c r="K238" i="8"/>
  <c r="L238" i="8" s="1"/>
  <c r="M238" i="8" s="1"/>
  <c r="K439" i="8"/>
  <c r="L439" i="8" s="1"/>
  <c r="M439" i="8" s="1"/>
  <c r="K440" i="8"/>
  <c r="L440" i="8" s="1"/>
  <c r="M440" i="8" s="1"/>
  <c r="K441" i="8"/>
  <c r="L441" i="8" s="1"/>
  <c r="K442" i="8"/>
  <c r="L442" i="8" s="1"/>
  <c r="M442" i="8" s="1"/>
  <c r="K443" i="8"/>
  <c r="L443" i="8" s="1"/>
  <c r="M443" i="8" s="1"/>
  <c r="K444" i="8"/>
  <c r="L444" i="8" s="1"/>
  <c r="M444" i="8" s="1"/>
  <c r="K445" i="8"/>
  <c r="L445" i="8" s="1"/>
  <c r="K446" i="8"/>
  <c r="L446" i="8" s="1"/>
  <c r="M446" i="8" s="1"/>
  <c r="K447" i="8"/>
  <c r="L447" i="8" s="1"/>
  <c r="M447" i="8" s="1"/>
  <c r="K448" i="8"/>
  <c r="L448" i="8" s="1"/>
  <c r="M448" i="8" s="1"/>
  <c r="K449" i="8"/>
  <c r="L449" i="8" s="1"/>
  <c r="K450" i="8"/>
  <c r="L450" i="8" s="1"/>
  <c r="M450" i="8" s="1"/>
  <c r="K451" i="8"/>
  <c r="L451" i="8" s="1"/>
  <c r="M451" i="8" s="1"/>
  <c r="K452" i="8"/>
  <c r="L452" i="8" s="1"/>
  <c r="M452" i="8" s="1"/>
  <c r="K453" i="8"/>
  <c r="L453" i="8" s="1"/>
  <c r="K454" i="8"/>
  <c r="L454" i="8" s="1"/>
  <c r="M454" i="8" s="1"/>
  <c r="K505" i="8"/>
  <c r="L505" i="8" s="1"/>
  <c r="M505" i="8" s="1"/>
  <c r="K506" i="8"/>
  <c r="L506" i="8" s="1"/>
  <c r="M506" i="8" s="1"/>
  <c r="K507" i="8"/>
  <c r="L507" i="8" s="1"/>
  <c r="K508" i="8"/>
  <c r="L508" i="8" s="1"/>
  <c r="M508" i="8" s="1"/>
  <c r="K509" i="8"/>
  <c r="L509" i="8" s="1"/>
  <c r="M509" i="8" s="1"/>
  <c r="K510" i="8"/>
  <c r="L510" i="8" s="1"/>
  <c r="M510" i="8" s="1"/>
  <c r="K511" i="8"/>
  <c r="L511" i="8" s="1"/>
  <c r="K512" i="8"/>
  <c r="L512" i="8" s="1"/>
  <c r="M512" i="8" s="1"/>
  <c r="K513" i="8"/>
  <c r="L513" i="8" s="1"/>
  <c r="M513" i="8" s="1"/>
  <c r="K514" i="8"/>
  <c r="L514" i="8" s="1"/>
  <c r="M514" i="8" s="1"/>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BC1012" i="3"/>
  <c r="AX16" i="3"/>
  <c r="AY16" i="3"/>
  <c r="AX17" i="3"/>
  <c r="AY17" i="3"/>
  <c r="AC17" i="3" s="1"/>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C34" i="3" s="1"/>
  <c r="AY34" i="3"/>
  <c r="AX35" i="3"/>
  <c r="AY35" i="3"/>
  <c r="AC35" i="3" s="1"/>
  <c r="AX36" i="3"/>
  <c r="AY36" i="3"/>
  <c r="AC36" i="3" s="1"/>
  <c r="AX37" i="3"/>
  <c r="AY37" i="3"/>
  <c r="AX38" i="3"/>
  <c r="AY38" i="3"/>
  <c r="AC38" i="3" s="1"/>
  <c r="AX39" i="3"/>
  <c r="AY39" i="3"/>
  <c r="AX40" i="3"/>
  <c r="AY40" i="3"/>
  <c r="AX41" i="3"/>
  <c r="AY41" i="3"/>
  <c r="AX42" i="3"/>
  <c r="AY42" i="3"/>
  <c r="AC42" i="3" s="1"/>
  <c r="AX43" i="3"/>
  <c r="AY43" i="3"/>
  <c r="AX44" i="3"/>
  <c r="AY44" i="3"/>
  <c r="AX45" i="3"/>
  <c r="AY45" i="3"/>
  <c r="AX46" i="3"/>
  <c r="AY46" i="3"/>
  <c r="AX47" i="3"/>
  <c r="AY47" i="3"/>
  <c r="AX48" i="3"/>
  <c r="AY48" i="3"/>
  <c r="AX49" i="3"/>
  <c r="AY49" i="3"/>
  <c r="AX50" i="3"/>
  <c r="AY50" i="3"/>
  <c r="AC50" i="3" s="1"/>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C66" i="3" s="1"/>
  <c r="AD66" i="3" s="1"/>
  <c r="AU66" i="3" s="1"/>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C82" i="3" s="1"/>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C98" i="3"/>
  <c r="AX99" i="3"/>
  <c r="AY99" i="3"/>
  <c r="AC99" i="3" s="1"/>
  <c r="AX100" i="3"/>
  <c r="AY100" i="3"/>
  <c r="AC100" i="3" s="1"/>
  <c r="AX101" i="3"/>
  <c r="AY101" i="3"/>
  <c r="AX102" i="3"/>
  <c r="AY102" i="3"/>
  <c r="AC102" i="3" s="1"/>
  <c r="AX103" i="3"/>
  <c r="AY103" i="3"/>
  <c r="AX104" i="3"/>
  <c r="AY104" i="3"/>
  <c r="AX105" i="3"/>
  <c r="AY105" i="3"/>
  <c r="AX106" i="3"/>
  <c r="AY106" i="3"/>
  <c r="AC106" i="3" s="1"/>
  <c r="AX107" i="3"/>
  <c r="AY107" i="3"/>
  <c r="AX108" i="3"/>
  <c r="AY108" i="3"/>
  <c r="AX109" i="3"/>
  <c r="AY109" i="3"/>
  <c r="AX110" i="3"/>
  <c r="AY110" i="3"/>
  <c r="AX111" i="3"/>
  <c r="AY111" i="3"/>
  <c r="AX112" i="3"/>
  <c r="AY112" i="3"/>
  <c r="AX113" i="3"/>
  <c r="AY113" i="3"/>
  <c r="AX114" i="3"/>
  <c r="AY114" i="3"/>
  <c r="AC114" i="3" s="1"/>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C130" i="3" s="1"/>
  <c r="AD130" i="3" s="1"/>
  <c r="AU130" i="3" s="1"/>
  <c r="AX131" i="3"/>
  <c r="AY131" i="3"/>
  <c r="AC131" i="3" s="1"/>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C194" i="3" s="1"/>
  <c r="AD194" i="3" s="1"/>
  <c r="AU194" i="3" s="1"/>
  <c r="AY194" i="3"/>
  <c r="AX195" i="3"/>
  <c r="AY195" i="3"/>
  <c r="AC195" i="3" s="1"/>
  <c r="AX196" i="3"/>
  <c r="AY196" i="3"/>
  <c r="AC196" i="3" s="1"/>
  <c r="AX197" i="3"/>
  <c r="AY197" i="3"/>
  <c r="AX198" i="3"/>
  <c r="AY198" i="3"/>
  <c r="AC198" i="3" s="1"/>
  <c r="AX199" i="3"/>
  <c r="AY199" i="3"/>
  <c r="AX200" i="3"/>
  <c r="AY200" i="3"/>
  <c r="AX201" i="3"/>
  <c r="AY201" i="3"/>
  <c r="AX202" i="3"/>
  <c r="AY202" i="3"/>
  <c r="AC202" i="3" s="1"/>
  <c r="AX203" i="3"/>
  <c r="AY203" i="3"/>
  <c r="AX204" i="3"/>
  <c r="AY204" i="3"/>
  <c r="AX205" i="3"/>
  <c r="AY205" i="3"/>
  <c r="AX206" i="3"/>
  <c r="AY206" i="3"/>
  <c r="AX207" i="3"/>
  <c r="AY207" i="3"/>
  <c r="AX208" i="3"/>
  <c r="AY208" i="3"/>
  <c r="AX209" i="3"/>
  <c r="AY209" i="3"/>
  <c r="AX210" i="3"/>
  <c r="AY210" i="3"/>
  <c r="AC210" i="3" s="1"/>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C226" i="3" s="1"/>
  <c r="AY226" i="3"/>
  <c r="AX227" i="3"/>
  <c r="AY227" i="3"/>
  <c r="AX228" i="3"/>
  <c r="AY228" i="3"/>
  <c r="AC228" i="3" s="1"/>
  <c r="AX229" i="3"/>
  <c r="AY229" i="3"/>
  <c r="AX230" i="3"/>
  <c r="AY230" i="3"/>
  <c r="AC230" i="3" s="1"/>
  <c r="AX231" i="3"/>
  <c r="AY231" i="3"/>
  <c r="AX232" i="3"/>
  <c r="AY232" i="3"/>
  <c r="AX233" i="3"/>
  <c r="AY233" i="3"/>
  <c r="AX234" i="3"/>
  <c r="AY234" i="3"/>
  <c r="AC234" i="3" s="1"/>
  <c r="AX235" i="3"/>
  <c r="AY235" i="3"/>
  <c r="AX236" i="3"/>
  <c r="AY236" i="3"/>
  <c r="AX237" i="3"/>
  <c r="AY237" i="3"/>
  <c r="AX238" i="3"/>
  <c r="AY238" i="3"/>
  <c r="AX239" i="3"/>
  <c r="AY239" i="3"/>
  <c r="AX240" i="3"/>
  <c r="AY240" i="3"/>
  <c r="AX241" i="3"/>
  <c r="AY241" i="3"/>
  <c r="AX242" i="3"/>
  <c r="AY242" i="3"/>
  <c r="AC242" i="3" s="1"/>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c r="AX263" i="3"/>
  <c r="AY263" i="3"/>
  <c r="AC263" i="3" s="1"/>
  <c r="AX264" i="3"/>
  <c r="AY264" i="3"/>
  <c r="AC264" i="3" s="1"/>
  <c r="AX265" i="3"/>
  <c r="AY265" i="3"/>
  <c r="AX266" i="3"/>
  <c r="AY266" i="3"/>
  <c r="AC266" i="3" s="1"/>
  <c r="AX267" i="3"/>
  <c r="AY267" i="3"/>
  <c r="AX268" i="3"/>
  <c r="AY268" i="3"/>
  <c r="AX269" i="3"/>
  <c r="AY269" i="3"/>
  <c r="AX270" i="3"/>
  <c r="AY270" i="3"/>
  <c r="AC270" i="3" s="1"/>
  <c r="AX271" i="3"/>
  <c r="AY271" i="3"/>
  <c r="AX272" i="3"/>
  <c r="AY272" i="3"/>
  <c r="AX273" i="3"/>
  <c r="AY273" i="3"/>
  <c r="AX274" i="3"/>
  <c r="AY274" i="3"/>
  <c r="AX275" i="3"/>
  <c r="AY275" i="3"/>
  <c r="AX276" i="3"/>
  <c r="AY276" i="3"/>
  <c r="AX277" i="3"/>
  <c r="AY277" i="3"/>
  <c r="AX278" i="3"/>
  <c r="AY278" i="3"/>
  <c r="AC278" i="3" s="1"/>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C294" i="3" s="1"/>
  <c r="AX295" i="3"/>
  <c r="AY295" i="3"/>
  <c r="AC295" i="3" s="1"/>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C326" i="3" s="1"/>
  <c r="AD326" i="3" s="1"/>
  <c r="AU326" i="3" s="1"/>
  <c r="AY326" i="3"/>
  <c r="AX327" i="3"/>
  <c r="AY327" i="3"/>
  <c r="AC327" i="3" s="1"/>
  <c r="AX328" i="3"/>
  <c r="AY328" i="3"/>
  <c r="AC328" i="3" s="1"/>
  <c r="AX329" i="3"/>
  <c r="AY329" i="3"/>
  <c r="AX330" i="3"/>
  <c r="AY330" i="3"/>
  <c r="AC330" i="3" s="1"/>
  <c r="AX331" i="3"/>
  <c r="AY331" i="3"/>
  <c r="AX332" i="3"/>
  <c r="AY332" i="3"/>
  <c r="AX333" i="3"/>
  <c r="AY333" i="3"/>
  <c r="AX334" i="3"/>
  <c r="AY334" i="3"/>
  <c r="AC334" i="3" s="1"/>
  <c r="AX335" i="3"/>
  <c r="AY335" i="3"/>
  <c r="AX336" i="3"/>
  <c r="AY336" i="3"/>
  <c r="AX337" i="3"/>
  <c r="AY337" i="3"/>
  <c r="AX338" i="3"/>
  <c r="AY338" i="3"/>
  <c r="AX339" i="3"/>
  <c r="AY339" i="3"/>
  <c r="AX340" i="3"/>
  <c r="AY340" i="3"/>
  <c r="AX341" i="3"/>
  <c r="AY341" i="3"/>
  <c r="AX342" i="3"/>
  <c r="AY342" i="3"/>
  <c r="AC342" i="3" s="1"/>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C358" i="3" s="1"/>
  <c r="AY358" i="3"/>
  <c r="AX359" i="3"/>
  <c r="AY359" i="3"/>
  <c r="AX360" i="3"/>
  <c r="AY360" i="3"/>
  <c r="AX361" i="3"/>
  <c r="AY361" i="3"/>
  <c r="AX362" i="3"/>
  <c r="AY362" i="3"/>
  <c r="AC362" i="3" s="1"/>
  <c r="AX363" i="3"/>
  <c r="AY363" i="3"/>
  <c r="AX364" i="3"/>
  <c r="AY364" i="3"/>
  <c r="AX365" i="3"/>
  <c r="AY365" i="3"/>
  <c r="AX366" i="3"/>
  <c r="AY366" i="3"/>
  <c r="AC366" i="3" s="1"/>
  <c r="AX367" i="3"/>
  <c r="AY367" i="3"/>
  <c r="AC367" i="3" s="1"/>
  <c r="AX368" i="3"/>
  <c r="AY368" i="3"/>
  <c r="AC368" i="3" s="1"/>
  <c r="AX369" i="3"/>
  <c r="AY369" i="3"/>
  <c r="AX370" i="3"/>
  <c r="AY370" i="3"/>
  <c r="AC370" i="3" s="1"/>
  <c r="AX371" i="3"/>
  <c r="AY371" i="3"/>
  <c r="AX372" i="3"/>
  <c r="AY372" i="3"/>
  <c r="AX373" i="3"/>
  <c r="AY373" i="3"/>
  <c r="AX374" i="3"/>
  <c r="AY374" i="3"/>
  <c r="AC374" i="3" s="1"/>
  <c r="AX375" i="3"/>
  <c r="AY375" i="3"/>
  <c r="AX376" i="3"/>
  <c r="AY376" i="3"/>
  <c r="AX377" i="3"/>
  <c r="AY377" i="3"/>
  <c r="AX378" i="3"/>
  <c r="AY378" i="3"/>
  <c r="AX379" i="3"/>
  <c r="AY379" i="3"/>
  <c r="AX380" i="3"/>
  <c r="AY380" i="3"/>
  <c r="AX381" i="3"/>
  <c r="AY381" i="3"/>
  <c r="AX382" i="3"/>
  <c r="AY382" i="3"/>
  <c r="AC382" i="3" s="1"/>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C398" i="3" s="1"/>
  <c r="AD398" i="3" s="1"/>
  <c r="AU398" i="3" s="1"/>
  <c r="AX399" i="3"/>
  <c r="AY399" i="3"/>
  <c r="AC399" i="3" s="1"/>
  <c r="AX400" i="3"/>
  <c r="AY400" i="3"/>
  <c r="AX401" i="3"/>
  <c r="AY401" i="3"/>
  <c r="AX402" i="3"/>
  <c r="AY402" i="3"/>
  <c r="AC402" i="3" s="1"/>
  <c r="AX403" i="3"/>
  <c r="AY403" i="3"/>
  <c r="AX404" i="3"/>
  <c r="AY404" i="3"/>
  <c r="AX405" i="3"/>
  <c r="AY405" i="3"/>
  <c r="AX406" i="3"/>
  <c r="AY406" i="3"/>
  <c r="AC406" i="3" s="1"/>
  <c r="AX407" i="3"/>
  <c r="AY407" i="3"/>
  <c r="AX408" i="3"/>
  <c r="AY408" i="3"/>
  <c r="AX409" i="3"/>
  <c r="AY409" i="3"/>
  <c r="AX410" i="3"/>
  <c r="AY410" i="3"/>
  <c r="AX411" i="3"/>
  <c r="AY411" i="3"/>
  <c r="AX412" i="3"/>
  <c r="AY412" i="3"/>
  <c r="AX413" i="3"/>
  <c r="AY413" i="3"/>
  <c r="AX414" i="3"/>
  <c r="AY414" i="3"/>
  <c r="AC414" i="3" s="1"/>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C430" i="3" s="1"/>
  <c r="AX431" i="3"/>
  <c r="AY431" i="3"/>
  <c r="AC431" i="3" s="1"/>
  <c r="AX432" i="3"/>
  <c r="AY432" i="3"/>
  <c r="AC432" i="3" s="1"/>
  <c r="AX433" i="3"/>
  <c r="AY433" i="3"/>
  <c r="AX434" i="3"/>
  <c r="AY434" i="3"/>
  <c r="AC434" i="3" s="1"/>
  <c r="AX435" i="3"/>
  <c r="AY435" i="3"/>
  <c r="AX436" i="3"/>
  <c r="AY436" i="3"/>
  <c r="AX437" i="3"/>
  <c r="AY437" i="3"/>
  <c r="AX438" i="3"/>
  <c r="AY438" i="3"/>
  <c r="AC438" i="3" s="1"/>
  <c r="AX439" i="3"/>
  <c r="AY439" i="3"/>
  <c r="AX440" i="3"/>
  <c r="AY440" i="3"/>
  <c r="AX441" i="3"/>
  <c r="AY441" i="3"/>
  <c r="AX442" i="3"/>
  <c r="AY442" i="3"/>
  <c r="AX443" i="3"/>
  <c r="AY443" i="3"/>
  <c r="AX444" i="3"/>
  <c r="AY444" i="3"/>
  <c r="AX445" i="3"/>
  <c r="AY445" i="3"/>
  <c r="AX446" i="3"/>
  <c r="AY446" i="3"/>
  <c r="AC446" i="3" s="1"/>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C462" i="3" s="1"/>
  <c r="AD462" i="3" s="1"/>
  <c r="AU462" i="3" s="1"/>
  <c r="AX463" i="3"/>
  <c r="AY463" i="3"/>
  <c r="AC463" i="3" s="1"/>
  <c r="AX464" i="3"/>
  <c r="AY464" i="3"/>
  <c r="AC464" i="3" s="1"/>
  <c r="AX465" i="3"/>
  <c r="AY465" i="3"/>
  <c r="AX466" i="3"/>
  <c r="AY466" i="3"/>
  <c r="AC466" i="3" s="1"/>
  <c r="AX467" i="3"/>
  <c r="AY467" i="3"/>
  <c r="AX468" i="3"/>
  <c r="AY468" i="3"/>
  <c r="AX469" i="3"/>
  <c r="AY469" i="3"/>
  <c r="AX470" i="3"/>
  <c r="AY470" i="3"/>
  <c r="AC470" i="3" s="1"/>
  <c r="AX471" i="3"/>
  <c r="AY471" i="3"/>
  <c r="AX472" i="3"/>
  <c r="AY472" i="3"/>
  <c r="AX473" i="3"/>
  <c r="AY473" i="3"/>
  <c r="AX474" i="3"/>
  <c r="AY474" i="3"/>
  <c r="AX475" i="3"/>
  <c r="AY475" i="3"/>
  <c r="AX476" i="3"/>
  <c r="AY476" i="3"/>
  <c r="AX477" i="3"/>
  <c r="AY477" i="3"/>
  <c r="AX478" i="3"/>
  <c r="AY478" i="3"/>
  <c r="AC478" i="3" s="1"/>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C494" i="3" s="1"/>
  <c r="AY494" i="3"/>
  <c r="AX495" i="3"/>
  <c r="AY495" i="3"/>
  <c r="AC495" i="3" s="1"/>
  <c r="AX496" i="3"/>
  <c r="AY496" i="3"/>
  <c r="AC496" i="3" s="1"/>
  <c r="AX497" i="3"/>
  <c r="AY497" i="3"/>
  <c r="AX498" i="3"/>
  <c r="AY498" i="3"/>
  <c r="AC498" i="3" s="1"/>
  <c r="AX499" i="3"/>
  <c r="AY499" i="3"/>
  <c r="AX500" i="3"/>
  <c r="AY500" i="3"/>
  <c r="AX501" i="3"/>
  <c r="AY501" i="3"/>
  <c r="AX502" i="3"/>
  <c r="AY502" i="3"/>
  <c r="AC502" i="3" s="1"/>
  <c r="AX503" i="3"/>
  <c r="AY503" i="3"/>
  <c r="AX504" i="3"/>
  <c r="AY504" i="3"/>
  <c r="AX505" i="3"/>
  <c r="AY505" i="3"/>
  <c r="AX506" i="3"/>
  <c r="AY506" i="3"/>
  <c r="AX507" i="3"/>
  <c r="AY507" i="3"/>
  <c r="AX508" i="3"/>
  <c r="AY508" i="3"/>
  <c r="AX509" i="3"/>
  <c r="AY509" i="3"/>
  <c r="AX510" i="3"/>
  <c r="AY510" i="3"/>
  <c r="AC510" i="3" s="1"/>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Y528" i="3"/>
  <c r="AC528" i="3"/>
  <c r="AX529" i="3"/>
  <c r="AY529" i="3"/>
  <c r="AC529" i="3" s="1"/>
  <c r="AX530" i="3"/>
  <c r="AY530" i="3"/>
  <c r="AC530" i="3" s="1"/>
  <c r="AX531" i="3"/>
  <c r="AY531" i="3"/>
  <c r="AX532" i="3"/>
  <c r="AY532" i="3"/>
  <c r="AC532" i="3" s="1"/>
  <c r="AX533" i="3"/>
  <c r="AY533" i="3"/>
  <c r="AX534" i="3"/>
  <c r="AY534" i="3"/>
  <c r="AX535" i="3"/>
  <c r="AY535" i="3"/>
  <c r="AX536" i="3"/>
  <c r="AY536" i="3"/>
  <c r="AC536" i="3" s="1"/>
  <c r="AX537" i="3"/>
  <c r="AY537" i="3"/>
  <c r="AX538" i="3"/>
  <c r="AY538" i="3"/>
  <c r="AX539" i="3"/>
  <c r="AY539" i="3"/>
  <c r="AX540" i="3"/>
  <c r="AY540" i="3"/>
  <c r="AX541" i="3"/>
  <c r="AY541" i="3"/>
  <c r="AX542" i="3"/>
  <c r="AY542" i="3"/>
  <c r="AX543" i="3"/>
  <c r="AY543" i="3"/>
  <c r="AX544" i="3"/>
  <c r="AY544" i="3"/>
  <c r="AC544" i="3" s="1"/>
  <c r="AX545" i="3"/>
  <c r="AY545" i="3"/>
  <c r="AX546" i="3"/>
  <c r="AY546" i="3"/>
  <c r="AC546" i="3" s="1"/>
  <c r="AX547" i="3"/>
  <c r="AY547" i="3"/>
  <c r="AX548" i="3"/>
  <c r="AY548" i="3"/>
  <c r="AC548" i="3" s="1"/>
  <c r="AX549" i="3"/>
  <c r="AY549" i="3"/>
  <c r="AX550" i="3"/>
  <c r="AY550" i="3"/>
  <c r="AX551" i="3"/>
  <c r="AY551" i="3"/>
  <c r="AX552" i="3"/>
  <c r="AY552" i="3"/>
  <c r="AC552" i="3" s="1"/>
  <c r="AX553" i="3"/>
  <c r="AY553" i="3"/>
  <c r="AX554" i="3"/>
  <c r="AY554" i="3"/>
  <c r="AX555" i="3"/>
  <c r="AY555" i="3"/>
  <c r="AX556" i="3"/>
  <c r="AY556" i="3"/>
  <c r="AX557" i="3"/>
  <c r="AY557" i="3"/>
  <c r="AX558" i="3"/>
  <c r="AY558" i="3"/>
  <c r="AX559" i="3"/>
  <c r="AY559" i="3"/>
  <c r="AX560" i="3"/>
  <c r="AY560" i="3"/>
  <c r="AC560" i="3" s="1"/>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C576" i="3" s="1"/>
  <c r="AX577" i="3"/>
  <c r="AY577" i="3"/>
  <c r="AC577" i="3" s="1"/>
  <c r="AX578" i="3"/>
  <c r="AY578" i="3"/>
  <c r="AX579" i="3"/>
  <c r="AY579" i="3"/>
  <c r="AX580" i="3"/>
  <c r="AY580" i="3"/>
  <c r="AC580" i="3" s="1"/>
  <c r="AX581" i="3"/>
  <c r="AY581" i="3"/>
  <c r="AX582" i="3"/>
  <c r="AY582" i="3"/>
  <c r="AX583" i="3"/>
  <c r="AY583" i="3"/>
  <c r="AX584" i="3"/>
  <c r="AY584" i="3"/>
  <c r="AC584" i="3" s="1"/>
  <c r="AX585" i="3"/>
  <c r="AY585" i="3"/>
  <c r="AX586" i="3"/>
  <c r="AY586" i="3"/>
  <c r="AX587" i="3"/>
  <c r="AY587" i="3"/>
  <c r="AX588" i="3"/>
  <c r="AY588" i="3"/>
  <c r="AX589" i="3"/>
  <c r="AY589" i="3"/>
  <c r="AX590" i="3"/>
  <c r="AY590" i="3"/>
  <c r="AX591" i="3"/>
  <c r="AY591" i="3"/>
  <c r="AX592" i="3"/>
  <c r="AY592" i="3"/>
  <c r="AC592" i="3" s="1"/>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C608" i="3" s="1"/>
  <c r="AD608" i="3" s="1"/>
  <c r="AU608" i="3" s="1"/>
  <c r="AX609" i="3"/>
  <c r="AY609" i="3"/>
  <c r="AC609" i="3" s="1"/>
  <c r="AX610" i="3"/>
  <c r="AY610" i="3"/>
  <c r="AC610" i="3" s="1"/>
  <c r="AX611" i="3"/>
  <c r="AY611" i="3"/>
  <c r="AX612" i="3"/>
  <c r="AY612" i="3"/>
  <c r="AC612" i="3" s="1"/>
  <c r="AX613" i="3"/>
  <c r="AY613" i="3"/>
  <c r="AX614" i="3"/>
  <c r="AY614" i="3"/>
  <c r="AX615" i="3"/>
  <c r="AY615" i="3"/>
  <c r="AX616" i="3"/>
  <c r="AY616" i="3"/>
  <c r="AC616" i="3" s="1"/>
  <c r="AX617" i="3"/>
  <c r="AY617" i="3"/>
  <c r="AX618" i="3"/>
  <c r="AY618" i="3"/>
  <c r="AX619" i="3"/>
  <c r="AY619" i="3"/>
  <c r="AX620" i="3"/>
  <c r="AY620" i="3"/>
  <c r="AX621" i="3"/>
  <c r="AY621" i="3"/>
  <c r="AX622" i="3"/>
  <c r="AY622" i="3"/>
  <c r="AX623" i="3"/>
  <c r="AY623" i="3"/>
  <c r="AX624" i="3"/>
  <c r="AY624" i="3"/>
  <c r="AC624" i="3" s="1"/>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C641" i="3" s="1"/>
  <c r="AX642" i="3"/>
  <c r="AY642" i="3"/>
  <c r="AC642" i="3" s="1"/>
  <c r="AX643" i="3"/>
  <c r="AY643" i="3"/>
  <c r="AX644" i="3"/>
  <c r="AY644" i="3"/>
  <c r="AC644" i="3" s="1"/>
  <c r="AX645" i="3"/>
  <c r="AY645" i="3"/>
  <c r="AX646" i="3"/>
  <c r="AY646" i="3"/>
  <c r="AX647" i="3"/>
  <c r="AY647" i="3"/>
  <c r="AX648" i="3"/>
  <c r="AY648" i="3"/>
  <c r="AC648" i="3" s="1"/>
  <c r="AX649" i="3"/>
  <c r="AY649" i="3"/>
  <c r="AX650" i="3"/>
  <c r="AY650" i="3"/>
  <c r="AX651" i="3"/>
  <c r="AY651" i="3"/>
  <c r="AX652" i="3"/>
  <c r="AY652" i="3"/>
  <c r="AX653" i="3"/>
  <c r="AY653" i="3"/>
  <c r="AX654" i="3"/>
  <c r="AY654" i="3"/>
  <c r="AX655" i="3"/>
  <c r="AY655" i="3"/>
  <c r="AX656" i="3"/>
  <c r="AY656" i="3"/>
  <c r="AC656" i="3" s="1"/>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D672" i="3" s="1"/>
  <c r="AU672" i="3" s="1"/>
  <c r="AY672" i="3"/>
  <c r="AX673" i="3"/>
  <c r="AY673" i="3"/>
  <c r="AC673" i="3" s="1"/>
  <c r="AX674" i="3"/>
  <c r="AY674" i="3"/>
  <c r="AX675" i="3"/>
  <c r="AY675" i="3"/>
  <c r="AX676" i="3"/>
  <c r="AY676" i="3"/>
  <c r="AX677" i="3"/>
  <c r="AY677" i="3"/>
  <c r="AX678" i="3"/>
  <c r="AY678" i="3"/>
  <c r="AX679" i="3"/>
  <c r="AY679" i="3"/>
  <c r="AX680" i="3"/>
  <c r="AY680" i="3"/>
  <c r="AC680" i="3" s="1"/>
  <c r="AX681" i="3"/>
  <c r="AY681" i="3"/>
  <c r="AX682" i="3"/>
  <c r="AY682" i="3"/>
  <c r="AX683" i="3"/>
  <c r="AY683" i="3"/>
  <c r="AX684" i="3"/>
  <c r="AY684" i="3"/>
  <c r="AX685" i="3"/>
  <c r="AY685" i="3"/>
  <c r="AX686" i="3"/>
  <c r="AY686" i="3"/>
  <c r="AX687" i="3"/>
  <c r="AY687" i="3"/>
  <c r="AX688" i="3"/>
  <c r="AY688" i="3"/>
  <c r="AC688" i="3" s="1"/>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Y708" i="3"/>
  <c r="AC708" i="3" s="1"/>
  <c r="AX709" i="3"/>
  <c r="AY709" i="3"/>
  <c r="AC709" i="3" s="1"/>
  <c r="AX710" i="3"/>
  <c r="AY710" i="3"/>
  <c r="AC710" i="3" s="1"/>
  <c r="AX711" i="3"/>
  <c r="AY711" i="3"/>
  <c r="AX712" i="3"/>
  <c r="AY712" i="3"/>
  <c r="AC712" i="3" s="1"/>
  <c r="AX713" i="3"/>
  <c r="AY713" i="3"/>
  <c r="AX714" i="3"/>
  <c r="AY714" i="3"/>
  <c r="AX715" i="3"/>
  <c r="AY715" i="3"/>
  <c r="AX716" i="3"/>
  <c r="AY716" i="3"/>
  <c r="AC716" i="3" s="1"/>
  <c r="AX717" i="3"/>
  <c r="AY717" i="3"/>
  <c r="AX718" i="3"/>
  <c r="AY718" i="3"/>
  <c r="AX719" i="3"/>
  <c r="AY719" i="3"/>
  <c r="AX720" i="3"/>
  <c r="AY720" i="3"/>
  <c r="AX721" i="3"/>
  <c r="AY721" i="3"/>
  <c r="AX722" i="3"/>
  <c r="AY722" i="3"/>
  <c r="AX723" i="3"/>
  <c r="AY723" i="3"/>
  <c r="AX724" i="3"/>
  <c r="AY724" i="3"/>
  <c r="AC724" i="3" s="1"/>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C740" i="3" s="1"/>
  <c r="AD740" i="3" s="1"/>
  <c r="AU740" i="3" s="1"/>
  <c r="AX741" i="3"/>
  <c r="AY741" i="3"/>
  <c r="AC741" i="3" s="1"/>
  <c r="AX742" i="3"/>
  <c r="AY742" i="3"/>
  <c r="AC742" i="3" s="1"/>
  <c r="AX743" i="3"/>
  <c r="AY743" i="3"/>
  <c r="AX744" i="3"/>
  <c r="AY744" i="3"/>
  <c r="AC744" i="3" s="1"/>
  <c r="AX745" i="3"/>
  <c r="AY745" i="3"/>
  <c r="AX746" i="3"/>
  <c r="AY746" i="3"/>
  <c r="AX747" i="3"/>
  <c r="AY747" i="3"/>
  <c r="AX748" i="3"/>
  <c r="AY748" i="3"/>
  <c r="AC748" i="3" s="1"/>
  <c r="AX749" i="3"/>
  <c r="AY749" i="3"/>
  <c r="AX750" i="3"/>
  <c r="AY750" i="3"/>
  <c r="AX751" i="3"/>
  <c r="AY751" i="3"/>
  <c r="AX752" i="3"/>
  <c r="AY752" i="3"/>
  <c r="AX753" i="3"/>
  <c r="AY753" i="3"/>
  <c r="AX754" i="3"/>
  <c r="AY754" i="3"/>
  <c r="AX755" i="3"/>
  <c r="AY755" i="3"/>
  <c r="AX756" i="3"/>
  <c r="AY756" i="3"/>
  <c r="AC756" i="3" s="1"/>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C773" i="3" s="1"/>
  <c r="AX774" i="3"/>
  <c r="AY774" i="3"/>
  <c r="AX775" i="3"/>
  <c r="AY775" i="3"/>
  <c r="AX776" i="3"/>
  <c r="AY776" i="3"/>
  <c r="AC776" i="3" s="1"/>
  <c r="AX777" i="3"/>
  <c r="AY777" i="3"/>
  <c r="AX778" i="3"/>
  <c r="AY778" i="3"/>
  <c r="AX779" i="3"/>
  <c r="AY779" i="3"/>
  <c r="AX780" i="3"/>
  <c r="AY780" i="3"/>
  <c r="AC780" i="3" s="1"/>
  <c r="AX781" i="3"/>
  <c r="AY781" i="3"/>
  <c r="AX782" i="3"/>
  <c r="AY782" i="3"/>
  <c r="AX783" i="3"/>
  <c r="AY783" i="3"/>
  <c r="AX784" i="3"/>
  <c r="AY784" i="3"/>
  <c r="AX785" i="3"/>
  <c r="AY785" i="3"/>
  <c r="AX786" i="3"/>
  <c r="AY786" i="3"/>
  <c r="AX787" i="3"/>
  <c r="AY787" i="3"/>
  <c r="AX788" i="3"/>
  <c r="AY788" i="3"/>
  <c r="AC788" i="3" s="1"/>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Y804" i="3"/>
  <c r="AC804" i="3"/>
  <c r="AX805" i="3"/>
  <c r="AY805" i="3"/>
  <c r="AC805" i="3" s="1"/>
  <c r="AX806" i="3"/>
  <c r="AY806" i="3"/>
  <c r="AC806" i="3" s="1"/>
  <c r="AX807" i="3"/>
  <c r="AY807" i="3"/>
  <c r="AX808" i="3"/>
  <c r="AY808" i="3"/>
  <c r="AC808" i="3" s="1"/>
  <c r="AX809" i="3"/>
  <c r="AY809" i="3"/>
  <c r="AX810" i="3"/>
  <c r="AY810" i="3"/>
  <c r="AX811" i="3"/>
  <c r="AY811" i="3"/>
  <c r="AX812" i="3"/>
  <c r="AY812" i="3"/>
  <c r="AC812" i="3" s="1"/>
  <c r="AX813" i="3"/>
  <c r="AY813" i="3"/>
  <c r="AX814" i="3"/>
  <c r="AY814" i="3"/>
  <c r="AX815" i="3"/>
  <c r="AY815" i="3"/>
  <c r="AX816" i="3"/>
  <c r="AY816" i="3"/>
  <c r="AX817" i="3"/>
  <c r="AY817" i="3"/>
  <c r="AX818" i="3"/>
  <c r="AY818" i="3"/>
  <c r="AX819" i="3"/>
  <c r="AY819" i="3"/>
  <c r="AX820" i="3"/>
  <c r="AY820" i="3"/>
  <c r="AC820" i="3" s="1"/>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C836" i="3" s="1"/>
  <c r="AX837" i="3"/>
  <c r="AY837" i="3"/>
  <c r="AC837" i="3" s="1"/>
  <c r="AX838" i="3"/>
  <c r="AY838" i="3"/>
  <c r="AC838" i="3" s="1"/>
  <c r="AX839" i="3"/>
  <c r="AY839" i="3"/>
  <c r="AX840" i="3"/>
  <c r="AY840" i="3"/>
  <c r="AC840" i="3" s="1"/>
  <c r="AX841" i="3"/>
  <c r="AY841" i="3"/>
  <c r="AX842" i="3"/>
  <c r="AY842" i="3"/>
  <c r="AX843" i="3"/>
  <c r="AY843" i="3"/>
  <c r="AX844" i="3"/>
  <c r="AY844" i="3"/>
  <c r="AC844" i="3" s="1"/>
  <c r="AX845" i="3"/>
  <c r="AY845" i="3"/>
  <c r="AX846" i="3"/>
  <c r="AY846" i="3"/>
  <c r="AX847" i="3"/>
  <c r="AY847" i="3"/>
  <c r="AX848" i="3"/>
  <c r="AY848" i="3"/>
  <c r="AX849" i="3"/>
  <c r="AY849" i="3"/>
  <c r="AX850" i="3"/>
  <c r="AY850" i="3"/>
  <c r="AX851" i="3"/>
  <c r="AY851" i="3"/>
  <c r="AX852" i="3"/>
  <c r="AY852" i="3"/>
  <c r="AC852" i="3" s="1"/>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C868" i="3" s="1"/>
  <c r="AD868" i="3" s="1"/>
  <c r="AU868" i="3" s="1"/>
  <c r="AY868" i="3"/>
  <c r="AX869" i="3"/>
  <c r="AY869" i="3"/>
  <c r="AC869" i="3" s="1"/>
  <c r="AX870" i="3"/>
  <c r="AY870" i="3"/>
  <c r="AX871" i="3"/>
  <c r="AY871" i="3"/>
  <c r="AX872" i="3"/>
  <c r="AY872" i="3"/>
  <c r="AC872" i="3" s="1"/>
  <c r="AX873" i="3"/>
  <c r="AY873" i="3"/>
  <c r="AX874" i="3"/>
  <c r="AY874" i="3"/>
  <c r="AX875" i="3"/>
  <c r="AY875" i="3"/>
  <c r="AX876" i="3"/>
  <c r="AY876" i="3"/>
  <c r="AC876" i="3" s="1"/>
  <c r="AX877" i="3"/>
  <c r="AY877" i="3"/>
  <c r="AX878" i="3"/>
  <c r="AY878" i="3"/>
  <c r="AX879" i="3"/>
  <c r="AY879" i="3"/>
  <c r="AX880" i="3"/>
  <c r="AY880" i="3"/>
  <c r="AX881" i="3"/>
  <c r="AY881" i="3"/>
  <c r="AX882" i="3"/>
  <c r="AY882" i="3"/>
  <c r="AX883" i="3"/>
  <c r="AY883" i="3"/>
  <c r="AX884" i="3"/>
  <c r="AY884" i="3"/>
  <c r="AC884" i="3" s="1"/>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C900" i="3" s="1"/>
  <c r="AY900" i="3"/>
  <c r="AX901" i="3"/>
  <c r="AY901" i="3"/>
  <c r="AC901" i="3" s="1"/>
  <c r="AX902" i="3"/>
  <c r="AY902" i="3"/>
  <c r="AC902" i="3" s="1"/>
  <c r="AX903" i="3"/>
  <c r="AY903" i="3"/>
  <c r="AX904" i="3"/>
  <c r="AY904" i="3"/>
  <c r="AC904" i="3" s="1"/>
  <c r="AX905" i="3"/>
  <c r="AY905" i="3"/>
  <c r="AX906" i="3"/>
  <c r="AY906" i="3"/>
  <c r="AX907" i="3"/>
  <c r="AY907" i="3"/>
  <c r="AX908" i="3"/>
  <c r="AY908" i="3"/>
  <c r="AC908" i="3" s="1"/>
  <c r="AX909" i="3"/>
  <c r="AY909" i="3"/>
  <c r="AX910" i="3"/>
  <c r="AY910" i="3"/>
  <c r="AX911" i="3"/>
  <c r="AY911" i="3"/>
  <c r="AX912" i="3"/>
  <c r="AY912" i="3"/>
  <c r="AX913" i="3"/>
  <c r="AY913" i="3"/>
  <c r="AX914" i="3"/>
  <c r="AY914" i="3"/>
  <c r="AX915" i="3"/>
  <c r="AY915" i="3"/>
  <c r="AX916" i="3"/>
  <c r="AY916" i="3"/>
  <c r="AC916" i="3" s="1"/>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C932" i="3" s="1"/>
  <c r="AD932" i="3" s="1"/>
  <c r="AU932" i="3" s="1"/>
  <c r="AY932" i="3"/>
  <c r="AX933" i="3"/>
  <c r="AY933" i="3"/>
  <c r="AC933" i="3" s="1"/>
  <c r="AX934" i="3"/>
  <c r="AY934" i="3"/>
  <c r="AX935" i="3"/>
  <c r="AY935" i="3"/>
  <c r="AX936" i="3"/>
  <c r="AY936" i="3"/>
  <c r="AC936" i="3" s="1"/>
  <c r="AX937" i="3"/>
  <c r="AY937" i="3"/>
  <c r="AX938" i="3"/>
  <c r="AY938" i="3"/>
  <c r="AX939" i="3"/>
  <c r="AY939" i="3"/>
  <c r="AX940" i="3"/>
  <c r="AY940" i="3"/>
  <c r="AC940" i="3" s="1"/>
  <c r="AX941" i="3"/>
  <c r="AY941" i="3"/>
  <c r="AX942" i="3"/>
  <c r="AY942" i="3"/>
  <c r="AX943" i="3"/>
  <c r="AY943" i="3"/>
  <c r="AX944" i="3"/>
  <c r="AY944" i="3"/>
  <c r="AX945" i="3"/>
  <c r="AY945" i="3"/>
  <c r="AX946" i="3"/>
  <c r="AY946" i="3"/>
  <c r="AX947" i="3"/>
  <c r="AY947" i="3"/>
  <c r="AX948" i="3"/>
  <c r="AY948" i="3"/>
  <c r="AC948" i="3" s="1"/>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C964" i="3"/>
  <c r="AX965" i="3"/>
  <c r="AY965" i="3"/>
  <c r="AC965" i="3" s="1"/>
  <c r="AX966" i="3"/>
  <c r="AY966" i="3"/>
  <c r="AC966" i="3" s="1"/>
  <c r="AX967" i="3"/>
  <c r="AY967" i="3"/>
  <c r="AX968" i="3"/>
  <c r="AY968" i="3"/>
  <c r="AC968" i="3" s="1"/>
  <c r="AX969" i="3"/>
  <c r="AY969" i="3"/>
  <c r="AX970" i="3"/>
  <c r="AY970" i="3"/>
  <c r="AX971" i="3"/>
  <c r="AY971" i="3"/>
  <c r="AX972" i="3"/>
  <c r="AY972" i="3"/>
  <c r="AC972" i="3" s="1"/>
  <c r="AX973" i="3"/>
  <c r="AY973" i="3"/>
  <c r="AX974" i="3"/>
  <c r="AY974" i="3"/>
  <c r="AX975" i="3"/>
  <c r="AY975" i="3"/>
  <c r="AX976" i="3"/>
  <c r="AY976" i="3"/>
  <c r="AX977" i="3"/>
  <c r="AY977" i="3"/>
  <c r="AX978" i="3"/>
  <c r="AY978" i="3"/>
  <c r="AX979" i="3"/>
  <c r="AY979" i="3"/>
  <c r="AX980" i="3"/>
  <c r="AY980" i="3"/>
  <c r="AC980" i="3" s="1"/>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C996" i="3" s="1"/>
  <c r="AX997" i="3"/>
  <c r="AY997" i="3"/>
  <c r="AC997" i="3" s="1"/>
  <c r="AX998" i="3"/>
  <c r="AY998" i="3"/>
  <c r="AX999" i="3"/>
  <c r="AY999" i="3"/>
  <c r="AX1000" i="3"/>
  <c r="AY1000" i="3"/>
  <c r="AC1000" i="3" s="1"/>
  <c r="AX1001" i="3"/>
  <c r="AY1001" i="3"/>
  <c r="AX1002" i="3"/>
  <c r="AY1002" i="3"/>
  <c r="AX1003" i="3"/>
  <c r="AY1003" i="3"/>
  <c r="AX1004" i="3"/>
  <c r="AY1004" i="3"/>
  <c r="AC1004" i="3" s="1"/>
  <c r="AX1005" i="3"/>
  <c r="AY1005" i="3"/>
  <c r="AX1006" i="3"/>
  <c r="AY1006" i="3"/>
  <c r="AX1007" i="3"/>
  <c r="AY1007" i="3"/>
  <c r="AX1008" i="3"/>
  <c r="AY1008" i="3"/>
  <c r="AX1009" i="3"/>
  <c r="AY1009" i="3"/>
  <c r="AX1010" i="3"/>
  <c r="AY1010" i="3"/>
  <c r="AC1010" i="3" s="1"/>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X3" i="3"/>
  <c r="C16" i="9" s="1"/>
  <c r="H10" i="8"/>
  <c r="J15" i="3" s="1"/>
  <c r="BJ16" i="3"/>
  <c r="AB16" i="3" s="1"/>
  <c r="BJ17" i="3"/>
  <c r="AB17" i="3"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AB392" i="3" s="1"/>
  <c r="BJ393" i="3"/>
  <c r="AB393" i="3" s="1"/>
  <c r="BJ394" i="3"/>
  <c r="AB394" i="3" s="1"/>
  <c r="BJ395" i="3"/>
  <c r="AB395" i="3" s="1"/>
  <c r="BJ396" i="3"/>
  <c r="AB396" i="3" s="1"/>
  <c r="BJ397" i="3"/>
  <c r="AB397" i="3" s="1"/>
  <c r="BJ398" i="3"/>
  <c r="AB398" i="3" s="1"/>
  <c r="BJ399" i="3"/>
  <c r="AB399" i="3" s="1"/>
  <c r="BJ400" i="3"/>
  <c r="AB400" i="3" s="1"/>
  <c r="BJ401" i="3"/>
  <c r="AB401" i="3" s="1"/>
  <c r="BJ402" i="3"/>
  <c r="AB402" i="3" s="1"/>
  <c r="BJ403" i="3"/>
  <c r="AB403" i="3" s="1"/>
  <c r="BJ404" i="3"/>
  <c r="AB404" i="3" s="1"/>
  <c r="BJ405" i="3"/>
  <c r="AB405" i="3" s="1"/>
  <c r="BJ406" i="3"/>
  <c r="AB406" i="3" s="1"/>
  <c r="BJ407" i="3"/>
  <c r="AB407" i="3" s="1"/>
  <c r="BJ408" i="3"/>
  <c r="AB408" i="3" s="1"/>
  <c r="BJ409" i="3"/>
  <c r="AB409" i="3" s="1"/>
  <c r="BJ410" i="3"/>
  <c r="AB410" i="3" s="1"/>
  <c r="BJ411" i="3"/>
  <c r="AB411" i="3" s="1"/>
  <c r="BJ412" i="3"/>
  <c r="AB412" i="3" s="1"/>
  <c r="BJ413" i="3"/>
  <c r="AB413" i="3" s="1"/>
  <c r="BJ414" i="3"/>
  <c r="AB414" i="3" s="1"/>
  <c r="BJ415" i="3"/>
  <c r="AB415" i="3" s="1"/>
  <c r="BJ416" i="3"/>
  <c r="AB416" i="3" s="1"/>
  <c r="BJ417" i="3"/>
  <c r="AB417" i="3" s="1"/>
  <c r="BJ418" i="3"/>
  <c r="AB418" i="3" s="1"/>
  <c r="BJ419" i="3"/>
  <c r="AB419" i="3" s="1"/>
  <c r="BJ420" i="3"/>
  <c r="AB420" i="3" s="1"/>
  <c r="BJ421" i="3"/>
  <c r="AB421" i="3" s="1"/>
  <c r="BJ422" i="3"/>
  <c r="AB422" i="3" s="1"/>
  <c r="BJ423" i="3"/>
  <c r="AB423" i="3" s="1"/>
  <c r="BJ424" i="3"/>
  <c r="AB424" i="3" s="1"/>
  <c r="BJ425" i="3"/>
  <c r="AB425" i="3" s="1"/>
  <c r="BJ426" i="3"/>
  <c r="AB426" i="3" s="1"/>
  <c r="BJ427" i="3"/>
  <c r="AB427" i="3" s="1"/>
  <c r="BJ428" i="3"/>
  <c r="AB428" i="3" s="1"/>
  <c r="BJ429" i="3"/>
  <c r="AB429" i="3" s="1"/>
  <c r="BJ430" i="3"/>
  <c r="AB430" i="3" s="1"/>
  <c r="BJ431" i="3"/>
  <c r="AB431" i="3" s="1"/>
  <c r="BJ432" i="3"/>
  <c r="AB432" i="3" s="1"/>
  <c r="BJ433" i="3"/>
  <c r="AB433" i="3" s="1"/>
  <c r="BJ434" i="3"/>
  <c r="AB434" i="3" s="1"/>
  <c r="BJ435" i="3"/>
  <c r="AB435" i="3" s="1"/>
  <c r="BJ436" i="3"/>
  <c r="AB436" i="3" s="1"/>
  <c r="BJ437" i="3"/>
  <c r="AB437" i="3" s="1"/>
  <c r="BJ438" i="3"/>
  <c r="AB438" i="3" s="1"/>
  <c r="BJ439" i="3"/>
  <c r="AB439" i="3" s="1"/>
  <c r="BJ440" i="3"/>
  <c r="AB440" i="3" s="1"/>
  <c r="BJ441" i="3"/>
  <c r="AB441" i="3" s="1"/>
  <c r="BJ442" i="3"/>
  <c r="AB442" i="3" s="1"/>
  <c r="BJ443" i="3"/>
  <c r="AB443" i="3" s="1"/>
  <c r="BJ444" i="3"/>
  <c r="AB444" i="3" s="1"/>
  <c r="BJ445" i="3"/>
  <c r="AB445" i="3" s="1"/>
  <c r="BJ446" i="3"/>
  <c r="AB446" i="3" s="1"/>
  <c r="BJ447" i="3"/>
  <c r="AB447" i="3" s="1"/>
  <c r="BJ448" i="3"/>
  <c r="AB448" i="3" s="1"/>
  <c r="BJ449" i="3"/>
  <c r="AB449" i="3" s="1"/>
  <c r="BJ450" i="3"/>
  <c r="AB450" i="3" s="1"/>
  <c r="BJ451" i="3"/>
  <c r="AB451" i="3" s="1"/>
  <c r="BJ452" i="3"/>
  <c r="AB452" i="3" s="1"/>
  <c r="BJ453" i="3"/>
  <c r="AB453" i="3" s="1"/>
  <c r="BJ454" i="3"/>
  <c r="AB454" i="3" s="1"/>
  <c r="BJ455" i="3"/>
  <c r="AB455" i="3" s="1"/>
  <c r="BJ456" i="3"/>
  <c r="AB456" i="3" s="1"/>
  <c r="BJ457" i="3"/>
  <c r="AB457" i="3" s="1"/>
  <c r="BJ458" i="3"/>
  <c r="AB458" i="3" s="1"/>
  <c r="BJ459" i="3"/>
  <c r="AB459" i="3" s="1"/>
  <c r="BJ460" i="3"/>
  <c r="AB460" i="3" s="1"/>
  <c r="BJ461" i="3"/>
  <c r="AB461" i="3" s="1"/>
  <c r="BJ462" i="3"/>
  <c r="AB462" i="3" s="1"/>
  <c r="BJ463" i="3"/>
  <c r="AB463" i="3" s="1"/>
  <c r="BJ464" i="3"/>
  <c r="AB464" i="3" s="1"/>
  <c r="BJ465" i="3"/>
  <c r="AB465" i="3" s="1"/>
  <c r="BJ466" i="3"/>
  <c r="AB466" i="3" s="1"/>
  <c r="BJ467" i="3"/>
  <c r="AB467" i="3" s="1"/>
  <c r="BJ468" i="3"/>
  <c r="AB468" i="3" s="1"/>
  <c r="BJ469" i="3"/>
  <c r="AB469" i="3" s="1"/>
  <c r="BJ470" i="3"/>
  <c r="AB470" i="3" s="1"/>
  <c r="BJ471" i="3"/>
  <c r="AB471" i="3" s="1"/>
  <c r="BJ472" i="3"/>
  <c r="AB472" i="3" s="1"/>
  <c r="BJ473" i="3"/>
  <c r="AB473" i="3" s="1"/>
  <c r="BJ474" i="3"/>
  <c r="AB474" i="3" s="1"/>
  <c r="BJ475" i="3"/>
  <c r="AB475" i="3" s="1"/>
  <c r="BJ476" i="3"/>
  <c r="AB476" i="3" s="1"/>
  <c r="BJ477" i="3"/>
  <c r="AB477" i="3" s="1"/>
  <c r="BJ478" i="3"/>
  <c r="AB478" i="3" s="1"/>
  <c r="BJ479" i="3"/>
  <c r="AB479" i="3" s="1"/>
  <c r="BJ480" i="3"/>
  <c r="AB480" i="3" s="1"/>
  <c r="BJ481" i="3"/>
  <c r="AB481" i="3" s="1"/>
  <c r="BJ482" i="3"/>
  <c r="AB482" i="3" s="1"/>
  <c r="BJ483" i="3"/>
  <c r="AB483" i="3" s="1"/>
  <c r="BJ484" i="3"/>
  <c r="AB484" i="3" s="1"/>
  <c r="BJ485" i="3"/>
  <c r="AB485" i="3" s="1"/>
  <c r="BJ486" i="3"/>
  <c r="AB486" i="3" s="1"/>
  <c r="BJ487" i="3"/>
  <c r="AB487" i="3" s="1"/>
  <c r="BJ488" i="3"/>
  <c r="AB488" i="3" s="1"/>
  <c r="BJ489" i="3"/>
  <c r="AB489" i="3" s="1"/>
  <c r="BJ490" i="3"/>
  <c r="AB490" i="3" s="1"/>
  <c r="BJ491" i="3"/>
  <c r="AB491" i="3" s="1"/>
  <c r="BJ492" i="3"/>
  <c r="AB492" i="3" s="1"/>
  <c r="BJ493" i="3"/>
  <c r="AB493" i="3" s="1"/>
  <c r="BJ494" i="3"/>
  <c r="AB494" i="3" s="1"/>
  <c r="BJ495" i="3"/>
  <c r="AB495" i="3" s="1"/>
  <c r="BJ496" i="3"/>
  <c r="AB496" i="3" s="1"/>
  <c r="BJ497" i="3"/>
  <c r="AB497" i="3" s="1"/>
  <c r="BJ498" i="3"/>
  <c r="AB498" i="3" s="1"/>
  <c r="BJ499" i="3"/>
  <c r="AB499" i="3" s="1"/>
  <c r="BJ500" i="3"/>
  <c r="AB500" i="3" s="1"/>
  <c r="BJ501" i="3"/>
  <c r="AB501" i="3" s="1"/>
  <c r="BJ502" i="3"/>
  <c r="AB502" i="3" s="1"/>
  <c r="BJ503" i="3"/>
  <c r="AB503" i="3" s="1"/>
  <c r="BJ504" i="3"/>
  <c r="AB504" i="3" s="1"/>
  <c r="BJ505" i="3"/>
  <c r="AB505" i="3" s="1"/>
  <c r="BJ506" i="3"/>
  <c r="AB506" i="3" s="1"/>
  <c r="BJ507" i="3"/>
  <c r="AB507" i="3" s="1"/>
  <c r="BJ508" i="3"/>
  <c r="AB508" i="3" s="1"/>
  <c r="BJ509" i="3"/>
  <c r="AB509" i="3" s="1"/>
  <c r="BJ510" i="3"/>
  <c r="AB510" i="3" s="1"/>
  <c r="BJ511" i="3"/>
  <c r="AB511" i="3" s="1"/>
  <c r="BJ512" i="3"/>
  <c r="AB512" i="3" s="1"/>
  <c r="BJ513" i="3"/>
  <c r="AB513" i="3" s="1"/>
  <c r="BJ514" i="3"/>
  <c r="AB514" i="3" s="1"/>
  <c r="BJ515" i="3"/>
  <c r="AB515" i="3" s="1"/>
  <c r="BJ516" i="3"/>
  <c r="AB516" i="3" s="1"/>
  <c r="BJ517" i="3"/>
  <c r="AB517" i="3" s="1"/>
  <c r="BJ518" i="3"/>
  <c r="AB518" i="3" s="1"/>
  <c r="BJ519" i="3"/>
  <c r="AB519" i="3" s="1"/>
  <c r="BJ520" i="3"/>
  <c r="AB520" i="3" s="1"/>
  <c r="BJ521" i="3"/>
  <c r="AB521" i="3" s="1"/>
  <c r="BJ522" i="3"/>
  <c r="AB522" i="3" s="1"/>
  <c r="BJ523" i="3"/>
  <c r="AB523" i="3" s="1"/>
  <c r="BJ524" i="3"/>
  <c r="AB524" i="3" s="1"/>
  <c r="BJ525" i="3"/>
  <c r="AB525" i="3" s="1"/>
  <c r="BJ526" i="3"/>
  <c r="AB526" i="3" s="1"/>
  <c r="BJ527" i="3"/>
  <c r="AB527" i="3" s="1"/>
  <c r="BJ528" i="3"/>
  <c r="AB528" i="3" s="1"/>
  <c r="BJ529" i="3"/>
  <c r="AB529" i="3" s="1"/>
  <c r="BJ530" i="3"/>
  <c r="AB530" i="3" s="1"/>
  <c r="BJ531" i="3"/>
  <c r="AB531" i="3" s="1"/>
  <c r="BJ532" i="3"/>
  <c r="AB532" i="3" s="1"/>
  <c r="BJ533" i="3"/>
  <c r="AB533" i="3" s="1"/>
  <c r="BJ534" i="3"/>
  <c r="AB534" i="3" s="1"/>
  <c r="BJ535" i="3"/>
  <c r="AB535" i="3" s="1"/>
  <c r="BJ536" i="3"/>
  <c r="AB536" i="3" s="1"/>
  <c r="BJ537" i="3"/>
  <c r="AB537" i="3" s="1"/>
  <c r="BJ538" i="3"/>
  <c r="AB538" i="3" s="1"/>
  <c r="BJ539" i="3"/>
  <c r="AB539" i="3" s="1"/>
  <c r="BJ540" i="3"/>
  <c r="AB540" i="3" s="1"/>
  <c r="BJ541" i="3"/>
  <c r="AB541" i="3" s="1"/>
  <c r="BJ542" i="3"/>
  <c r="AB542" i="3" s="1"/>
  <c r="BJ543" i="3"/>
  <c r="AB543" i="3" s="1"/>
  <c r="BJ544" i="3"/>
  <c r="AB544" i="3" s="1"/>
  <c r="BJ545" i="3"/>
  <c r="AB545" i="3" s="1"/>
  <c r="BJ546" i="3"/>
  <c r="AB546" i="3" s="1"/>
  <c r="BJ547" i="3"/>
  <c r="AB547" i="3" s="1"/>
  <c r="BJ548" i="3"/>
  <c r="AB548" i="3" s="1"/>
  <c r="BJ549" i="3"/>
  <c r="AB549" i="3" s="1"/>
  <c r="BJ550" i="3"/>
  <c r="AB550" i="3" s="1"/>
  <c r="BJ551" i="3"/>
  <c r="AB551" i="3" s="1"/>
  <c r="BJ552" i="3"/>
  <c r="AB552" i="3" s="1"/>
  <c r="BJ553" i="3"/>
  <c r="AB553" i="3" s="1"/>
  <c r="BJ554" i="3"/>
  <c r="AB554" i="3" s="1"/>
  <c r="BJ555" i="3"/>
  <c r="AB555" i="3" s="1"/>
  <c r="BJ556" i="3"/>
  <c r="AB556" i="3" s="1"/>
  <c r="BJ557" i="3"/>
  <c r="AB557" i="3" s="1"/>
  <c r="BJ558" i="3"/>
  <c r="AB558" i="3" s="1"/>
  <c r="BJ559" i="3"/>
  <c r="AB559" i="3" s="1"/>
  <c r="BJ560" i="3"/>
  <c r="AB560" i="3" s="1"/>
  <c r="BJ561" i="3"/>
  <c r="AB561" i="3" s="1"/>
  <c r="BJ562" i="3"/>
  <c r="AB562" i="3" s="1"/>
  <c r="BJ563" i="3"/>
  <c r="AB563" i="3" s="1"/>
  <c r="BJ564" i="3"/>
  <c r="AB564" i="3" s="1"/>
  <c r="BJ565" i="3"/>
  <c r="AB565" i="3" s="1"/>
  <c r="BJ566" i="3"/>
  <c r="AB566" i="3" s="1"/>
  <c r="BJ567" i="3"/>
  <c r="AB567" i="3" s="1"/>
  <c r="BJ568" i="3"/>
  <c r="AB568" i="3" s="1"/>
  <c r="BJ569" i="3"/>
  <c r="AB569" i="3" s="1"/>
  <c r="BJ570" i="3"/>
  <c r="AB570" i="3" s="1"/>
  <c r="BJ571" i="3"/>
  <c r="AB571" i="3" s="1"/>
  <c r="BJ572" i="3"/>
  <c r="AB572" i="3" s="1"/>
  <c r="BJ573" i="3"/>
  <c r="AB573" i="3" s="1"/>
  <c r="BJ574" i="3"/>
  <c r="AB574" i="3" s="1"/>
  <c r="BJ575" i="3"/>
  <c r="AB575" i="3" s="1"/>
  <c r="BJ576" i="3"/>
  <c r="AB576" i="3" s="1"/>
  <c r="BJ577" i="3"/>
  <c r="AB577" i="3" s="1"/>
  <c r="BJ578" i="3"/>
  <c r="AB578" i="3" s="1"/>
  <c r="BJ579" i="3"/>
  <c r="AB579" i="3" s="1"/>
  <c r="BJ580" i="3"/>
  <c r="AB580" i="3" s="1"/>
  <c r="BJ581" i="3"/>
  <c r="AB581" i="3" s="1"/>
  <c r="BJ582" i="3"/>
  <c r="AB582" i="3" s="1"/>
  <c r="BJ583" i="3"/>
  <c r="AB583" i="3" s="1"/>
  <c r="BJ584" i="3"/>
  <c r="AB584" i="3" s="1"/>
  <c r="BJ585" i="3"/>
  <c r="AB585" i="3" s="1"/>
  <c r="BJ586" i="3"/>
  <c r="AB586" i="3" s="1"/>
  <c r="BJ587" i="3"/>
  <c r="AB587" i="3" s="1"/>
  <c r="BJ588" i="3"/>
  <c r="AB588" i="3" s="1"/>
  <c r="BJ589" i="3"/>
  <c r="AB589" i="3" s="1"/>
  <c r="BJ590" i="3"/>
  <c r="AB590" i="3" s="1"/>
  <c r="BJ591" i="3"/>
  <c r="AB591" i="3" s="1"/>
  <c r="BJ592" i="3"/>
  <c r="AB592" i="3" s="1"/>
  <c r="BJ593" i="3"/>
  <c r="AB593" i="3" s="1"/>
  <c r="BJ594" i="3"/>
  <c r="AB594" i="3" s="1"/>
  <c r="BJ595" i="3"/>
  <c r="AB595" i="3" s="1"/>
  <c r="BJ596" i="3"/>
  <c r="AB596" i="3" s="1"/>
  <c r="BJ597" i="3"/>
  <c r="AB597" i="3" s="1"/>
  <c r="BJ598" i="3"/>
  <c r="AB598" i="3" s="1"/>
  <c r="BJ599" i="3"/>
  <c r="AB599" i="3" s="1"/>
  <c r="BJ600" i="3"/>
  <c r="AB600" i="3" s="1"/>
  <c r="BJ601" i="3"/>
  <c r="AB601" i="3" s="1"/>
  <c r="BJ602" i="3"/>
  <c r="AB602" i="3" s="1"/>
  <c r="BJ603" i="3"/>
  <c r="AB603" i="3" s="1"/>
  <c r="BJ604" i="3"/>
  <c r="AB604" i="3" s="1"/>
  <c r="BJ605" i="3"/>
  <c r="AB605" i="3" s="1"/>
  <c r="BJ606" i="3"/>
  <c r="AB606" i="3" s="1"/>
  <c r="BJ607" i="3"/>
  <c r="AB607" i="3" s="1"/>
  <c r="BJ608" i="3"/>
  <c r="AB608" i="3" s="1"/>
  <c r="BJ609" i="3"/>
  <c r="AB609" i="3" s="1"/>
  <c r="BJ610" i="3"/>
  <c r="AB610" i="3" s="1"/>
  <c r="BJ611" i="3"/>
  <c r="AB611" i="3" s="1"/>
  <c r="BJ612" i="3"/>
  <c r="AB612" i="3" s="1"/>
  <c r="BJ613" i="3"/>
  <c r="AB613" i="3" s="1"/>
  <c r="BJ614" i="3"/>
  <c r="AB614" i="3" s="1"/>
  <c r="BJ615" i="3"/>
  <c r="AB615" i="3" s="1"/>
  <c r="BJ616" i="3"/>
  <c r="AB616" i="3" s="1"/>
  <c r="BJ617" i="3"/>
  <c r="AB617" i="3" s="1"/>
  <c r="BJ618" i="3"/>
  <c r="AB618" i="3" s="1"/>
  <c r="BJ619" i="3"/>
  <c r="AB619" i="3" s="1"/>
  <c r="BJ620" i="3"/>
  <c r="AB620" i="3" s="1"/>
  <c r="BJ621" i="3"/>
  <c r="AB621" i="3" s="1"/>
  <c r="BJ622" i="3"/>
  <c r="AB622" i="3" s="1"/>
  <c r="BJ623" i="3"/>
  <c r="AB623" i="3" s="1"/>
  <c r="BJ624" i="3"/>
  <c r="AB624" i="3" s="1"/>
  <c r="BJ625" i="3"/>
  <c r="AB625" i="3" s="1"/>
  <c r="BJ626" i="3"/>
  <c r="AB626" i="3" s="1"/>
  <c r="BJ627" i="3"/>
  <c r="AB627" i="3" s="1"/>
  <c r="BJ628" i="3"/>
  <c r="AB628" i="3" s="1"/>
  <c r="BJ629" i="3"/>
  <c r="AB629" i="3" s="1"/>
  <c r="BJ630" i="3"/>
  <c r="AB630" i="3" s="1"/>
  <c r="BJ631" i="3"/>
  <c r="AB631" i="3" s="1"/>
  <c r="BJ632" i="3"/>
  <c r="AB632" i="3" s="1"/>
  <c r="BJ633" i="3"/>
  <c r="AB633" i="3" s="1"/>
  <c r="BJ634" i="3"/>
  <c r="AB634" i="3" s="1"/>
  <c r="BJ635" i="3"/>
  <c r="AB635" i="3" s="1"/>
  <c r="BJ636" i="3"/>
  <c r="AB636" i="3" s="1"/>
  <c r="BJ637" i="3"/>
  <c r="AB637" i="3" s="1"/>
  <c r="BJ638" i="3"/>
  <c r="AB638" i="3" s="1"/>
  <c r="BJ639" i="3"/>
  <c r="AB639" i="3" s="1"/>
  <c r="BJ640" i="3"/>
  <c r="AB640" i="3" s="1"/>
  <c r="BJ641" i="3"/>
  <c r="AB641" i="3" s="1"/>
  <c r="BJ642" i="3"/>
  <c r="AB642" i="3" s="1"/>
  <c r="BJ643" i="3"/>
  <c r="AB643" i="3" s="1"/>
  <c r="BJ644" i="3"/>
  <c r="AB644" i="3" s="1"/>
  <c r="BJ645" i="3"/>
  <c r="AB645" i="3" s="1"/>
  <c r="BJ646" i="3"/>
  <c r="AB646" i="3" s="1"/>
  <c r="BJ647" i="3"/>
  <c r="AB647" i="3" s="1"/>
  <c r="BJ648" i="3"/>
  <c r="AB648" i="3" s="1"/>
  <c r="BJ649" i="3"/>
  <c r="AB649" i="3" s="1"/>
  <c r="BJ650" i="3"/>
  <c r="AB650" i="3" s="1"/>
  <c r="BJ651" i="3"/>
  <c r="AB651" i="3" s="1"/>
  <c r="BJ652" i="3"/>
  <c r="AB652" i="3" s="1"/>
  <c r="BJ653" i="3"/>
  <c r="AB653" i="3" s="1"/>
  <c r="BJ654" i="3"/>
  <c r="AB654" i="3" s="1"/>
  <c r="BJ655" i="3"/>
  <c r="AB655" i="3" s="1"/>
  <c r="BJ656" i="3"/>
  <c r="AB656" i="3" s="1"/>
  <c r="BJ657" i="3"/>
  <c r="AB657" i="3" s="1"/>
  <c r="BJ658" i="3"/>
  <c r="AB658" i="3" s="1"/>
  <c r="BJ659" i="3"/>
  <c r="AB659" i="3" s="1"/>
  <c r="BJ660" i="3"/>
  <c r="AB660" i="3" s="1"/>
  <c r="BJ661" i="3"/>
  <c r="AB661" i="3" s="1"/>
  <c r="BJ662" i="3"/>
  <c r="AB662" i="3" s="1"/>
  <c r="BJ663" i="3"/>
  <c r="AB663" i="3" s="1"/>
  <c r="BJ664" i="3"/>
  <c r="AB664" i="3" s="1"/>
  <c r="BJ665" i="3"/>
  <c r="AB665" i="3" s="1"/>
  <c r="BJ666" i="3"/>
  <c r="AB666" i="3" s="1"/>
  <c r="BJ667" i="3"/>
  <c r="AB667" i="3" s="1"/>
  <c r="BJ668" i="3"/>
  <c r="AB668" i="3" s="1"/>
  <c r="BJ669" i="3"/>
  <c r="AB669" i="3" s="1"/>
  <c r="BJ670" i="3"/>
  <c r="AB670" i="3" s="1"/>
  <c r="BJ671" i="3"/>
  <c r="AB671" i="3" s="1"/>
  <c r="BJ672" i="3"/>
  <c r="AB672" i="3" s="1"/>
  <c r="BJ673" i="3"/>
  <c r="AB673" i="3" s="1"/>
  <c r="BJ674" i="3"/>
  <c r="AB674" i="3" s="1"/>
  <c r="BJ675" i="3"/>
  <c r="AB675" i="3" s="1"/>
  <c r="BJ676" i="3"/>
  <c r="AB676" i="3" s="1"/>
  <c r="BJ677" i="3"/>
  <c r="AB677" i="3" s="1"/>
  <c r="BJ678" i="3"/>
  <c r="AB678" i="3" s="1"/>
  <c r="BJ679" i="3"/>
  <c r="AB679" i="3" s="1"/>
  <c r="BJ680" i="3"/>
  <c r="AB680" i="3" s="1"/>
  <c r="BJ681" i="3"/>
  <c r="AB681" i="3" s="1"/>
  <c r="BJ682" i="3"/>
  <c r="AB682" i="3" s="1"/>
  <c r="BJ683" i="3"/>
  <c r="AB683" i="3" s="1"/>
  <c r="BJ684" i="3"/>
  <c r="AB684" i="3" s="1"/>
  <c r="BJ685" i="3"/>
  <c r="AB685" i="3" s="1"/>
  <c r="BJ686" i="3"/>
  <c r="AB686" i="3" s="1"/>
  <c r="BJ687" i="3"/>
  <c r="AB687" i="3" s="1"/>
  <c r="BJ688" i="3"/>
  <c r="AB688" i="3" s="1"/>
  <c r="BJ689" i="3"/>
  <c r="AB689" i="3" s="1"/>
  <c r="BJ690" i="3"/>
  <c r="AB690" i="3" s="1"/>
  <c r="BJ691" i="3"/>
  <c r="AB691" i="3" s="1"/>
  <c r="BJ692" i="3"/>
  <c r="AB692" i="3" s="1"/>
  <c r="BJ693" i="3"/>
  <c r="AB693" i="3" s="1"/>
  <c r="BJ694" i="3"/>
  <c r="AB694" i="3" s="1"/>
  <c r="BJ695" i="3"/>
  <c r="AB695" i="3" s="1"/>
  <c r="BJ696" i="3"/>
  <c r="AB696" i="3" s="1"/>
  <c r="BJ697" i="3"/>
  <c r="AB697" i="3" s="1"/>
  <c r="BJ698" i="3"/>
  <c r="AB698" i="3" s="1"/>
  <c r="BJ699" i="3"/>
  <c r="AB699" i="3" s="1"/>
  <c r="BJ700" i="3"/>
  <c r="AB700" i="3" s="1"/>
  <c r="BJ701" i="3"/>
  <c r="AB701" i="3" s="1"/>
  <c r="BJ702" i="3"/>
  <c r="AB702" i="3" s="1"/>
  <c r="BJ703" i="3"/>
  <c r="AB703" i="3" s="1"/>
  <c r="BJ704" i="3"/>
  <c r="AB704" i="3" s="1"/>
  <c r="BJ705" i="3"/>
  <c r="AB705" i="3" s="1"/>
  <c r="BJ706" i="3"/>
  <c r="AB706" i="3" s="1"/>
  <c r="BJ707" i="3"/>
  <c r="AB707" i="3" s="1"/>
  <c r="BJ708" i="3"/>
  <c r="AB708" i="3" s="1"/>
  <c r="BJ709" i="3"/>
  <c r="AB709" i="3" s="1"/>
  <c r="BJ710" i="3"/>
  <c r="AB710" i="3" s="1"/>
  <c r="BJ711" i="3"/>
  <c r="AB711" i="3" s="1"/>
  <c r="BJ712" i="3"/>
  <c r="AB712" i="3" s="1"/>
  <c r="BJ713" i="3"/>
  <c r="AB713" i="3" s="1"/>
  <c r="BJ714" i="3"/>
  <c r="AB714" i="3" s="1"/>
  <c r="BJ715" i="3"/>
  <c r="AB715" i="3" s="1"/>
  <c r="BJ716" i="3"/>
  <c r="AB716" i="3" s="1"/>
  <c r="BJ717" i="3"/>
  <c r="AB717" i="3" s="1"/>
  <c r="BJ718" i="3"/>
  <c r="AB718" i="3" s="1"/>
  <c r="BJ719" i="3"/>
  <c r="AB719" i="3" s="1"/>
  <c r="BJ720" i="3"/>
  <c r="AB720" i="3" s="1"/>
  <c r="BJ721" i="3"/>
  <c r="AB721" i="3" s="1"/>
  <c r="BJ722" i="3"/>
  <c r="AB722" i="3" s="1"/>
  <c r="BJ723" i="3"/>
  <c r="AB723" i="3" s="1"/>
  <c r="BJ724" i="3"/>
  <c r="AB724" i="3" s="1"/>
  <c r="BJ725" i="3"/>
  <c r="AB725" i="3" s="1"/>
  <c r="BJ726" i="3"/>
  <c r="AB726" i="3" s="1"/>
  <c r="BJ727" i="3"/>
  <c r="AB727" i="3" s="1"/>
  <c r="BJ728" i="3"/>
  <c r="AB728" i="3" s="1"/>
  <c r="BJ729" i="3"/>
  <c r="AB729" i="3" s="1"/>
  <c r="BJ730" i="3"/>
  <c r="AB730" i="3" s="1"/>
  <c r="BJ731" i="3"/>
  <c r="AB731" i="3" s="1"/>
  <c r="BJ732" i="3"/>
  <c r="AB732" i="3" s="1"/>
  <c r="BJ733" i="3"/>
  <c r="AB733" i="3" s="1"/>
  <c r="BJ734" i="3"/>
  <c r="AB734" i="3" s="1"/>
  <c r="BJ735" i="3"/>
  <c r="AB735" i="3" s="1"/>
  <c r="BJ736" i="3"/>
  <c r="AB736" i="3" s="1"/>
  <c r="BJ737" i="3"/>
  <c r="AB737" i="3" s="1"/>
  <c r="BJ738" i="3"/>
  <c r="AB738" i="3" s="1"/>
  <c r="BJ739" i="3"/>
  <c r="AB739" i="3" s="1"/>
  <c r="BJ740" i="3"/>
  <c r="AB740" i="3" s="1"/>
  <c r="BJ741" i="3"/>
  <c r="AB741" i="3" s="1"/>
  <c r="BJ742" i="3"/>
  <c r="AB742" i="3" s="1"/>
  <c r="BJ743" i="3"/>
  <c r="AB743" i="3" s="1"/>
  <c r="BJ744" i="3"/>
  <c r="AB744" i="3" s="1"/>
  <c r="BJ745" i="3"/>
  <c r="AB745" i="3" s="1"/>
  <c r="BJ746" i="3"/>
  <c r="AB746" i="3" s="1"/>
  <c r="BJ747" i="3"/>
  <c r="AB747" i="3" s="1"/>
  <c r="BJ748" i="3"/>
  <c r="AB748" i="3" s="1"/>
  <c r="BJ749" i="3"/>
  <c r="AB749" i="3" s="1"/>
  <c r="BJ750" i="3"/>
  <c r="AB750" i="3" s="1"/>
  <c r="BJ751" i="3"/>
  <c r="AB751" i="3" s="1"/>
  <c r="BJ752" i="3"/>
  <c r="AB752" i="3" s="1"/>
  <c r="BJ753" i="3"/>
  <c r="AB753" i="3" s="1"/>
  <c r="BJ754" i="3"/>
  <c r="AB754" i="3" s="1"/>
  <c r="BJ755" i="3"/>
  <c r="AB755" i="3" s="1"/>
  <c r="BJ756" i="3"/>
  <c r="AB756" i="3" s="1"/>
  <c r="BJ757" i="3"/>
  <c r="AB757" i="3" s="1"/>
  <c r="BJ758" i="3"/>
  <c r="AB758" i="3" s="1"/>
  <c r="BJ759" i="3"/>
  <c r="AB759" i="3" s="1"/>
  <c r="BJ760" i="3"/>
  <c r="AB760" i="3" s="1"/>
  <c r="BJ761" i="3"/>
  <c r="AB761" i="3" s="1"/>
  <c r="BJ762" i="3"/>
  <c r="AB762" i="3" s="1"/>
  <c r="BJ763" i="3"/>
  <c r="AB763" i="3" s="1"/>
  <c r="BJ764" i="3"/>
  <c r="AB764" i="3" s="1"/>
  <c r="BJ765" i="3"/>
  <c r="AB765" i="3" s="1"/>
  <c r="BJ766" i="3"/>
  <c r="AB766" i="3" s="1"/>
  <c r="BJ767" i="3"/>
  <c r="AB767" i="3" s="1"/>
  <c r="BJ768" i="3"/>
  <c r="AB768" i="3" s="1"/>
  <c r="BJ769" i="3"/>
  <c r="AB769" i="3" s="1"/>
  <c r="BJ770" i="3"/>
  <c r="AB770" i="3" s="1"/>
  <c r="BJ771" i="3"/>
  <c r="AB771" i="3" s="1"/>
  <c r="BJ772" i="3"/>
  <c r="AB772" i="3" s="1"/>
  <c r="BJ773" i="3"/>
  <c r="AB773" i="3" s="1"/>
  <c r="BJ774" i="3"/>
  <c r="AB774" i="3" s="1"/>
  <c r="BJ775" i="3"/>
  <c r="AB775" i="3" s="1"/>
  <c r="BJ776" i="3"/>
  <c r="AB776" i="3" s="1"/>
  <c r="BJ777" i="3"/>
  <c r="AB777" i="3" s="1"/>
  <c r="BJ778" i="3"/>
  <c r="AB778" i="3" s="1"/>
  <c r="BJ779" i="3"/>
  <c r="AB779" i="3" s="1"/>
  <c r="BJ780" i="3"/>
  <c r="AB780" i="3" s="1"/>
  <c r="BJ781" i="3"/>
  <c r="AB781" i="3" s="1"/>
  <c r="BJ782" i="3"/>
  <c r="AB782" i="3" s="1"/>
  <c r="BJ783" i="3"/>
  <c r="AB783" i="3" s="1"/>
  <c r="BJ784" i="3"/>
  <c r="AB784" i="3" s="1"/>
  <c r="BJ785" i="3"/>
  <c r="AB785" i="3" s="1"/>
  <c r="BJ786" i="3"/>
  <c r="AB786" i="3" s="1"/>
  <c r="BJ787" i="3"/>
  <c r="AB787" i="3" s="1"/>
  <c r="BJ788" i="3"/>
  <c r="AB788" i="3" s="1"/>
  <c r="BJ789" i="3"/>
  <c r="AB789" i="3" s="1"/>
  <c r="BJ790" i="3"/>
  <c r="AB790" i="3" s="1"/>
  <c r="BJ791" i="3"/>
  <c r="AB791" i="3" s="1"/>
  <c r="BJ792" i="3"/>
  <c r="AB792" i="3" s="1"/>
  <c r="BJ793" i="3"/>
  <c r="AB793" i="3" s="1"/>
  <c r="BJ794" i="3"/>
  <c r="AB794" i="3" s="1"/>
  <c r="BJ795" i="3"/>
  <c r="AB795" i="3" s="1"/>
  <c r="BJ796" i="3"/>
  <c r="AB796" i="3" s="1"/>
  <c r="BJ797" i="3"/>
  <c r="AB797" i="3" s="1"/>
  <c r="BJ798" i="3"/>
  <c r="AB798" i="3" s="1"/>
  <c r="BJ799" i="3"/>
  <c r="AB799" i="3" s="1"/>
  <c r="BJ800" i="3"/>
  <c r="AB800" i="3" s="1"/>
  <c r="BJ801" i="3"/>
  <c r="AB801" i="3" s="1"/>
  <c r="BJ802" i="3"/>
  <c r="AB802" i="3" s="1"/>
  <c r="BJ803" i="3"/>
  <c r="AB803" i="3" s="1"/>
  <c r="BJ804" i="3"/>
  <c r="AB804" i="3" s="1"/>
  <c r="BJ805" i="3"/>
  <c r="AB805" i="3" s="1"/>
  <c r="BJ806" i="3"/>
  <c r="AB806" i="3" s="1"/>
  <c r="BJ807" i="3"/>
  <c r="AB807" i="3" s="1"/>
  <c r="BJ808" i="3"/>
  <c r="AB808" i="3" s="1"/>
  <c r="BJ809" i="3"/>
  <c r="AB809" i="3" s="1"/>
  <c r="BJ810" i="3"/>
  <c r="AB810" i="3" s="1"/>
  <c r="BJ811" i="3"/>
  <c r="AB811" i="3" s="1"/>
  <c r="BJ812" i="3"/>
  <c r="AB812" i="3" s="1"/>
  <c r="BJ813" i="3"/>
  <c r="AB813" i="3" s="1"/>
  <c r="BJ814" i="3"/>
  <c r="AB814" i="3" s="1"/>
  <c r="BJ815" i="3"/>
  <c r="AB815" i="3" s="1"/>
  <c r="BJ816" i="3"/>
  <c r="AB816" i="3" s="1"/>
  <c r="BJ817" i="3"/>
  <c r="AB817" i="3" s="1"/>
  <c r="BJ818" i="3"/>
  <c r="AB818" i="3" s="1"/>
  <c r="BJ819" i="3"/>
  <c r="AB819" i="3" s="1"/>
  <c r="BJ820" i="3"/>
  <c r="AB820" i="3" s="1"/>
  <c r="BJ821" i="3"/>
  <c r="AB821" i="3" s="1"/>
  <c r="BJ822" i="3"/>
  <c r="AB822" i="3" s="1"/>
  <c r="BJ823" i="3"/>
  <c r="AB823" i="3" s="1"/>
  <c r="BJ824" i="3"/>
  <c r="AB824" i="3" s="1"/>
  <c r="BJ825" i="3"/>
  <c r="AB825" i="3" s="1"/>
  <c r="BJ826" i="3"/>
  <c r="AB826" i="3" s="1"/>
  <c r="BJ827" i="3"/>
  <c r="AB827" i="3" s="1"/>
  <c r="BJ828" i="3"/>
  <c r="AB828" i="3" s="1"/>
  <c r="BJ829" i="3"/>
  <c r="AB829" i="3" s="1"/>
  <c r="BJ830" i="3"/>
  <c r="AB830" i="3" s="1"/>
  <c r="BJ831" i="3"/>
  <c r="AB831" i="3" s="1"/>
  <c r="BJ832" i="3"/>
  <c r="AB832" i="3" s="1"/>
  <c r="BJ833" i="3"/>
  <c r="AB833" i="3" s="1"/>
  <c r="BJ834" i="3"/>
  <c r="AB834" i="3" s="1"/>
  <c r="BJ835" i="3"/>
  <c r="AB835" i="3" s="1"/>
  <c r="BJ836" i="3"/>
  <c r="AB836" i="3" s="1"/>
  <c r="BJ837" i="3"/>
  <c r="AB837" i="3" s="1"/>
  <c r="BJ838" i="3"/>
  <c r="AB838" i="3" s="1"/>
  <c r="BJ839" i="3"/>
  <c r="AB839" i="3" s="1"/>
  <c r="BJ840" i="3"/>
  <c r="AB840" i="3" s="1"/>
  <c r="BJ841" i="3"/>
  <c r="AB841" i="3" s="1"/>
  <c r="BJ842" i="3"/>
  <c r="AB842" i="3" s="1"/>
  <c r="BJ843" i="3"/>
  <c r="AB843" i="3" s="1"/>
  <c r="BJ844" i="3"/>
  <c r="AB844" i="3" s="1"/>
  <c r="BJ845" i="3"/>
  <c r="AB845" i="3" s="1"/>
  <c r="BJ846" i="3"/>
  <c r="AB846" i="3" s="1"/>
  <c r="BJ847" i="3"/>
  <c r="AB847" i="3" s="1"/>
  <c r="BJ848" i="3"/>
  <c r="AB848" i="3" s="1"/>
  <c r="BJ849" i="3"/>
  <c r="AB849" i="3" s="1"/>
  <c r="BJ850" i="3"/>
  <c r="AB850" i="3" s="1"/>
  <c r="BJ851" i="3"/>
  <c r="AB851" i="3" s="1"/>
  <c r="BJ852" i="3"/>
  <c r="AB852" i="3" s="1"/>
  <c r="BJ853" i="3"/>
  <c r="AB853" i="3" s="1"/>
  <c r="BJ854" i="3"/>
  <c r="AB854" i="3" s="1"/>
  <c r="BJ855" i="3"/>
  <c r="AB855" i="3" s="1"/>
  <c r="BJ856" i="3"/>
  <c r="AB856" i="3" s="1"/>
  <c r="BJ857" i="3"/>
  <c r="AB857" i="3" s="1"/>
  <c r="BJ858" i="3"/>
  <c r="AB858" i="3" s="1"/>
  <c r="BJ859" i="3"/>
  <c r="AB859" i="3" s="1"/>
  <c r="BJ860" i="3"/>
  <c r="AB860" i="3" s="1"/>
  <c r="BJ861" i="3"/>
  <c r="AB861" i="3" s="1"/>
  <c r="BJ862" i="3"/>
  <c r="AB862" i="3" s="1"/>
  <c r="BJ863" i="3"/>
  <c r="AB863" i="3" s="1"/>
  <c r="BJ864" i="3"/>
  <c r="AB864" i="3" s="1"/>
  <c r="BJ865" i="3"/>
  <c r="AB865" i="3" s="1"/>
  <c r="BJ866" i="3"/>
  <c r="AB866" i="3" s="1"/>
  <c r="BJ867" i="3"/>
  <c r="AB867" i="3" s="1"/>
  <c r="BJ868" i="3"/>
  <c r="AB868" i="3" s="1"/>
  <c r="BJ869" i="3"/>
  <c r="AB869" i="3" s="1"/>
  <c r="BJ870" i="3"/>
  <c r="AB870" i="3" s="1"/>
  <c r="BJ871" i="3"/>
  <c r="AB871" i="3" s="1"/>
  <c r="BJ872" i="3"/>
  <c r="AB872" i="3" s="1"/>
  <c r="BJ873" i="3"/>
  <c r="AB873" i="3" s="1"/>
  <c r="BJ874" i="3"/>
  <c r="AB874" i="3" s="1"/>
  <c r="BJ875" i="3"/>
  <c r="AB875" i="3" s="1"/>
  <c r="BJ876" i="3"/>
  <c r="AB876" i="3" s="1"/>
  <c r="BJ877" i="3"/>
  <c r="AB877" i="3" s="1"/>
  <c r="BJ878" i="3"/>
  <c r="AB878" i="3" s="1"/>
  <c r="BJ879" i="3"/>
  <c r="AB879" i="3" s="1"/>
  <c r="BJ880" i="3"/>
  <c r="AB880" i="3" s="1"/>
  <c r="BJ881" i="3"/>
  <c r="AB881" i="3" s="1"/>
  <c r="BJ882" i="3"/>
  <c r="AB882" i="3" s="1"/>
  <c r="BJ883" i="3"/>
  <c r="AB883" i="3" s="1"/>
  <c r="BJ884" i="3"/>
  <c r="AB884" i="3" s="1"/>
  <c r="BJ885" i="3"/>
  <c r="AB885" i="3" s="1"/>
  <c r="BJ886" i="3"/>
  <c r="AB886" i="3" s="1"/>
  <c r="BJ887" i="3"/>
  <c r="AB887" i="3" s="1"/>
  <c r="BJ888" i="3"/>
  <c r="AB888" i="3" s="1"/>
  <c r="BJ889" i="3"/>
  <c r="AB889" i="3" s="1"/>
  <c r="BJ890" i="3"/>
  <c r="AB890" i="3" s="1"/>
  <c r="BJ891" i="3"/>
  <c r="AB891" i="3" s="1"/>
  <c r="BJ892" i="3"/>
  <c r="AB892" i="3" s="1"/>
  <c r="BJ893" i="3"/>
  <c r="AB893" i="3" s="1"/>
  <c r="BJ894" i="3"/>
  <c r="AB894" i="3" s="1"/>
  <c r="BJ895" i="3"/>
  <c r="AB895" i="3" s="1"/>
  <c r="BJ896" i="3"/>
  <c r="AB896" i="3" s="1"/>
  <c r="BJ897" i="3"/>
  <c r="AB897" i="3" s="1"/>
  <c r="BJ898" i="3"/>
  <c r="AB898" i="3" s="1"/>
  <c r="BJ899" i="3"/>
  <c r="AB899" i="3" s="1"/>
  <c r="BJ900" i="3"/>
  <c r="AB900" i="3" s="1"/>
  <c r="BJ901" i="3"/>
  <c r="AB901" i="3" s="1"/>
  <c r="BJ902" i="3"/>
  <c r="AB902" i="3" s="1"/>
  <c r="BJ903" i="3"/>
  <c r="AB903" i="3" s="1"/>
  <c r="BJ904" i="3"/>
  <c r="AB904" i="3" s="1"/>
  <c r="BJ905" i="3"/>
  <c r="AB905" i="3" s="1"/>
  <c r="BJ906" i="3"/>
  <c r="AB906" i="3" s="1"/>
  <c r="BJ907" i="3"/>
  <c r="AB907" i="3" s="1"/>
  <c r="BJ908" i="3"/>
  <c r="AB908" i="3" s="1"/>
  <c r="BJ909" i="3"/>
  <c r="AB909" i="3" s="1"/>
  <c r="BJ910" i="3"/>
  <c r="AB910" i="3" s="1"/>
  <c r="BJ911" i="3"/>
  <c r="AB911" i="3" s="1"/>
  <c r="BJ912" i="3"/>
  <c r="AB912" i="3" s="1"/>
  <c r="BJ913" i="3"/>
  <c r="AB913" i="3" s="1"/>
  <c r="BJ914" i="3"/>
  <c r="AB914" i="3" s="1"/>
  <c r="BJ915" i="3"/>
  <c r="AB915" i="3" s="1"/>
  <c r="BJ916" i="3"/>
  <c r="AB916" i="3" s="1"/>
  <c r="BJ917" i="3"/>
  <c r="AB917" i="3" s="1"/>
  <c r="BJ918" i="3"/>
  <c r="AB918" i="3" s="1"/>
  <c r="BJ919" i="3"/>
  <c r="AB919" i="3" s="1"/>
  <c r="BJ920" i="3"/>
  <c r="AB920" i="3" s="1"/>
  <c r="BJ921" i="3"/>
  <c r="AB921" i="3" s="1"/>
  <c r="BJ922" i="3"/>
  <c r="AB922" i="3" s="1"/>
  <c r="BJ923" i="3"/>
  <c r="AB923" i="3" s="1"/>
  <c r="BJ924" i="3"/>
  <c r="AB924" i="3" s="1"/>
  <c r="BJ925" i="3"/>
  <c r="AB925" i="3" s="1"/>
  <c r="BJ926" i="3"/>
  <c r="AB926" i="3" s="1"/>
  <c r="BJ927" i="3"/>
  <c r="AB927" i="3" s="1"/>
  <c r="BJ928" i="3"/>
  <c r="AB928" i="3" s="1"/>
  <c r="BJ929" i="3"/>
  <c r="AB929" i="3" s="1"/>
  <c r="BJ930" i="3"/>
  <c r="AB930" i="3" s="1"/>
  <c r="BJ931" i="3"/>
  <c r="AB931" i="3" s="1"/>
  <c r="BJ932" i="3"/>
  <c r="AB932" i="3" s="1"/>
  <c r="BJ933" i="3"/>
  <c r="AB933" i="3" s="1"/>
  <c r="BJ934" i="3"/>
  <c r="AB934" i="3" s="1"/>
  <c r="BJ935" i="3"/>
  <c r="AB935" i="3" s="1"/>
  <c r="BJ936" i="3"/>
  <c r="AB936" i="3" s="1"/>
  <c r="BJ937" i="3"/>
  <c r="AB937" i="3" s="1"/>
  <c r="BJ938" i="3"/>
  <c r="AB938" i="3" s="1"/>
  <c r="BJ939" i="3"/>
  <c r="AB939" i="3" s="1"/>
  <c r="BJ940" i="3"/>
  <c r="AB940" i="3" s="1"/>
  <c r="BJ941" i="3"/>
  <c r="AB941" i="3" s="1"/>
  <c r="BJ942" i="3"/>
  <c r="AB942" i="3" s="1"/>
  <c r="BJ943" i="3"/>
  <c r="AB943" i="3" s="1"/>
  <c r="BJ944" i="3"/>
  <c r="AB944" i="3" s="1"/>
  <c r="BJ945" i="3"/>
  <c r="AB945" i="3" s="1"/>
  <c r="BJ946" i="3"/>
  <c r="AB946" i="3" s="1"/>
  <c r="BJ947" i="3"/>
  <c r="AB947" i="3" s="1"/>
  <c r="BJ948" i="3"/>
  <c r="AB948" i="3" s="1"/>
  <c r="BJ949" i="3"/>
  <c r="AB949" i="3" s="1"/>
  <c r="BJ950" i="3"/>
  <c r="AB950" i="3" s="1"/>
  <c r="BJ951" i="3"/>
  <c r="AB951" i="3" s="1"/>
  <c r="BJ952" i="3"/>
  <c r="AB952" i="3" s="1"/>
  <c r="BJ953" i="3"/>
  <c r="AB953" i="3" s="1"/>
  <c r="BJ954" i="3"/>
  <c r="AB954" i="3" s="1"/>
  <c r="BJ955" i="3"/>
  <c r="AB955" i="3" s="1"/>
  <c r="BJ956" i="3"/>
  <c r="AB956" i="3" s="1"/>
  <c r="BJ957" i="3"/>
  <c r="AB957" i="3" s="1"/>
  <c r="BJ958" i="3"/>
  <c r="AB958" i="3" s="1"/>
  <c r="BJ959" i="3"/>
  <c r="AB959" i="3" s="1"/>
  <c r="BJ960" i="3"/>
  <c r="AB960" i="3" s="1"/>
  <c r="BJ961" i="3"/>
  <c r="AB961" i="3" s="1"/>
  <c r="BJ962" i="3"/>
  <c r="AB962" i="3" s="1"/>
  <c r="BJ963" i="3"/>
  <c r="AB963" i="3" s="1"/>
  <c r="BJ964" i="3"/>
  <c r="AB964" i="3" s="1"/>
  <c r="BJ965" i="3"/>
  <c r="AB965" i="3" s="1"/>
  <c r="BJ966" i="3"/>
  <c r="AB966" i="3" s="1"/>
  <c r="BJ967" i="3"/>
  <c r="AB967" i="3" s="1"/>
  <c r="BJ968" i="3"/>
  <c r="AB968" i="3" s="1"/>
  <c r="BJ969" i="3"/>
  <c r="AB969" i="3" s="1"/>
  <c r="BJ970" i="3"/>
  <c r="AB970" i="3" s="1"/>
  <c r="BJ971" i="3"/>
  <c r="AB971" i="3" s="1"/>
  <c r="BJ972" i="3"/>
  <c r="AB972" i="3" s="1"/>
  <c r="BJ973" i="3"/>
  <c r="AB973" i="3" s="1"/>
  <c r="BJ974" i="3"/>
  <c r="AB974" i="3" s="1"/>
  <c r="BJ975" i="3"/>
  <c r="AB975" i="3" s="1"/>
  <c r="BJ976" i="3"/>
  <c r="AB976" i="3" s="1"/>
  <c r="BJ977" i="3"/>
  <c r="AB977" i="3" s="1"/>
  <c r="BJ978" i="3"/>
  <c r="AB978" i="3" s="1"/>
  <c r="BJ979" i="3"/>
  <c r="AB979" i="3" s="1"/>
  <c r="BJ980" i="3"/>
  <c r="AB980" i="3" s="1"/>
  <c r="BJ981" i="3"/>
  <c r="AB981" i="3" s="1"/>
  <c r="BJ982" i="3"/>
  <c r="AB982" i="3" s="1"/>
  <c r="BJ983" i="3"/>
  <c r="AB983" i="3" s="1"/>
  <c r="BJ984" i="3"/>
  <c r="AB984" i="3" s="1"/>
  <c r="BJ985" i="3"/>
  <c r="AB985" i="3" s="1"/>
  <c r="BJ986" i="3"/>
  <c r="AB986" i="3" s="1"/>
  <c r="BJ987" i="3"/>
  <c r="AB987" i="3" s="1"/>
  <c r="BJ988" i="3"/>
  <c r="AB988" i="3" s="1"/>
  <c r="BJ989" i="3"/>
  <c r="AB989" i="3" s="1"/>
  <c r="BJ990" i="3"/>
  <c r="AB990" i="3" s="1"/>
  <c r="BJ991" i="3"/>
  <c r="AB991" i="3" s="1"/>
  <c r="BJ992" i="3"/>
  <c r="AB992" i="3" s="1"/>
  <c r="BJ993" i="3"/>
  <c r="AB993" i="3" s="1"/>
  <c r="BJ994" i="3"/>
  <c r="AB994" i="3" s="1"/>
  <c r="BJ995" i="3"/>
  <c r="AB995" i="3" s="1"/>
  <c r="BJ996" i="3"/>
  <c r="AB996" i="3" s="1"/>
  <c r="BJ997" i="3"/>
  <c r="AB997" i="3" s="1"/>
  <c r="BJ998" i="3"/>
  <c r="AB998" i="3" s="1"/>
  <c r="BJ999" i="3"/>
  <c r="AB999" i="3" s="1"/>
  <c r="BJ1000" i="3"/>
  <c r="AB1000" i="3" s="1"/>
  <c r="BJ1001" i="3"/>
  <c r="AB1001" i="3" s="1"/>
  <c r="BJ1002" i="3"/>
  <c r="AB1002" i="3" s="1"/>
  <c r="BJ1003" i="3"/>
  <c r="AB1003" i="3" s="1"/>
  <c r="BJ1004" i="3"/>
  <c r="AB1004" i="3" s="1"/>
  <c r="BJ1005" i="3"/>
  <c r="AB1005" i="3" s="1"/>
  <c r="BJ1006" i="3"/>
  <c r="AB1006" i="3" s="1"/>
  <c r="BJ1007" i="3"/>
  <c r="AB1007" i="3" s="1"/>
  <c r="BJ1008" i="3"/>
  <c r="AB1008" i="3" s="1"/>
  <c r="BJ1009" i="3"/>
  <c r="AB1009" i="3" s="1"/>
  <c r="BJ1010" i="3"/>
  <c r="AB1010" i="3" s="1"/>
  <c r="BJ1011" i="3"/>
  <c r="AB1011" i="3" s="1"/>
  <c r="BJ1012" i="3"/>
  <c r="AB1012" i="3" s="1"/>
  <c r="M452" i="19"/>
  <c r="I359" i="19"/>
  <c r="V350" i="19"/>
  <c r="H18" i="19"/>
  <c r="H24" i="19"/>
  <c r="M29" i="19"/>
  <c r="U34" i="19"/>
  <c r="P34" i="19" s="1"/>
  <c r="M40" i="19"/>
  <c r="G46" i="19"/>
  <c r="M52" i="19"/>
  <c r="U58" i="19"/>
  <c r="P58" i="19" s="1"/>
  <c r="N63" i="19"/>
  <c r="Q69" i="19"/>
  <c r="N75" i="19"/>
  <c r="M78" i="19"/>
  <c r="G81" i="19"/>
  <c r="H84" i="19"/>
  <c r="U86" i="19"/>
  <c r="P86" i="19" s="1"/>
  <c r="U89" i="19"/>
  <c r="P89" i="19" s="1"/>
  <c r="M92" i="19"/>
  <c r="G95" i="19"/>
  <c r="Q97" i="19"/>
  <c r="N100" i="19"/>
  <c r="M103" i="19"/>
  <c r="N106" i="19"/>
  <c r="G109" i="19"/>
  <c r="H112" i="19"/>
  <c r="U114" i="19"/>
  <c r="P114" i="19" s="1"/>
  <c r="M117" i="19"/>
  <c r="H120" i="19"/>
  <c r="U122" i="19"/>
  <c r="P122" i="19" s="1"/>
  <c r="M125" i="19"/>
  <c r="H128" i="19"/>
  <c r="U130" i="19"/>
  <c r="P130" i="19" s="1"/>
  <c r="M133" i="19"/>
  <c r="M136" i="19"/>
  <c r="H139" i="19"/>
  <c r="M142" i="19"/>
  <c r="G145" i="19"/>
  <c r="H148" i="19"/>
  <c r="H151" i="19"/>
  <c r="G153" i="19"/>
  <c r="N154" i="19"/>
  <c r="Q155" i="19"/>
  <c r="G157" i="19"/>
  <c r="N158" i="19"/>
  <c r="Q159" i="19"/>
  <c r="N161" i="19"/>
  <c r="H163" i="19"/>
  <c r="N164" i="19"/>
  <c r="H166" i="19"/>
  <c r="M167" i="19"/>
  <c r="H170" i="19"/>
  <c r="M171" i="19"/>
  <c r="M174" i="19"/>
  <c r="Q175" i="19"/>
  <c r="M177" i="19"/>
  <c r="U178" i="19"/>
  <c r="P178" i="19" s="1"/>
  <c r="H180" i="19"/>
  <c r="U181" i="19"/>
  <c r="P181" i="19" s="1"/>
  <c r="H183" i="19"/>
  <c r="U184" i="19"/>
  <c r="P184" i="19" s="1"/>
  <c r="H186" i="19"/>
  <c r="N187" i="19"/>
  <c r="M189" i="19"/>
  <c r="U190" i="19"/>
  <c r="P190" i="19" s="1"/>
  <c r="H192" i="19"/>
  <c r="M193" i="19"/>
  <c r="Q194" i="19"/>
  <c r="G196" i="19"/>
  <c r="N197" i="19"/>
  <c r="G199" i="19"/>
  <c r="U200" i="19"/>
  <c r="P200" i="19" s="1"/>
  <c r="H202" i="19"/>
  <c r="M203" i="19"/>
  <c r="H205" i="19"/>
  <c r="N206" i="19"/>
  <c r="N208" i="19"/>
  <c r="N210" i="19"/>
  <c r="M212" i="19"/>
  <c r="U213" i="19"/>
  <c r="P213" i="19" s="1"/>
  <c r="H215" i="19"/>
  <c r="H217" i="19"/>
  <c r="M218" i="19"/>
  <c r="H220" i="19"/>
  <c r="U221" i="19"/>
  <c r="P221" i="19" s="1"/>
  <c r="H223" i="19"/>
  <c r="Q224" i="19"/>
  <c r="N226" i="19"/>
  <c r="G228" i="19"/>
  <c r="N229" i="19"/>
  <c r="G231" i="19"/>
  <c r="N232" i="19"/>
  <c r="Q233" i="19"/>
  <c r="G235" i="19"/>
  <c r="N236" i="19"/>
  <c r="G238" i="19"/>
  <c r="N239" i="19"/>
  <c r="H241" i="19"/>
  <c r="N242" i="19"/>
  <c r="Q243" i="19"/>
  <c r="M245" i="19"/>
  <c r="G248" i="19"/>
  <c r="N249" i="19"/>
  <c r="Q250" i="19"/>
  <c r="G252" i="19"/>
  <c r="Q253" i="19"/>
  <c r="Q255" i="19"/>
  <c r="Q257" i="19"/>
  <c r="N259" i="19"/>
  <c r="Q260" i="19"/>
  <c r="G262" i="19"/>
  <c r="Q263" i="19"/>
  <c r="Q265" i="19"/>
  <c r="Q267" i="19"/>
  <c r="Q269" i="19"/>
  <c r="G271" i="19"/>
  <c r="N272" i="19"/>
  <c r="Q273" i="19"/>
  <c r="G275" i="19"/>
  <c r="N276" i="19"/>
  <c r="N278" i="19"/>
  <c r="N280" i="19"/>
  <c r="M282" i="19"/>
  <c r="U283" i="19"/>
  <c r="P283" i="19" s="1"/>
  <c r="H285" i="19"/>
  <c r="M286" i="19"/>
  <c r="H288" i="19"/>
  <c r="M289" i="19"/>
  <c r="M291" i="19"/>
  <c r="Q292" i="19"/>
  <c r="Q294" i="19"/>
  <c r="N296" i="19"/>
  <c r="Q297" i="19"/>
  <c r="G299" i="19"/>
  <c r="N300" i="19"/>
  <c r="Q301" i="19"/>
  <c r="M303" i="19"/>
  <c r="Q304" i="19"/>
  <c r="N306" i="19"/>
  <c r="H308" i="19"/>
  <c r="M309" i="19"/>
  <c r="H311" i="19"/>
  <c r="N312" i="19"/>
  <c r="Q313" i="19"/>
  <c r="G315" i="19"/>
  <c r="N316" i="19"/>
  <c r="Q317" i="19"/>
  <c r="M319" i="19"/>
  <c r="H321" i="19"/>
  <c r="N322" i="19"/>
  <c r="H324" i="19"/>
  <c r="M325" i="19"/>
  <c r="U326" i="19"/>
  <c r="P326" i="19" s="1"/>
  <c r="H328" i="19"/>
  <c r="M329" i="19"/>
  <c r="U330" i="19"/>
  <c r="P330" i="19" s="1"/>
  <c r="H332" i="19"/>
  <c r="M333" i="19"/>
  <c r="Q334" i="19"/>
  <c r="G336" i="19"/>
  <c r="N337" i="19"/>
  <c r="H339" i="19"/>
  <c r="M340" i="19"/>
  <c r="H343" i="19"/>
  <c r="H344" i="19"/>
  <c r="U344" i="19"/>
  <c r="P344" i="19" s="1"/>
  <c r="M345" i="19"/>
  <c r="H346" i="19"/>
  <c r="H347" i="19"/>
  <c r="Q347" i="19"/>
  <c r="N348" i="19"/>
  <c r="G349" i="19"/>
  <c r="H459" i="19"/>
  <c r="U459" i="19"/>
  <c r="P459" i="19" s="1"/>
  <c r="G10" i="18"/>
  <c r="F10" i="18"/>
  <c r="L10" i="18"/>
  <c r="M10" i="18"/>
  <c r="T10" i="18"/>
  <c r="O10" i="18" s="1"/>
  <c r="P10" i="18"/>
  <c r="G11" i="18"/>
  <c r="F11" i="18"/>
  <c r="L11" i="18"/>
  <c r="M11" i="18"/>
  <c r="T11" i="18"/>
  <c r="O11" i="18" s="1"/>
  <c r="P11" i="18"/>
  <c r="G12" i="18"/>
  <c r="F12" i="18"/>
  <c r="L12" i="18"/>
  <c r="M12" i="18"/>
  <c r="T12" i="18"/>
  <c r="O12" i="18" s="1"/>
  <c r="P12" i="18"/>
  <c r="G13" i="18"/>
  <c r="F13" i="18"/>
  <c r="L13" i="18"/>
  <c r="M13" i="18"/>
  <c r="T13" i="18"/>
  <c r="O13" i="18" s="1"/>
  <c r="P13" i="18"/>
  <c r="G14" i="18"/>
  <c r="F14" i="18"/>
  <c r="L14" i="18"/>
  <c r="M14" i="18"/>
  <c r="T14" i="18"/>
  <c r="O14" i="18" s="1"/>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F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BM1001" i="3"/>
  <c r="E1001" i="3"/>
  <c r="BN1000" i="3"/>
  <c r="BM1000" i="3"/>
  <c r="E1000" i="3" s="1"/>
  <c r="BN999" i="3"/>
  <c r="BM999" i="3"/>
  <c r="E999" i="3" s="1"/>
  <c r="BN998" i="3"/>
  <c r="BM998" i="3"/>
  <c r="BN997" i="3"/>
  <c r="BM997" i="3"/>
  <c r="E997" i="3" s="1"/>
  <c r="BN996" i="3"/>
  <c r="BM996" i="3"/>
  <c r="BN995" i="3"/>
  <c r="BM995" i="3"/>
  <c r="BN994" i="3"/>
  <c r="BM994" i="3"/>
  <c r="BN993" i="3"/>
  <c r="BM993" i="3"/>
  <c r="E993" i="3" s="1"/>
  <c r="BN992" i="3"/>
  <c r="BM992" i="3"/>
  <c r="BN991" i="3"/>
  <c r="BM991" i="3"/>
  <c r="BN990" i="3"/>
  <c r="BM990" i="3"/>
  <c r="BN989" i="3"/>
  <c r="BM989" i="3"/>
  <c r="BN988" i="3"/>
  <c r="BM988" i="3"/>
  <c r="BN987" i="3"/>
  <c r="BM987" i="3"/>
  <c r="BN986" i="3"/>
  <c r="BM986" i="3"/>
  <c r="BN985" i="3"/>
  <c r="BM985" i="3"/>
  <c r="E985" i="3" s="1"/>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E937" i="3" s="1"/>
  <c r="BM937" i="3"/>
  <c r="BN936" i="3"/>
  <c r="BM936" i="3"/>
  <c r="E936" i="3" s="1"/>
  <c r="BN935" i="3"/>
  <c r="BM935" i="3"/>
  <c r="E935" i="3" s="1"/>
  <c r="BN934" i="3"/>
  <c r="BM934" i="3"/>
  <c r="BN933" i="3"/>
  <c r="BM933" i="3"/>
  <c r="E933" i="3" s="1"/>
  <c r="BN932" i="3"/>
  <c r="BM932" i="3"/>
  <c r="BN931" i="3"/>
  <c r="BM931" i="3"/>
  <c r="BN930" i="3"/>
  <c r="BM930" i="3"/>
  <c r="BN929" i="3"/>
  <c r="BM929" i="3"/>
  <c r="E929" i="3" s="1"/>
  <c r="BN928" i="3"/>
  <c r="BM928" i="3"/>
  <c r="BN927" i="3"/>
  <c r="BM927" i="3"/>
  <c r="BN926" i="3"/>
  <c r="BM926" i="3"/>
  <c r="BN925" i="3"/>
  <c r="BM925" i="3"/>
  <c r="BN924" i="3"/>
  <c r="BM924" i="3"/>
  <c r="BN923" i="3"/>
  <c r="BM923" i="3"/>
  <c r="BN922" i="3"/>
  <c r="BM922" i="3"/>
  <c r="BN921" i="3"/>
  <c r="BM921" i="3"/>
  <c r="E921" i="3" s="1"/>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E905" i="3" s="1"/>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E873" i="3"/>
  <c r="BN872" i="3"/>
  <c r="BM872" i="3"/>
  <c r="E872" i="3" s="1"/>
  <c r="BN871" i="3"/>
  <c r="BM871" i="3"/>
  <c r="E871" i="3" s="1"/>
  <c r="BN870" i="3"/>
  <c r="BM870" i="3"/>
  <c r="BN869" i="3"/>
  <c r="BM869" i="3"/>
  <c r="E869" i="3" s="1"/>
  <c r="BN868" i="3"/>
  <c r="BM868" i="3"/>
  <c r="BN867" i="3"/>
  <c r="BM867" i="3"/>
  <c r="BN866" i="3"/>
  <c r="BM866" i="3"/>
  <c r="BN865" i="3"/>
  <c r="BM865" i="3"/>
  <c r="E865" i="3" s="1"/>
  <c r="BN864" i="3"/>
  <c r="BM864" i="3"/>
  <c r="BN863" i="3"/>
  <c r="BM863" i="3"/>
  <c r="BN862" i="3"/>
  <c r="BM862" i="3"/>
  <c r="BN861" i="3"/>
  <c r="BM861" i="3"/>
  <c r="BN860" i="3"/>
  <c r="BM860" i="3"/>
  <c r="BN859" i="3"/>
  <c r="BM859" i="3"/>
  <c r="BN858" i="3"/>
  <c r="BM858" i="3"/>
  <c r="BN857" i="3"/>
  <c r="BM857" i="3"/>
  <c r="E857" i="3" s="1"/>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E841" i="3" s="1"/>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E809" i="3" s="1"/>
  <c r="BM809" i="3"/>
  <c r="BN808" i="3"/>
  <c r="BM808" i="3"/>
  <c r="E808" i="3" s="1"/>
  <c r="BN807" i="3"/>
  <c r="BM807" i="3"/>
  <c r="E807" i="3" s="1"/>
  <c r="BN806" i="3"/>
  <c r="BM806" i="3"/>
  <c r="BN805" i="3"/>
  <c r="BM805" i="3"/>
  <c r="E805" i="3" s="1"/>
  <c r="BN804" i="3"/>
  <c r="BM804" i="3"/>
  <c r="BN803" i="3"/>
  <c r="BM803" i="3"/>
  <c r="BN802" i="3"/>
  <c r="BM802" i="3"/>
  <c r="BN801" i="3"/>
  <c r="BM801" i="3"/>
  <c r="E801" i="3" s="1"/>
  <c r="BN800" i="3"/>
  <c r="BM800" i="3"/>
  <c r="BN799" i="3"/>
  <c r="BM799" i="3"/>
  <c r="BN798" i="3"/>
  <c r="BM798" i="3"/>
  <c r="BN797" i="3"/>
  <c r="BM797" i="3"/>
  <c r="BN796" i="3"/>
  <c r="BM796" i="3"/>
  <c r="BN795" i="3"/>
  <c r="BM795" i="3"/>
  <c r="BN794" i="3"/>
  <c r="BM794" i="3"/>
  <c r="BN793" i="3"/>
  <c r="BM793" i="3"/>
  <c r="E793" i="3" s="1"/>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E777" i="3" s="1"/>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E745" i="3"/>
  <c r="BN744" i="3"/>
  <c r="BM744" i="3"/>
  <c r="E744" i="3" s="1"/>
  <c r="BN743" i="3"/>
  <c r="BM743" i="3"/>
  <c r="E743" i="3" s="1"/>
  <c r="BN742" i="3"/>
  <c r="BM742" i="3"/>
  <c r="BN741" i="3"/>
  <c r="BM741" i="3"/>
  <c r="E741" i="3" s="1"/>
  <c r="BN740" i="3"/>
  <c r="BM740" i="3"/>
  <c r="BN739" i="3"/>
  <c r="BM739" i="3"/>
  <c r="BN738" i="3"/>
  <c r="BM738" i="3"/>
  <c r="BN737" i="3"/>
  <c r="BM737" i="3"/>
  <c r="E737" i="3" s="1"/>
  <c r="BN736" i="3"/>
  <c r="BM736" i="3"/>
  <c r="BN735" i="3"/>
  <c r="BM735" i="3"/>
  <c r="BN734" i="3"/>
  <c r="BM734" i="3"/>
  <c r="BN733" i="3"/>
  <c r="BM733" i="3"/>
  <c r="BN732" i="3"/>
  <c r="BM732" i="3"/>
  <c r="BN731" i="3"/>
  <c r="BM731" i="3"/>
  <c r="BN730" i="3"/>
  <c r="BM730" i="3"/>
  <c r="BN729" i="3"/>
  <c r="BM729" i="3"/>
  <c r="E729" i="3" s="1"/>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E713" i="3" s="1"/>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E681" i="3" s="1"/>
  <c r="BM681" i="3"/>
  <c r="BN680" i="3"/>
  <c r="BM680" i="3"/>
  <c r="E680" i="3" s="1"/>
  <c r="BN679" i="3"/>
  <c r="BM679" i="3"/>
  <c r="E679" i="3" s="1"/>
  <c r="BN678" i="3"/>
  <c r="BM678" i="3"/>
  <c r="BN677" i="3"/>
  <c r="BM677" i="3"/>
  <c r="E677" i="3" s="1"/>
  <c r="BN676" i="3"/>
  <c r="BM676" i="3"/>
  <c r="BN675" i="3"/>
  <c r="BM675" i="3"/>
  <c r="BN674" i="3"/>
  <c r="BM674" i="3"/>
  <c r="BN673" i="3"/>
  <c r="BM673" i="3"/>
  <c r="E673" i="3" s="1"/>
  <c r="BN672" i="3"/>
  <c r="BM672" i="3"/>
  <c r="BN671" i="3"/>
  <c r="BM671" i="3"/>
  <c r="BN670" i="3"/>
  <c r="BM670" i="3"/>
  <c r="BN669" i="3"/>
  <c r="BM669" i="3"/>
  <c r="BN668" i="3"/>
  <c r="BM668" i="3"/>
  <c r="BN667" i="3"/>
  <c r="BM667" i="3"/>
  <c r="BN666" i="3"/>
  <c r="BM666" i="3"/>
  <c r="BN665" i="3"/>
  <c r="BM665" i="3"/>
  <c r="E665" i="3" s="1"/>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BM641" i="3"/>
  <c r="E641" i="3" s="1"/>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BM609" i="3"/>
  <c r="E609" i="3"/>
  <c r="BN608" i="3"/>
  <c r="BM608" i="3"/>
  <c r="E608" i="3" s="1"/>
  <c r="BN607" i="3"/>
  <c r="BM607" i="3"/>
  <c r="E607" i="3" s="1"/>
  <c r="BN606" i="3"/>
  <c r="BM606" i="3"/>
  <c r="BN605" i="3"/>
  <c r="BM605" i="3"/>
  <c r="E605" i="3" s="1"/>
  <c r="BN604" i="3"/>
  <c r="BM604" i="3"/>
  <c r="BN603" i="3"/>
  <c r="BM603" i="3"/>
  <c r="BN602" i="3"/>
  <c r="BM602" i="3"/>
  <c r="BN601" i="3"/>
  <c r="BM601" i="3"/>
  <c r="E601" i="3" s="1"/>
  <c r="BN600" i="3"/>
  <c r="BM600" i="3"/>
  <c r="BN599" i="3"/>
  <c r="BM599" i="3"/>
  <c r="BN598" i="3"/>
  <c r="BM598" i="3"/>
  <c r="BN597" i="3"/>
  <c r="BM597" i="3"/>
  <c r="BN596" i="3"/>
  <c r="BM596" i="3"/>
  <c r="BN595" i="3"/>
  <c r="BM595" i="3"/>
  <c r="BN594" i="3"/>
  <c r="BM594" i="3"/>
  <c r="BN593" i="3"/>
  <c r="BM593" i="3"/>
  <c r="E593" i="3" s="1"/>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E577" i="3" s="1"/>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E544" i="3" s="1"/>
  <c r="BN543" i="3"/>
  <c r="BM543" i="3"/>
  <c r="E543" i="3" s="1"/>
  <c r="BN542" i="3"/>
  <c r="BM542" i="3"/>
  <c r="BN541" i="3"/>
  <c r="BM541" i="3"/>
  <c r="E541" i="3" s="1"/>
  <c r="BN540" i="3"/>
  <c r="BM540" i="3"/>
  <c r="BN539" i="3"/>
  <c r="BM539" i="3"/>
  <c r="BN538" i="3"/>
  <c r="BM538" i="3"/>
  <c r="BN537" i="3"/>
  <c r="BM537" i="3"/>
  <c r="E537" i="3" s="1"/>
  <c r="BN536" i="3"/>
  <c r="BM536" i="3"/>
  <c r="BN535" i="3"/>
  <c r="BM535" i="3"/>
  <c r="BN534" i="3"/>
  <c r="BM534" i="3"/>
  <c r="BN533" i="3"/>
  <c r="BM533" i="3"/>
  <c r="BN532" i="3"/>
  <c r="BM532" i="3"/>
  <c r="BN531" i="3"/>
  <c r="BM531" i="3"/>
  <c r="BN530" i="3"/>
  <c r="BM530" i="3"/>
  <c r="BN529" i="3"/>
  <c r="BM529" i="3"/>
  <c r="E529" i="3" s="1"/>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E509" i="3" s="1"/>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BM477" i="3"/>
  <c r="E477" i="3"/>
  <c r="BN476" i="3"/>
  <c r="BM476" i="3"/>
  <c r="E476" i="3" s="1"/>
  <c r="BN475" i="3"/>
  <c r="BM475" i="3"/>
  <c r="E475" i="3" s="1"/>
  <c r="BN474" i="3"/>
  <c r="BM474" i="3"/>
  <c r="BN473" i="3"/>
  <c r="BM473" i="3"/>
  <c r="E473" i="3" s="1"/>
  <c r="BN472" i="3"/>
  <c r="BM472" i="3"/>
  <c r="BN471" i="3"/>
  <c r="BM471" i="3"/>
  <c r="BN470" i="3"/>
  <c r="BM470" i="3"/>
  <c r="BN469" i="3"/>
  <c r="BM469" i="3"/>
  <c r="E469" i="3" s="1"/>
  <c r="BN468" i="3"/>
  <c r="BM468" i="3"/>
  <c r="BN467" i="3"/>
  <c r="BM467" i="3"/>
  <c r="BN466" i="3"/>
  <c r="BM466" i="3"/>
  <c r="BN465" i="3"/>
  <c r="BM465" i="3"/>
  <c r="BN464" i="3"/>
  <c r="BM464" i="3"/>
  <c r="BN463" i="3"/>
  <c r="BM463" i="3"/>
  <c r="BN462" i="3"/>
  <c r="BM462" i="3"/>
  <c r="BN461" i="3"/>
  <c r="BM461" i="3"/>
  <c r="E461" i="3" s="1"/>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E413" i="3" s="1"/>
  <c r="BM413" i="3"/>
  <c r="BN412" i="3"/>
  <c r="BM412" i="3"/>
  <c r="E412" i="3" s="1"/>
  <c r="BN411" i="3"/>
  <c r="BM411" i="3"/>
  <c r="E411" i="3" s="1"/>
  <c r="BN410" i="3"/>
  <c r="BM410" i="3"/>
  <c r="BN409" i="3"/>
  <c r="BM409" i="3"/>
  <c r="E409" i="3" s="1"/>
  <c r="BN408" i="3"/>
  <c r="BM408" i="3"/>
  <c r="BN407" i="3"/>
  <c r="BM407" i="3"/>
  <c r="BN406" i="3"/>
  <c r="BM406" i="3"/>
  <c r="BN405" i="3"/>
  <c r="BM405" i="3"/>
  <c r="E405" i="3" s="1"/>
  <c r="BN404" i="3"/>
  <c r="BM404" i="3"/>
  <c r="BN403" i="3"/>
  <c r="BM403" i="3"/>
  <c r="BN402" i="3"/>
  <c r="BM402" i="3"/>
  <c r="BN401" i="3"/>
  <c r="BM401" i="3"/>
  <c r="BN400" i="3"/>
  <c r="BM400" i="3"/>
  <c r="BN399" i="3"/>
  <c r="BM399" i="3"/>
  <c r="BN398" i="3"/>
  <c r="BM398" i="3"/>
  <c r="BN397" i="3"/>
  <c r="BM397" i="3"/>
  <c r="E397" i="3" s="1"/>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E381" i="3" s="1"/>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E333" i="3"/>
  <c r="BN332" i="3"/>
  <c r="BM332" i="3"/>
  <c r="E332" i="3" s="1"/>
  <c r="BN331" i="3"/>
  <c r="BM331" i="3"/>
  <c r="E331" i="3" s="1"/>
  <c r="BN330" i="3"/>
  <c r="BM330" i="3"/>
  <c r="BN329" i="3"/>
  <c r="BM329" i="3"/>
  <c r="E329" i="3" s="1"/>
  <c r="BN328" i="3"/>
  <c r="BM328" i="3"/>
  <c r="BN327" i="3"/>
  <c r="BM327" i="3"/>
  <c r="BN326" i="3"/>
  <c r="BM326" i="3"/>
  <c r="BN325" i="3"/>
  <c r="BM325" i="3"/>
  <c r="E325" i="3" s="1"/>
  <c r="BN324" i="3"/>
  <c r="BM324" i="3"/>
  <c r="BN323" i="3"/>
  <c r="BM323" i="3"/>
  <c r="BN322" i="3"/>
  <c r="BM322" i="3"/>
  <c r="BN321" i="3"/>
  <c r="BM321" i="3"/>
  <c r="BN320" i="3"/>
  <c r="BM320" i="3"/>
  <c r="BN319" i="3"/>
  <c r="BM319" i="3"/>
  <c r="BN318" i="3"/>
  <c r="BM318" i="3"/>
  <c r="BN317" i="3"/>
  <c r="BM317" i="3"/>
  <c r="E317" i="3" s="1"/>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E301" i="3" s="1"/>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E269" i="3" s="1"/>
  <c r="BM269" i="3"/>
  <c r="BN268" i="3"/>
  <c r="BM268" i="3"/>
  <c r="E268" i="3" s="1"/>
  <c r="BN267" i="3"/>
  <c r="BM267" i="3"/>
  <c r="E267" i="3" s="1"/>
  <c r="BN266" i="3"/>
  <c r="BM266" i="3"/>
  <c r="BN265" i="3"/>
  <c r="BM265" i="3"/>
  <c r="E265" i="3" s="1"/>
  <c r="BN264" i="3"/>
  <c r="BM264" i="3"/>
  <c r="BN263" i="3"/>
  <c r="BM263" i="3"/>
  <c r="BN262" i="3"/>
  <c r="BM262" i="3"/>
  <c r="BN261" i="3"/>
  <c r="BM261" i="3"/>
  <c r="E261" i="3" s="1"/>
  <c r="BN260" i="3"/>
  <c r="BM260" i="3"/>
  <c r="BN259" i="3"/>
  <c r="BM259" i="3"/>
  <c r="BN258" i="3"/>
  <c r="BM258" i="3"/>
  <c r="BN257" i="3"/>
  <c r="BM257" i="3"/>
  <c r="BN256" i="3"/>
  <c r="BM256" i="3"/>
  <c r="BN255" i="3"/>
  <c r="BM255" i="3"/>
  <c r="BN254" i="3"/>
  <c r="BM254" i="3"/>
  <c r="BN253" i="3"/>
  <c r="BM253" i="3"/>
  <c r="E253" i="3" s="1"/>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E237" i="3" s="1"/>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E205" i="3" s="1"/>
  <c r="BM205" i="3"/>
  <c r="BN204" i="3"/>
  <c r="BM204" i="3"/>
  <c r="E204" i="3" s="1"/>
  <c r="BN203" i="3"/>
  <c r="BM203" i="3"/>
  <c r="E203" i="3" s="1"/>
  <c r="BN202" i="3"/>
  <c r="BM202" i="3"/>
  <c r="BN201" i="3"/>
  <c r="BM201" i="3"/>
  <c r="E201" i="3" s="1"/>
  <c r="BN200" i="3"/>
  <c r="BM200" i="3"/>
  <c r="BN199" i="3"/>
  <c r="BM199" i="3"/>
  <c r="BN198" i="3"/>
  <c r="BM198" i="3"/>
  <c r="BN197" i="3"/>
  <c r="BM197" i="3"/>
  <c r="E197" i="3" s="1"/>
  <c r="BN196" i="3"/>
  <c r="BM196" i="3"/>
  <c r="BN195" i="3"/>
  <c r="BM195" i="3"/>
  <c r="BN194" i="3"/>
  <c r="BM194" i="3"/>
  <c r="BN193" i="3"/>
  <c r="BM193" i="3"/>
  <c r="BN192" i="3"/>
  <c r="BM192" i="3"/>
  <c r="BN191" i="3"/>
  <c r="BM191" i="3"/>
  <c r="BN190" i="3"/>
  <c r="BM190" i="3"/>
  <c r="BN189" i="3"/>
  <c r="BM189" i="3"/>
  <c r="E189" i="3" s="1"/>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E173" i="3" s="1"/>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E141" i="3" s="1"/>
  <c r="BM141" i="3"/>
  <c r="BN140" i="3"/>
  <c r="BM140" i="3"/>
  <c r="E140" i="3" s="1"/>
  <c r="BN139" i="3"/>
  <c r="BM139" i="3"/>
  <c r="E139" i="3" s="1"/>
  <c r="BN138" i="3"/>
  <c r="BM138" i="3"/>
  <c r="BN137" i="3"/>
  <c r="BM137" i="3"/>
  <c r="E137" i="3" s="1"/>
  <c r="BN136" i="3"/>
  <c r="BM136" i="3"/>
  <c r="BN135" i="3"/>
  <c r="BM135" i="3"/>
  <c r="BN134" i="3"/>
  <c r="BM134" i="3"/>
  <c r="BN133" i="3"/>
  <c r="BM133" i="3"/>
  <c r="E133" i="3" s="1"/>
  <c r="BN132" i="3"/>
  <c r="BM132" i="3"/>
  <c r="BN131" i="3"/>
  <c r="BM131" i="3"/>
  <c r="BN130" i="3"/>
  <c r="BM130" i="3"/>
  <c r="BN129" i="3"/>
  <c r="BM129" i="3"/>
  <c r="BN128" i="3"/>
  <c r="BM128" i="3"/>
  <c r="BN127" i="3"/>
  <c r="BM127" i="3"/>
  <c r="BN126" i="3"/>
  <c r="BM126" i="3"/>
  <c r="BN125" i="3"/>
  <c r="BM125" i="3"/>
  <c r="E125" i="3" s="1"/>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E109" i="3" s="1"/>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E77" i="3" s="1"/>
  <c r="BM77" i="3"/>
  <c r="BN76" i="3"/>
  <c r="BM76" i="3"/>
  <c r="E76" i="3" s="1"/>
  <c r="BN75" i="3"/>
  <c r="BM75" i="3"/>
  <c r="E75" i="3" s="1"/>
  <c r="BN74" i="3"/>
  <c r="BM74" i="3"/>
  <c r="BN73" i="3"/>
  <c r="BM73" i="3"/>
  <c r="E73" i="3" s="1"/>
  <c r="BN72" i="3"/>
  <c r="BM72" i="3"/>
  <c r="BN71" i="3"/>
  <c r="BM71" i="3"/>
  <c r="BN70" i="3"/>
  <c r="BM70" i="3"/>
  <c r="BN69" i="3"/>
  <c r="BM69" i="3"/>
  <c r="E69" i="3" s="1"/>
  <c r="BN68" i="3"/>
  <c r="BM68" i="3"/>
  <c r="BN67" i="3"/>
  <c r="BM67" i="3"/>
  <c r="BN66" i="3"/>
  <c r="BM66" i="3"/>
  <c r="BN65" i="3"/>
  <c r="BM65" i="3"/>
  <c r="BN64" i="3"/>
  <c r="BM64" i="3"/>
  <c r="BN63" i="3"/>
  <c r="BM63" i="3"/>
  <c r="BN62" i="3"/>
  <c r="BM62" i="3"/>
  <c r="BN61" i="3"/>
  <c r="BM61" i="3"/>
  <c r="E61" i="3" s="1"/>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E45" i="3" s="1"/>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N18" i="3"/>
  <c r="BM18" i="3"/>
  <c r="BN17" i="3"/>
  <c r="BM17" i="3"/>
  <c r="BN16" i="3"/>
  <c r="BM16" i="3"/>
  <c r="BL1012" i="3"/>
  <c r="BL1011" i="3"/>
  <c r="BL1010" i="3"/>
  <c r="BL1009" i="3"/>
  <c r="BL1008" i="3"/>
  <c r="BL1007" i="3"/>
  <c r="BL1006" i="3"/>
  <c r="BL1005" i="3"/>
  <c r="BL1004" i="3"/>
  <c r="BL1003" i="3"/>
  <c r="BL1002" i="3"/>
  <c r="BL1001" i="3"/>
  <c r="BL1000" i="3"/>
  <c r="BL999" i="3"/>
  <c r="BL998" i="3"/>
  <c r="BL997" i="3"/>
  <c r="BL996" i="3"/>
  <c r="BL995" i="3"/>
  <c r="BL994" i="3"/>
  <c r="BL993" i="3"/>
  <c r="BL992" i="3"/>
  <c r="BL991" i="3"/>
  <c r="BL990" i="3"/>
  <c r="BL989" i="3"/>
  <c r="BL988" i="3"/>
  <c r="BL987" i="3"/>
  <c r="BL986" i="3"/>
  <c r="BL985" i="3"/>
  <c r="BL984" i="3"/>
  <c r="BL983" i="3"/>
  <c r="BL982" i="3"/>
  <c r="BL981" i="3"/>
  <c r="BL980" i="3"/>
  <c r="BL979" i="3"/>
  <c r="BL978" i="3"/>
  <c r="BL977" i="3"/>
  <c r="BL976" i="3"/>
  <c r="BL975" i="3"/>
  <c r="BL974" i="3"/>
  <c r="BL973" i="3"/>
  <c r="BL972" i="3"/>
  <c r="BL971" i="3"/>
  <c r="BL970" i="3"/>
  <c r="BL969" i="3"/>
  <c r="BL968" i="3"/>
  <c r="BL967" i="3"/>
  <c r="BL966" i="3"/>
  <c r="BL965" i="3"/>
  <c r="BL964" i="3"/>
  <c r="BL963" i="3"/>
  <c r="BL962" i="3"/>
  <c r="BL961" i="3"/>
  <c r="BL960" i="3"/>
  <c r="BL959" i="3"/>
  <c r="BL958" i="3"/>
  <c r="BL957" i="3"/>
  <c r="BL956" i="3"/>
  <c r="BL955" i="3"/>
  <c r="BL954" i="3"/>
  <c r="BL953" i="3"/>
  <c r="BL952" i="3"/>
  <c r="BL951" i="3"/>
  <c r="BL950" i="3"/>
  <c r="BL949" i="3"/>
  <c r="BL948" i="3"/>
  <c r="BL947" i="3"/>
  <c r="BL946" i="3"/>
  <c r="BL945" i="3"/>
  <c r="BL944" i="3"/>
  <c r="BL943" i="3"/>
  <c r="BL942" i="3"/>
  <c r="BL941" i="3"/>
  <c r="BL940" i="3"/>
  <c r="BL939" i="3"/>
  <c r="BL938" i="3"/>
  <c r="BL937" i="3"/>
  <c r="BL936" i="3"/>
  <c r="BL935" i="3"/>
  <c r="BL934" i="3"/>
  <c r="BL933" i="3"/>
  <c r="BL932" i="3"/>
  <c r="BL931" i="3"/>
  <c r="BL930" i="3"/>
  <c r="BL929" i="3"/>
  <c r="BL928" i="3"/>
  <c r="BL927" i="3"/>
  <c r="BL926" i="3"/>
  <c r="BL925" i="3"/>
  <c r="BL924" i="3"/>
  <c r="BL923" i="3"/>
  <c r="BL922" i="3"/>
  <c r="BL921" i="3"/>
  <c r="BL920" i="3"/>
  <c r="BL919" i="3"/>
  <c r="BL918" i="3"/>
  <c r="BL917" i="3"/>
  <c r="BL916" i="3"/>
  <c r="BL915" i="3"/>
  <c r="BL914" i="3"/>
  <c r="BL913" i="3"/>
  <c r="BL912" i="3"/>
  <c r="BL911" i="3"/>
  <c r="BL910" i="3"/>
  <c r="BL909" i="3"/>
  <c r="BL908" i="3"/>
  <c r="BL907" i="3"/>
  <c r="BL906" i="3"/>
  <c r="BL905" i="3"/>
  <c r="BL904" i="3"/>
  <c r="BL903" i="3"/>
  <c r="BL902" i="3"/>
  <c r="BL901" i="3"/>
  <c r="BL900" i="3"/>
  <c r="BL899" i="3"/>
  <c r="BL898" i="3"/>
  <c r="BL897" i="3"/>
  <c r="BL896" i="3"/>
  <c r="BL895" i="3"/>
  <c r="BL894" i="3"/>
  <c r="BL893" i="3"/>
  <c r="BL892" i="3"/>
  <c r="BL891" i="3"/>
  <c r="BL890" i="3"/>
  <c r="BL889" i="3"/>
  <c r="BL888" i="3"/>
  <c r="BL887" i="3"/>
  <c r="BL886" i="3"/>
  <c r="BL885" i="3"/>
  <c r="BL884" i="3"/>
  <c r="BL883" i="3"/>
  <c r="BL882" i="3"/>
  <c r="BL881" i="3"/>
  <c r="BL880" i="3"/>
  <c r="BL879" i="3"/>
  <c r="BL878" i="3"/>
  <c r="BL877" i="3"/>
  <c r="BL876" i="3"/>
  <c r="BL875" i="3"/>
  <c r="BL874" i="3"/>
  <c r="BL873" i="3"/>
  <c r="BL872" i="3"/>
  <c r="BL871" i="3"/>
  <c r="BL870" i="3"/>
  <c r="BL869" i="3"/>
  <c r="BL868" i="3"/>
  <c r="BL867" i="3"/>
  <c r="BL866" i="3"/>
  <c r="BL865" i="3"/>
  <c r="BL864" i="3"/>
  <c r="BL863" i="3"/>
  <c r="BL862" i="3"/>
  <c r="BL861" i="3"/>
  <c r="BL860" i="3"/>
  <c r="BL859" i="3"/>
  <c r="BL858" i="3"/>
  <c r="BL857" i="3"/>
  <c r="BL856" i="3"/>
  <c r="BL855" i="3"/>
  <c r="BL854" i="3"/>
  <c r="BL853" i="3"/>
  <c r="BL852" i="3"/>
  <c r="BL851" i="3"/>
  <c r="BL850" i="3"/>
  <c r="BL849" i="3"/>
  <c r="BL848" i="3"/>
  <c r="BL847" i="3"/>
  <c r="BL846" i="3"/>
  <c r="BL845" i="3"/>
  <c r="BL844" i="3"/>
  <c r="BL843" i="3"/>
  <c r="BL842" i="3"/>
  <c r="BL841" i="3"/>
  <c r="BL840" i="3"/>
  <c r="BL839" i="3"/>
  <c r="BL838" i="3"/>
  <c r="BL837" i="3"/>
  <c r="BL836" i="3"/>
  <c r="BL835" i="3"/>
  <c r="BL834" i="3"/>
  <c r="BL833" i="3"/>
  <c r="BL832" i="3"/>
  <c r="BL831" i="3"/>
  <c r="BL830" i="3"/>
  <c r="BL829" i="3"/>
  <c r="BL828" i="3"/>
  <c r="BL827" i="3"/>
  <c r="BL826" i="3"/>
  <c r="BL825" i="3"/>
  <c r="BL824" i="3"/>
  <c r="BL823" i="3"/>
  <c r="BL822" i="3"/>
  <c r="BL821" i="3"/>
  <c r="BL820" i="3"/>
  <c r="BL819" i="3"/>
  <c r="BL818" i="3"/>
  <c r="BL817" i="3"/>
  <c r="BL816" i="3"/>
  <c r="BL815" i="3"/>
  <c r="BL814" i="3"/>
  <c r="BL813" i="3"/>
  <c r="BL812" i="3"/>
  <c r="BL811" i="3"/>
  <c r="BL810" i="3"/>
  <c r="BL809" i="3"/>
  <c r="BL808" i="3"/>
  <c r="BL807" i="3"/>
  <c r="BL806" i="3"/>
  <c r="BL805" i="3"/>
  <c r="BL804" i="3"/>
  <c r="BL803" i="3"/>
  <c r="BL802" i="3"/>
  <c r="BL801" i="3"/>
  <c r="BL800" i="3"/>
  <c r="BL799" i="3"/>
  <c r="BL798" i="3"/>
  <c r="BL797" i="3"/>
  <c r="BL796" i="3"/>
  <c r="BL795" i="3"/>
  <c r="BL794" i="3"/>
  <c r="BL793" i="3"/>
  <c r="BL792" i="3"/>
  <c r="BL791" i="3"/>
  <c r="BL790" i="3"/>
  <c r="BL789" i="3"/>
  <c r="BL788" i="3"/>
  <c r="BL787" i="3"/>
  <c r="BL786" i="3"/>
  <c r="BL785" i="3"/>
  <c r="BL784" i="3"/>
  <c r="BL783" i="3"/>
  <c r="BL782" i="3"/>
  <c r="BL781" i="3"/>
  <c r="BL780" i="3"/>
  <c r="BL779" i="3"/>
  <c r="BL778" i="3"/>
  <c r="BL777" i="3"/>
  <c r="BL776" i="3"/>
  <c r="BL775" i="3"/>
  <c r="BL774" i="3"/>
  <c r="BL773" i="3"/>
  <c r="BL772" i="3"/>
  <c r="BL771" i="3"/>
  <c r="BL770" i="3"/>
  <c r="BL769" i="3"/>
  <c r="BL768" i="3"/>
  <c r="BL767" i="3"/>
  <c r="BL766" i="3"/>
  <c r="BL765" i="3"/>
  <c r="BL764" i="3"/>
  <c r="BL763" i="3"/>
  <c r="BL762" i="3"/>
  <c r="BL761" i="3"/>
  <c r="BL760" i="3"/>
  <c r="BL759" i="3"/>
  <c r="BL758" i="3"/>
  <c r="BL757" i="3"/>
  <c r="BL756" i="3"/>
  <c r="BL755" i="3"/>
  <c r="BL754" i="3"/>
  <c r="BL753" i="3"/>
  <c r="BL752" i="3"/>
  <c r="BL751" i="3"/>
  <c r="BL750" i="3"/>
  <c r="BL749" i="3"/>
  <c r="BL748" i="3"/>
  <c r="BL747" i="3"/>
  <c r="BL746" i="3"/>
  <c r="BL745" i="3"/>
  <c r="BL744" i="3"/>
  <c r="BL743" i="3"/>
  <c r="BL742" i="3"/>
  <c r="BL741" i="3"/>
  <c r="BL740" i="3"/>
  <c r="BL739" i="3"/>
  <c r="BL738" i="3"/>
  <c r="BL737" i="3"/>
  <c r="BL736" i="3"/>
  <c r="BL735" i="3"/>
  <c r="BL734" i="3"/>
  <c r="BL733" i="3"/>
  <c r="BL732" i="3"/>
  <c r="BL731" i="3"/>
  <c r="BL730" i="3"/>
  <c r="BL729" i="3"/>
  <c r="BL728" i="3"/>
  <c r="BL727" i="3"/>
  <c r="BL726" i="3"/>
  <c r="BL725" i="3"/>
  <c r="BL724" i="3"/>
  <c r="BL723" i="3"/>
  <c r="BL722" i="3"/>
  <c r="BL721" i="3"/>
  <c r="BL720" i="3"/>
  <c r="BL719" i="3"/>
  <c r="BL718" i="3"/>
  <c r="BL717" i="3"/>
  <c r="BL716" i="3"/>
  <c r="BL715" i="3"/>
  <c r="BL714" i="3"/>
  <c r="BL713" i="3"/>
  <c r="BL712" i="3"/>
  <c r="BL711" i="3"/>
  <c r="BL710" i="3"/>
  <c r="BL709" i="3"/>
  <c r="BL708" i="3"/>
  <c r="BL707" i="3"/>
  <c r="BL706" i="3"/>
  <c r="BL705" i="3"/>
  <c r="BL704" i="3"/>
  <c r="BL703" i="3"/>
  <c r="BL702" i="3"/>
  <c r="BL701" i="3"/>
  <c r="BL700" i="3"/>
  <c r="BL699" i="3"/>
  <c r="BL698" i="3"/>
  <c r="BL697" i="3"/>
  <c r="BL696" i="3"/>
  <c r="BL695" i="3"/>
  <c r="BL694" i="3"/>
  <c r="BL693" i="3"/>
  <c r="BL692" i="3"/>
  <c r="BL691" i="3"/>
  <c r="BL690" i="3"/>
  <c r="BL689" i="3"/>
  <c r="BL688" i="3"/>
  <c r="BL687" i="3"/>
  <c r="BL686" i="3"/>
  <c r="BL685" i="3"/>
  <c r="BL684" i="3"/>
  <c r="BL683" i="3"/>
  <c r="BL682" i="3"/>
  <c r="BL681" i="3"/>
  <c r="BL680" i="3"/>
  <c r="BL679" i="3"/>
  <c r="BL678" i="3"/>
  <c r="BL677" i="3"/>
  <c r="BL676" i="3"/>
  <c r="BL675" i="3"/>
  <c r="BL674" i="3"/>
  <c r="BL673" i="3"/>
  <c r="BL672" i="3"/>
  <c r="BL671" i="3"/>
  <c r="BL670" i="3"/>
  <c r="BL669" i="3"/>
  <c r="BL668" i="3"/>
  <c r="BL667" i="3"/>
  <c r="BL666" i="3"/>
  <c r="BL665" i="3"/>
  <c r="BL664" i="3"/>
  <c r="BL663" i="3"/>
  <c r="BL662" i="3"/>
  <c r="BL661" i="3"/>
  <c r="BL660" i="3"/>
  <c r="BL659" i="3"/>
  <c r="BL658" i="3"/>
  <c r="BL657" i="3"/>
  <c r="BL656" i="3"/>
  <c r="BL655" i="3"/>
  <c r="BL654" i="3"/>
  <c r="BL653" i="3"/>
  <c r="BL652" i="3"/>
  <c r="BL651" i="3"/>
  <c r="BL650" i="3"/>
  <c r="BL649" i="3"/>
  <c r="BL648" i="3"/>
  <c r="BL647" i="3"/>
  <c r="BL646" i="3"/>
  <c r="BL645" i="3"/>
  <c r="BL644" i="3"/>
  <c r="BL643" i="3"/>
  <c r="BL642" i="3"/>
  <c r="BL641" i="3"/>
  <c r="BL640" i="3"/>
  <c r="BL639" i="3"/>
  <c r="BL638" i="3"/>
  <c r="BL637" i="3"/>
  <c r="BL636" i="3"/>
  <c r="BL635" i="3"/>
  <c r="BL634" i="3"/>
  <c r="BL633" i="3"/>
  <c r="BL632" i="3"/>
  <c r="BL631" i="3"/>
  <c r="BL630" i="3"/>
  <c r="BL629" i="3"/>
  <c r="BL628" i="3"/>
  <c r="BL627" i="3"/>
  <c r="BL626" i="3"/>
  <c r="BL625" i="3"/>
  <c r="BL624" i="3"/>
  <c r="BL623" i="3"/>
  <c r="BL622" i="3"/>
  <c r="BL621" i="3"/>
  <c r="BL620" i="3"/>
  <c r="BL619" i="3"/>
  <c r="BL618" i="3"/>
  <c r="BL617" i="3"/>
  <c r="BL616" i="3"/>
  <c r="BL615" i="3"/>
  <c r="BL614" i="3"/>
  <c r="BL613" i="3"/>
  <c r="BL612" i="3"/>
  <c r="BL611" i="3"/>
  <c r="BL610" i="3"/>
  <c r="BL609" i="3"/>
  <c r="BL608" i="3"/>
  <c r="BL607" i="3"/>
  <c r="BL606" i="3"/>
  <c r="BL605" i="3"/>
  <c r="BL604" i="3"/>
  <c r="BL603" i="3"/>
  <c r="BL602" i="3"/>
  <c r="BL601" i="3"/>
  <c r="BL600" i="3"/>
  <c r="BL599" i="3"/>
  <c r="BL598" i="3"/>
  <c r="BL597" i="3"/>
  <c r="BL596" i="3"/>
  <c r="BL595" i="3"/>
  <c r="BL594" i="3"/>
  <c r="BL593" i="3"/>
  <c r="BL592" i="3"/>
  <c r="BL591" i="3"/>
  <c r="BL590" i="3"/>
  <c r="BL589" i="3"/>
  <c r="BL588" i="3"/>
  <c r="BL587" i="3"/>
  <c r="BL586" i="3"/>
  <c r="BL585" i="3"/>
  <c r="BL584" i="3"/>
  <c r="BL583" i="3"/>
  <c r="BL582" i="3"/>
  <c r="BL581" i="3"/>
  <c r="BL580" i="3"/>
  <c r="BL579" i="3"/>
  <c r="BL578" i="3"/>
  <c r="BL577" i="3"/>
  <c r="BL576" i="3"/>
  <c r="BL575" i="3"/>
  <c r="BL574" i="3"/>
  <c r="BL573" i="3"/>
  <c r="BL572" i="3"/>
  <c r="BL571" i="3"/>
  <c r="BL570" i="3"/>
  <c r="BL569" i="3"/>
  <c r="BL568" i="3"/>
  <c r="BL567" i="3"/>
  <c r="BL566" i="3"/>
  <c r="BL565" i="3"/>
  <c r="BL564" i="3"/>
  <c r="BL563" i="3"/>
  <c r="BL562" i="3"/>
  <c r="BL561" i="3"/>
  <c r="BL560" i="3"/>
  <c r="BL559" i="3"/>
  <c r="BL558" i="3"/>
  <c r="BL557" i="3"/>
  <c r="BL556" i="3"/>
  <c r="BL555" i="3"/>
  <c r="BL554" i="3"/>
  <c r="BL553" i="3"/>
  <c r="BL552" i="3"/>
  <c r="BL551" i="3"/>
  <c r="BL550" i="3"/>
  <c r="BL549" i="3"/>
  <c r="BL548" i="3"/>
  <c r="BL547" i="3"/>
  <c r="BL546" i="3"/>
  <c r="BL545" i="3"/>
  <c r="BL544" i="3"/>
  <c r="BL543" i="3"/>
  <c r="BL542" i="3"/>
  <c r="BL541" i="3"/>
  <c r="BL540" i="3"/>
  <c r="BL539" i="3"/>
  <c r="BL538" i="3"/>
  <c r="BL537" i="3"/>
  <c r="BL536" i="3"/>
  <c r="BL535" i="3"/>
  <c r="BL534" i="3"/>
  <c r="BL533" i="3"/>
  <c r="BL532" i="3"/>
  <c r="BL531" i="3"/>
  <c r="BL530" i="3"/>
  <c r="BL529" i="3"/>
  <c r="BL528" i="3"/>
  <c r="BL527" i="3"/>
  <c r="BL526" i="3"/>
  <c r="BL525" i="3"/>
  <c r="BL524" i="3"/>
  <c r="BL523" i="3"/>
  <c r="BL522" i="3"/>
  <c r="BL521" i="3"/>
  <c r="BL520" i="3"/>
  <c r="BL519" i="3"/>
  <c r="BL518" i="3"/>
  <c r="BL517" i="3"/>
  <c r="BL516" i="3"/>
  <c r="BL515" i="3"/>
  <c r="BL514" i="3"/>
  <c r="BL513" i="3"/>
  <c r="BL512" i="3"/>
  <c r="BL511" i="3"/>
  <c r="BL510" i="3"/>
  <c r="BL509" i="3"/>
  <c r="BL508" i="3"/>
  <c r="BL507" i="3"/>
  <c r="BL506" i="3"/>
  <c r="BL505" i="3"/>
  <c r="BL504" i="3"/>
  <c r="BL503" i="3"/>
  <c r="BL502" i="3"/>
  <c r="BL501" i="3"/>
  <c r="BL500" i="3"/>
  <c r="BL499" i="3"/>
  <c r="BL498" i="3"/>
  <c r="BL497" i="3"/>
  <c r="BL496" i="3"/>
  <c r="BL495" i="3"/>
  <c r="BL494" i="3"/>
  <c r="BL493" i="3"/>
  <c r="BL492" i="3"/>
  <c r="BL491" i="3"/>
  <c r="BL490" i="3"/>
  <c r="BL489" i="3"/>
  <c r="BL488" i="3"/>
  <c r="BL487" i="3"/>
  <c r="BL486" i="3"/>
  <c r="BL485" i="3"/>
  <c r="BL484" i="3"/>
  <c r="BL483" i="3"/>
  <c r="BL482" i="3"/>
  <c r="BL481" i="3"/>
  <c r="BL480" i="3"/>
  <c r="BL479" i="3"/>
  <c r="BL478" i="3"/>
  <c r="BL477" i="3"/>
  <c r="BL476" i="3"/>
  <c r="BL475" i="3"/>
  <c r="BL474" i="3"/>
  <c r="BL473" i="3"/>
  <c r="BL472" i="3"/>
  <c r="BL471" i="3"/>
  <c r="BL470" i="3"/>
  <c r="BL469" i="3"/>
  <c r="BL468" i="3"/>
  <c r="BL467" i="3"/>
  <c r="BL466" i="3"/>
  <c r="BL465" i="3"/>
  <c r="BL464" i="3"/>
  <c r="BL463" i="3"/>
  <c r="BL462" i="3"/>
  <c r="BL461" i="3"/>
  <c r="BL460" i="3"/>
  <c r="BL459" i="3"/>
  <c r="BL458" i="3"/>
  <c r="BL457" i="3"/>
  <c r="BL456" i="3"/>
  <c r="BL455" i="3"/>
  <c r="BL454" i="3"/>
  <c r="BL453" i="3"/>
  <c r="BL452" i="3"/>
  <c r="BL451" i="3"/>
  <c r="BL450" i="3"/>
  <c r="BL449" i="3"/>
  <c r="BL448" i="3"/>
  <c r="BL447" i="3"/>
  <c r="BL446" i="3"/>
  <c r="BL445" i="3"/>
  <c r="BL444" i="3"/>
  <c r="BL443" i="3"/>
  <c r="BL442" i="3"/>
  <c r="BL441" i="3"/>
  <c r="BL440" i="3"/>
  <c r="BL439" i="3"/>
  <c r="BL438" i="3"/>
  <c r="BL437" i="3"/>
  <c r="BL436" i="3"/>
  <c r="BL435" i="3"/>
  <c r="BL434" i="3"/>
  <c r="BL433" i="3"/>
  <c r="BL432" i="3"/>
  <c r="BL431" i="3"/>
  <c r="BL430" i="3"/>
  <c r="BL429" i="3"/>
  <c r="BL428" i="3"/>
  <c r="BL427" i="3"/>
  <c r="BL426" i="3"/>
  <c r="BL425" i="3"/>
  <c r="BL424" i="3"/>
  <c r="BL423" i="3"/>
  <c r="BL422" i="3"/>
  <c r="BL421" i="3"/>
  <c r="BL420" i="3"/>
  <c r="BL419" i="3"/>
  <c r="BL418" i="3"/>
  <c r="BL417" i="3"/>
  <c r="BL416" i="3"/>
  <c r="BL415" i="3"/>
  <c r="BL414" i="3"/>
  <c r="BL413" i="3"/>
  <c r="BL412" i="3"/>
  <c r="BL411" i="3"/>
  <c r="BL410" i="3"/>
  <c r="BL409" i="3"/>
  <c r="BL408" i="3"/>
  <c r="BL407" i="3"/>
  <c r="BL406" i="3"/>
  <c r="BL405" i="3"/>
  <c r="BL404" i="3"/>
  <c r="BL403" i="3"/>
  <c r="BL402" i="3"/>
  <c r="BL401" i="3"/>
  <c r="BL400" i="3"/>
  <c r="BL399" i="3"/>
  <c r="BL398" i="3"/>
  <c r="BL397" i="3"/>
  <c r="BL396" i="3"/>
  <c r="BL395" i="3"/>
  <c r="BL394" i="3"/>
  <c r="BL393" i="3"/>
  <c r="BL392" i="3"/>
  <c r="BL391" i="3"/>
  <c r="BL390" i="3"/>
  <c r="BL389" i="3"/>
  <c r="BL388" i="3"/>
  <c r="BL387" i="3"/>
  <c r="BL386" i="3"/>
  <c r="BL385" i="3"/>
  <c r="BL384" i="3"/>
  <c r="BL383" i="3"/>
  <c r="BL382" i="3"/>
  <c r="BL381" i="3"/>
  <c r="BL380" i="3"/>
  <c r="BL379" i="3"/>
  <c r="BL378" i="3"/>
  <c r="BL377" i="3"/>
  <c r="BL376" i="3"/>
  <c r="BL375" i="3"/>
  <c r="BL374" i="3"/>
  <c r="BL373" i="3"/>
  <c r="BL372" i="3"/>
  <c r="BL371" i="3"/>
  <c r="BL370" i="3"/>
  <c r="BL369" i="3"/>
  <c r="BL368" i="3"/>
  <c r="BL367" i="3"/>
  <c r="BL366" i="3"/>
  <c r="BL365" i="3"/>
  <c r="BL364" i="3"/>
  <c r="BL363" i="3"/>
  <c r="BL362" i="3"/>
  <c r="BL361" i="3"/>
  <c r="BL360" i="3"/>
  <c r="BL359" i="3"/>
  <c r="BL358" i="3"/>
  <c r="BL357" i="3"/>
  <c r="BL356" i="3"/>
  <c r="BL355" i="3"/>
  <c r="BL354" i="3"/>
  <c r="BL353" i="3"/>
  <c r="BL352" i="3"/>
  <c r="BL351" i="3"/>
  <c r="BL350" i="3"/>
  <c r="BL349" i="3"/>
  <c r="BL348" i="3"/>
  <c r="BL347" i="3"/>
  <c r="BL346" i="3"/>
  <c r="BL345" i="3"/>
  <c r="BL344" i="3"/>
  <c r="BL343" i="3"/>
  <c r="BL342" i="3"/>
  <c r="BL341" i="3"/>
  <c r="BL340" i="3"/>
  <c r="BL339" i="3"/>
  <c r="BL338" i="3"/>
  <c r="BL337" i="3"/>
  <c r="BL336" i="3"/>
  <c r="BL335" i="3"/>
  <c r="BL334" i="3"/>
  <c r="BL333" i="3"/>
  <c r="BL332" i="3"/>
  <c r="BL331" i="3"/>
  <c r="BL330" i="3"/>
  <c r="BL329" i="3"/>
  <c r="BL328" i="3"/>
  <c r="BL327" i="3"/>
  <c r="BL326" i="3"/>
  <c r="BL325" i="3"/>
  <c r="BL324" i="3"/>
  <c r="BL323" i="3"/>
  <c r="BL322" i="3"/>
  <c r="BL321" i="3"/>
  <c r="BL320" i="3"/>
  <c r="BL319" i="3"/>
  <c r="BL318" i="3"/>
  <c r="BL317" i="3"/>
  <c r="BL316" i="3"/>
  <c r="BL315" i="3"/>
  <c r="BL314" i="3"/>
  <c r="BL313" i="3"/>
  <c r="BL312" i="3"/>
  <c r="BL311" i="3"/>
  <c r="BL310" i="3"/>
  <c r="BL309" i="3"/>
  <c r="BL308" i="3"/>
  <c r="BL307" i="3"/>
  <c r="BL306" i="3"/>
  <c r="BL305" i="3"/>
  <c r="BL304" i="3"/>
  <c r="BL303" i="3"/>
  <c r="BL302" i="3"/>
  <c r="BL301" i="3"/>
  <c r="BL300" i="3"/>
  <c r="BL299" i="3"/>
  <c r="BL298" i="3"/>
  <c r="BL297" i="3"/>
  <c r="BL296" i="3"/>
  <c r="BL295" i="3"/>
  <c r="BL294" i="3"/>
  <c r="BL293" i="3"/>
  <c r="BL292" i="3"/>
  <c r="BL291" i="3"/>
  <c r="BL290" i="3"/>
  <c r="BL289" i="3"/>
  <c r="BL288" i="3"/>
  <c r="BL287" i="3"/>
  <c r="BL286" i="3"/>
  <c r="BL285" i="3"/>
  <c r="BL284" i="3"/>
  <c r="BL283" i="3"/>
  <c r="BL282" i="3"/>
  <c r="BL281" i="3"/>
  <c r="BL280" i="3"/>
  <c r="BL279" i="3"/>
  <c r="BL278" i="3"/>
  <c r="BL277" i="3"/>
  <c r="BL276" i="3"/>
  <c r="BL275" i="3"/>
  <c r="BL274" i="3"/>
  <c r="BL273" i="3"/>
  <c r="BL272" i="3"/>
  <c r="BL271" i="3"/>
  <c r="BL270" i="3"/>
  <c r="BL269" i="3"/>
  <c r="BL268" i="3"/>
  <c r="BL267" i="3"/>
  <c r="BL266" i="3"/>
  <c r="BL265" i="3"/>
  <c r="BL264" i="3"/>
  <c r="BL263" i="3"/>
  <c r="BL262" i="3"/>
  <c r="BL261" i="3"/>
  <c r="BL260" i="3"/>
  <c r="BL259" i="3"/>
  <c r="BL258" i="3"/>
  <c r="BL257" i="3"/>
  <c r="BL256" i="3"/>
  <c r="BL255" i="3"/>
  <c r="BL254" i="3"/>
  <c r="BL253" i="3"/>
  <c r="BL252" i="3"/>
  <c r="BL251" i="3"/>
  <c r="BL250" i="3"/>
  <c r="BL249" i="3"/>
  <c r="BL248" i="3"/>
  <c r="BL247" i="3"/>
  <c r="BL246" i="3"/>
  <c r="BL245" i="3"/>
  <c r="BL244" i="3"/>
  <c r="BL243" i="3"/>
  <c r="BL242" i="3"/>
  <c r="BL241" i="3"/>
  <c r="BL240" i="3"/>
  <c r="BL239" i="3"/>
  <c r="BL238" i="3"/>
  <c r="BL237" i="3"/>
  <c r="BL236" i="3"/>
  <c r="BL235" i="3"/>
  <c r="BL234" i="3"/>
  <c r="BL233" i="3"/>
  <c r="BL232" i="3"/>
  <c r="BL231" i="3"/>
  <c r="BL230" i="3"/>
  <c r="BL229" i="3"/>
  <c r="BL228" i="3"/>
  <c r="BL227" i="3"/>
  <c r="BL226" i="3"/>
  <c r="BL225" i="3"/>
  <c r="BL224" i="3"/>
  <c r="BL223" i="3"/>
  <c r="BL222" i="3"/>
  <c r="BL221" i="3"/>
  <c r="BL220" i="3"/>
  <c r="BL219" i="3"/>
  <c r="BL218" i="3"/>
  <c r="BL217" i="3"/>
  <c r="BL216" i="3"/>
  <c r="BL215" i="3"/>
  <c r="BL214" i="3"/>
  <c r="BL213" i="3"/>
  <c r="BL212" i="3"/>
  <c r="BL211" i="3"/>
  <c r="BL210" i="3"/>
  <c r="BL209" i="3"/>
  <c r="BL208" i="3"/>
  <c r="BL207" i="3"/>
  <c r="BL206" i="3"/>
  <c r="BL205" i="3"/>
  <c r="BL204" i="3"/>
  <c r="BL203" i="3"/>
  <c r="BL202" i="3"/>
  <c r="BL201" i="3"/>
  <c r="BL200" i="3"/>
  <c r="BL199" i="3"/>
  <c r="BL198" i="3"/>
  <c r="BL197" i="3"/>
  <c r="BL196" i="3"/>
  <c r="BL195" i="3"/>
  <c r="BL194" i="3"/>
  <c r="BL193" i="3"/>
  <c r="BL192" i="3"/>
  <c r="BL191" i="3"/>
  <c r="BL190" i="3"/>
  <c r="BL189" i="3"/>
  <c r="BL188" i="3"/>
  <c r="BL187" i="3"/>
  <c r="BL186" i="3"/>
  <c r="BL185" i="3"/>
  <c r="BL184" i="3"/>
  <c r="BL183" i="3"/>
  <c r="BL182" i="3"/>
  <c r="BL181" i="3"/>
  <c r="BL180" i="3"/>
  <c r="BL179" i="3"/>
  <c r="BL178" i="3"/>
  <c r="BL177" i="3"/>
  <c r="BL176" i="3"/>
  <c r="BL175" i="3"/>
  <c r="BL174" i="3"/>
  <c r="BL173" i="3"/>
  <c r="BL172" i="3"/>
  <c r="BL171" i="3"/>
  <c r="BL170" i="3"/>
  <c r="BL169" i="3"/>
  <c r="BL168" i="3"/>
  <c r="BL167" i="3"/>
  <c r="BL166" i="3"/>
  <c r="BL165" i="3"/>
  <c r="BL164" i="3"/>
  <c r="BL163" i="3"/>
  <c r="BL162" i="3"/>
  <c r="BL161" i="3"/>
  <c r="BL160" i="3"/>
  <c r="BL159" i="3"/>
  <c r="BL158" i="3"/>
  <c r="BL157" i="3"/>
  <c r="BL156" i="3"/>
  <c r="BL155" i="3"/>
  <c r="BL154" i="3"/>
  <c r="BL153" i="3"/>
  <c r="BL152" i="3"/>
  <c r="BL151" i="3"/>
  <c r="BL150" i="3"/>
  <c r="BL149" i="3"/>
  <c r="BL148" i="3"/>
  <c r="BL147" i="3"/>
  <c r="BL146" i="3"/>
  <c r="BL145" i="3"/>
  <c r="BL144" i="3"/>
  <c r="BL143" i="3"/>
  <c r="BL142" i="3"/>
  <c r="BL141" i="3"/>
  <c r="BL140" i="3"/>
  <c r="BL139" i="3"/>
  <c r="BL138" i="3"/>
  <c r="BL137" i="3"/>
  <c r="BL136" i="3"/>
  <c r="BL135" i="3"/>
  <c r="BL134" i="3"/>
  <c r="BL133" i="3"/>
  <c r="BL132" i="3"/>
  <c r="BL131" i="3"/>
  <c r="BL130" i="3"/>
  <c r="BL129" i="3"/>
  <c r="BL128" i="3"/>
  <c r="BL127" i="3"/>
  <c r="BL126" i="3"/>
  <c r="BL125" i="3"/>
  <c r="BL124" i="3"/>
  <c r="BL123" i="3"/>
  <c r="BL122" i="3"/>
  <c r="BL121" i="3"/>
  <c r="BL120" i="3"/>
  <c r="BL119" i="3"/>
  <c r="BL118" i="3"/>
  <c r="BL117" i="3"/>
  <c r="BL116" i="3"/>
  <c r="BL115" i="3"/>
  <c r="BL114" i="3"/>
  <c r="BL113" i="3"/>
  <c r="BL112" i="3"/>
  <c r="BL111" i="3"/>
  <c r="BL110" i="3"/>
  <c r="BL109" i="3"/>
  <c r="BL108" i="3"/>
  <c r="BL107" i="3"/>
  <c r="BL106" i="3"/>
  <c r="BL105" i="3"/>
  <c r="BL104" i="3"/>
  <c r="BL103" i="3"/>
  <c r="BL102" i="3"/>
  <c r="BL101" i="3"/>
  <c r="BL100" i="3"/>
  <c r="BL99" i="3"/>
  <c r="BL98" i="3"/>
  <c r="BL97" i="3"/>
  <c r="BL96" i="3"/>
  <c r="BL95" i="3"/>
  <c r="BL94" i="3"/>
  <c r="BL93" i="3"/>
  <c r="BL92" i="3"/>
  <c r="BL91" i="3"/>
  <c r="BL90" i="3"/>
  <c r="BL89" i="3"/>
  <c r="BL88" i="3"/>
  <c r="BL87" i="3"/>
  <c r="BL86" i="3"/>
  <c r="BL85" i="3"/>
  <c r="BL84" i="3"/>
  <c r="BL83" i="3"/>
  <c r="BL82" i="3"/>
  <c r="BL81" i="3"/>
  <c r="BL80" i="3"/>
  <c r="BL79" i="3"/>
  <c r="BL78" i="3"/>
  <c r="BL77" i="3"/>
  <c r="BL76" i="3"/>
  <c r="BL75" i="3"/>
  <c r="BL74" i="3"/>
  <c r="BL73" i="3"/>
  <c r="BL72" i="3"/>
  <c r="BL71" i="3"/>
  <c r="BL70" i="3"/>
  <c r="BL69" i="3"/>
  <c r="BL68" i="3"/>
  <c r="BL67" i="3"/>
  <c r="BL66" i="3"/>
  <c r="BL65" i="3"/>
  <c r="BL64" i="3"/>
  <c r="BL63" i="3"/>
  <c r="BL62" i="3"/>
  <c r="BL61" i="3"/>
  <c r="BL60" i="3"/>
  <c r="BL59" i="3"/>
  <c r="BL58" i="3"/>
  <c r="BL57" i="3"/>
  <c r="BL56" i="3"/>
  <c r="BL55" i="3"/>
  <c r="BL54" i="3"/>
  <c r="BL53" i="3"/>
  <c r="BL52" i="3"/>
  <c r="BL51" i="3"/>
  <c r="BL50" i="3"/>
  <c r="BL49" i="3"/>
  <c r="BL48" i="3"/>
  <c r="BL47" i="3"/>
  <c r="BL46" i="3"/>
  <c r="BL45" i="3"/>
  <c r="BL44" i="3"/>
  <c r="BL43" i="3"/>
  <c r="BL42" i="3"/>
  <c r="BL41" i="3"/>
  <c r="BL40" i="3"/>
  <c r="BL39" i="3"/>
  <c r="BL38" i="3"/>
  <c r="BL37" i="3"/>
  <c r="BL36" i="3"/>
  <c r="BL35" i="3"/>
  <c r="BL34" i="3"/>
  <c r="BL33" i="3"/>
  <c r="BL32" i="3"/>
  <c r="BL31" i="3"/>
  <c r="BL30" i="3"/>
  <c r="BL29" i="3"/>
  <c r="BL28" i="3"/>
  <c r="BL27" i="3"/>
  <c r="BL26" i="3"/>
  <c r="BL25" i="3"/>
  <c r="BL24" i="3"/>
  <c r="BL23" i="3"/>
  <c r="BL22" i="3"/>
  <c r="BL21" i="3"/>
  <c r="BL20" i="3"/>
  <c r="BL19" i="3"/>
  <c r="BL18" i="3"/>
  <c r="BL17" i="3"/>
  <c r="BL16" i="3"/>
  <c r="L3" i="3"/>
  <c r="M3" i="3"/>
  <c r="F9" i="18"/>
  <c r="G9" i="18"/>
  <c r="L9" i="18"/>
  <c r="M9" i="18"/>
  <c r="P9" i="18"/>
  <c r="Q9" i="19"/>
  <c r="H9" i="18"/>
  <c r="I9" i="18"/>
  <c r="H10" i="18"/>
  <c r="I10" i="18"/>
  <c r="J10" i="18"/>
  <c r="H11" i="18"/>
  <c r="I11" i="18"/>
  <c r="J11" i="18"/>
  <c r="H12" i="18"/>
  <c r="I12" i="18"/>
  <c r="J12" i="18"/>
  <c r="H13" i="18"/>
  <c r="I13" i="18"/>
  <c r="J13" i="18"/>
  <c r="H15" i="18"/>
  <c r="I15" i="18"/>
  <c r="J15" i="18"/>
  <c r="H16" i="18"/>
  <c r="I16" i="18"/>
  <c r="J16" i="18"/>
  <c r="H17" i="18"/>
  <c r="I17" i="18"/>
  <c r="J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BC12"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Y16" i="5"/>
  <c r="I11" i="19"/>
  <c r="J12" i="19"/>
  <c r="K13" i="19"/>
  <c r="I15" i="19"/>
  <c r="J16" i="19"/>
  <c r="K17" i="19"/>
  <c r="I19" i="19"/>
  <c r="I21" i="19"/>
  <c r="J22" i="19"/>
  <c r="J24" i="19"/>
  <c r="K25" i="19"/>
  <c r="I27" i="19"/>
  <c r="J28" i="19"/>
  <c r="K29" i="19"/>
  <c r="I31" i="19"/>
  <c r="J32" i="19"/>
  <c r="K33" i="19"/>
  <c r="I35" i="19"/>
  <c r="J36" i="19"/>
  <c r="K37" i="19"/>
  <c r="I39" i="19"/>
  <c r="K40" i="19"/>
  <c r="I42" i="19"/>
  <c r="J43" i="19"/>
  <c r="I45" i="19"/>
  <c r="K46" i="19"/>
  <c r="I48" i="19"/>
  <c r="J49" i="19"/>
  <c r="I51" i="19"/>
  <c r="I54" i="19"/>
  <c r="K55" i="19"/>
  <c r="I57" i="19"/>
  <c r="I59" i="19"/>
  <c r="I62" i="19"/>
  <c r="I64" i="19"/>
  <c r="J65" i="19"/>
  <c r="I67" i="19"/>
  <c r="J68" i="19"/>
  <c r="I70" i="19"/>
  <c r="J71" i="19"/>
  <c r="I73" i="19"/>
  <c r="J74" i="19"/>
  <c r="I76" i="19"/>
  <c r="J77" i="19"/>
  <c r="I79" i="19"/>
  <c r="J80" i="19"/>
  <c r="K81" i="19"/>
  <c r="I83" i="19"/>
  <c r="J84" i="19"/>
  <c r="K85" i="19"/>
  <c r="I87" i="19"/>
  <c r="I89" i="19"/>
  <c r="J90" i="19"/>
  <c r="I93" i="19"/>
  <c r="J94" i="19"/>
  <c r="K95" i="19"/>
  <c r="I97" i="19"/>
  <c r="K98" i="19"/>
  <c r="I100" i="19"/>
  <c r="J101" i="19"/>
  <c r="K102" i="19"/>
  <c r="J104" i="19"/>
  <c r="I106" i="19"/>
  <c r="J107" i="19"/>
  <c r="K108" i="19"/>
  <c r="I110" i="19"/>
  <c r="J111" i="19"/>
  <c r="K112" i="19"/>
  <c r="I114" i="19"/>
  <c r="J115" i="19"/>
  <c r="I117" i="19"/>
  <c r="J118" i="19"/>
  <c r="I121" i="19"/>
  <c r="J122" i="19"/>
  <c r="K123" i="19"/>
  <c r="I125" i="19"/>
  <c r="J126" i="19"/>
  <c r="K127" i="19"/>
  <c r="I129" i="19"/>
  <c r="J130" i="19"/>
  <c r="K131" i="19"/>
  <c r="I133" i="19"/>
  <c r="J134" i="19"/>
  <c r="I136" i="19"/>
  <c r="J137" i="19"/>
  <c r="K138" i="19"/>
  <c r="J140" i="19"/>
  <c r="I142" i="19"/>
  <c r="J143" i="19"/>
  <c r="K144" i="19"/>
  <c r="I146" i="19"/>
  <c r="J147" i="19"/>
  <c r="K148" i="19"/>
  <c r="I150" i="19"/>
  <c r="K151" i="19"/>
  <c r="I153" i="19"/>
  <c r="J154" i="19"/>
  <c r="I156" i="19"/>
  <c r="J157" i="19"/>
  <c r="I159" i="19"/>
  <c r="J160" i="19"/>
  <c r="I162" i="19"/>
  <c r="J163" i="19"/>
  <c r="I165" i="19"/>
  <c r="J166" i="19"/>
  <c r="J169" i="19"/>
  <c r="K170" i="19"/>
  <c r="I172" i="19"/>
  <c r="J173" i="19"/>
  <c r="I175" i="19"/>
  <c r="J176" i="19"/>
  <c r="K177" i="19"/>
  <c r="I179" i="19"/>
  <c r="J180" i="19"/>
  <c r="J182" i="19"/>
  <c r="I184" i="19"/>
  <c r="K185" i="19"/>
  <c r="I187" i="19"/>
  <c r="I189" i="19"/>
  <c r="J190" i="19"/>
  <c r="K191" i="19"/>
  <c r="I193" i="19"/>
  <c r="J194" i="19"/>
  <c r="K195" i="19"/>
  <c r="J197" i="19"/>
  <c r="I199" i="19"/>
  <c r="J200" i="19"/>
  <c r="K201" i="19"/>
  <c r="I203" i="19"/>
  <c r="K204" i="19"/>
  <c r="I206" i="19"/>
  <c r="I208" i="19"/>
  <c r="I210" i="19"/>
  <c r="I212" i="19"/>
  <c r="I214" i="19"/>
  <c r="J215" i="19"/>
  <c r="J217" i="19"/>
  <c r="J220" i="19"/>
  <c r="I222" i="19"/>
  <c r="J223" i="19"/>
  <c r="I225" i="19"/>
  <c r="I227" i="19"/>
  <c r="J228" i="19"/>
  <c r="K229" i="19"/>
  <c r="I231" i="19"/>
  <c r="J232" i="19"/>
  <c r="K233" i="19"/>
  <c r="I235" i="19"/>
  <c r="I237" i="19"/>
  <c r="I239" i="19"/>
  <c r="J240" i="19"/>
  <c r="J242" i="19"/>
  <c r="I245" i="19"/>
  <c r="J246" i="19"/>
  <c r="J249" i="19"/>
  <c r="K250" i="19"/>
  <c r="J252" i="19"/>
  <c r="I254" i="19"/>
  <c r="I256" i="19"/>
  <c r="J259" i="19"/>
  <c r="K260" i="19"/>
  <c r="I262" i="19"/>
  <c r="J263" i="19"/>
  <c r="I265" i="19"/>
  <c r="J266" i="19"/>
  <c r="K267" i="19"/>
  <c r="I269" i="19"/>
  <c r="J270" i="19"/>
  <c r="K271" i="19"/>
  <c r="I273" i="19"/>
  <c r="J274" i="19"/>
  <c r="K275" i="19"/>
  <c r="I277" i="19"/>
  <c r="J278" i="19"/>
  <c r="I280" i="19"/>
  <c r="J281" i="19"/>
  <c r="K282" i="19"/>
  <c r="I284" i="19"/>
  <c r="J285" i="19"/>
  <c r="K286" i="19"/>
  <c r="J288" i="19"/>
  <c r="I290" i="19"/>
  <c r="J291" i="19"/>
  <c r="I293" i="19"/>
  <c r="J294" i="19"/>
  <c r="I296" i="19"/>
  <c r="J297" i="19"/>
  <c r="J299" i="19"/>
  <c r="I301" i="19"/>
  <c r="J302" i="19"/>
  <c r="I304" i="19"/>
  <c r="J305" i="19"/>
  <c r="I307" i="19"/>
  <c r="J308" i="19"/>
  <c r="K309" i="19"/>
  <c r="I311" i="19"/>
  <c r="J312" i="19"/>
  <c r="I314" i="19"/>
  <c r="K315" i="19"/>
  <c r="J317" i="19"/>
  <c r="K318" i="19"/>
  <c r="I320" i="19"/>
  <c r="J321" i="19"/>
  <c r="I324" i="19"/>
  <c r="J325" i="19"/>
  <c r="K326" i="19"/>
  <c r="I328" i="19"/>
  <c r="J329" i="19"/>
  <c r="I331" i="19"/>
  <c r="K332" i="19"/>
  <c r="I334" i="19"/>
  <c r="I337" i="19"/>
  <c r="J338" i="19"/>
  <c r="K339" i="19"/>
  <c r="I341" i="19"/>
  <c r="J342" i="19"/>
  <c r="K343" i="19"/>
  <c r="I345" i="19"/>
  <c r="J346" i="19"/>
  <c r="I348" i="19"/>
  <c r="J349" i="19"/>
  <c r="K459" i="19"/>
  <c r="V14" i="19"/>
  <c r="Z16" i="5"/>
  <c r="V172" i="19" s="1"/>
  <c r="V17" i="19"/>
  <c r="V25" i="19"/>
  <c r="V29" i="19"/>
  <c r="V33" i="19"/>
  <c r="V37" i="19"/>
  <c r="V42" i="19"/>
  <c r="V48" i="19"/>
  <c r="V55" i="19"/>
  <c r="V64" i="19"/>
  <c r="V70" i="19"/>
  <c r="V76" i="19"/>
  <c r="V81" i="19"/>
  <c r="V85" i="19"/>
  <c r="V95" i="19"/>
  <c r="V106" i="19"/>
  <c r="V110" i="19"/>
  <c r="V114" i="19"/>
  <c r="V123" i="19"/>
  <c r="V127" i="19"/>
  <c r="V131" i="19"/>
  <c r="V136" i="19"/>
  <c r="V142" i="19"/>
  <c r="V146" i="19"/>
  <c r="V151" i="19"/>
  <c r="V156" i="19"/>
  <c r="V162" i="19"/>
  <c r="V177" i="19"/>
  <c r="V185" i="19"/>
  <c r="V191" i="19"/>
  <c r="V195" i="19"/>
  <c r="V201" i="19"/>
  <c r="V222" i="19"/>
  <c r="V229" i="19"/>
  <c r="V233" i="19"/>
  <c r="V260" i="19"/>
  <c r="V271" i="19"/>
  <c r="V275" i="19"/>
  <c r="V284" i="19"/>
  <c r="V292" i="19"/>
  <c r="V303" i="19"/>
  <c r="V309" i="19"/>
  <c r="V318" i="19"/>
  <c r="V324" i="19"/>
  <c r="V328" i="19"/>
  <c r="V336" i="19"/>
  <c r="V344" i="19"/>
  <c r="V459" i="19"/>
  <c r="U11" i="18"/>
  <c r="U12" i="18"/>
  <c r="U13" i="18"/>
  <c r="U14" i="18"/>
  <c r="U15" i="18"/>
  <c r="U16" i="18"/>
  <c r="U17"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V58" i="19" s="1"/>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V54" i="19" s="1"/>
  <c r="Y17" i="5"/>
  <c r="K52" i="19" s="1"/>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5" i="9"/>
  <c r="E26" i="9"/>
  <c r="E25" i="9"/>
  <c r="G20" i="9"/>
  <c r="E25" i="10" s="1"/>
  <c r="E16" i="9"/>
  <c r="F26" i="10"/>
  <c r="E26" i="10"/>
  <c r="D26" i="10"/>
  <c r="F25" i="10"/>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T3" i="5"/>
  <c r="U3" i="8"/>
  <c r="T3" i="7"/>
  <c r="AJ4" i="3"/>
  <c r="T4" i="5"/>
  <c r="U4" i="8"/>
  <c r="T4" i="7"/>
  <c r="AJ5" i="3"/>
  <c r="T5" i="5"/>
  <c r="U5" i="8"/>
  <c r="T5" i="7"/>
  <c r="AJ6" i="3"/>
  <c r="T6" i="5"/>
  <c r="U6" i="8"/>
  <c r="T6" i="7"/>
  <c r="AJ7" i="3"/>
  <c r="T7" i="5"/>
  <c r="U7" i="8"/>
  <c r="T7" i="7"/>
  <c r="AJ8" i="3"/>
  <c r="T8" i="5"/>
  <c r="U8" i="8"/>
  <c r="T8" i="7"/>
  <c r="AJ9" i="3"/>
  <c r="T9" i="5"/>
  <c r="U9" i="8"/>
  <c r="T9" i="7"/>
  <c r="AJ10" i="3"/>
  <c r="T11" i="5"/>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G21" i="11"/>
  <c r="BF11" i="3"/>
  <c r="N14" i="7"/>
  <c r="A1015" i="3"/>
  <c r="A1014" i="3"/>
  <c r="D1013"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14" i="7"/>
  <c r="K16" i="7"/>
  <c r="K18" i="7"/>
  <c r="K20" i="7"/>
  <c r="K22" i="7"/>
  <c r="K24" i="7"/>
  <c r="K26" i="7"/>
  <c r="K28" i="7"/>
  <c r="K30" i="7"/>
  <c r="K32" i="7"/>
  <c r="K34" i="7"/>
  <c r="K36" i="7"/>
  <c r="K38" i="7"/>
  <c r="K40" i="7"/>
  <c r="K42" i="7"/>
  <c r="K44" i="7"/>
  <c r="K46" i="7"/>
  <c r="K48" i="7"/>
  <c r="K50" i="7"/>
  <c r="K52" i="7"/>
  <c r="K54" i="7"/>
  <c r="K56" i="7"/>
  <c r="K58" i="7"/>
  <c r="K60" i="7"/>
  <c r="K62" i="7"/>
  <c r="K64" i="7"/>
  <c r="K66" i="7"/>
  <c r="K68" i="7"/>
  <c r="K70" i="7"/>
  <c r="K72" i="7"/>
  <c r="K74" i="7"/>
  <c r="K76" i="7"/>
  <c r="K78" i="7"/>
  <c r="K80" i="7"/>
  <c r="K82" i="7"/>
  <c r="K84" i="7"/>
  <c r="K86" i="7"/>
  <c r="K88" i="7"/>
  <c r="K90" i="7"/>
  <c r="K92" i="7"/>
  <c r="K94" i="7"/>
  <c r="K96" i="7"/>
  <c r="K98" i="7"/>
  <c r="K100" i="7"/>
  <c r="K102" i="7"/>
  <c r="K104" i="7"/>
  <c r="K106" i="7"/>
  <c r="K108" i="7"/>
  <c r="K110" i="7"/>
  <c r="K112" i="7"/>
  <c r="K114" i="7"/>
  <c r="K116" i="7"/>
  <c r="K118" i="7"/>
  <c r="K120" i="7"/>
  <c r="K122" i="7"/>
  <c r="K124" i="7"/>
  <c r="K126" i="7"/>
  <c r="K128" i="7"/>
  <c r="K130" i="7"/>
  <c r="K132" i="7"/>
  <c r="K134" i="7"/>
  <c r="K136" i="7"/>
  <c r="K138" i="7"/>
  <c r="K140" i="7"/>
  <c r="K142" i="7"/>
  <c r="K144" i="7"/>
  <c r="K146" i="7"/>
  <c r="K148" i="7"/>
  <c r="K150" i="7"/>
  <c r="K152" i="7"/>
  <c r="K154" i="7"/>
  <c r="K156" i="7"/>
  <c r="K158" i="7"/>
  <c r="K160" i="7"/>
  <c r="K162" i="7"/>
  <c r="K164" i="7"/>
  <c r="K166" i="7"/>
  <c r="K168" i="7"/>
  <c r="K170" i="7"/>
  <c r="K172" i="7"/>
  <c r="K174" i="7"/>
  <c r="K176" i="7"/>
  <c r="K178" i="7"/>
  <c r="K180" i="7"/>
  <c r="K182" i="7"/>
  <c r="K184" i="7"/>
  <c r="K186" i="7"/>
  <c r="K188" i="7"/>
  <c r="K190" i="7"/>
  <c r="K192" i="7"/>
  <c r="K194" i="7"/>
  <c r="K196" i="7"/>
  <c r="K198" i="7"/>
  <c r="K200" i="7"/>
  <c r="K202" i="7"/>
  <c r="K204" i="7"/>
  <c r="K206" i="7"/>
  <c r="K208" i="7"/>
  <c r="K210" i="7"/>
  <c r="K212" i="7"/>
  <c r="K214" i="7"/>
  <c r="K216" i="7"/>
  <c r="K218" i="7"/>
  <c r="K220" i="7"/>
  <c r="K222" i="7"/>
  <c r="K224" i="7"/>
  <c r="K226" i="7"/>
  <c r="K228" i="7"/>
  <c r="K230" i="7"/>
  <c r="K232" i="7"/>
  <c r="K234" i="7"/>
  <c r="K236" i="7"/>
  <c r="K238" i="7"/>
  <c r="K240" i="7"/>
  <c r="K242" i="7"/>
  <c r="K244" i="7"/>
  <c r="K246" i="7"/>
  <c r="K248" i="7"/>
  <c r="K250" i="7"/>
  <c r="K252" i="7"/>
  <c r="K254" i="7"/>
  <c r="K256" i="7"/>
  <c r="K258" i="7"/>
  <c r="K260" i="7"/>
  <c r="K262" i="7"/>
  <c r="K264" i="7"/>
  <c r="K266" i="7"/>
  <c r="K268" i="7"/>
  <c r="K270" i="7"/>
  <c r="K272" i="7"/>
  <c r="K274" i="7"/>
  <c r="K276" i="7"/>
  <c r="K278" i="7"/>
  <c r="K280" i="7"/>
  <c r="K282" i="7"/>
  <c r="K284" i="7"/>
  <c r="K286" i="7"/>
  <c r="K288" i="7"/>
  <c r="K290" i="7"/>
  <c r="K292" i="7"/>
  <c r="K294" i="7"/>
  <c r="K296" i="7"/>
  <c r="K298" i="7"/>
  <c r="K300" i="7"/>
  <c r="K302" i="7"/>
  <c r="K304" i="7"/>
  <c r="K306" i="7"/>
  <c r="K308" i="7"/>
  <c r="K310" i="7"/>
  <c r="K312" i="7"/>
  <c r="K314" i="7"/>
  <c r="K316" i="7"/>
  <c r="K318" i="7"/>
  <c r="K320" i="7"/>
  <c r="K322" i="7"/>
  <c r="K324" i="7"/>
  <c r="K326" i="7"/>
  <c r="K328" i="7"/>
  <c r="K330" i="7"/>
  <c r="K332" i="7"/>
  <c r="K334" i="7"/>
  <c r="K336" i="7"/>
  <c r="K338" i="7"/>
  <c r="K340" i="7"/>
  <c r="K342" i="7"/>
  <c r="K344" i="7"/>
  <c r="K346" i="7"/>
  <c r="K348" i="7"/>
  <c r="K350" i="7"/>
  <c r="K352" i="7"/>
  <c r="K354" i="7"/>
  <c r="K356" i="7"/>
  <c r="K358" i="7"/>
  <c r="K360" i="7"/>
  <c r="K362" i="7"/>
  <c r="K364" i="7"/>
  <c r="K366" i="7"/>
  <c r="K368" i="7"/>
  <c r="K370" i="7"/>
  <c r="K372" i="7"/>
  <c r="K374" i="7"/>
  <c r="K376" i="7"/>
  <c r="K378" i="7"/>
  <c r="K380" i="7"/>
  <c r="K382" i="7"/>
  <c r="K384" i="7"/>
  <c r="K386" i="7"/>
  <c r="K388" i="7"/>
  <c r="K390" i="7"/>
  <c r="K392" i="7"/>
  <c r="K394" i="7"/>
  <c r="K396" i="7"/>
  <c r="K398" i="7"/>
  <c r="K400" i="7"/>
  <c r="K402" i="7"/>
  <c r="K404" i="7"/>
  <c r="K406" i="7"/>
  <c r="K408" i="7"/>
  <c r="K410" i="7"/>
  <c r="K412" i="7"/>
  <c r="K414" i="7"/>
  <c r="K416" i="7"/>
  <c r="K418" i="7"/>
  <c r="K420" i="7"/>
  <c r="K422" i="7"/>
  <c r="K424" i="7"/>
  <c r="K426" i="7"/>
  <c r="K428" i="7"/>
  <c r="K430" i="7"/>
  <c r="K432" i="7"/>
  <c r="K434" i="7"/>
  <c r="K436" i="7"/>
  <c r="K438" i="7"/>
  <c r="K440" i="7"/>
  <c r="K442" i="7"/>
  <c r="K444" i="7"/>
  <c r="K446" i="7"/>
  <c r="K448" i="7"/>
  <c r="K450" i="7"/>
  <c r="K452" i="7"/>
  <c r="K454" i="7"/>
  <c r="K456" i="7"/>
  <c r="K458" i="7"/>
  <c r="K460" i="7"/>
  <c r="K462" i="7"/>
  <c r="K464" i="7"/>
  <c r="K466" i="7"/>
  <c r="K468" i="7"/>
  <c r="K470" i="7"/>
  <c r="K472" i="7"/>
  <c r="K474" i="7"/>
  <c r="K476" i="7"/>
  <c r="K478" i="7"/>
  <c r="K480" i="7"/>
  <c r="K482" i="7"/>
  <c r="K484" i="7"/>
  <c r="K486" i="7"/>
  <c r="K488" i="7"/>
  <c r="K490" i="7"/>
  <c r="K492" i="7"/>
  <c r="K494" i="7"/>
  <c r="K496" i="7"/>
  <c r="K498" i="7"/>
  <c r="K1000" i="7"/>
  <c r="K1002" i="7"/>
  <c r="K1004" i="7"/>
  <c r="K1006" i="7"/>
  <c r="K1008" i="7"/>
  <c r="K1010" i="7"/>
  <c r="K101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AU13" i="3"/>
  <c r="AU14" i="3"/>
  <c r="AU15" i="3"/>
  <c r="AD17" i="3"/>
  <c r="AU17" i="3" s="1"/>
  <c r="AD34" i="3"/>
  <c r="AU34" i="3" s="1"/>
  <c r="AD35" i="3"/>
  <c r="AU35" i="3" s="1"/>
  <c r="AD36" i="3"/>
  <c r="AU36" i="3" s="1"/>
  <c r="AD38" i="3"/>
  <c r="AU38" i="3" s="1"/>
  <c r="AD42" i="3"/>
  <c r="AU42" i="3" s="1"/>
  <c r="AD50" i="3"/>
  <c r="AU50" i="3" s="1"/>
  <c r="AD82" i="3"/>
  <c r="AU82" i="3" s="1"/>
  <c r="AD98" i="3"/>
  <c r="AU98" i="3" s="1"/>
  <c r="AD99" i="3"/>
  <c r="AU99" i="3" s="1"/>
  <c r="AD100" i="3"/>
  <c r="AU100" i="3" s="1"/>
  <c r="AD102" i="3"/>
  <c r="AU102" i="3" s="1"/>
  <c r="AD106" i="3"/>
  <c r="AU106" i="3" s="1"/>
  <c r="AD114" i="3"/>
  <c r="AU114" i="3" s="1"/>
  <c r="AD131" i="3"/>
  <c r="AU131" i="3" s="1"/>
  <c r="AD134" i="3"/>
  <c r="AU134" i="3" s="1"/>
  <c r="AD138" i="3"/>
  <c r="AU138" i="3" s="1"/>
  <c r="AD146" i="3"/>
  <c r="AU146" i="3" s="1"/>
  <c r="AD162" i="3"/>
  <c r="AU162" i="3" s="1"/>
  <c r="AD195" i="3"/>
  <c r="AU195" i="3" s="1"/>
  <c r="AD196" i="3"/>
  <c r="AU196" i="3" s="1"/>
  <c r="AD198" i="3"/>
  <c r="AU198" i="3" s="1"/>
  <c r="AD202" i="3"/>
  <c r="AU202" i="3" s="1"/>
  <c r="AD210" i="3"/>
  <c r="AU210" i="3" s="1"/>
  <c r="AD226" i="3"/>
  <c r="AU226" i="3" s="1"/>
  <c r="AD228" i="3"/>
  <c r="AU228" i="3" s="1"/>
  <c r="AD230" i="3"/>
  <c r="AU230" i="3" s="1"/>
  <c r="AD234" i="3"/>
  <c r="AU234" i="3" s="1"/>
  <c r="AD242" i="3"/>
  <c r="AU242" i="3" s="1"/>
  <c r="AD262" i="3"/>
  <c r="AU262" i="3" s="1"/>
  <c r="AD263" i="3"/>
  <c r="AU263" i="3" s="1"/>
  <c r="AD264" i="3"/>
  <c r="AU264" i="3" s="1"/>
  <c r="AD266" i="3"/>
  <c r="AU266" i="3" s="1"/>
  <c r="AD270" i="3"/>
  <c r="AU270" i="3" s="1"/>
  <c r="AD278" i="3"/>
  <c r="AU278" i="3" s="1"/>
  <c r="AD294" i="3"/>
  <c r="AU294" i="3" s="1"/>
  <c r="AD295" i="3"/>
  <c r="AU295" i="3" s="1"/>
  <c r="AD327" i="3"/>
  <c r="AU327" i="3" s="1"/>
  <c r="AD328" i="3"/>
  <c r="AU328" i="3" s="1"/>
  <c r="AD330" i="3"/>
  <c r="AU330" i="3" s="1"/>
  <c r="AD334" i="3"/>
  <c r="AU334" i="3" s="1"/>
  <c r="AD342" i="3"/>
  <c r="AU342" i="3" s="1"/>
  <c r="AD358" i="3"/>
  <c r="AU358" i="3" s="1"/>
  <c r="AD362" i="3"/>
  <c r="AU362" i="3" s="1"/>
  <c r="AD366" i="3"/>
  <c r="AU366" i="3" s="1"/>
  <c r="AD367" i="3"/>
  <c r="AU367" i="3" s="1"/>
  <c r="AD368" i="3"/>
  <c r="AU368" i="3" s="1"/>
  <c r="AD370" i="3"/>
  <c r="AU370" i="3" s="1"/>
  <c r="AD374" i="3"/>
  <c r="AU374" i="3" s="1"/>
  <c r="AD382" i="3"/>
  <c r="AU382" i="3" s="1"/>
  <c r="AD399" i="3"/>
  <c r="AU399" i="3" s="1"/>
  <c r="AD402" i="3"/>
  <c r="AU402" i="3" s="1"/>
  <c r="AD406" i="3"/>
  <c r="AU406" i="3" s="1"/>
  <c r="AD414" i="3"/>
  <c r="AU414" i="3" s="1"/>
  <c r="AD430" i="3"/>
  <c r="AU430" i="3" s="1"/>
  <c r="AD431" i="3"/>
  <c r="AU431" i="3" s="1"/>
  <c r="AD432" i="3"/>
  <c r="AU432" i="3" s="1"/>
  <c r="AD434" i="3"/>
  <c r="AU434" i="3" s="1"/>
  <c r="AD438" i="3"/>
  <c r="AU438" i="3" s="1"/>
  <c r="AD446" i="3"/>
  <c r="AU446" i="3" s="1"/>
  <c r="AD463" i="3"/>
  <c r="AU463" i="3" s="1"/>
  <c r="AD464" i="3"/>
  <c r="AU464" i="3" s="1"/>
  <c r="AD466" i="3"/>
  <c r="AU466" i="3" s="1"/>
  <c r="AD470" i="3"/>
  <c r="AU470" i="3" s="1"/>
  <c r="AD478" i="3"/>
  <c r="AU478" i="3" s="1"/>
  <c r="AD494" i="3"/>
  <c r="AU494" i="3" s="1"/>
  <c r="AD495" i="3"/>
  <c r="AU495" i="3" s="1"/>
  <c r="AD496" i="3"/>
  <c r="AU496" i="3" s="1"/>
  <c r="AD498" i="3"/>
  <c r="AU498" i="3" s="1"/>
  <c r="AD502" i="3"/>
  <c r="AU502" i="3" s="1"/>
  <c r="AD510" i="3"/>
  <c r="AU510" i="3" s="1"/>
  <c r="AD528" i="3"/>
  <c r="AU528" i="3" s="1"/>
  <c r="AD529" i="3"/>
  <c r="AU529" i="3" s="1"/>
  <c r="AD530" i="3"/>
  <c r="AU530" i="3" s="1"/>
  <c r="AD532" i="3"/>
  <c r="AU532" i="3" s="1"/>
  <c r="AD536" i="3"/>
  <c r="AU536" i="3" s="1"/>
  <c r="AD544" i="3"/>
  <c r="AU544" i="3" s="1"/>
  <c r="AD546" i="3"/>
  <c r="AU546" i="3" s="1"/>
  <c r="AD548" i="3"/>
  <c r="AU548" i="3" s="1"/>
  <c r="AD552" i="3"/>
  <c r="AU552" i="3" s="1"/>
  <c r="AD560" i="3"/>
  <c r="AU560" i="3" s="1"/>
  <c r="AD576" i="3"/>
  <c r="AU576" i="3" s="1"/>
  <c r="AD577" i="3"/>
  <c r="AU577" i="3" s="1"/>
  <c r="AD580" i="3"/>
  <c r="AU580" i="3" s="1"/>
  <c r="AD584" i="3"/>
  <c r="AU584" i="3" s="1"/>
  <c r="AD592" i="3"/>
  <c r="AU592" i="3" s="1"/>
  <c r="AD609" i="3"/>
  <c r="AU609" i="3" s="1"/>
  <c r="AD610" i="3"/>
  <c r="AU610" i="3" s="1"/>
  <c r="AD612" i="3"/>
  <c r="AU612" i="3" s="1"/>
  <c r="AD616" i="3"/>
  <c r="AU616" i="3" s="1"/>
  <c r="AD624" i="3"/>
  <c r="AU624" i="3" s="1"/>
  <c r="AD640" i="3"/>
  <c r="AU640" i="3" s="1"/>
  <c r="AD641" i="3"/>
  <c r="AU641" i="3" s="1"/>
  <c r="AD642" i="3"/>
  <c r="AU642" i="3" s="1"/>
  <c r="AD644" i="3"/>
  <c r="AU644" i="3" s="1"/>
  <c r="AD648" i="3"/>
  <c r="AU648" i="3" s="1"/>
  <c r="AD656" i="3"/>
  <c r="AU656" i="3" s="1"/>
  <c r="AD673" i="3"/>
  <c r="AU673" i="3" s="1"/>
  <c r="AD680" i="3"/>
  <c r="AU680" i="3" s="1"/>
  <c r="AD688" i="3"/>
  <c r="AU688" i="3" s="1"/>
  <c r="AD708" i="3"/>
  <c r="AU708" i="3" s="1"/>
  <c r="AD709" i="3"/>
  <c r="AU709" i="3" s="1"/>
  <c r="AD710" i="3"/>
  <c r="AU710" i="3" s="1"/>
  <c r="AD712" i="3"/>
  <c r="AU712" i="3" s="1"/>
  <c r="AD716" i="3"/>
  <c r="AU716" i="3" s="1"/>
  <c r="AD724" i="3"/>
  <c r="AU724" i="3" s="1"/>
  <c r="AD741" i="3"/>
  <c r="AU741" i="3" s="1"/>
  <c r="AD742" i="3"/>
  <c r="AU742" i="3" s="1"/>
  <c r="AD744" i="3"/>
  <c r="AU744" i="3" s="1"/>
  <c r="AD748" i="3"/>
  <c r="AU748" i="3" s="1"/>
  <c r="AD756" i="3"/>
  <c r="AU756" i="3" s="1"/>
  <c r="AD772" i="3"/>
  <c r="AU772" i="3" s="1"/>
  <c r="AD773" i="3"/>
  <c r="AU773" i="3" s="1"/>
  <c r="AD776" i="3"/>
  <c r="AU776" i="3" s="1"/>
  <c r="AD780" i="3"/>
  <c r="AU780" i="3" s="1"/>
  <c r="AD788" i="3"/>
  <c r="AU788" i="3" s="1"/>
  <c r="AD804" i="3"/>
  <c r="AU804" i="3" s="1"/>
  <c r="AD805" i="3"/>
  <c r="AU805" i="3" s="1"/>
  <c r="AD806" i="3"/>
  <c r="AU806" i="3" s="1"/>
  <c r="AD808" i="3"/>
  <c r="AU808" i="3" s="1"/>
  <c r="AD812" i="3"/>
  <c r="AU812" i="3" s="1"/>
  <c r="AD820" i="3"/>
  <c r="AU820" i="3" s="1"/>
  <c r="AD836" i="3"/>
  <c r="AU836" i="3" s="1"/>
  <c r="AD837" i="3"/>
  <c r="AU837" i="3" s="1"/>
  <c r="AD838" i="3"/>
  <c r="AU838" i="3" s="1"/>
  <c r="AD840" i="3"/>
  <c r="AU840" i="3" s="1"/>
  <c r="AD844" i="3"/>
  <c r="AU844" i="3" s="1"/>
  <c r="AD852" i="3"/>
  <c r="AU852" i="3" s="1"/>
  <c r="AD869" i="3"/>
  <c r="AU869" i="3" s="1"/>
  <c r="AD872" i="3"/>
  <c r="AU872" i="3" s="1"/>
  <c r="AD876" i="3"/>
  <c r="AU876" i="3" s="1"/>
  <c r="AD884" i="3"/>
  <c r="AU884" i="3" s="1"/>
  <c r="AD900" i="3"/>
  <c r="AU900" i="3" s="1"/>
  <c r="AD901" i="3"/>
  <c r="AU901" i="3" s="1"/>
  <c r="AD902" i="3"/>
  <c r="AU902" i="3" s="1"/>
  <c r="AD904" i="3"/>
  <c r="AU904" i="3" s="1"/>
  <c r="AD908" i="3"/>
  <c r="AU908" i="3" s="1"/>
  <c r="AD916" i="3"/>
  <c r="AU916" i="3" s="1"/>
  <c r="AD933" i="3"/>
  <c r="AU933" i="3" s="1"/>
  <c r="AD936" i="3"/>
  <c r="AU936" i="3" s="1"/>
  <c r="AD940" i="3"/>
  <c r="AU940" i="3" s="1"/>
  <c r="AD948" i="3"/>
  <c r="AU948" i="3" s="1"/>
  <c r="AD964" i="3"/>
  <c r="AU964" i="3" s="1"/>
  <c r="AD965" i="3"/>
  <c r="AU965" i="3" s="1"/>
  <c r="AD966" i="3"/>
  <c r="AU966" i="3" s="1"/>
  <c r="AD968" i="3"/>
  <c r="AU968" i="3" s="1"/>
  <c r="AD972" i="3"/>
  <c r="AU972" i="3" s="1"/>
  <c r="AD980" i="3"/>
  <c r="AU980" i="3" s="1"/>
  <c r="AD996" i="3"/>
  <c r="AU996" i="3" s="1"/>
  <c r="AD997" i="3"/>
  <c r="AU997" i="3" s="1"/>
  <c r="AD1000" i="3"/>
  <c r="AU1000" i="3" s="1"/>
  <c r="AD1004" i="3"/>
  <c r="AU1004" i="3" s="1"/>
  <c r="AD1010" i="3"/>
  <c r="AU1010" i="3" s="1"/>
  <c r="AT13" i="3"/>
  <c r="AT14" i="3"/>
  <c r="AT15" i="3"/>
  <c r="AT17" i="3"/>
  <c r="AT34" i="3"/>
  <c r="AT35" i="3"/>
  <c r="AT36" i="3"/>
  <c r="AT38" i="3"/>
  <c r="AT42" i="3"/>
  <c r="AT50" i="3"/>
  <c r="AT66" i="3"/>
  <c r="AT82" i="3"/>
  <c r="AT98" i="3"/>
  <c r="AT99" i="3"/>
  <c r="AT100" i="3"/>
  <c r="AT102" i="3"/>
  <c r="AT106" i="3"/>
  <c r="AT114" i="3"/>
  <c r="AT130" i="3"/>
  <c r="AT131" i="3"/>
  <c r="AT134" i="3"/>
  <c r="AT138" i="3"/>
  <c r="AT146" i="3"/>
  <c r="AT162" i="3"/>
  <c r="AT194" i="3"/>
  <c r="AT195" i="3"/>
  <c r="AT196" i="3"/>
  <c r="AT198" i="3"/>
  <c r="AT202" i="3"/>
  <c r="AT210" i="3"/>
  <c r="AT226" i="3"/>
  <c r="AT228" i="3"/>
  <c r="AT230" i="3"/>
  <c r="AT234" i="3"/>
  <c r="AT242" i="3"/>
  <c r="AT262" i="3"/>
  <c r="AT263" i="3"/>
  <c r="AT264" i="3"/>
  <c r="AT266" i="3"/>
  <c r="AT270" i="3"/>
  <c r="AT278" i="3"/>
  <c r="AT294" i="3"/>
  <c r="AT295" i="3"/>
  <c r="AT326" i="3"/>
  <c r="AT327" i="3"/>
  <c r="AT328" i="3"/>
  <c r="AT330" i="3"/>
  <c r="AT334" i="3"/>
  <c r="AT342" i="3"/>
  <c r="AT358" i="3"/>
  <c r="AT362" i="3"/>
  <c r="AT366" i="3"/>
  <c r="AT367" i="3"/>
  <c r="AT368" i="3"/>
  <c r="AT370" i="3"/>
  <c r="AT374" i="3"/>
  <c r="AT382" i="3"/>
  <c r="AT398" i="3"/>
  <c r="AT399" i="3"/>
  <c r="AT402" i="3"/>
  <c r="AT406" i="3"/>
  <c r="AT414" i="3"/>
  <c r="AT430" i="3"/>
  <c r="AT431" i="3"/>
  <c r="AT432" i="3"/>
  <c r="AT434" i="3"/>
  <c r="AT438" i="3"/>
  <c r="AT446" i="3"/>
  <c r="AT462" i="3"/>
  <c r="AT463" i="3"/>
  <c r="AT464" i="3"/>
  <c r="AT466" i="3"/>
  <c r="AT470" i="3"/>
  <c r="AT478" i="3"/>
  <c r="AT494" i="3"/>
  <c r="AT495" i="3"/>
  <c r="AT496" i="3"/>
  <c r="AT498" i="3"/>
  <c r="AT502" i="3"/>
  <c r="AT510" i="3"/>
  <c r="AT528" i="3"/>
  <c r="AT529" i="3"/>
  <c r="AT530" i="3"/>
  <c r="AT532" i="3"/>
  <c r="AT536" i="3"/>
  <c r="AT544" i="3"/>
  <c r="AT546" i="3"/>
  <c r="AT548" i="3"/>
  <c r="AT552" i="3"/>
  <c r="AT560" i="3"/>
  <c r="AT576" i="3"/>
  <c r="AT577" i="3"/>
  <c r="AT580" i="3"/>
  <c r="AT584" i="3"/>
  <c r="AT592" i="3"/>
  <c r="AT608" i="3"/>
  <c r="AT609" i="3"/>
  <c r="AT610" i="3"/>
  <c r="AT612" i="3"/>
  <c r="AT616" i="3"/>
  <c r="AT624" i="3"/>
  <c r="AT640" i="3"/>
  <c r="AT641" i="3"/>
  <c r="AT642" i="3"/>
  <c r="AT644" i="3"/>
  <c r="AT648" i="3"/>
  <c r="AT656" i="3"/>
  <c r="AT672" i="3"/>
  <c r="AT673" i="3"/>
  <c r="AT680" i="3"/>
  <c r="AT688" i="3"/>
  <c r="AT708" i="3"/>
  <c r="AT709" i="3"/>
  <c r="AT710" i="3"/>
  <c r="AT712" i="3"/>
  <c r="AT716" i="3"/>
  <c r="AT724" i="3"/>
  <c r="AT740" i="3"/>
  <c r="AT741" i="3"/>
  <c r="AT742" i="3"/>
  <c r="AT744" i="3"/>
  <c r="AT748" i="3"/>
  <c r="AT756" i="3"/>
  <c r="AT772" i="3"/>
  <c r="AT773" i="3"/>
  <c r="AT776" i="3"/>
  <c r="AT780" i="3"/>
  <c r="AT788" i="3"/>
  <c r="AT804" i="3"/>
  <c r="AT805" i="3"/>
  <c r="AT806" i="3"/>
  <c r="AT808" i="3"/>
  <c r="AT812" i="3"/>
  <c r="AT820" i="3"/>
  <c r="AT836" i="3"/>
  <c r="AT837" i="3"/>
  <c r="AT838" i="3"/>
  <c r="AT840" i="3"/>
  <c r="AT844" i="3"/>
  <c r="AT852" i="3"/>
  <c r="AT868" i="3"/>
  <c r="AT869" i="3"/>
  <c r="AT872" i="3"/>
  <c r="AT876" i="3"/>
  <c r="AT884" i="3"/>
  <c r="AT900" i="3"/>
  <c r="AT901" i="3"/>
  <c r="AT902" i="3"/>
  <c r="AT904" i="3"/>
  <c r="AT908" i="3"/>
  <c r="AT916" i="3"/>
  <c r="AT932" i="3"/>
  <c r="AT933" i="3"/>
  <c r="AT936" i="3"/>
  <c r="AT940" i="3"/>
  <c r="AT948" i="3"/>
  <c r="AT964" i="3"/>
  <c r="AT965" i="3"/>
  <c r="AT966" i="3"/>
  <c r="AT968" i="3"/>
  <c r="AT972" i="3"/>
  <c r="AT980" i="3"/>
  <c r="AT996" i="3"/>
  <c r="AT997" i="3"/>
  <c r="AT1000" i="3"/>
  <c r="AT1004" i="3"/>
  <c r="AT1010" i="3"/>
  <c r="AS16" i="3"/>
  <c r="AS18" i="3"/>
  <c r="AS20" i="3"/>
  <c r="AS22" i="3"/>
  <c r="AS24" i="3"/>
  <c r="AS26" i="3"/>
  <c r="AS28" i="3"/>
  <c r="AS30" i="3"/>
  <c r="AS32" i="3"/>
  <c r="AS34" i="3"/>
  <c r="AS36" i="3"/>
  <c r="AS38" i="3"/>
  <c r="AS40" i="3"/>
  <c r="AS42" i="3"/>
  <c r="AS44" i="3"/>
  <c r="AS46" i="3"/>
  <c r="AS48" i="3"/>
  <c r="AS50" i="3"/>
  <c r="AS52" i="3"/>
  <c r="AS54" i="3"/>
  <c r="AS56" i="3"/>
  <c r="AS58" i="3"/>
  <c r="AS60" i="3"/>
  <c r="AS62" i="3"/>
  <c r="AS64" i="3"/>
  <c r="AS66" i="3"/>
  <c r="AS68" i="3"/>
  <c r="AS70" i="3"/>
  <c r="AS72" i="3"/>
  <c r="AS74" i="3"/>
  <c r="AS76" i="3"/>
  <c r="AS78" i="3"/>
  <c r="AS80" i="3"/>
  <c r="AS82" i="3"/>
  <c r="AS84" i="3"/>
  <c r="AS86" i="3"/>
  <c r="AS88" i="3"/>
  <c r="AS90" i="3"/>
  <c r="AS92" i="3"/>
  <c r="AS94" i="3"/>
  <c r="AS96" i="3"/>
  <c r="AS98" i="3"/>
  <c r="AS100" i="3"/>
  <c r="AS102" i="3"/>
  <c r="AS104" i="3"/>
  <c r="AS106" i="3"/>
  <c r="AS108" i="3"/>
  <c r="AS110" i="3"/>
  <c r="AS112" i="3"/>
  <c r="AS114" i="3"/>
  <c r="AS116" i="3"/>
  <c r="AS118" i="3"/>
  <c r="AS120" i="3"/>
  <c r="AS122" i="3"/>
  <c r="AS124" i="3"/>
  <c r="AS126" i="3"/>
  <c r="AS128" i="3"/>
  <c r="AS130" i="3"/>
  <c r="AS132" i="3"/>
  <c r="AS134" i="3"/>
  <c r="AS136" i="3"/>
  <c r="AS138" i="3"/>
  <c r="AS140" i="3"/>
  <c r="AS142" i="3"/>
  <c r="AS144" i="3"/>
  <c r="AS146" i="3"/>
  <c r="AS148" i="3"/>
  <c r="AS150" i="3"/>
  <c r="AS152" i="3"/>
  <c r="AS154" i="3"/>
  <c r="AS156" i="3"/>
  <c r="AS158" i="3"/>
  <c r="AS160" i="3"/>
  <c r="AS162" i="3"/>
  <c r="AS164" i="3"/>
  <c r="AS166" i="3"/>
  <c r="AS168" i="3"/>
  <c r="AS170" i="3"/>
  <c r="AS172" i="3"/>
  <c r="AS174" i="3"/>
  <c r="AS176" i="3"/>
  <c r="AS178" i="3"/>
  <c r="AS180" i="3"/>
  <c r="AS182" i="3"/>
  <c r="AS184" i="3"/>
  <c r="AS186" i="3"/>
  <c r="AS188" i="3"/>
  <c r="AS190" i="3"/>
  <c r="AS192" i="3"/>
  <c r="AS194" i="3"/>
  <c r="AS196" i="3"/>
  <c r="AS198" i="3"/>
  <c r="AS200" i="3"/>
  <c r="AS202" i="3"/>
  <c r="AS204" i="3"/>
  <c r="AS206" i="3"/>
  <c r="AS208" i="3"/>
  <c r="AS210" i="3"/>
  <c r="AS212" i="3"/>
  <c r="AS214" i="3"/>
  <c r="AS216" i="3"/>
  <c r="AS218" i="3"/>
  <c r="AS220" i="3"/>
  <c r="AS222" i="3"/>
  <c r="AS224" i="3"/>
  <c r="AS226" i="3"/>
  <c r="AS228" i="3"/>
  <c r="AS230" i="3"/>
  <c r="AS232" i="3"/>
  <c r="AS234" i="3"/>
  <c r="AS236" i="3"/>
  <c r="AS238" i="3"/>
  <c r="AS240" i="3"/>
  <c r="AS242" i="3"/>
  <c r="AS244" i="3"/>
  <c r="AS246" i="3"/>
  <c r="AS248" i="3"/>
  <c r="AS250" i="3"/>
  <c r="AS252" i="3"/>
  <c r="AS254" i="3"/>
  <c r="AS256" i="3"/>
  <c r="AS258" i="3"/>
  <c r="AS260" i="3"/>
  <c r="AS262" i="3"/>
  <c r="AS264" i="3"/>
  <c r="AS266" i="3"/>
  <c r="AS268" i="3"/>
  <c r="AS270" i="3"/>
  <c r="AS272" i="3"/>
  <c r="AS274" i="3"/>
  <c r="AS276" i="3"/>
  <c r="AS278" i="3"/>
  <c r="AS280" i="3"/>
  <c r="AS282" i="3"/>
  <c r="AS284" i="3"/>
  <c r="AS286" i="3"/>
  <c r="AS288" i="3"/>
  <c r="AS290" i="3"/>
  <c r="AS292" i="3"/>
  <c r="AS294" i="3"/>
  <c r="AS296" i="3"/>
  <c r="AS298" i="3"/>
  <c r="AS300" i="3"/>
  <c r="AS302" i="3"/>
  <c r="AS304" i="3"/>
  <c r="AS306" i="3"/>
  <c r="AS308" i="3"/>
  <c r="AS310" i="3"/>
  <c r="AS312" i="3"/>
  <c r="AS314" i="3"/>
  <c r="AS316" i="3"/>
  <c r="AS318" i="3"/>
  <c r="AS320" i="3"/>
  <c r="AS322" i="3"/>
  <c r="AS324" i="3"/>
  <c r="AS326" i="3"/>
  <c r="AS328" i="3"/>
  <c r="AS330" i="3"/>
  <c r="AS332" i="3"/>
  <c r="AS334" i="3"/>
  <c r="AS336" i="3"/>
  <c r="AS338" i="3"/>
  <c r="AS340" i="3"/>
  <c r="AS342" i="3"/>
  <c r="AS344" i="3"/>
  <c r="AS346" i="3"/>
  <c r="AS348"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R16"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F17" i="3" s="1"/>
  <c r="AH18" i="3"/>
  <c r="AH19" i="3"/>
  <c r="AF19" i="3" s="1"/>
  <c r="AH20" i="3"/>
  <c r="AH21" i="3"/>
  <c r="AF21" i="3" s="1"/>
  <c r="AH22" i="3"/>
  <c r="AH23" i="3"/>
  <c r="AF23" i="3" s="1"/>
  <c r="AH24" i="3"/>
  <c r="AH25" i="3"/>
  <c r="AF25" i="3" s="1"/>
  <c r="AH26" i="3"/>
  <c r="AH27" i="3"/>
  <c r="AF27" i="3" s="1"/>
  <c r="AH28" i="3"/>
  <c r="AH29" i="3"/>
  <c r="AF29" i="3" s="1"/>
  <c r="AH30" i="3"/>
  <c r="AH31" i="3"/>
  <c r="AF31" i="3" s="1"/>
  <c r="AH32" i="3"/>
  <c r="AH33" i="3"/>
  <c r="AF33" i="3" s="1"/>
  <c r="AH34" i="3"/>
  <c r="AH35" i="3"/>
  <c r="AF35" i="3" s="1"/>
  <c r="AH36" i="3"/>
  <c r="AH37" i="3"/>
  <c r="AF37" i="3" s="1"/>
  <c r="AH38" i="3"/>
  <c r="AH39" i="3"/>
  <c r="AF39" i="3" s="1"/>
  <c r="AH40" i="3"/>
  <c r="AH41" i="3"/>
  <c r="AF41" i="3" s="1"/>
  <c r="AH42" i="3"/>
  <c r="AH43" i="3"/>
  <c r="AF43" i="3" s="1"/>
  <c r="AH44" i="3"/>
  <c r="AH45" i="3"/>
  <c r="AF45" i="3" s="1"/>
  <c r="AH46" i="3"/>
  <c r="AH47" i="3"/>
  <c r="AF47" i="3" s="1"/>
  <c r="AH48" i="3"/>
  <c r="AH49" i="3"/>
  <c r="AF49" i="3" s="1"/>
  <c r="AH50" i="3"/>
  <c r="AH51" i="3"/>
  <c r="AF51" i="3" s="1"/>
  <c r="AH52" i="3"/>
  <c r="AH53" i="3"/>
  <c r="AF53" i="3" s="1"/>
  <c r="AH54" i="3"/>
  <c r="AH55" i="3"/>
  <c r="AF55" i="3" s="1"/>
  <c r="AH56" i="3"/>
  <c r="AH57" i="3"/>
  <c r="AF57" i="3" s="1"/>
  <c r="AH58" i="3"/>
  <c r="AH59" i="3"/>
  <c r="AF59" i="3" s="1"/>
  <c r="AH60" i="3"/>
  <c r="AH61" i="3"/>
  <c r="AF61" i="3" s="1"/>
  <c r="AH62" i="3"/>
  <c r="AH63" i="3"/>
  <c r="AF63" i="3" s="1"/>
  <c r="AH64" i="3"/>
  <c r="AH65" i="3"/>
  <c r="AF65" i="3" s="1"/>
  <c r="AH66" i="3"/>
  <c r="AH67" i="3"/>
  <c r="AF67" i="3" s="1"/>
  <c r="AH68" i="3"/>
  <c r="AH69" i="3"/>
  <c r="AF69" i="3" s="1"/>
  <c r="AH70" i="3"/>
  <c r="AH71" i="3"/>
  <c r="AF71" i="3" s="1"/>
  <c r="AH72" i="3"/>
  <c r="AH73" i="3"/>
  <c r="AF73" i="3" s="1"/>
  <c r="AH74" i="3"/>
  <c r="AH75" i="3"/>
  <c r="AF75" i="3" s="1"/>
  <c r="AH76" i="3"/>
  <c r="AH77" i="3"/>
  <c r="AF77" i="3" s="1"/>
  <c r="AH78" i="3"/>
  <c r="AH79" i="3"/>
  <c r="AF79" i="3" s="1"/>
  <c r="AH80" i="3"/>
  <c r="AH81" i="3"/>
  <c r="AF81" i="3" s="1"/>
  <c r="AH82" i="3"/>
  <c r="AH83" i="3"/>
  <c r="AF83" i="3" s="1"/>
  <c r="AH84" i="3"/>
  <c r="AH85" i="3"/>
  <c r="AF85" i="3" s="1"/>
  <c r="AH86" i="3"/>
  <c r="AH87" i="3"/>
  <c r="AF87" i="3" s="1"/>
  <c r="AH88" i="3"/>
  <c r="AH89" i="3"/>
  <c r="AF89" i="3" s="1"/>
  <c r="AH90" i="3"/>
  <c r="AH91" i="3"/>
  <c r="AF91" i="3" s="1"/>
  <c r="AH92" i="3"/>
  <c r="AH93" i="3"/>
  <c r="AF93" i="3" s="1"/>
  <c r="AH94" i="3"/>
  <c r="AH95" i="3"/>
  <c r="AF95" i="3" s="1"/>
  <c r="AH96" i="3"/>
  <c r="AH97" i="3"/>
  <c r="AF97" i="3" s="1"/>
  <c r="AH98" i="3"/>
  <c r="AH99" i="3"/>
  <c r="AF99" i="3" s="1"/>
  <c r="AH100" i="3"/>
  <c r="AH101" i="3"/>
  <c r="AF101" i="3" s="1"/>
  <c r="AH102" i="3"/>
  <c r="AH103" i="3"/>
  <c r="AF103" i="3" s="1"/>
  <c r="AH104" i="3"/>
  <c r="AH105" i="3"/>
  <c r="AF105" i="3" s="1"/>
  <c r="AH106" i="3"/>
  <c r="AH107" i="3"/>
  <c r="AF107" i="3" s="1"/>
  <c r="AH108" i="3"/>
  <c r="AH109" i="3"/>
  <c r="AF109" i="3" s="1"/>
  <c r="AH110" i="3"/>
  <c r="AH111" i="3"/>
  <c r="AF111" i="3" s="1"/>
  <c r="AH112" i="3"/>
  <c r="AH113" i="3"/>
  <c r="AF113" i="3" s="1"/>
  <c r="AH114" i="3"/>
  <c r="AH115" i="3"/>
  <c r="AF115" i="3" s="1"/>
  <c r="AH116" i="3"/>
  <c r="AH117" i="3"/>
  <c r="AF117" i="3" s="1"/>
  <c r="AH118" i="3"/>
  <c r="AH119" i="3"/>
  <c r="AF119" i="3" s="1"/>
  <c r="AH120" i="3"/>
  <c r="AH121" i="3"/>
  <c r="AF121" i="3" s="1"/>
  <c r="AH122" i="3"/>
  <c r="AH123" i="3"/>
  <c r="AF123" i="3" s="1"/>
  <c r="AH124" i="3"/>
  <c r="AH125" i="3"/>
  <c r="AF125" i="3" s="1"/>
  <c r="AH126" i="3"/>
  <c r="AH127" i="3"/>
  <c r="AF127" i="3" s="1"/>
  <c r="AH128" i="3"/>
  <c r="AH129" i="3"/>
  <c r="AF129" i="3" s="1"/>
  <c r="AH130" i="3"/>
  <c r="AH131" i="3"/>
  <c r="AF131" i="3" s="1"/>
  <c r="AH132" i="3"/>
  <c r="AH133" i="3"/>
  <c r="AF133" i="3" s="1"/>
  <c r="AH134" i="3"/>
  <c r="AH135" i="3"/>
  <c r="AF135" i="3" s="1"/>
  <c r="AH136" i="3"/>
  <c r="AH137" i="3"/>
  <c r="AF137" i="3" s="1"/>
  <c r="AH138" i="3"/>
  <c r="AH139" i="3"/>
  <c r="AF139" i="3" s="1"/>
  <c r="AH140" i="3"/>
  <c r="AH141" i="3"/>
  <c r="AF141" i="3" s="1"/>
  <c r="AH142" i="3"/>
  <c r="AH143" i="3"/>
  <c r="AF143" i="3" s="1"/>
  <c r="AH144" i="3"/>
  <c r="AH145" i="3"/>
  <c r="AF145" i="3" s="1"/>
  <c r="AH146" i="3"/>
  <c r="AH147" i="3"/>
  <c r="AF147" i="3" s="1"/>
  <c r="AH148" i="3"/>
  <c r="AH149" i="3"/>
  <c r="AF149" i="3" s="1"/>
  <c r="AH150" i="3"/>
  <c r="AH151" i="3"/>
  <c r="AF151" i="3" s="1"/>
  <c r="AH152" i="3"/>
  <c r="AH153" i="3"/>
  <c r="AF153" i="3" s="1"/>
  <c r="AH154" i="3"/>
  <c r="AH155" i="3"/>
  <c r="AF155" i="3" s="1"/>
  <c r="AH156" i="3"/>
  <c r="AH157" i="3"/>
  <c r="AF157" i="3" s="1"/>
  <c r="AH158" i="3"/>
  <c r="AH159" i="3"/>
  <c r="AF159" i="3" s="1"/>
  <c r="AH160" i="3"/>
  <c r="AH161" i="3"/>
  <c r="AF161" i="3" s="1"/>
  <c r="AH162" i="3"/>
  <c r="AH163" i="3"/>
  <c r="AF163" i="3" s="1"/>
  <c r="AH164" i="3"/>
  <c r="AH165" i="3"/>
  <c r="AF165" i="3" s="1"/>
  <c r="AH166" i="3"/>
  <c r="AH167" i="3"/>
  <c r="AF167" i="3" s="1"/>
  <c r="AH168" i="3"/>
  <c r="AH169" i="3"/>
  <c r="AF169" i="3" s="1"/>
  <c r="AH170" i="3"/>
  <c r="AH171" i="3"/>
  <c r="AF171" i="3" s="1"/>
  <c r="AH172" i="3"/>
  <c r="AH173" i="3"/>
  <c r="AF173" i="3" s="1"/>
  <c r="AH174" i="3"/>
  <c r="AH175" i="3"/>
  <c r="AF175" i="3" s="1"/>
  <c r="AH176" i="3"/>
  <c r="AH177" i="3"/>
  <c r="AF177" i="3" s="1"/>
  <c r="AH178" i="3"/>
  <c r="AH179" i="3"/>
  <c r="AF179" i="3" s="1"/>
  <c r="AH180" i="3"/>
  <c r="AH181" i="3"/>
  <c r="AF181" i="3" s="1"/>
  <c r="AH182" i="3"/>
  <c r="AH183" i="3"/>
  <c r="AF183" i="3" s="1"/>
  <c r="AH184" i="3"/>
  <c r="AH185" i="3"/>
  <c r="AF185" i="3" s="1"/>
  <c r="AH186" i="3"/>
  <c r="AH187" i="3"/>
  <c r="AF187" i="3" s="1"/>
  <c r="AH188" i="3"/>
  <c r="AH189" i="3"/>
  <c r="AF189" i="3" s="1"/>
  <c r="AH190" i="3"/>
  <c r="AH191" i="3"/>
  <c r="AF191" i="3" s="1"/>
  <c r="AH192" i="3"/>
  <c r="AH193" i="3"/>
  <c r="AF193" i="3" s="1"/>
  <c r="AH194" i="3"/>
  <c r="AH195" i="3"/>
  <c r="AF195" i="3" s="1"/>
  <c r="AH196" i="3"/>
  <c r="AH197" i="3"/>
  <c r="AF197" i="3" s="1"/>
  <c r="AH198" i="3"/>
  <c r="AH199" i="3"/>
  <c r="AF199" i="3" s="1"/>
  <c r="AH200" i="3"/>
  <c r="AH201" i="3"/>
  <c r="AF201" i="3" s="1"/>
  <c r="AH202" i="3"/>
  <c r="AH203" i="3"/>
  <c r="AF203" i="3" s="1"/>
  <c r="AH204" i="3"/>
  <c r="AH205" i="3"/>
  <c r="AF205" i="3" s="1"/>
  <c r="AH206" i="3"/>
  <c r="AH207" i="3"/>
  <c r="AF207" i="3" s="1"/>
  <c r="AH208" i="3"/>
  <c r="AH209" i="3"/>
  <c r="AF209" i="3" s="1"/>
  <c r="AH210" i="3"/>
  <c r="AH211" i="3"/>
  <c r="AF211" i="3" s="1"/>
  <c r="AH212" i="3"/>
  <c r="AH213" i="3"/>
  <c r="AF213" i="3" s="1"/>
  <c r="AH214" i="3"/>
  <c r="AH215" i="3"/>
  <c r="AF215" i="3" s="1"/>
  <c r="AH216" i="3"/>
  <c r="AH217" i="3"/>
  <c r="AF217" i="3" s="1"/>
  <c r="AH218" i="3"/>
  <c r="AH219" i="3"/>
  <c r="AF219" i="3" s="1"/>
  <c r="AH220" i="3"/>
  <c r="AH221" i="3"/>
  <c r="AF221" i="3" s="1"/>
  <c r="AH222" i="3"/>
  <c r="AH223" i="3"/>
  <c r="AF223" i="3" s="1"/>
  <c r="AH224" i="3"/>
  <c r="AH225" i="3"/>
  <c r="AF225" i="3" s="1"/>
  <c r="AH226" i="3"/>
  <c r="AH227" i="3"/>
  <c r="AF227" i="3" s="1"/>
  <c r="AH228" i="3"/>
  <c r="AH229" i="3"/>
  <c r="AF229" i="3" s="1"/>
  <c r="AH230" i="3"/>
  <c r="AH231" i="3"/>
  <c r="AF231" i="3" s="1"/>
  <c r="AH232" i="3"/>
  <c r="AH233" i="3"/>
  <c r="AF233" i="3" s="1"/>
  <c r="AH234" i="3"/>
  <c r="AH235" i="3"/>
  <c r="AF235" i="3" s="1"/>
  <c r="AH236" i="3"/>
  <c r="AH237" i="3"/>
  <c r="AF237" i="3" s="1"/>
  <c r="AH238" i="3"/>
  <c r="AH239" i="3"/>
  <c r="AF239" i="3" s="1"/>
  <c r="AH240" i="3"/>
  <c r="AH241" i="3"/>
  <c r="AF241" i="3" s="1"/>
  <c r="AH242" i="3"/>
  <c r="AH243" i="3"/>
  <c r="AF243" i="3" s="1"/>
  <c r="AH244" i="3"/>
  <c r="AH245" i="3"/>
  <c r="AF245" i="3" s="1"/>
  <c r="AH246" i="3"/>
  <c r="AH247" i="3"/>
  <c r="AF247" i="3" s="1"/>
  <c r="AH248" i="3"/>
  <c r="AH249" i="3"/>
  <c r="AF249" i="3" s="1"/>
  <c r="AH250" i="3"/>
  <c r="AH251" i="3"/>
  <c r="AF251" i="3" s="1"/>
  <c r="AH252" i="3"/>
  <c r="AH253" i="3"/>
  <c r="AF253" i="3" s="1"/>
  <c r="AH254" i="3"/>
  <c r="AH255" i="3"/>
  <c r="AF255" i="3" s="1"/>
  <c r="AH256" i="3"/>
  <c r="AH257" i="3"/>
  <c r="AF257" i="3" s="1"/>
  <c r="AH258" i="3"/>
  <c r="AH259" i="3"/>
  <c r="AF259" i="3" s="1"/>
  <c r="AH260" i="3"/>
  <c r="AH261" i="3"/>
  <c r="AF261" i="3" s="1"/>
  <c r="AH262" i="3"/>
  <c r="AH263" i="3"/>
  <c r="AF263" i="3" s="1"/>
  <c r="AH264" i="3"/>
  <c r="AH265" i="3"/>
  <c r="AF265" i="3" s="1"/>
  <c r="AH266" i="3"/>
  <c r="AH267" i="3"/>
  <c r="AF267" i="3" s="1"/>
  <c r="AH268" i="3"/>
  <c r="AH269" i="3"/>
  <c r="AF269" i="3" s="1"/>
  <c r="AH270" i="3"/>
  <c r="AH271" i="3"/>
  <c r="AF271" i="3" s="1"/>
  <c r="AH272" i="3"/>
  <c r="AH273" i="3"/>
  <c r="AF273" i="3" s="1"/>
  <c r="AH274" i="3"/>
  <c r="AH275" i="3"/>
  <c r="AF275" i="3" s="1"/>
  <c r="AH276" i="3"/>
  <c r="AH277" i="3"/>
  <c r="AF277" i="3" s="1"/>
  <c r="AH278" i="3"/>
  <c r="AH279" i="3"/>
  <c r="AF279" i="3" s="1"/>
  <c r="AH280" i="3"/>
  <c r="AH281" i="3"/>
  <c r="AF281" i="3" s="1"/>
  <c r="AH282" i="3"/>
  <c r="AH283" i="3"/>
  <c r="AF283" i="3" s="1"/>
  <c r="AH284" i="3"/>
  <c r="AH285" i="3"/>
  <c r="AF285" i="3" s="1"/>
  <c r="AH286" i="3"/>
  <c r="AH287" i="3"/>
  <c r="AF287" i="3" s="1"/>
  <c r="AH288" i="3"/>
  <c r="AH289" i="3"/>
  <c r="AF289" i="3" s="1"/>
  <c r="AH290" i="3"/>
  <c r="AH291" i="3"/>
  <c r="AF291" i="3" s="1"/>
  <c r="AH292" i="3"/>
  <c r="AH293" i="3"/>
  <c r="AF293" i="3" s="1"/>
  <c r="AH294" i="3"/>
  <c r="AH295" i="3"/>
  <c r="AF295" i="3" s="1"/>
  <c r="AH296" i="3"/>
  <c r="AH297" i="3"/>
  <c r="AF297" i="3" s="1"/>
  <c r="AH298" i="3"/>
  <c r="AH299" i="3"/>
  <c r="AF299" i="3" s="1"/>
  <c r="AH300" i="3"/>
  <c r="AH301" i="3"/>
  <c r="AF301" i="3" s="1"/>
  <c r="AH302" i="3"/>
  <c r="AH303" i="3"/>
  <c r="AF303" i="3" s="1"/>
  <c r="AH304" i="3"/>
  <c r="AH305" i="3"/>
  <c r="AF305" i="3" s="1"/>
  <c r="AH306" i="3"/>
  <c r="AH307" i="3"/>
  <c r="AF307" i="3" s="1"/>
  <c r="AH308" i="3"/>
  <c r="AH309" i="3"/>
  <c r="AF309" i="3" s="1"/>
  <c r="AH310" i="3"/>
  <c r="AH311" i="3"/>
  <c r="AF311" i="3" s="1"/>
  <c r="AH312" i="3"/>
  <c r="AH313" i="3"/>
  <c r="AF313" i="3" s="1"/>
  <c r="AH314" i="3"/>
  <c r="AH315" i="3"/>
  <c r="AF315" i="3" s="1"/>
  <c r="AH316" i="3"/>
  <c r="AH317" i="3"/>
  <c r="AF317" i="3" s="1"/>
  <c r="AH318" i="3"/>
  <c r="AH319" i="3"/>
  <c r="AF319" i="3" s="1"/>
  <c r="AH320" i="3"/>
  <c r="AH321" i="3"/>
  <c r="AF321" i="3" s="1"/>
  <c r="AH322" i="3"/>
  <c r="AH323" i="3"/>
  <c r="AF323" i="3" s="1"/>
  <c r="AH324" i="3"/>
  <c r="AH325" i="3"/>
  <c r="AF325" i="3" s="1"/>
  <c r="AH326" i="3"/>
  <c r="AH327" i="3"/>
  <c r="AF327" i="3" s="1"/>
  <c r="AH328" i="3"/>
  <c r="AH329" i="3"/>
  <c r="AF329" i="3" s="1"/>
  <c r="AH330" i="3"/>
  <c r="AH331" i="3"/>
  <c r="AF331" i="3" s="1"/>
  <c r="AH332" i="3"/>
  <c r="AH333" i="3"/>
  <c r="AF333" i="3" s="1"/>
  <c r="AH334" i="3"/>
  <c r="AH335" i="3"/>
  <c r="AF335" i="3" s="1"/>
  <c r="AH336" i="3"/>
  <c r="AH337" i="3"/>
  <c r="AF337" i="3" s="1"/>
  <c r="AH338" i="3"/>
  <c r="AH339" i="3"/>
  <c r="AF339" i="3" s="1"/>
  <c r="AH340" i="3"/>
  <c r="AH341" i="3"/>
  <c r="AF341" i="3" s="1"/>
  <c r="AH342" i="3"/>
  <c r="AH343" i="3"/>
  <c r="AF343" i="3" s="1"/>
  <c r="AH344" i="3"/>
  <c r="AH345" i="3"/>
  <c r="AF345" i="3" s="1"/>
  <c r="AH346" i="3"/>
  <c r="AH347" i="3"/>
  <c r="AF347" i="3" s="1"/>
  <c r="AH348" i="3"/>
  <c r="AH349" i="3"/>
  <c r="AF349" i="3" s="1"/>
  <c r="AH350" i="3"/>
  <c r="AH351" i="3"/>
  <c r="AF351" i="3" s="1"/>
  <c r="AH352" i="3"/>
  <c r="AH353" i="3"/>
  <c r="AF353" i="3" s="1"/>
  <c r="AH354" i="3"/>
  <c r="AH355" i="3"/>
  <c r="AF355" i="3" s="1"/>
  <c r="AH356" i="3"/>
  <c r="AH357" i="3"/>
  <c r="AF357" i="3" s="1"/>
  <c r="AH358" i="3"/>
  <c r="AH359" i="3"/>
  <c r="AF359" i="3" s="1"/>
  <c r="AH360" i="3"/>
  <c r="AH361" i="3"/>
  <c r="AF361" i="3" s="1"/>
  <c r="AH362" i="3"/>
  <c r="AH363" i="3"/>
  <c r="AF363" i="3" s="1"/>
  <c r="AH364" i="3"/>
  <c r="AH365" i="3"/>
  <c r="AF365" i="3" s="1"/>
  <c r="AH366" i="3"/>
  <c r="AH367" i="3"/>
  <c r="AF367" i="3" s="1"/>
  <c r="AH368" i="3"/>
  <c r="AH369" i="3"/>
  <c r="AF369" i="3" s="1"/>
  <c r="AH370" i="3"/>
  <c r="AH371" i="3"/>
  <c r="AF371" i="3" s="1"/>
  <c r="AH372" i="3"/>
  <c r="AH373" i="3"/>
  <c r="AF373" i="3" s="1"/>
  <c r="AH374" i="3"/>
  <c r="AH375" i="3"/>
  <c r="AF375" i="3" s="1"/>
  <c r="AH376" i="3"/>
  <c r="AH377" i="3"/>
  <c r="AF377" i="3" s="1"/>
  <c r="AH378" i="3"/>
  <c r="AH379" i="3"/>
  <c r="AF379" i="3" s="1"/>
  <c r="AH380" i="3"/>
  <c r="AH381" i="3"/>
  <c r="AF381" i="3" s="1"/>
  <c r="AH382" i="3"/>
  <c r="AH383" i="3"/>
  <c r="AF383" i="3" s="1"/>
  <c r="AH384" i="3"/>
  <c r="AH385" i="3"/>
  <c r="AF385" i="3" s="1"/>
  <c r="AH386" i="3"/>
  <c r="AH387" i="3"/>
  <c r="AF387" i="3" s="1"/>
  <c r="AH388" i="3"/>
  <c r="AH389" i="3"/>
  <c r="AF389" i="3" s="1"/>
  <c r="AH390" i="3"/>
  <c r="AH391" i="3"/>
  <c r="AF391" i="3" s="1"/>
  <c r="AH392" i="3"/>
  <c r="AH393" i="3"/>
  <c r="AF393" i="3" s="1"/>
  <c r="AH394" i="3"/>
  <c r="AH395" i="3"/>
  <c r="AF395" i="3" s="1"/>
  <c r="AH396" i="3"/>
  <c r="AH397" i="3"/>
  <c r="AF397" i="3" s="1"/>
  <c r="AH398" i="3"/>
  <c r="AH399" i="3"/>
  <c r="AF399" i="3" s="1"/>
  <c r="AH400" i="3"/>
  <c r="AH401" i="3"/>
  <c r="AF401" i="3" s="1"/>
  <c r="AH402" i="3"/>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H419" i="3"/>
  <c r="AF419" i="3" s="1"/>
  <c r="AH420" i="3"/>
  <c r="AH421" i="3"/>
  <c r="AF421" i="3" s="1"/>
  <c r="AH422" i="3"/>
  <c r="AH423" i="3"/>
  <c r="AF423" i="3" s="1"/>
  <c r="AH424" i="3"/>
  <c r="AH425" i="3"/>
  <c r="AF425" i="3" s="1"/>
  <c r="AH426" i="3"/>
  <c r="AH427" i="3"/>
  <c r="AF427" i="3" s="1"/>
  <c r="AH428" i="3"/>
  <c r="AH429" i="3"/>
  <c r="AF429" i="3" s="1"/>
  <c r="AH430" i="3"/>
  <c r="AH431" i="3"/>
  <c r="AF431" i="3" s="1"/>
  <c r="AH432" i="3"/>
  <c r="AH433" i="3"/>
  <c r="AF433" i="3" s="1"/>
  <c r="AH434" i="3"/>
  <c r="AH435" i="3"/>
  <c r="AF435" i="3" s="1"/>
  <c r="AH436" i="3"/>
  <c r="AH437" i="3"/>
  <c r="AF437" i="3" s="1"/>
  <c r="AH438" i="3"/>
  <c r="AH439" i="3"/>
  <c r="AF439" i="3" s="1"/>
  <c r="AH440" i="3"/>
  <c r="AH441" i="3"/>
  <c r="AF441" i="3" s="1"/>
  <c r="AH442" i="3"/>
  <c r="AH443" i="3"/>
  <c r="AF443" i="3" s="1"/>
  <c r="AH444" i="3"/>
  <c r="AH445" i="3"/>
  <c r="AF445" i="3" s="1"/>
  <c r="AH446" i="3"/>
  <c r="AH447" i="3"/>
  <c r="AF447" i="3" s="1"/>
  <c r="AH448" i="3"/>
  <c r="AH449" i="3"/>
  <c r="AF449" i="3" s="1"/>
  <c r="AH450" i="3"/>
  <c r="AH451" i="3"/>
  <c r="AF451" i="3" s="1"/>
  <c r="AH452" i="3"/>
  <c r="AH453" i="3"/>
  <c r="AF453" i="3" s="1"/>
  <c r="AH454" i="3"/>
  <c r="AH455" i="3"/>
  <c r="AF455" i="3" s="1"/>
  <c r="AH456" i="3"/>
  <c r="AH457" i="3"/>
  <c r="AF457" i="3" s="1"/>
  <c r="AH458" i="3"/>
  <c r="AH459" i="3"/>
  <c r="AF459" i="3" s="1"/>
  <c r="AH460" i="3"/>
  <c r="AH461" i="3"/>
  <c r="AF461" i="3" s="1"/>
  <c r="AH462" i="3"/>
  <c r="AH463" i="3"/>
  <c r="AF463" i="3" s="1"/>
  <c r="AH464" i="3"/>
  <c r="AH465" i="3"/>
  <c r="AF465" i="3" s="1"/>
  <c r="AH466" i="3"/>
  <c r="AH467" i="3"/>
  <c r="AF467" i="3" s="1"/>
  <c r="AH468" i="3"/>
  <c r="AH469" i="3"/>
  <c r="AF469" i="3" s="1"/>
  <c r="AH470" i="3"/>
  <c r="AH471" i="3"/>
  <c r="AF471" i="3" s="1"/>
  <c r="AH472" i="3"/>
  <c r="AH473" i="3"/>
  <c r="AF473" i="3" s="1"/>
  <c r="AH474" i="3"/>
  <c r="AH475" i="3"/>
  <c r="AF475" i="3" s="1"/>
  <c r="AH476" i="3"/>
  <c r="AH477" i="3"/>
  <c r="AF477" i="3" s="1"/>
  <c r="AH478" i="3"/>
  <c r="AH479" i="3"/>
  <c r="AF479" i="3" s="1"/>
  <c r="AH480" i="3"/>
  <c r="AH481" i="3"/>
  <c r="AF481" i="3" s="1"/>
  <c r="AH482" i="3"/>
  <c r="AH483" i="3"/>
  <c r="AF483" i="3" s="1"/>
  <c r="AH484" i="3"/>
  <c r="AH485" i="3"/>
  <c r="AF485" i="3" s="1"/>
  <c r="AH486" i="3"/>
  <c r="AH487" i="3"/>
  <c r="AF487" i="3" s="1"/>
  <c r="AH488" i="3"/>
  <c r="AH489" i="3"/>
  <c r="AF489" i="3" s="1"/>
  <c r="AH490" i="3"/>
  <c r="AH491" i="3"/>
  <c r="AF491" i="3" s="1"/>
  <c r="AH492" i="3"/>
  <c r="AH493" i="3"/>
  <c r="AF493" i="3" s="1"/>
  <c r="AH494" i="3"/>
  <c r="AH495" i="3"/>
  <c r="AF495" i="3" s="1"/>
  <c r="AH496" i="3"/>
  <c r="AH497" i="3"/>
  <c r="AF497" i="3" s="1"/>
  <c r="AH498" i="3"/>
  <c r="AH499" i="3"/>
  <c r="AF499" i="3" s="1"/>
  <c r="AH500" i="3"/>
  <c r="AH501" i="3"/>
  <c r="AF501" i="3" s="1"/>
  <c r="AH502" i="3"/>
  <c r="AH503" i="3"/>
  <c r="AF503" i="3" s="1"/>
  <c r="AH504" i="3"/>
  <c r="AH505" i="3"/>
  <c r="AF505" i="3" s="1"/>
  <c r="AH506" i="3"/>
  <c r="AH507" i="3"/>
  <c r="AF507" i="3" s="1"/>
  <c r="AH508" i="3"/>
  <c r="AH509" i="3"/>
  <c r="AF509" i="3" s="1"/>
  <c r="AH510" i="3"/>
  <c r="AH511" i="3"/>
  <c r="AF511" i="3" s="1"/>
  <c r="AH512" i="3"/>
  <c r="AH513" i="3"/>
  <c r="AF513" i="3" s="1"/>
  <c r="AH514" i="3"/>
  <c r="AH515" i="3"/>
  <c r="AF515" i="3" s="1"/>
  <c r="AH516" i="3"/>
  <c r="AH517" i="3"/>
  <c r="AF517" i="3" s="1"/>
  <c r="AH518" i="3"/>
  <c r="AH519" i="3"/>
  <c r="AF519" i="3" s="1"/>
  <c r="AH520" i="3"/>
  <c r="AH521" i="3"/>
  <c r="AF521" i="3" s="1"/>
  <c r="AH522" i="3"/>
  <c r="AH523" i="3"/>
  <c r="AF523" i="3" s="1"/>
  <c r="AH524" i="3"/>
  <c r="AH525" i="3"/>
  <c r="AF525" i="3" s="1"/>
  <c r="AH526" i="3"/>
  <c r="AH527" i="3"/>
  <c r="AF527" i="3" s="1"/>
  <c r="AH528" i="3"/>
  <c r="AH529" i="3"/>
  <c r="AF529" i="3" s="1"/>
  <c r="AH530" i="3"/>
  <c r="AH531" i="3"/>
  <c r="AF531" i="3" s="1"/>
  <c r="AH532" i="3"/>
  <c r="AH533" i="3"/>
  <c r="AF533" i="3" s="1"/>
  <c r="AH534" i="3"/>
  <c r="AH535" i="3"/>
  <c r="AF535" i="3" s="1"/>
  <c r="AH536" i="3"/>
  <c r="AH537" i="3"/>
  <c r="AF537" i="3" s="1"/>
  <c r="AH538" i="3"/>
  <c r="AH539" i="3"/>
  <c r="AF539" i="3" s="1"/>
  <c r="AH540" i="3"/>
  <c r="AH541" i="3"/>
  <c r="AF541" i="3" s="1"/>
  <c r="AH542" i="3"/>
  <c r="AH543" i="3"/>
  <c r="AF543" i="3" s="1"/>
  <c r="AH544" i="3"/>
  <c r="AH545" i="3"/>
  <c r="AF545" i="3" s="1"/>
  <c r="AH546" i="3"/>
  <c r="AH547" i="3"/>
  <c r="AF547" i="3" s="1"/>
  <c r="AH548" i="3"/>
  <c r="AH549" i="3"/>
  <c r="AF549" i="3" s="1"/>
  <c r="AH550" i="3"/>
  <c r="AH551" i="3"/>
  <c r="AF551" i="3" s="1"/>
  <c r="AH552" i="3"/>
  <c r="AH553" i="3"/>
  <c r="AF553" i="3" s="1"/>
  <c r="AH554" i="3"/>
  <c r="AH555" i="3"/>
  <c r="AF555" i="3" s="1"/>
  <c r="AH556" i="3"/>
  <c r="AH557" i="3"/>
  <c r="AF557" i="3" s="1"/>
  <c r="AH558" i="3"/>
  <c r="AH559" i="3"/>
  <c r="AF559" i="3" s="1"/>
  <c r="AH560" i="3"/>
  <c r="AH561" i="3"/>
  <c r="AF561" i="3" s="1"/>
  <c r="AH562" i="3"/>
  <c r="AH563" i="3"/>
  <c r="AF563" i="3" s="1"/>
  <c r="AH564" i="3"/>
  <c r="AH565" i="3"/>
  <c r="AF565" i="3" s="1"/>
  <c r="AH566" i="3"/>
  <c r="AH567" i="3"/>
  <c r="AF567" i="3" s="1"/>
  <c r="AH568" i="3"/>
  <c r="AH569" i="3"/>
  <c r="AF569" i="3" s="1"/>
  <c r="AH570" i="3"/>
  <c r="AH571" i="3"/>
  <c r="AF571" i="3" s="1"/>
  <c r="AH572" i="3"/>
  <c r="AH573" i="3"/>
  <c r="AF573" i="3" s="1"/>
  <c r="AH574" i="3"/>
  <c r="AH575" i="3"/>
  <c r="AF575" i="3" s="1"/>
  <c r="AH576" i="3"/>
  <c r="AH577" i="3"/>
  <c r="AF577" i="3" s="1"/>
  <c r="AH578" i="3"/>
  <c r="AH579" i="3"/>
  <c r="AF579" i="3" s="1"/>
  <c r="AH580" i="3"/>
  <c r="AH581" i="3"/>
  <c r="AF581" i="3" s="1"/>
  <c r="AH582" i="3"/>
  <c r="AH583" i="3"/>
  <c r="AF583" i="3" s="1"/>
  <c r="AH584" i="3"/>
  <c r="AH585" i="3"/>
  <c r="AF585" i="3" s="1"/>
  <c r="AH586" i="3"/>
  <c r="AH587" i="3"/>
  <c r="AF587" i="3" s="1"/>
  <c r="AH588" i="3"/>
  <c r="AH589" i="3"/>
  <c r="AF589" i="3" s="1"/>
  <c r="AH590" i="3"/>
  <c r="AH591" i="3"/>
  <c r="AF591" i="3" s="1"/>
  <c r="AH592" i="3"/>
  <c r="AH593" i="3"/>
  <c r="AF593" i="3" s="1"/>
  <c r="AH594" i="3"/>
  <c r="AH595" i="3"/>
  <c r="AF595" i="3" s="1"/>
  <c r="AH596" i="3"/>
  <c r="AH597" i="3"/>
  <c r="AF597" i="3" s="1"/>
  <c r="AH598" i="3"/>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H615" i="3"/>
  <c r="AF615" i="3" s="1"/>
  <c r="AH616" i="3"/>
  <c r="AH617" i="3"/>
  <c r="AF617" i="3" s="1"/>
  <c r="AH618" i="3"/>
  <c r="AH619" i="3"/>
  <c r="AF619" i="3" s="1"/>
  <c r="AH620" i="3"/>
  <c r="AH621" i="3"/>
  <c r="AF621" i="3" s="1"/>
  <c r="AH622" i="3"/>
  <c r="AH623" i="3"/>
  <c r="AF623" i="3" s="1"/>
  <c r="AH624" i="3"/>
  <c r="AH625" i="3"/>
  <c r="AF625" i="3" s="1"/>
  <c r="AH626" i="3"/>
  <c r="AH627" i="3"/>
  <c r="AF627" i="3" s="1"/>
  <c r="AH628" i="3"/>
  <c r="AH629" i="3"/>
  <c r="AF629" i="3" s="1"/>
  <c r="AH630" i="3"/>
  <c r="AH631" i="3"/>
  <c r="AF631" i="3" s="1"/>
  <c r="AH632" i="3"/>
  <c r="AH633" i="3"/>
  <c r="AF633" i="3" s="1"/>
  <c r="AH634" i="3"/>
  <c r="AH635" i="3"/>
  <c r="AF635" i="3" s="1"/>
  <c r="AH636" i="3"/>
  <c r="AH637" i="3"/>
  <c r="AF637" i="3" s="1"/>
  <c r="AH638" i="3"/>
  <c r="AH639" i="3"/>
  <c r="AF639" i="3" s="1"/>
  <c r="AH640" i="3"/>
  <c r="AH641" i="3"/>
  <c r="AF641" i="3" s="1"/>
  <c r="AH642" i="3"/>
  <c r="AH643" i="3"/>
  <c r="AF643" i="3" s="1"/>
  <c r="AH644" i="3"/>
  <c r="AH645" i="3"/>
  <c r="AF645" i="3" s="1"/>
  <c r="AH646" i="3"/>
  <c r="AH647" i="3"/>
  <c r="AF647" i="3" s="1"/>
  <c r="AH648" i="3"/>
  <c r="AH649" i="3"/>
  <c r="AF649" i="3" s="1"/>
  <c r="AH650" i="3"/>
  <c r="AH651" i="3"/>
  <c r="AF651" i="3" s="1"/>
  <c r="AH652" i="3"/>
  <c r="AH653" i="3"/>
  <c r="AF653" i="3" s="1"/>
  <c r="AH654" i="3"/>
  <c r="AH655" i="3"/>
  <c r="AF655" i="3" s="1"/>
  <c r="AH656" i="3"/>
  <c r="AH657" i="3"/>
  <c r="AF657" i="3" s="1"/>
  <c r="AH658" i="3"/>
  <c r="AH659" i="3"/>
  <c r="AF659" i="3" s="1"/>
  <c r="AH660" i="3"/>
  <c r="AH661" i="3"/>
  <c r="AF661" i="3" s="1"/>
  <c r="AH662" i="3"/>
  <c r="AH663" i="3"/>
  <c r="AF663" i="3" s="1"/>
  <c r="AH664" i="3"/>
  <c r="AH665" i="3"/>
  <c r="AF665" i="3" s="1"/>
  <c r="AH666" i="3"/>
  <c r="AH667" i="3"/>
  <c r="AF667" i="3" s="1"/>
  <c r="AH668" i="3"/>
  <c r="AH669" i="3"/>
  <c r="AF669" i="3" s="1"/>
  <c r="AH670" i="3"/>
  <c r="AH671" i="3"/>
  <c r="AF671" i="3" s="1"/>
  <c r="AH672" i="3"/>
  <c r="AH673" i="3"/>
  <c r="AF673" i="3" s="1"/>
  <c r="AH674" i="3"/>
  <c r="AH675" i="3"/>
  <c r="AF675" i="3" s="1"/>
  <c r="AH676" i="3"/>
  <c r="AH677" i="3"/>
  <c r="AF677" i="3" s="1"/>
  <c r="AH678" i="3"/>
  <c r="AH679" i="3"/>
  <c r="AF679" i="3" s="1"/>
  <c r="AH680" i="3"/>
  <c r="AH681" i="3"/>
  <c r="AF681" i="3" s="1"/>
  <c r="AH682" i="3"/>
  <c r="AH683" i="3"/>
  <c r="AF683" i="3" s="1"/>
  <c r="AH684" i="3"/>
  <c r="AH685" i="3"/>
  <c r="AF685" i="3" s="1"/>
  <c r="AH686" i="3"/>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H703" i="3"/>
  <c r="AF703" i="3" s="1"/>
  <c r="AH704" i="3"/>
  <c r="AH705" i="3"/>
  <c r="AF705" i="3" s="1"/>
  <c r="AH706" i="3"/>
  <c r="AH707" i="3"/>
  <c r="AF707" i="3" s="1"/>
  <c r="AH708" i="3"/>
  <c r="AH709" i="3"/>
  <c r="AF709" i="3" s="1"/>
  <c r="AH710" i="3"/>
  <c r="AH711" i="3"/>
  <c r="AF711" i="3" s="1"/>
  <c r="AH712" i="3"/>
  <c r="AH713" i="3"/>
  <c r="AF713" i="3" s="1"/>
  <c r="AH714" i="3"/>
  <c r="AH715" i="3"/>
  <c r="AF715" i="3" s="1"/>
  <c r="AH716" i="3"/>
  <c r="AH717" i="3"/>
  <c r="AF717" i="3" s="1"/>
  <c r="AH718" i="3"/>
  <c r="AH719" i="3"/>
  <c r="AF719" i="3" s="1"/>
  <c r="AH720" i="3"/>
  <c r="AH721" i="3"/>
  <c r="AF721" i="3" s="1"/>
  <c r="AH722" i="3"/>
  <c r="AH723" i="3"/>
  <c r="AF723" i="3" s="1"/>
  <c r="AH724" i="3"/>
  <c r="AH725" i="3"/>
  <c r="AF725" i="3" s="1"/>
  <c r="AH726" i="3"/>
  <c r="AH727" i="3"/>
  <c r="AF727" i="3" s="1"/>
  <c r="AH728" i="3"/>
  <c r="AH729" i="3"/>
  <c r="AF729" i="3" s="1"/>
  <c r="AH730" i="3"/>
  <c r="AH731" i="3"/>
  <c r="AF731" i="3" s="1"/>
  <c r="AH732" i="3"/>
  <c r="AH733" i="3"/>
  <c r="AF733" i="3" s="1"/>
  <c r="AH734" i="3"/>
  <c r="AH735" i="3"/>
  <c r="AF735" i="3" s="1"/>
  <c r="AH736" i="3"/>
  <c r="AH737" i="3"/>
  <c r="AF737" i="3" s="1"/>
  <c r="AH738" i="3"/>
  <c r="AH739" i="3"/>
  <c r="AF739" i="3" s="1"/>
  <c r="AH740" i="3"/>
  <c r="AH741" i="3"/>
  <c r="AF741" i="3" s="1"/>
  <c r="AH742" i="3"/>
  <c r="AH743" i="3"/>
  <c r="AF743" i="3" s="1"/>
  <c r="AH744" i="3"/>
  <c r="AH745" i="3"/>
  <c r="AF745" i="3" s="1"/>
  <c r="AH746" i="3"/>
  <c r="AH747" i="3"/>
  <c r="AF747" i="3" s="1"/>
  <c r="AH748" i="3"/>
  <c r="AH749" i="3"/>
  <c r="AF749" i="3" s="1"/>
  <c r="AH750" i="3"/>
  <c r="AH751" i="3"/>
  <c r="AF751" i="3" s="1"/>
  <c r="AH752" i="3"/>
  <c r="AH753" i="3"/>
  <c r="AF753" i="3" s="1"/>
  <c r="AH754" i="3"/>
  <c r="AH755" i="3"/>
  <c r="AF755" i="3" s="1"/>
  <c r="AH756" i="3"/>
  <c r="AH757" i="3"/>
  <c r="AF757" i="3" s="1"/>
  <c r="AH758" i="3"/>
  <c r="AH759" i="3"/>
  <c r="AF759" i="3" s="1"/>
  <c r="AH760" i="3"/>
  <c r="AH761" i="3"/>
  <c r="AF761" i="3" s="1"/>
  <c r="AH762" i="3"/>
  <c r="AH763" i="3"/>
  <c r="AF763" i="3" s="1"/>
  <c r="AH764" i="3"/>
  <c r="AH765" i="3"/>
  <c r="AF765" i="3" s="1"/>
  <c r="AH766" i="3"/>
  <c r="AH767" i="3"/>
  <c r="AF767" i="3" s="1"/>
  <c r="AH768" i="3"/>
  <c r="AH769" i="3"/>
  <c r="AF769" i="3" s="1"/>
  <c r="AH770" i="3"/>
  <c r="AH771" i="3"/>
  <c r="AF771" i="3" s="1"/>
  <c r="AH772" i="3"/>
  <c r="AH773" i="3"/>
  <c r="AF773" i="3" s="1"/>
  <c r="AH774" i="3"/>
  <c r="AH775" i="3"/>
  <c r="AF775" i="3" s="1"/>
  <c r="AH776" i="3"/>
  <c r="AH777" i="3"/>
  <c r="AF777" i="3" s="1"/>
  <c r="AH778" i="3"/>
  <c r="AH779" i="3"/>
  <c r="AF779" i="3" s="1"/>
  <c r="AH780" i="3"/>
  <c r="AH781" i="3"/>
  <c r="AF781" i="3" s="1"/>
  <c r="AH782" i="3"/>
  <c r="AH783" i="3"/>
  <c r="AF783" i="3" s="1"/>
  <c r="AH784" i="3"/>
  <c r="AH785" i="3"/>
  <c r="AF785" i="3" s="1"/>
  <c r="AH786" i="3"/>
  <c r="AH787" i="3"/>
  <c r="AF787" i="3" s="1"/>
  <c r="AH788" i="3"/>
  <c r="AH789" i="3"/>
  <c r="AF789" i="3" s="1"/>
  <c r="AH790" i="3"/>
  <c r="AH791" i="3"/>
  <c r="AF791" i="3" s="1"/>
  <c r="AH792" i="3"/>
  <c r="AH793" i="3"/>
  <c r="AF793" i="3" s="1"/>
  <c r="AH794" i="3"/>
  <c r="AH795" i="3"/>
  <c r="AF795" i="3" s="1"/>
  <c r="AH796" i="3"/>
  <c r="AH797" i="3"/>
  <c r="AF797" i="3" s="1"/>
  <c r="AH798" i="3"/>
  <c r="AH799" i="3"/>
  <c r="AF799" i="3" s="1"/>
  <c r="AH800" i="3"/>
  <c r="AH801" i="3"/>
  <c r="AF801" i="3" s="1"/>
  <c r="AH802" i="3"/>
  <c r="AH803" i="3"/>
  <c r="AF803" i="3" s="1"/>
  <c r="AH804" i="3"/>
  <c r="AH805" i="3"/>
  <c r="AF805" i="3" s="1"/>
  <c r="AH806" i="3"/>
  <c r="AH807" i="3"/>
  <c r="AF807" i="3" s="1"/>
  <c r="AH808" i="3"/>
  <c r="AH809" i="3"/>
  <c r="AF809" i="3" s="1"/>
  <c r="AH810" i="3"/>
  <c r="AH811" i="3"/>
  <c r="AF811" i="3" s="1"/>
  <c r="AH812" i="3"/>
  <c r="AH813" i="3"/>
  <c r="AF813" i="3" s="1"/>
  <c r="AH814" i="3"/>
  <c r="AH815" i="3"/>
  <c r="AF815" i="3" s="1"/>
  <c r="AH816" i="3"/>
  <c r="AH817" i="3"/>
  <c r="AF817" i="3" s="1"/>
  <c r="AH818" i="3"/>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H831" i="3"/>
  <c r="AF831" i="3" s="1"/>
  <c r="AH832" i="3"/>
  <c r="AF832" i="3" s="1"/>
  <c r="AH833" i="3"/>
  <c r="AF833" i="3" s="1"/>
  <c r="AH834" i="3"/>
  <c r="AH835" i="3"/>
  <c r="AF835" i="3" s="1"/>
  <c r="AH836" i="3"/>
  <c r="AF836" i="3" s="1"/>
  <c r="AH837" i="3"/>
  <c r="AF837" i="3" s="1"/>
  <c r="AH838" i="3"/>
  <c r="AH839" i="3"/>
  <c r="AF839" i="3" s="1"/>
  <c r="AH840" i="3"/>
  <c r="AF840" i="3" s="1"/>
  <c r="AH841" i="3"/>
  <c r="AF841" i="3" s="1"/>
  <c r="AH842" i="3"/>
  <c r="AF842" i="3" s="1"/>
  <c r="AH843" i="3"/>
  <c r="AF843" i="3" s="1"/>
  <c r="AH844" i="3"/>
  <c r="AH845" i="3"/>
  <c r="AF845" i="3" s="1"/>
  <c r="AH846" i="3"/>
  <c r="AF846" i="3" s="1"/>
  <c r="AH847" i="3"/>
  <c r="AF847" i="3" s="1"/>
  <c r="AH848" i="3"/>
  <c r="AH849" i="3"/>
  <c r="AF849" i="3" s="1"/>
  <c r="AH850" i="3"/>
  <c r="AF850" i="3" s="1"/>
  <c r="AH851" i="3"/>
  <c r="AF851" i="3" s="1"/>
  <c r="AH852" i="3"/>
  <c r="AH853" i="3"/>
  <c r="AF853" i="3" s="1"/>
  <c r="AH854" i="3"/>
  <c r="AF854" i="3" s="1"/>
  <c r="AH855" i="3"/>
  <c r="AF855" i="3" s="1"/>
  <c r="AH856" i="3"/>
  <c r="AH857" i="3"/>
  <c r="AF857" i="3" s="1"/>
  <c r="AH858" i="3"/>
  <c r="AF858" i="3" s="1"/>
  <c r="AH859" i="3"/>
  <c r="AF859" i="3" s="1"/>
  <c r="AH860" i="3"/>
  <c r="AH861" i="3"/>
  <c r="AF861" i="3" s="1"/>
  <c r="AH862" i="3"/>
  <c r="AF862" i="3" s="1"/>
  <c r="AH863" i="3"/>
  <c r="AF863" i="3" s="1"/>
  <c r="AH864" i="3"/>
  <c r="AH865" i="3"/>
  <c r="AF865" i="3" s="1"/>
  <c r="AH866" i="3"/>
  <c r="AF866" i="3" s="1"/>
  <c r="AH867" i="3"/>
  <c r="AF867" i="3" s="1"/>
  <c r="AH868" i="3"/>
  <c r="AH869" i="3"/>
  <c r="AF869" i="3" s="1"/>
  <c r="AH870" i="3"/>
  <c r="AF870" i="3" s="1"/>
  <c r="AH871" i="3"/>
  <c r="AF871" i="3" s="1"/>
  <c r="AH872" i="3"/>
  <c r="AH873" i="3"/>
  <c r="AF873" i="3" s="1"/>
  <c r="AH874" i="3"/>
  <c r="AH875" i="3"/>
  <c r="AF875" i="3" s="1"/>
  <c r="AH876" i="3"/>
  <c r="AF876" i="3" s="1"/>
  <c r="AH877" i="3"/>
  <c r="AF877" i="3" s="1"/>
  <c r="AH878" i="3"/>
  <c r="AH879" i="3"/>
  <c r="AF879" i="3" s="1"/>
  <c r="AH880" i="3"/>
  <c r="AF880" i="3" s="1"/>
  <c r="AH881" i="3"/>
  <c r="AF881" i="3" s="1"/>
  <c r="AH882" i="3"/>
  <c r="AH883" i="3"/>
  <c r="AF883" i="3" s="1"/>
  <c r="AH884" i="3"/>
  <c r="AF884" i="3" s="1"/>
  <c r="AH885" i="3"/>
  <c r="AF885" i="3" s="1"/>
  <c r="AH886" i="3"/>
  <c r="AH887" i="3"/>
  <c r="AF887" i="3" s="1"/>
  <c r="AH888" i="3"/>
  <c r="AF888" i="3" s="1"/>
  <c r="AH889" i="3"/>
  <c r="AF889" i="3" s="1"/>
  <c r="AH890" i="3"/>
  <c r="AH891" i="3"/>
  <c r="AF891" i="3" s="1"/>
  <c r="AH892" i="3"/>
  <c r="AF892" i="3" s="1"/>
  <c r="AH893" i="3"/>
  <c r="AF893" i="3" s="1"/>
  <c r="AH894" i="3"/>
  <c r="AH895" i="3"/>
  <c r="AF895" i="3" s="1"/>
  <c r="AH896" i="3"/>
  <c r="AF896" i="3" s="1"/>
  <c r="AH897" i="3"/>
  <c r="AF897" i="3" s="1"/>
  <c r="AH898" i="3"/>
  <c r="AH899" i="3"/>
  <c r="AF899" i="3" s="1"/>
  <c r="AH900" i="3"/>
  <c r="AF900" i="3" s="1"/>
  <c r="AH901" i="3"/>
  <c r="AF901" i="3" s="1"/>
  <c r="AH902" i="3"/>
  <c r="AH903" i="3"/>
  <c r="AF903" i="3" s="1"/>
  <c r="AH904" i="3"/>
  <c r="AF904" i="3" s="1"/>
  <c r="AH905" i="3"/>
  <c r="AF905" i="3" s="1"/>
  <c r="AH906" i="3"/>
  <c r="AF906" i="3" s="1"/>
  <c r="AH907" i="3"/>
  <c r="AF907" i="3" s="1"/>
  <c r="AH908" i="3"/>
  <c r="AH909" i="3"/>
  <c r="AF909" i="3" s="1"/>
  <c r="AH910" i="3"/>
  <c r="AF910" i="3" s="1"/>
  <c r="AH911" i="3"/>
  <c r="AF911" i="3" s="1"/>
  <c r="AH912" i="3"/>
  <c r="AH913" i="3"/>
  <c r="AF913" i="3" s="1"/>
  <c r="AH914" i="3"/>
  <c r="AF914" i="3" s="1"/>
  <c r="AH915" i="3"/>
  <c r="AF915" i="3" s="1"/>
  <c r="AH916" i="3"/>
  <c r="AH917" i="3"/>
  <c r="AF917" i="3" s="1"/>
  <c r="AH918" i="3"/>
  <c r="AF918" i="3" s="1"/>
  <c r="AH919" i="3"/>
  <c r="AF919" i="3" s="1"/>
  <c r="AH920" i="3"/>
  <c r="AH921" i="3"/>
  <c r="AF921" i="3" s="1"/>
  <c r="AH922" i="3"/>
  <c r="AF922" i="3" s="1"/>
  <c r="AH923" i="3"/>
  <c r="AF923" i="3" s="1"/>
  <c r="AH924" i="3"/>
  <c r="AH925" i="3"/>
  <c r="AF925" i="3" s="1"/>
  <c r="AH926" i="3"/>
  <c r="AF926" i="3" s="1"/>
  <c r="AH927" i="3"/>
  <c r="AF927" i="3" s="1"/>
  <c r="AH928" i="3"/>
  <c r="AH929" i="3"/>
  <c r="AF929" i="3" s="1"/>
  <c r="AH930" i="3"/>
  <c r="AF930" i="3" s="1"/>
  <c r="AH931" i="3"/>
  <c r="AF931" i="3" s="1"/>
  <c r="AH932" i="3"/>
  <c r="AH933" i="3"/>
  <c r="AF933" i="3" s="1"/>
  <c r="AH934" i="3"/>
  <c r="AF934" i="3" s="1"/>
  <c r="AH935" i="3"/>
  <c r="AF935" i="3" s="1"/>
  <c r="AH936" i="3"/>
  <c r="AH937" i="3"/>
  <c r="AF937" i="3" s="1"/>
  <c r="AH938" i="3"/>
  <c r="AH939" i="3"/>
  <c r="AF939" i="3" s="1"/>
  <c r="AH940" i="3"/>
  <c r="AF940" i="3" s="1"/>
  <c r="AH941" i="3"/>
  <c r="AF941" i="3" s="1"/>
  <c r="AH942" i="3"/>
  <c r="AH943" i="3"/>
  <c r="AF943" i="3" s="1"/>
  <c r="AH944" i="3"/>
  <c r="AF944" i="3" s="1"/>
  <c r="AH945" i="3"/>
  <c r="AF945" i="3" s="1"/>
  <c r="AH946" i="3"/>
  <c r="AH947" i="3"/>
  <c r="AF947" i="3" s="1"/>
  <c r="AH948" i="3"/>
  <c r="AF948" i="3" s="1"/>
  <c r="AH949" i="3"/>
  <c r="AF949" i="3" s="1"/>
  <c r="AH950" i="3"/>
  <c r="AH951" i="3"/>
  <c r="AF951" i="3" s="1"/>
  <c r="AH952" i="3"/>
  <c r="AF952" i="3" s="1"/>
  <c r="AH953" i="3"/>
  <c r="AF953" i="3" s="1"/>
  <c r="AH954" i="3"/>
  <c r="AH955" i="3"/>
  <c r="AF955" i="3" s="1"/>
  <c r="AH956" i="3"/>
  <c r="AF956" i="3" s="1"/>
  <c r="AH957" i="3"/>
  <c r="AF957" i="3" s="1"/>
  <c r="AH958" i="3"/>
  <c r="AH959" i="3"/>
  <c r="AF959" i="3" s="1"/>
  <c r="AH960" i="3"/>
  <c r="AF960" i="3" s="1"/>
  <c r="AH961" i="3"/>
  <c r="AF961" i="3" s="1"/>
  <c r="AH962" i="3"/>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H1003" i="3"/>
  <c r="AF1003" i="3" s="1"/>
  <c r="AH1004" i="3"/>
  <c r="AF1004" i="3" s="1"/>
  <c r="AH1005" i="3"/>
  <c r="AF1005" i="3" s="1"/>
  <c r="AH1006" i="3"/>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X1013" i="3"/>
  <c r="M1013" i="3"/>
  <c r="L1013" i="3"/>
  <c r="P15"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439" i="8"/>
  <c r="P440" i="8"/>
  <c r="P441" i="8"/>
  <c r="P442" i="8"/>
  <c r="P443" i="8"/>
  <c r="P444" i="8"/>
  <c r="P445" i="8"/>
  <c r="P446" i="8"/>
  <c r="P447" i="8"/>
  <c r="P448" i="8"/>
  <c r="P449" i="8"/>
  <c r="P450" i="8"/>
  <c r="P451" i="8"/>
  <c r="P452" i="8"/>
  <c r="P453" i="8"/>
  <c r="P454" i="8"/>
  <c r="P505" i="8"/>
  <c r="P506" i="8"/>
  <c r="P507" i="8"/>
  <c r="P508" i="8"/>
  <c r="P509" i="8"/>
  <c r="P510" i="8"/>
  <c r="P511" i="8"/>
  <c r="P512" i="8"/>
  <c r="P513" i="8"/>
  <c r="P514" i="8"/>
  <c r="Q15"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439" i="8"/>
  <c r="Q440" i="8"/>
  <c r="Q441" i="8"/>
  <c r="Q442" i="8"/>
  <c r="Q443" i="8"/>
  <c r="Q444" i="8"/>
  <c r="Q445" i="8"/>
  <c r="Q446" i="8"/>
  <c r="Q447" i="8"/>
  <c r="Q448" i="8"/>
  <c r="Q449" i="8"/>
  <c r="Q450" i="8"/>
  <c r="Q451" i="8"/>
  <c r="Q452" i="8"/>
  <c r="Q453" i="8"/>
  <c r="Q454" i="8"/>
  <c r="Q505" i="8"/>
  <c r="Q506" i="8"/>
  <c r="Q507" i="8"/>
  <c r="Q508" i="8"/>
  <c r="Q509" i="8"/>
  <c r="Q510" i="8"/>
  <c r="Q511" i="8"/>
  <c r="Q512" i="8"/>
  <c r="Q513" i="8"/>
  <c r="Q514" i="8"/>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1000" i="7"/>
  <c r="L1001" i="7"/>
  <c r="L1002" i="7"/>
  <c r="L1003" i="7"/>
  <c r="L1004" i="7"/>
  <c r="L1005" i="7"/>
  <c r="L1006" i="7"/>
  <c r="L1007" i="7"/>
  <c r="L1008" i="7"/>
  <c r="L1009" i="7"/>
  <c r="L1010" i="7"/>
  <c r="L1011" i="7"/>
  <c r="L1012" i="7"/>
  <c r="L1013" i="7"/>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357" i="5"/>
  <c r="N358" i="5"/>
  <c r="N359" i="5"/>
  <c r="N460" i="5"/>
  <c r="N461" i="5"/>
  <c r="N512" i="5"/>
  <c r="N513" i="5"/>
  <c r="N514" i="5"/>
  <c r="N5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357" i="5"/>
  <c r="O358" i="5"/>
  <c r="O359" i="5"/>
  <c r="O460" i="5"/>
  <c r="O461" i="5"/>
  <c r="O512" i="5"/>
  <c r="O513"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L519"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M519"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7" i="8"/>
  <c r="M21" i="8"/>
  <c r="M25" i="8"/>
  <c r="M29" i="8"/>
  <c r="M33" i="8"/>
  <c r="M37" i="8"/>
  <c r="M41" i="8"/>
  <c r="M45" i="8"/>
  <c r="M49" i="8"/>
  <c r="M53" i="8"/>
  <c r="M57" i="8"/>
  <c r="M61" i="8"/>
  <c r="M65" i="8"/>
  <c r="M69" i="8"/>
  <c r="M73" i="8"/>
  <c r="M77" i="8"/>
  <c r="M81" i="8"/>
  <c r="M85" i="8"/>
  <c r="M89" i="8"/>
  <c r="M93" i="8"/>
  <c r="M97" i="8"/>
  <c r="M101" i="8"/>
  <c r="M105" i="8"/>
  <c r="M109" i="8"/>
  <c r="M113" i="8"/>
  <c r="M117" i="8"/>
  <c r="M121" i="8"/>
  <c r="M125" i="8"/>
  <c r="M129" i="8"/>
  <c r="M133" i="8"/>
  <c r="M137" i="8"/>
  <c r="M141" i="8"/>
  <c r="M145" i="8"/>
  <c r="M149" i="8"/>
  <c r="M153" i="8"/>
  <c r="M157" i="8"/>
  <c r="M161" i="8"/>
  <c r="M165" i="8"/>
  <c r="M169" i="8"/>
  <c r="M173" i="8"/>
  <c r="M177" i="8"/>
  <c r="M181" i="8"/>
  <c r="M185" i="8"/>
  <c r="M189" i="8"/>
  <c r="M193" i="8"/>
  <c r="M197" i="8"/>
  <c r="M201" i="8"/>
  <c r="M205" i="8"/>
  <c r="M209" i="8"/>
  <c r="M213" i="8"/>
  <c r="M217" i="8"/>
  <c r="M221" i="8"/>
  <c r="M225" i="8"/>
  <c r="M229" i="8"/>
  <c r="M233" i="8"/>
  <c r="M237" i="8"/>
  <c r="M441" i="8"/>
  <c r="M445" i="8"/>
  <c r="M449" i="8"/>
  <c r="M453" i="8"/>
  <c r="M507" i="8"/>
  <c r="M511" i="8"/>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C3" i="9"/>
  <c r="F515" i="8"/>
  <c r="F10" i="8"/>
  <c r="E1014" i="7"/>
  <c r="E9" i="7"/>
  <c r="E766" i="6"/>
  <c r="E11" i="6"/>
  <c r="E516" i="5"/>
  <c r="E12" i="5"/>
  <c r="E520" i="4"/>
  <c r="E16" i="4"/>
  <c r="H1" i="3"/>
  <c r="G6" i="1"/>
  <c r="G4" i="1"/>
  <c r="D5" i="1"/>
  <c r="D4" i="11"/>
  <c r="A3" i="9"/>
  <c r="E515" i="8"/>
  <c r="E10" i="8"/>
  <c r="D1014" i="7"/>
  <c r="D9" i="7"/>
  <c r="D766" i="6"/>
  <c r="D11" i="6"/>
  <c r="D516" i="5"/>
  <c r="D12" i="5"/>
  <c r="D520" i="4"/>
  <c r="D16" i="4"/>
  <c r="D17" i="1"/>
  <c r="D15" i="1"/>
  <c r="D11" i="1"/>
  <c r="D9" i="1"/>
  <c r="D7" i="1"/>
  <c r="H2" i="3"/>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G903" i="3"/>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G839" i="3"/>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G775" i="3"/>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G647" i="3"/>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6" i="3"/>
  <c r="AF1002" i="3"/>
  <c r="AF1000" i="3"/>
  <c r="AA999" i="3"/>
  <c r="AF996" i="3"/>
  <c r="AF992" i="3"/>
  <c r="AF988" i="3"/>
  <c r="AF984" i="3"/>
  <c r="AF980" i="3"/>
  <c r="AF976" i="3"/>
  <c r="AF972" i="3"/>
  <c r="AA970" i="3"/>
  <c r="AA968" i="3"/>
  <c r="AA967" i="3"/>
  <c r="AF966" i="3"/>
  <c r="AF962" i="3"/>
  <c r="AF958" i="3"/>
  <c r="AF954" i="3"/>
  <c r="AF950" i="3"/>
  <c r="AF946" i="3"/>
  <c r="AF942" i="3"/>
  <c r="AF938" i="3"/>
  <c r="AF936" i="3"/>
  <c r="AA935" i="3"/>
  <c r="AF932" i="3"/>
  <c r="AF928" i="3"/>
  <c r="AF924" i="3"/>
  <c r="AF920" i="3"/>
  <c r="AF916" i="3"/>
  <c r="AF912" i="3"/>
  <c r="AF908" i="3"/>
  <c r="AA906" i="3"/>
  <c r="AA904" i="3"/>
  <c r="AA903" i="3"/>
  <c r="AF902" i="3"/>
  <c r="AF898" i="3"/>
  <c r="AF894" i="3"/>
  <c r="AF890" i="3"/>
  <c r="AF886" i="3"/>
  <c r="AF882" i="3"/>
  <c r="AF878" i="3"/>
  <c r="AF874" i="3"/>
  <c r="AF872" i="3"/>
  <c r="AA871" i="3"/>
  <c r="AF868" i="3"/>
  <c r="AF864" i="3"/>
  <c r="AF860" i="3"/>
  <c r="AF856" i="3"/>
  <c r="AF852" i="3"/>
  <c r="AF848" i="3"/>
  <c r="AF844" i="3"/>
  <c r="AA842" i="3"/>
  <c r="AA840" i="3"/>
  <c r="AA839" i="3"/>
  <c r="AF838" i="3"/>
  <c r="AF834" i="3"/>
  <c r="AF830" i="3"/>
  <c r="AF826" i="3"/>
  <c r="AF822" i="3"/>
  <c r="AF818" i="3"/>
  <c r="AF816" i="3"/>
  <c r="AF814" i="3"/>
  <c r="AF812" i="3"/>
  <c r="AF810" i="3"/>
  <c r="AF808" i="3"/>
  <c r="AA807" i="3"/>
  <c r="AF806" i="3"/>
  <c r="AF804" i="3"/>
  <c r="AF802" i="3"/>
  <c r="AF800" i="3"/>
  <c r="AF798" i="3"/>
  <c r="AF796" i="3"/>
  <c r="AF794" i="3"/>
  <c r="AF792" i="3"/>
  <c r="AF790" i="3"/>
  <c r="AF788" i="3"/>
  <c r="AF786" i="3"/>
  <c r="AF784" i="3"/>
  <c r="AF782" i="3"/>
  <c r="AF780" i="3"/>
  <c r="AF778" i="3"/>
  <c r="AA778" i="3"/>
  <c r="AF776" i="3"/>
  <c r="AA776" i="3"/>
  <c r="AA775" i="3"/>
  <c r="AF774" i="3"/>
  <c r="AF772" i="3"/>
  <c r="AF770" i="3"/>
  <c r="AF768" i="3"/>
  <c r="AF766" i="3"/>
  <c r="AF764" i="3"/>
  <c r="AF762" i="3"/>
  <c r="AF760" i="3"/>
  <c r="AF758" i="3"/>
  <c r="AF756" i="3"/>
  <c r="AF754" i="3"/>
  <c r="AF752" i="3"/>
  <c r="AF750" i="3"/>
  <c r="AF748" i="3"/>
  <c r="AF746" i="3"/>
  <c r="AF744" i="3"/>
  <c r="AA743" i="3"/>
  <c r="AF742" i="3"/>
  <c r="AF740" i="3"/>
  <c r="AF738" i="3"/>
  <c r="AF736" i="3"/>
  <c r="AF734" i="3"/>
  <c r="AF732" i="3"/>
  <c r="AF730" i="3"/>
  <c r="AF728" i="3"/>
  <c r="AF726" i="3"/>
  <c r="AF724" i="3"/>
  <c r="AF722" i="3"/>
  <c r="AF720" i="3"/>
  <c r="AF718" i="3"/>
  <c r="AF716" i="3"/>
  <c r="AF714" i="3"/>
  <c r="AA714" i="3"/>
  <c r="AF712" i="3"/>
  <c r="AA712" i="3"/>
  <c r="AA711" i="3"/>
  <c r="AF710" i="3"/>
  <c r="AF708" i="3"/>
  <c r="AF706" i="3"/>
  <c r="AF704" i="3"/>
  <c r="AF702" i="3"/>
  <c r="AF700" i="3"/>
  <c r="AF698" i="3"/>
  <c r="AF696" i="3"/>
  <c r="AF694" i="3"/>
  <c r="AF692" i="3"/>
  <c r="AF690" i="3"/>
  <c r="AF688" i="3"/>
  <c r="AF686" i="3"/>
  <c r="AF684" i="3"/>
  <c r="AF682" i="3"/>
  <c r="AF680" i="3"/>
  <c r="AA679" i="3"/>
  <c r="AF678" i="3"/>
  <c r="AF676" i="3"/>
  <c r="AF674" i="3"/>
  <c r="AF672" i="3"/>
  <c r="AF670" i="3"/>
  <c r="AF668" i="3"/>
  <c r="AF666" i="3"/>
  <c r="AF664" i="3"/>
  <c r="AF662" i="3"/>
  <c r="AF660" i="3"/>
  <c r="AF658" i="3"/>
  <c r="AF656" i="3"/>
  <c r="AF654" i="3"/>
  <c r="AF652" i="3"/>
  <c r="AF650" i="3"/>
  <c r="AA650" i="3"/>
  <c r="AF648" i="3"/>
  <c r="AA648" i="3"/>
  <c r="AA647" i="3"/>
  <c r="AF646" i="3"/>
  <c r="AF644" i="3"/>
  <c r="AF642" i="3"/>
  <c r="AF640" i="3"/>
  <c r="AF638" i="3"/>
  <c r="AF636" i="3"/>
  <c r="AF634" i="3"/>
  <c r="AF632" i="3"/>
  <c r="AF630" i="3"/>
  <c r="AF628" i="3"/>
  <c r="AF626" i="3"/>
  <c r="AF624" i="3"/>
  <c r="AF622" i="3"/>
  <c r="AF620" i="3"/>
  <c r="AA619" i="3"/>
  <c r="AF618" i="3"/>
  <c r="AF616" i="3"/>
  <c r="AF614" i="3"/>
  <c r="AF612" i="3"/>
  <c r="AF610" i="3"/>
  <c r="AF608" i="3"/>
  <c r="AF606" i="3"/>
  <c r="AF604" i="3"/>
  <c r="AF602" i="3"/>
  <c r="AF600" i="3"/>
  <c r="AF598" i="3"/>
  <c r="AF596" i="3"/>
  <c r="AF594" i="3"/>
  <c r="AF592" i="3"/>
  <c r="AF590" i="3"/>
  <c r="AF588" i="3"/>
  <c r="AA587" i="3"/>
  <c r="AF586" i="3"/>
  <c r="AF584" i="3"/>
  <c r="AF582" i="3"/>
  <c r="AF580" i="3"/>
  <c r="AF578" i="3"/>
  <c r="AF576" i="3"/>
  <c r="AF574" i="3"/>
  <c r="AF572" i="3"/>
  <c r="AF570" i="3"/>
  <c r="AF568" i="3"/>
  <c r="AF566" i="3"/>
  <c r="AF564" i="3"/>
  <c r="AF562" i="3"/>
  <c r="AF560" i="3"/>
  <c r="AF558" i="3"/>
  <c r="AF556" i="3"/>
  <c r="AA555" i="3"/>
  <c r="AF554" i="3"/>
  <c r="AF552" i="3"/>
  <c r="AF550" i="3"/>
  <c r="AF548" i="3"/>
  <c r="AF546" i="3"/>
  <c r="AF544" i="3"/>
  <c r="AF542" i="3"/>
  <c r="AF540" i="3"/>
  <c r="AF538" i="3"/>
  <c r="AF536" i="3"/>
  <c r="AF534" i="3"/>
  <c r="AF532" i="3"/>
  <c r="AF530" i="3"/>
  <c r="AF528" i="3"/>
  <c r="AF526" i="3"/>
  <c r="AF524" i="3"/>
  <c r="AF522" i="3"/>
  <c r="AF520" i="3"/>
  <c r="AF518" i="3"/>
  <c r="AF516" i="3"/>
  <c r="AF514" i="3"/>
  <c r="AF512" i="3"/>
  <c r="AF510" i="3"/>
  <c r="AF508" i="3"/>
  <c r="AF506" i="3"/>
  <c r="AF504" i="3"/>
  <c r="AF502" i="3"/>
  <c r="AF500" i="3"/>
  <c r="AF498" i="3"/>
  <c r="AF496" i="3"/>
  <c r="AF494" i="3"/>
  <c r="AF492" i="3"/>
  <c r="AA491" i="3"/>
  <c r="AF490" i="3"/>
  <c r="AF488" i="3"/>
  <c r="AF486" i="3"/>
  <c r="AF484" i="3"/>
  <c r="AF482" i="3"/>
  <c r="AF480" i="3"/>
  <c r="AF478" i="3"/>
  <c r="AF476" i="3"/>
  <c r="AF474" i="3"/>
  <c r="AF472" i="3"/>
  <c r="AF470" i="3"/>
  <c r="AF468" i="3"/>
  <c r="AF466" i="3"/>
  <c r="AF464" i="3"/>
  <c r="AF462" i="3"/>
  <c r="AF460" i="3"/>
  <c r="AF458" i="3"/>
  <c r="AF456" i="3"/>
  <c r="AF454" i="3"/>
  <c r="AF452" i="3"/>
  <c r="AF450" i="3"/>
  <c r="AF448" i="3"/>
  <c r="AF446" i="3"/>
  <c r="AF444" i="3"/>
  <c r="AF442" i="3"/>
  <c r="AF440" i="3"/>
  <c r="AF438" i="3"/>
  <c r="AF436" i="3"/>
  <c r="AF434" i="3"/>
  <c r="AF432" i="3"/>
  <c r="AF430" i="3"/>
  <c r="AF428" i="3"/>
  <c r="AA427" i="3"/>
  <c r="AF426" i="3"/>
  <c r="AF424" i="3"/>
  <c r="AF422" i="3"/>
  <c r="AF420" i="3"/>
  <c r="AF418" i="3"/>
  <c r="AF416" i="3"/>
  <c r="AF414" i="3"/>
  <c r="AF412" i="3"/>
  <c r="AF410" i="3"/>
  <c r="AF408" i="3"/>
  <c r="AF406" i="3"/>
  <c r="AF404" i="3"/>
  <c r="AF402" i="3"/>
  <c r="AF400" i="3"/>
  <c r="AF398" i="3"/>
  <c r="AF396" i="3"/>
  <c r="AF394" i="3"/>
  <c r="AF392" i="3"/>
  <c r="AF390" i="3"/>
  <c r="AF388" i="3"/>
  <c r="AF386" i="3"/>
  <c r="AF384" i="3"/>
  <c r="AF382" i="3"/>
  <c r="AF380" i="3"/>
  <c r="AF378" i="3"/>
  <c r="AF376" i="3"/>
  <c r="AF374" i="3"/>
  <c r="AF372" i="3"/>
  <c r="AF370" i="3"/>
  <c r="AF368" i="3"/>
  <c r="AF366" i="3"/>
  <c r="AF364" i="3"/>
  <c r="AA363" i="3"/>
  <c r="AF362" i="3"/>
  <c r="AF360" i="3"/>
  <c r="AF358" i="3"/>
  <c r="AF356" i="3"/>
  <c r="AF354" i="3"/>
  <c r="AF352" i="3"/>
  <c r="AF350" i="3"/>
  <c r="AF348" i="3"/>
  <c r="AF346" i="3"/>
  <c r="AF344" i="3"/>
  <c r="AF342" i="3"/>
  <c r="AF340" i="3"/>
  <c r="AF338" i="3"/>
  <c r="AF336" i="3"/>
  <c r="AF334" i="3"/>
  <c r="AF332" i="3"/>
  <c r="AF330" i="3"/>
  <c r="AF328" i="3"/>
  <c r="AF326" i="3"/>
  <c r="AF324" i="3"/>
  <c r="AF322" i="3"/>
  <c r="AF320" i="3"/>
  <c r="AF318" i="3"/>
  <c r="AF316" i="3"/>
  <c r="AF314" i="3"/>
  <c r="AF312" i="3"/>
  <c r="AF310" i="3"/>
  <c r="AF308" i="3"/>
  <c r="AF306" i="3"/>
  <c r="AF304" i="3"/>
  <c r="AF302" i="3"/>
  <c r="AF300" i="3"/>
  <c r="AA299" i="3"/>
  <c r="AF298" i="3"/>
  <c r="AF296" i="3"/>
  <c r="AF294" i="3"/>
  <c r="AF292" i="3"/>
  <c r="AF290" i="3"/>
  <c r="AF288" i="3"/>
  <c r="AF286" i="3"/>
  <c r="AF284" i="3"/>
  <c r="AF282" i="3"/>
  <c r="AF280" i="3"/>
  <c r="AF278" i="3"/>
  <c r="AF276" i="3"/>
  <c r="AF274" i="3"/>
  <c r="AF272" i="3"/>
  <c r="AF270" i="3"/>
  <c r="AF268" i="3"/>
  <c r="AF266" i="3"/>
  <c r="AF264" i="3"/>
  <c r="AF262" i="3"/>
  <c r="AF260" i="3"/>
  <c r="AF258" i="3"/>
  <c r="AF256" i="3"/>
  <c r="AF254" i="3"/>
  <c r="AF252" i="3"/>
  <c r="AF250" i="3"/>
  <c r="AF248" i="3"/>
  <c r="AF246" i="3"/>
  <c r="AF244" i="3"/>
  <c r="AF242" i="3"/>
  <c r="AF240" i="3"/>
  <c r="AF238" i="3"/>
  <c r="AF236" i="3"/>
  <c r="AA235" i="3"/>
  <c r="AF234" i="3"/>
  <c r="AF232" i="3"/>
  <c r="AF230" i="3"/>
  <c r="AF228" i="3"/>
  <c r="AF226" i="3"/>
  <c r="AF224" i="3"/>
  <c r="AF222" i="3"/>
  <c r="AF220" i="3"/>
  <c r="AF218" i="3"/>
  <c r="AF216" i="3"/>
  <c r="AF214" i="3"/>
  <c r="AF212" i="3"/>
  <c r="AF210" i="3"/>
  <c r="AF208" i="3"/>
  <c r="AF206" i="3"/>
  <c r="AF204" i="3"/>
  <c r="AF202" i="3"/>
  <c r="AF200" i="3"/>
  <c r="AF198" i="3"/>
  <c r="AF196" i="3"/>
  <c r="AF194" i="3"/>
  <c r="AF192" i="3"/>
  <c r="AF190" i="3"/>
  <c r="AF188" i="3"/>
  <c r="AF186" i="3"/>
  <c r="AF184" i="3"/>
  <c r="AF182" i="3"/>
  <c r="AF180" i="3"/>
  <c r="AF178" i="3"/>
  <c r="AF176" i="3"/>
  <c r="AF174" i="3"/>
  <c r="AF172" i="3"/>
  <c r="AA171" i="3"/>
  <c r="AF170" i="3"/>
  <c r="AF168" i="3"/>
  <c r="AF166" i="3"/>
  <c r="AF164" i="3"/>
  <c r="AF162" i="3"/>
  <c r="AF160" i="3"/>
  <c r="AF158" i="3"/>
  <c r="AF156" i="3"/>
  <c r="AF154" i="3"/>
  <c r="AF152" i="3"/>
  <c r="AF150" i="3"/>
  <c r="AF148" i="3"/>
  <c r="AF146" i="3"/>
  <c r="AF144" i="3"/>
  <c r="AF142" i="3"/>
  <c r="AF140" i="3"/>
  <c r="AF138" i="3"/>
  <c r="AF136" i="3"/>
  <c r="AF134" i="3"/>
  <c r="AF132" i="3"/>
  <c r="AF130" i="3"/>
  <c r="AF128" i="3"/>
  <c r="AF126" i="3"/>
  <c r="AF124" i="3"/>
  <c r="AF122" i="3"/>
  <c r="AF120" i="3"/>
  <c r="AF118" i="3"/>
  <c r="AF116" i="3"/>
  <c r="AF114" i="3"/>
  <c r="AF112" i="3"/>
  <c r="AF110" i="3"/>
  <c r="AF108" i="3"/>
  <c r="AF106" i="3"/>
  <c r="AF104" i="3"/>
  <c r="AF102" i="3"/>
  <c r="AF100" i="3"/>
  <c r="AF98" i="3"/>
  <c r="AF96" i="3"/>
  <c r="AF94" i="3"/>
  <c r="AF92" i="3"/>
  <c r="AF90" i="3"/>
  <c r="AF88" i="3"/>
  <c r="AF86" i="3"/>
  <c r="AF84" i="3"/>
  <c r="AF82" i="3"/>
  <c r="AF80" i="3"/>
  <c r="AF78" i="3"/>
  <c r="AF76" i="3"/>
  <c r="AF74" i="3"/>
  <c r="AF72" i="3"/>
  <c r="AF70" i="3"/>
  <c r="AF68" i="3"/>
  <c r="AF66" i="3"/>
  <c r="AF64" i="3"/>
  <c r="AF62" i="3"/>
  <c r="AF60" i="3"/>
  <c r="AF58" i="3"/>
  <c r="AF56" i="3"/>
  <c r="AF54" i="3"/>
  <c r="AF52" i="3"/>
  <c r="AF50" i="3"/>
  <c r="AF48" i="3"/>
  <c r="AF46" i="3"/>
  <c r="AF44" i="3"/>
  <c r="AA43" i="3"/>
  <c r="AF42" i="3"/>
  <c r="AF40" i="3"/>
  <c r="AF38" i="3"/>
  <c r="AF36" i="3"/>
  <c r="AF34" i="3"/>
  <c r="AF32" i="3"/>
  <c r="AF30" i="3"/>
  <c r="AF28" i="3"/>
  <c r="AF26" i="3"/>
  <c r="AF24" i="3"/>
  <c r="AF22" i="3"/>
  <c r="AF20" i="3"/>
  <c r="AF18" i="3"/>
  <c r="AF16"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E10" i="9"/>
  <c r="G12" i="5"/>
  <c r="G516" i="5" s="1"/>
  <c r="G1014" i="7"/>
  <c r="H515" i="8"/>
  <c r="U172" i="19" l="1"/>
  <c r="P172" i="19" s="1"/>
  <c r="V340" i="19"/>
  <c r="V247" i="19"/>
  <c r="V167" i="19"/>
  <c r="V91" i="19"/>
  <c r="K322" i="19"/>
  <c r="U66" i="19"/>
  <c r="P66" i="19" s="1"/>
  <c r="AC578" i="3"/>
  <c r="AC359" i="3"/>
  <c r="AC310" i="3"/>
  <c r="AC302" i="3"/>
  <c r="AC298" i="3"/>
  <c r="AC296" i="3"/>
  <c r="AC227" i="3"/>
  <c r="AC178" i="3"/>
  <c r="AC170" i="3"/>
  <c r="AC166" i="3"/>
  <c r="AC164" i="3"/>
  <c r="K9" i="19"/>
  <c r="V243" i="19"/>
  <c r="V214" i="19"/>
  <c r="K257" i="19"/>
  <c r="K119" i="19"/>
  <c r="K91" i="19"/>
  <c r="E29" i="3"/>
  <c r="E37" i="3"/>
  <c r="E41" i="3"/>
  <c r="E43" i="3"/>
  <c r="E108" i="3"/>
  <c r="E157" i="3"/>
  <c r="E165" i="3"/>
  <c r="E169" i="3"/>
  <c r="E171" i="3"/>
  <c r="E236" i="3"/>
  <c r="E285" i="3"/>
  <c r="E293" i="3"/>
  <c r="E297" i="3"/>
  <c r="E299" i="3"/>
  <c r="E364" i="3"/>
  <c r="E380" i="3"/>
  <c r="E429" i="3"/>
  <c r="E437" i="3"/>
  <c r="E441" i="3"/>
  <c r="E443" i="3"/>
  <c r="E508" i="3"/>
  <c r="E561" i="3"/>
  <c r="E569" i="3"/>
  <c r="E573" i="3"/>
  <c r="E575" i="3"/>
  <c r="E640" i="3"/>
  <c r="E697" i="3"/>
  <c r="E705" i="3"/>
  <c r="E709" i="3"/>
  <c r="E711" i="3"/>
  <c r="E776" i="3"/>
  <c r="E825" i="3"/>
  <c r="E833" i="3"/>
  <c r="E837" i="3"/>
  <c r="E839" i="3"/>
  <c r="E904" i="3"/>
  <c r="E953" i="3"/>
  <c r="E961" i="3"/>
  <c r="E965" i="3"/>
  <c r="E967" i="3"/>
  <c r="AC934" i="3"/>
  <c r="AC676" i="3"/>
  <c r="AC674" i="3"/>
  <c r="AC400" i="3"/>
  <c r="AC132" i="3"/>
  <c r="AC67" i="3"/>
  <c r="I448" i="19"/>
  <c r="I443" i="19"/>
  <c r="I441" i="19"/>
  <c r="I445" i="19"/>
  <c r="I449" i="19"/>
  <c r="I446" i="19"/>
  <c r="I442" i="19"/>
  <c r="I447" i="19"/>
  <c r="I444" i="19"/>
  <c r="V449" i="19"/>
  <c r="K447" i="19"/>
  <c r="V444" i="19"/>
  <c r="K444" i="19"/>
  <c r="V441" i="19"/>
  <c r="K446" i="19"/>
  <c r="V447" i="19"/>
  <c r="K445" i="19"/>
  <c r="V442" i="19"/>
  <c r="K442" i="19"/>
  <c r="V443" i="19"/>
  <c r="V448" i="19"/>
  <c r="K448" i="19"/>
  <c r="V445" i="19"/>
  <c r="K443" i="19"/>
  <c r="K449" i="19"/>
  <c r="V446" i="19"/>
  <c r="K441" i="19"/>
  <c r="U446" i="19"/>
  <c r="P446" i="19" s="1"/>
  <c r="U443" i="19"/>
  <c r="P443" i="19" s="1"/>
  <c r="U449" i="19"/>
  <c r="P449" i="19" s="1"/>
  <c r="U444" i="19"/>
  <c r="P444" i="19" s="1"/>
  <c r="U441" i="19"/>
  <c r="P441" i="19" s="1"/>
  <c r="U448" i="19"/>
  <c r="P448" i="19" s="1"/>
  <c r="U445" i="19"/>
  <c r="P445" i="19" s="1"/>
  <c r="U447" i="19"/>
  <c r="P447" i="19" s="1"/>
  <c r="U442" i="19"/>
  <c r="P442" i="19" s="1"/>
  <c r="V119" i="19"/>
  <c r="V100" i="19"/>
  <c r="K243" i="19"/>
  <c r="K218" i="19"/>
  <c r="K60" i="19"/>
  <c r="U246" i="19"/>
  <c r="P246" i="19" s="1"/>
  <c r="U168" i="19"/>
  <c r="P168" i="19" s="1"/>
  <c r="U72" i="19"/>
  <c r="P72" i="19" s="1"/>
  <c r="AC774" i="3"/>
  <c r="AC360" i="3"/>
  <c r="AC163" i="3"/>
  <c r="K335" i="19"/>
  <c r="K247" i="19"/>
  <c r="K167" i="19"/>
  <c r="E44" i="3"/>
  <c r="E93" i="3"/>
  <c r="E101" i="3"/>
  <c r="E105" i="3"/>
  <c r="E107"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U341" i="19"/>
  <c r="P341" i="19" s="1"/>
  <c r="AC998" i="3"/>
  <c r="AC870" i="3"/>
  <c r="AC74" i="3"/>
  <c r="AC70" i="3"/>
  <c r="AC68" i="3"/>
  <c r="J449" i="19"/>
  <c r="J446" i="19"/>
  <c r="J441" i="19"/>
  <c r="J448" i="19"/>
  <c r="J447" i="19"/>
  <c r="J444" i="19"/>
  <c r="J445" i="19"/>
  <c r="J442" i="19"/>
  <c r="J443" i="19"/>
  <c r="Q448" i="19"/>
  <c r="Q445" i="19"/>
  <c r="Q442" i="19"/>
  <c r="Q446" i="19"/>
  <c r="Q443" i="19"/>
  <c r="Q447" i="19"/>
  <c r="Q449" i="19"/>
  <c r="Q444" i="19"/>
  <c r="Q441"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M5"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F449" i="19" s="1"/>
  <c r="L449" i="19" s="1"/>
  <c r="M448" i="19"/>
  <c r="O448" i="19" s="1"/>
  <c r="R448" i="19" s="1"/>
  <c r="H448" i="19"/>
  <c r="F448" i="19" s="1"/>
  <c r="N447" i="19"/>
  <c r="G447" i="19"/>
  <c r="F447" i="19" s="1"/>
  <c r="L447" i="19" s="1"/>
  <c r="M446" i="19"/>
  <c r="O446" i="19" s="1"/>
  <c r="R446" i="19" s="1"/>
  <c r="H446" i="19"/>
  <c r="F446" i="19" s="1"/>
  <c r="N445" i="19"/>
  <c r="G445" i="19"/>
  <c r="F445" i="19" s="1"/>
  <c r="L445" i="19" s="1"/>
  <c r="M444" i="19"/>
  <c r="O444" i="19" s="1"/>
  <c r="R444" i="19" s="1"/>
  <c r="H444" i="19"/>
  <c r="F444" i="19" s="1"/>
  <c r="M443" i="19"/>
  <c r="O443" i="19" s="1"/>
  <c r="R443" i="19" s="1"/>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M20" i="19"/>
  <c r="M23" i="19"/>
  <c r="H26" i="19"/>
  <c r="M27" i="19"/>
  <c r="H30" i="19"/>
  <c r="M31" i="19"/>
  <c r="H34" i="19"/>
  <c r="M35" i="19"/>
  <c r="H38" i="19"/>
  <c r="N39" i="19"/>
  <c r="H41" i="19"/>
  <c r="M42" i="19"/>
  <c r="M45" i="19"/>
  <c r="G48" i="19"/>
  <c r="N49" i="19"/>
  <c r="N51" i="19"/>
  <c r="H53" i="19"/>
  <c r="N54" i="19"/>
  <c r="G56" i="19"/>
  <c r="H58" i="19"/>
  <c r="M59" i="19"/>
  <c r="G62" i="19"/>
  <c r="H63" i="19"/>
  <c r="H64" i="19"/>
  <c r="N65" i="19"/>
  <c r="M66" i="19"/>
  <c r="H67" i="19"/>
  <c r="M68" i="19"/>
  <c r="M69" i="19"/>
  <c r="G70" i="19"/>
  <c r="H71" i="19"/>
  <c r="M72" i="19"/>
  <c r="H73" i="19"/>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H152" i="19"/>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N22" i="19"/>
  <c r="M25" i="19"/>
  <c r="H28" i="19"/>
  <c r="M33" i="19"/>
  <c r="H36" i="19"/>
  <c r="N44" i="19"/>
  <c r="N47" i="19"/>
  <c r="N50" i="19"/>
  <c r="H57" i="19"/>
  <c r="G60" i="19"/>
  <c r="N62" i="19"/>
  <c r="M64" i="19"/>
  <c r="H66" i="19"/>
  <c r="M67" i="19"/>
  <c r="N70" i="19"/>
  <c r="H72" i="19"/>
  <c r="M73" i="19"/>
  <c r="G76" i="19"/>
  <c r="N77" i="19"/>
  <c r="G79" i="19"/>
  <c r="N80" i="19"/>
  <c r="G83" i="19"/>
  <c r="H86" i="19"/>
  <c r="N87" i="19"/>
  <c r="H89" i="19"/>
  <c r="M90" i="19"/>
  <c r="G93" i="19"/>
  <c r="N94" i="19"/>
  <c r="G97" i="19"/>
  <c r="N98" i="19"/>
  <c r="G101" i="19"/>
  <c r="N102" i="19"/>
  <c r="G104" i="19"/>
  <c r="G107" i="19"/>
  <c r="N108" i="19"/>
  <c r="G111" i="19"/>
  <c r="H114" i="19"/>
  <c r="M115" i="19"/>
  <c r="H118" i="19"/>
  <c r="M119" i="19"/>
  <c r="H122" i="19"/>
  <c r="M123" i="19"/>
  <c r="H126" i="19"/>
  <c r="M127" i="19"/>
  <c r="H130" i="19"/>
  <c r="M131" i="19"/>
  <c r="H134" i="19"/>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H179" i="19"/>
  <c r="N180" i="19"/>
  <c r="M181" i="19"/>
  <c r="H182" i="19"/>
  <c r="N183" i="19"/>
  <c r="M184" i="19"/>
  <c r="H185" i="19"/>
  <c r="M186" i="19"/>
  <c r="H187" i="19"/>
  <c r="H188" i="19"/>
  <c r="H189" i="19"/>
  <c r="M190" i="19"/>
  <c r="H191" i="19"/>
  <c r="M192" i="19"/>
  <c r="H193" i="19"/>
  <c r="M194" i="19"/>
  <c r="G195" i="19"/>
  <c r="N196" i="19"/>
  <c r="G197" i="19"/>
  <c r="N199" i="19"/>
  <c r="M200" i="19"/>
  <c r="H201" i="19"/>
  <c r="M202" i="19"/>
  <c r="H203" i="19"/>
  <c r="N204" i="19"/>
  <c r="M205" i="19"/>
  <c r="H206" i="19"/>
  <c r="H207" i="19"/>
  <c r="H208" i="19"/>
  <c r="H209" i="19"/>
  <c r="H210" i="19"/>
  <c r="H211" i="19"/>
  <c r="H212" i="19"/>
  <c r="M213" i="19"/>
  <c r="H214" i="19"/>
  <c r="N215" i="19"/>
  <c r="N216" i="19"/>
  <c r="M217" i="19"/>
  <c r="H218" i="19"/>
  <c r="N219" i="19"/>
  <c r="N220" i="19"/>
  <c r="M221" i="19"/>
  <c r="H222" i="19"/>
  <c r="N223" i="19"/>
  <c r="M224" i="19"/>
  <c r="G225" i="19"/>
  <c r="H226" i="19"/>
  <c r="H227" i="19"/>
  <c r="N228" i="19"/>
  <c r="G229" i="19"/>
  <c r="H230" i="19"/>
  <c r="N231" i="19"/>
  <c r="G232" i="19"/>
  <c r="N233" i="19"/>
  <c r="G234" i="19"/>
  <c r="N235" i="19"/>
  <c r="G236" i="19"/>
  <c r="H237" i="19"/>
  <c r="N238" i="19"/>
  <c r="G239" i="19"/>
  <c r="N240" i="19"/>
  <c r="M241" i="19"/>
  <c r="G242" i="19"/>
  <c r="N243" i="19"/>
  <c r="G244" i="19"/>
  <c r="H245" i="19"/>
  <c r="M246" i="19"/>
  <c r="H247" i="19"/>
  <c r="N248" i="19"/>
  <c r="G249" i="19"/>
  <c r="N250" i="19"/>
  <c r="G251" i="19"/>
  <c r="N252" i="19"/>
  <c r="M253" i="19"/>
  <c r="M254" i="19"/>
  <c r="M255" i="19"/>
  <c r="M256" i="19"/>
  <c r="M257" i="19"/>
  <c r="M258" i="19"/>
  <c r="G259" i="19"/>
  <c r="N260" i="19"/>
  <c r="G261" i="19"/>
  <c r="N262" i="19"/>
  <c r="M263" i="19"/>
  <c r="M264" i="19"/>
  <c r="M265" i="19"/>
  <c r="M266" i="19"/>
  <c r="M267" i="19"/>
  <c r="M268" i="19"/>
  <c r="M269" i="19"/>
  <c r="G270" i="19"/>
  <c r="N271" i="19"/>
  <c r="G272" i="19"/>
  <c r="N273" i="19"/>
  <c r="G274" i="19"/>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H309" i="19"/>
  <c r="N310" i="19"/>
  <c r="M311" i="19"/>
  <c r="G312" i="19"/>
  <c r="N313" i="19"/>
  <c r="G314" i="19"/>
  <c r="N315" i="19"/>
  <c r="G316" i="19"/>
  <c r="N317" i="19"/>
  <c r="G318" i="19"/>
  <c r="H319" i="19"/>
  <c r="N320" i="19"/>
  <c r="M321" i="19"/>
  <c r="G322" i="19"/>
  <c r="H323" i="19"/>
  <c r="M324" i="19"/>
  <c r="H325" i="19"/>
  <c r="M326" i="19"/>
  <c r="H327" i="19"/>
  <c r="M328" i="19"/>
  <c r="H329" i="19"/>
  <c r="M330" i="19"/>
  <c r="H331" i="19"/>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M344" i="19"/>
  <c r="U343" i="19"/>
  <c r="P343" i="19" s="1"/>
  <c r="M342" i="19"/>
  <c r="H341" i="19"/>
  <c r="U339" i="19"/>
  <c r="P339" i="19" s="1"/>
  <c r="G338" i="19"/>
  <c r="Q336" i="19"/>
  <c r="N335" i="19"/>
  <c r="G334" i="19"/>
  <c r="U332" i="19"/>
  <c r="P332" i="19" s="1"/>
  <c r="M331" i="19"/>
  <c r="H330" i="19"/>
  <c r="U328" i="19"/>
  <c r="P328" i="19" s="1"/>
  <c r="M327" i="19"/>
  <c r="H326" i="19"/>
  <c r="U324" i="19"/>
  <c r="P324" i="19" s="1"/>
  <c r="M323" i="19"/>
  <c r="Q321" i="19"/>
  <c r="H320" i="19"/>
  <c r="N318" i="19"/>
  <c r="G317" i="19"/>
  <c r="Q315" i="19"/>
  <c r="N314" i="19"/>
  <c r="G313" i="19"/>
  <c r="Q311" i="19"/>
  <c r="H310" i="19"/>
  <c r="U308" i="19"/>
  <c r="P308" i="19" s="1"/>
  <c r="M307" i="19"/>
  <c r="O307" i="19" s="1"/>
  <c r="R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Q235" i="19"/>
  <c r="N234" i="19"/>
  <c r="G233" i="19"/>
  <c r="F233" i="19" s="1"/>
  <c r="L233" i="19" s="1"/>
  <c r="Q231" i="19"/>
  <c r="M230" i="19"/>
  <c r="Q228" i="19"/>
  <c r="M227" i="19"/>
  <c r="N225" i="19"/>
  <c r="H224" i="19"/>
  <c r="F224" i="19" s="1"/>
  <c r="M222" i="19"/>
  <c r="H221" i="19"/>
  <c r="H219" i="19"/>
  <c r="U217" i="19"/>
  <c r="P217" i="19" s="1"/>
  <c r="H216" i="19"/>
  <c r="M214" i="19"/>
  <c r="H213" i="19"/>
  <c r="N211" i="19"/>
  <c r="N209" i="19"/>
  <c r="N207" i="19"/>
  <c r="O207" i="19" s="1"/>
  <c r="U205" i="19"/>
  <c r="P205" i="19" s="1"/>
  <c r="G204" i="19"/>
  <c r="U202" i="19"/>
  <c r="P202" i="19" s="1"/>
  <c r="M201" i="19"/>
  <c r="H200" i="19"/>
  <c r="M198" i="19"/>
  <c r="Q196" i="19"/>
  <c r="N195" i="19"/>
  <c r="H194" i="19"/>
  <c r="U192" i="19"/>
  <c r="P192" i="19" s="1"/>
  <c r="M191" i="19"/>
  <c r="H190" i="19"/>
  <c r="F190" i="19" s="1"/>
  <c r="L190" i="19" s="1"/>
  <c r="N188" i="19"/>
  <c r="U186" i="19"/>
  <c r="P186" i="19" s="1"/>
  <c r="M185" i="19"/>
  <c r="H184" i="19"/>
  <c r="M182" i="19"/>
  <c r="H181" i="19"/>
  <c r="M179" i="19"/>
  <c r="H178" i="19"/>
  <c r="N176" i="19"/>
  <c r="G175" i="19"/>
  <c r="F175" i="19" s="1"/>
  <c r="L175" i="19" s="1"/>
  <c r="M173" i="19"/>
  <c r="H172" i="19"/>
  <c r="U170" i="19"/>
  <c r="P170" i="19" s="1"/>
  <c r="M169" i="19"/>
  <c r="O169" i="19" s="1"/>
  <c r="R169" i="19" s="1"/>
  <c r="H168" i="19"/>
  <c r="U166" i="19"/>
  <c r="P166" i="19" s="1"/>
  <c r="M165" i="19"/>
  <c r="U163" i="19"/>
  <c r="P163" i="19" s="1"/>
  <c r="M162" i="19"/>
  <c r="N160" i="19"/>
  <c r="G159" i="19"/>
  <c r="Q157" i="19"/>
  <c r="N156" i="19"/>
  <c r="G155" i="19"/>
  <c r="Q153" i="19"/>
  <c r="M152" i="19"/>
  <c r="M149" i="19"/>
  <c r="N146" i="19"/>
  <c r="Q143" i="19"/>
  <c r="U140" i="19"/>
  <c r="P140" i="19" s="1"/>
  <c r="U137" i="19"/>
  <c r="P137" i="19" s="1"/>
  <c r="U134" i="19"/>
  <c r="P134" i="19" s="1"/>
  <c r="H132" i="19"/>
  <c r="M129" i="19"/>
  <c r="U126" i="19"/>
  <c r="P126" i="19" s="1"/>
  <c r="H124" i="19"/>
  <c r="F124" i="19" s="1"/>
  <c r="M121" i="19"/>
  <c r="U118" i="19"/>
  <c r="P118" i="19" s="1"/>
  <c r="H116" i="19"/>
  <c r="M113" i="19"/>
  <c r="N110" i="19"/>
  <c r="Q107" i="19"/>
  <c r="Q104" i="19"/>
  <c r="Q101" i="19"/>
  <c r="G99" i="19"/>
  <c r="N96" i="19"/>
  <c r="Q93" i="19"/>
  <c r="H91" i="19"/>
  <c r="M88" i="19"/>
  <c r="M85" i="19"/>
  <c r="N82" i="19"/>
  <c r="Q79" i="19"/>
  <c r="Q76" i="19"/>
  <c r="H74" i="19"/>
  <c r="M71" i="19"/>
  <c r="H68" i="19"/>
  <c r="F68" i="19" s="1"/>
  <c r="L68" i="19" s="1"/>
  <c r="H65" i="19"/>
  <c r="N61" i="19"/>
  <c r="M55" i="19"/>
  <c r="Q48" i="19"/>
  <c r="G43" i="19"/>
  <c r="M37" i="19"/>
  <c r="O37" i="19" s="1"/>
  <c r="R37" i="19" s="1"/>
  <c r="H32" i="19"/>
  <c r="U26" i="19"/>
  <c r="P26" i="19" s="1"/>
  <c r="H21" i="19"/>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F439" i="19" s="1"/>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F434" i="19" s="1"/>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L439" i="19" s="1"/>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F371" i="19" s="1"/>
  <c r="M371" i="19"/>
  <c r="H370" i="19"/>
  <c r="M370" i="19"/>
  <c r="H369" i="19"/>
  <c r="N369" i="19"/>
  <c r="H368" i="19"/>
  <c r="F368" i="19" s="1"/>
  <c r="L368" i="19" s="1"/>
  <c r="M368" i="19"/>
  <c r="H367" i="19"/>
  <c r="M367" i="19"/>
  <c r="H366" i="19"/>
  <c r="N366" i="19"/>
  <c r="H365" i="19"/>
  <c r="F365" i="19" s="1"/>
  <c r="L365" i="19" s="1"/>
  <c r="M365" i="19"/>
  <c r="H364" i="19"/>
  <c r="M364" i="19"/>
  <c r="H363" i="19"/>
  <c r="N363" i="19"/>
  <c r="H362" i="19"/>
  <c r="N362" i="19"/>
  <c r="H360" i="19"/>
  <c r="N360" i="19"/>
  <c r="H359" i="19"/>
  <c r="M359" i="19"/>
  <c r="H358" i="19"/>
  <c r="M358" i="19"/>
  <c r="H357" i="19"/>
  <c r="F357" i="19" s="1"/>
  <c r="L357" i="19" s="1"/>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F458" i="19" s="1"/>
  <c r="M457" i="19"/>
  <c r="O457" i="19" s="1"/>
  <c r="H457" i="19"/>
  <c r="F457" i="19" s="1"/>
  <c r="M456" i="19"/>
  <c r="O456" i="19" s="1"/>
  <c r="H456" i="19"/>
  <c r="F456" i="19" s="1"/>
  <c r="N455" i="19"/>
  <c r="G455" i="19"/>
  <c r="N454" i="19"/>
  <c r="G454" i="19"/>
  <c r="F454" i="19" s="1"/>
  <c r="M453" i="19"/>
  <c r="O453" i="19" s="1"/>
  <c r="R453" i="19" s="1"/>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O426" i="19" s="1"/>
  <c r="H426" i="19"/>
  <c r="F426" i="19" s="1"/>
  <c r="N425" i="19"/>
  <c r="G425" i="19"/>
  <c r="M424" i="19"/>
  <c r="O424" i="19" s="1"/>
  <c r="H424" i="19"/>
  <c r="F424" i="19" s="1"/>
  <c r="N423" i="19"/>
  <c r="G423" i="19"/>
  <c r="M422" i="19"/>
  <c r="O422" i="19" s="1"/>
  <c r="H422" i="19"/>
  <c r="F422" i="19" s="1"/>
  <c r="N421" i="19"/>
  <c r="G421" i="19"/>
  <c r="M420" i="19"/>
  <c r="O420" i="19" s="1"/>
  <c r="H420" i="19"/>
  <c r="F420" i="19" s="1"/>
  <c r="N419" i="19"/>
  <c r="G419" i="19"/>
  <c r="N418" i="19"/>
  <c r="G418" i="19"/>
  <c r="F418" i="19" s="1"/>
  <c r="M417" i="19"/>
  <c r="O417" i="19" s="1"/>
  <c r="H417" i="19"/>
  <c r="M416" i="19"/>
  <c r="O416" i="19" s="1"/>
  <c r="H416" i="19"/>
  <c r="N415" i="19"/>
  <c r="G414" i="19"/>
  <c r="F414" i="19" s="1"/>
  <c r="M413" i="19"/>
  <c r="O413" i="19" s="1"/>
  <c r="H413" i="19"/>
  <c r="F413" i="19" s="1"/>
  <c r="G411" i="19"/>
  <c r="M410" i="19"/>
  <c r="H410" i="19"/>
  <c r="N409" i="19"/>
  <c r="G407" i="19"/>
  <c r="M406" i="19"/>
  <c r="H406" i="19"/>
  <c r="G404" i="19"/>
  <c r="N403" i="19"/>
  <c r="G401" i="19"/>
  <c r="M400" i="19"/>
  <c r="O400" i="19" s="1"/>
  <c r="H400" i="19"/>
  <c r="G415" i="19"/>
  <c r="N414" i="19"/>
  <c r="M412" i="19"/>
  <c r="O412" i="19" s="1"/>
  <c r="H412" i="19"/>
  <c r="N411" i="19"/>
  <c r="G409" i="19"/>
  <c r="M408" i="19"/>
  <c r="O408" i="19" s="1"/>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R408" i="19" s="1"/>
  <c r="U401" i="19"/>
  <c r="P401" i="19" s="1"/>
  <c r="U426" i="19"/>
  <c r="P426" i="19" s="1"/>
  <c r="R426" i="19" s="1"/>
  <c r="U424" i="19"/>
  <c r="P424" i="19" s="1"/>
  <c r="U423" i="19"/>
  <c r="P423" i="19" s="1"/>
  <c r="U420" i="19"/>
  <c r="P420" i="19" s="1"/>
  <c r="U419" i="19"/>
  <c r="P419" i="19" s="1"/>
  <c r="U418" i="19"/>
  <c r="P418" i="19" s="1"/>
  <c r="U417" i="19"/>
  <c r="P417" i="19" s="1"/>
  <c r="R417" i="19" s="1"/>
  <c r="U416" i="19"/>
  <c r="P416" i="19" s="1"/>
  <c r="U413" i="19"/>
  <c r="P413" i="19" s="1"/>
  <c r="R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O398" i="19" s="1"/>
  <c r="H398" i="19"/>
  <c r="F398" i="19" s="1"/>
  <c r="N397" i="19"/>
  <c r="G397" i="19"/>
  <c r="M396" i="19"/>
  <c r="O396" i="19" s="1"/>
  <c r="H396" i="19"/>
  <c r="F396" i="19" s="1"/>
  <c r="N395" i="19"/>
  <c r="G395" i="19"/>
  <c r="N393" i="19"/>
  <c r="M392" i="19"/>
  <c r="H392" i="19"/>
  <c r="N390" i="19"/>
  <c r="G389" i="19"/>
  <c r="M394" i="19"/>
  <c r="H394" i="19"/>
  <c r="G393" i="19"/>
  <c r="M391" i="19"/>
  <c r="O391" i="19" s="1"/>
  <c r="H391" i="19"/>
  <c r="F391" i="19" s="1"/>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F258" i="19" s="1"/>
  <c r="G265" i="19"/>
  <c r="F265" i="19" s="1"/>
  <c r="G267" i="19"/>
  <c r="F267" i="19" s="1"/>
  <c r="L267" i="19" s="1"/>
  <c r="G269" i="19"/>
  <c r="F269" i="19" s="1"/>
  <c r="G279" i="19"/>
  <c r="F279" i="19" s="1"/>
  <c r="G281" i="19"/>
  <c r="G291" i="19"/>
  <c r="F291" i="19" s="1"/>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F380" i="19" s="1"/>
  <c r="L380" i="19" s="1"/>
  <c r="N381" i="19"/>
  <c r="J382" i="19"/>
  <c r="M382" i="19"/>
  <c r="M383" i="19"/>
  <c r="U384" i="19"/>
  <c r="P384" i="19" s="1"/>
  <c r="H384" i="19"/>
  <c r="H385" i="19"/>
  <c r="M388" i="19"/>
  <c r="O388" i="19" s="1"/>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O281" i="19"/>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E20" i="9"/>
  <c r="A25" i="9" s="1"/>
  <c r="H23" i="10"/>
  <c r="P27" i="18"/>
  <c r="F27" i="18"/>
  <c r="N20" i="18"/>
  <c r="Q20" i="18" s="1"/>
  <c r="O280" i="19"/>
  <c r="O277" i="19"/>
  <c r="O263" i="19"/>
  <c r="J387" i="19"/>
  <c r="J388" i="19"/>
  <c r="I388" i="19"/>
  <c r="V388" i="19"/>
  <c r="Q388" i="19"/>
  <c r="U381" i="19"/>
  <c r="P381" i="19" s="1"/>
  <c r="G388" i="19"/>
  <c r="F388" i="19" s="1"/>
  <c r="O13" i="19"/>
  <c r="R13" i="19" s="1"/>
  <c r="O371" i="19"/>
  <c r="R371" i="19" s="1"/>
  <c r="Q386" i="19"/>
  <c r="U388" i="19"/>
  <c r="P388" i="19" s="1"/>
  <c r="O372" i="19"/>
  <c r="O375" i="19"/>
  <c r="N9" i="18"/>
  <c r="E9" i="18"/>
  <c r="E13" i="18"/>
  <c r="K13" i="18" s="1"/>
  <c r="N12" i="18"/>
  <c r="Q12" i="18" s="1"/>
  <c r="E11" i="18"/>
  <c r="K11" i="18" s="1"/>
  <c r="N10" i="18"/>
  <c r="Q10" i="18" s="1"/>
  <c r="F24" i="10"/>
  <c r="D25" i="10" s="1"/>
  <c r="H21" i="10" s="1"/>
  <c r="AR15" i="3"/>
  <c r="L27" i="18"/>
  <c r="H22" i="10"/>
  <c r="E23" i="18"/>
  <c r="K23" i="18" s="1"/>
  <c r="E21" i="18"/>
  <c r="K21" i="18" s="1"/>
  <c r="N16" i="18"/>
  <c r="Q16" i="18" s="1"/>
  <c r="F340" i="19"/>
  <c r="O339" i="19"/>
  <c r="R339" i="19" s="1"/>
  <c r="F338" i="19"/>
  <c r="L338" i="19" s="1"/>
  <c r="O321" i="19"/>
  <c r="O301" i="19"/>
  <c r="R301" i="19" s="1"/>
  <c r="O289" i="19"/>
  <c r="R289" i="19" s="1"/>
  <c r="O285" i="19"/>
  <c r="R285" i="19" s="1"/>
  <c r="O283" i="19"/>
  <c r="R283" i="19" s="1"/>
  <c r="F282" i="19"/>
  <c r="L282" i="19" s="1"/>
  <c r="O95" i="19"/>
  <c r="R95" i="19" s="1"/>
  <c r="F28" i="19"/>
  <c r="L28" i="19" s="1"/>
  <c r="O17" i="19"/>
  <c r="R17" i="19" s="1"/>
  <c r="O15" i="19"/>
  <c r="R15" i="19" s="1"/>
  <c r="F14" i="19"/>
  <c r="F370" i="19"/>
  <c r="L370" i="19" s="1"/>
  <c r="N26" i="18"/>
  <c r="Q26" i="18" s="1"/>
  <c r="E25" i="18"/>
  <c r="K25" i="18" s="1"/>
  <c r="N24" i="18"/>
  <c r="Q24" i="18" s="1"/>
  <c r="E24" i="18"/>
  <c r="N23" i="18"/>
  <c r="Q23" i="18" s="1"/>
  <c r="E17" i="18"/>
  <c r="K17" i="18" s="1"/>
  <c r="N14" i="18"/>
  <c r="Q14" i="18" s="1"/>
  <c r="E14" i="18"/>
  <c r="N13" i="18"/>
  <c r="Q13" i="18" s="1"/>
  <c r="O173" i="19"/>
  <c r="O131" i="19"/>
  <c r="R131" i="19" s="1"/>
  <c r="O115" i="19"/>
  <c r="R115" i="19" s="1"/>
  <c r="O107" i="19"/>
  <c r="O99" i="19"/>
  <c r="R99" i="19" s="1"/>
  <c r="O97" i="19"/>
  <c r="R97" i="19" s="1"/>
  <c r="F96" i="19"/>
  <c r="O452" i="19"/>
  <c r="I27" i="18"/>
  <c r="P10" i="8"/>
  <c r="F12" i="8" s="1"/>
  <c r="G27" i="18"/>
  <c r="M27" i="18"/>
  <c r="J27" i="18"/>
  <c r="N22" i="18"/>
  <c r="Q22" i="18" s="1"/>
  <c r="E22" i="18"/>
  <c r="K22" i="18" s="1"/>
  <c r="N21" i="18"/>
  <c r="Q21" i="18" s="1"/>
  <c r="E19" i="18"/>
  <c r="K19" i="18" s="1"/>
  <c r="N18" i="18"/>
  <c r="Q18" i="18" s="1"/>
  <c r="E18" i="18"/>
  <c r="K18" i="18" s="1"/>
  <c r="N17" i="18"/>
  <c r="Q17" i="18" s="1"/>
  <c r="E15" i="18"/>
  <c r="K15" i="18" s="1"/>
  <c r="F186" i="19"/>
  <c r="L186" i="19" s="1"/>
  <c r="F178" i="19"/>
  <c r="F176" i="19"/>
  <c r="L176" i="19" s="1"/>
  <c r="O175" i="19"/>
  <c r="R175" i="19" s="1"/>
  <c r="F48" i="19"/>
  <c r="L48" i="19" s="1"/>
  <c r="J385" i="19"/>
  <c r="C17" i="9"/>
  <c r="O365" i="19"/>
  <c r="R365" i="19" s="1"/>
  <c r="O367" i="19"/>
  <c r="R367" i="19" s="1"/>
  <c r="O337" i="19"/>
  <c r="R337" i="19" s="1"/>
  <c r="F324" i="19"/>
  <c r="O323" i="19"/>
  <c r="R323" i="19" s="1"/>
  <c r="F322" i="19"/>
  <c r="L322" i="19" s="1"/>
  <c r="O320" i="19"/>
  <c r="F232" i="19"/>
  <c r="L232" i="19" s="1"/>
  <c r="O199" i="19"/>
  <c r="O189" i="19"/>
  <c r="R189" i="19" s="1"/>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BF17" i="3" s="1"/>
  <c r="I376" i="19"/>
  <c r="N376" i="19"/>
  <c r="J377" i="19"/>
  <c r="Q377" i="19"/>
  <c r="M377" i="19"/>
  <c r="O377" i="19" s="1"/>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F383" i="19" s="1"/>
  <c r="K384" i="19"/>
  <c r="I384" i="19"/>
  <c r="Q384" i="19"/>
  <c r="N384" i="19"/>
  <c r="O384" i="19" s="1"/>
  <c r="G384" i="19"/>
  <c r="K385" i="19"/>
  <c r="I385" i="19"/>
  <c r="Q385" i="19"/>
  <c r="N385" i="19"/>
  <c r="G385" i="19"/>
  <c r="J386" i="19"/>
  <c r="N386" i="19"/>
  <c r="O386" i="19" s="1"/>
  <c r="N388" i="19"/>
  <c r="J361" i="19"/>
  <c r="I361" i="19"/>
  <c r="V361" i="19"/>
  <c r="Q361" i="19"/>
  <c r="U361" i="19"/>
  <c r="P361" i="19" s="1"/>
  <c r="H387" i="19"/>
  <c r="F387" i="19" s="1"/>
  <c r="F248" i="19"/>
  <c r="L248" i="19" s="1"/>
  <c r="F240" i="19"/>
  <c r="F236" i="19"/>
  <c r="L236" i="19" s="1"/>
  <c r="F234" i="19"/>
  <c r="L234" i="19" s="1"/>
  <c r="O233" i="19"/>
  <c r="R233" i="19" s="1"/>
  <c r="O232" i="19"/>
  <c r="R232" i="19" s="1"/>
  <c r="E232" i="19" s="1"/>
  <c r="O219" i="19"/>
  <c r="F154" i="19"/>
  <c r="L154" i="19" s="1"/>
  <c r="O145" i="19"/>
  <c r="R145" i="19" s="1"/>
  <c r="O137" i="19"/>
  <c r="R137" i="19" s="1"/>
  <c r="O133" i="19"/>
  <c r="R133" i="19" s="1"/>
  <c r="F132" i="19"/>
  <c r="L132" i="19" s="1"/>
  <c r="F76" i="19"/>
  <c r="L76" i="19" s="1"/>
  <c r="F66" i="19"/>
  <c r="L66" i="19" s="1"/>
  <c r="F64" i="19"/>
  <c r="L64" i="19" s="1"/>
  <c r="F62" i="19"/>
  <c r="L62" i="19" s="1"/>
  <c r="F58" i="19"/>
  <c r="F56" i="19"/>
  <c r="L56" i="19" s="1"/>
  <c r="O53" i="19"/>
  <c r="R53" i="19" s="1"/>
  <c r="F52" i="19"/>
  <c r="O49" i="19"/>
  <c r="R49" i="19" s="1"/>
  <c r="F49" i="19"/>
  <c r="L49" i="19" s="1"/>
  <c r="O48" i="19"/>
  <c r="O45"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BF18" i="3" s="1"/>
  <c r="I386" i="19"/>
  <c r="G387" i="19"/>
  <c r="H361" i="19"/>
  <c r="M361" i="19"/>
  <c r="F312" i="19"/>
  <c r="L312" i="19" s="1"/>
  <c r="O303" i="19"/>
  <c r="F302" i="19"/>
  <c r="L302" i="19" s="1"/>
  <c r="O265" i="19"/>
  <c r="R265" i="19" s="1"/>
  <c r="F262" i="19"/>
  <c r="L262" i="19" s="1"/>
  <c r="F256" i="19"/>
  <c r="L256" i="19" s="1"/>
  <c r="F252" i="19"/>
  <c r="F250" i="19"/>
  <c r="L250" i="19" s="1"/>
  <c r="O249" i="19"/>
  <c r="R249" i="19" s="1"/>
  <c r="F249" i="19"/>
  <c r="L249" i="19" s="1"/>
  <c r="O248" i="19"/>
  <c r="R248" i="19" s="1"/>
  <c r="O221" i="19"/>
  <c r="R221" i="19" s="1"/>
  <c r="F218" i="19"/>
  <c r="L218" i="19" s="1"/>
  <c r="F202" i="19"/>
  <c r="L202" i="19" s="1"/>
  <c r="F200" i="19"/>
  <c r="L200" i="19" s="1"/>
  <c r="O198" i="19"/>
  <c r="O187" i="19"/>
  <c r="O165" i="19"/>
  <c r="R165" i="19" s="1"/>
  <c r="F158" i="19"/>
  <c r="F156" i="19"/>
  <c r="L156" i="19" s="1"/>
  <c r="O155" i="19"/>
  <c r="R155" i="19" s="1"/>
  <c r="F155" i="19"/>
  <c r="L155" i="19" s="1"/>
  <c r="O154" i="19"/>
  <c r="R154" i="19" s="1"/>
  <c r="O123" i="19"/>
  <c r="R123" i="19" s="1"/>
  <c r="O119" i="19"/>
  <c r="R119" i="19" s="1"/>
  <c r="O117" i="19"/>
  <c r="R117" i="19" s="1"/>
  <c r="F116" i="19"/>
  <c r="O85" i="19"/>
  <c r="R85" i="19" s="1"/>
  <c r="O81" i="19"/>
  <c r="R81" i="19" s="1"/>
  <c r="O79" i="19"/>
  <c r="R79" i="19" s="1"/>
  <c r="O77" i="19"/>
  <c r="R77" i="19" s="1"/>
  <c r="F77" i="19"/>
  <c r="L77" i="19" s="1"/>
  <c r="O76" i="19"/>
  <c r="R76" i="19" s="1"/>
  <c r="O65" i="19"/>
  <c r="O63" i="19"/>
  <c r="F36" i="19"/>
  <c r="L36" i="19" s="1"/>
  <c r="F32" i="19"/>
  <c r="F30" i="19"/>
  <c r="L30" i="19" s="1"/>
  <c r="O29" i="19"/>
  <c r="R29" i="19" s="1"/>
  <c r="F29" i="19"/>
  <c r="L29" i="19" s="1"/>
  <c r="O28" i="19"/>
  <c r="R28" i="19" s="1"/>
  <c r="O354" i="19"/>
  <c r="R354" i="19" s="1"/>
  <c r="F359" i="19"/>
  <c r="L359" i="19" s="1"/>
  <c r="F384" i="19"/>
  <c r="F348" i="19"/>
  <c r="L348" i="19" s="1"/>
  <c r="O347" i="19"/>
  <c r="F347" i="19"/>
  <c r="L347" i="19" s="1"/>
  <c r="O345" i="19"/>
  <c r="R345" i="19" s="1"/>
  <c r="F332" i="19"/>
  <c r="L332" i="19" s="1"/>
  <c r="O331" i="19"/>
  <c r="R331" i="19" s="1"/>
  <c r="F330" i="19"/>
  <c r="L330" i="19" s="1"/>
  <c r="O329" i="19"/>
  <c r="R329" i="19" s="1"/>
  <c r="O317" i="19"/>
  <c r="R317" i="19" s="1"/>
  <c r="O315" i="19"/>
  <c r="R315" i="19" s="1"/>
  <c r="F314" i="19"/>
  <c r="L314" i="19" s="1"/>
  <c r="O313" i="19"/>
  <c r="R313" i="19" s="1"/>
  <c r="F313" i="19"/>
  <c r="L313" i="19" s="1"/>
  <c r="O312" i="19"/>
  <c r="R312" i="19" s="1"/>
  <c r="O297" i="19"/>
  <c r="R297" i="19" s="1"/>
  <c r="O295" i="19"/>
  <c r="F292" i="19"/>
  <c r="L292" i="19" s="1"/>
  <c r="O291" i="19"/>
  <c r="O271" i="19"/>
  <c r="R271" i="19" s="1"/>
  <c r="O269" i="19"/>
  <c r="O267" i="19"/>
  <c r="O264" i="19"/>
  <c r="O262" i="19"/>
  <c r="R262" i="19" s="1"/>
  <c r="O257" i="19"/>
  <c r="O255" i="19"/>
  <c r="O253" i="19"/>
  <c r="F244" i="19"/>
  <c r="L244" i="19" s="1"/>
  <c r="F242" i="19"/>
  <c r="L242" i="19" s="1"/>
  <c r="O241" i="19"/>
  <c r="F241" i="19"/>
  <c r="L241" i="19" s="1"/>
  <c r="O240" i="19"/>
  <c r="F228" i="19"/>
  <c r="L228" i="19" s="1"/>
  <c r="O225" i="19"/>
  <c r="F222" i="19"/>
  <c r="L222" i="19" s="1"/>
  <c r="O220" i="19"/>
  <c r="O218" i="19"/>
  <c r="R218" i="19" s="1"/>
  <c r="O215" i="19"/>
  <c r="O209" i="19"/>
  <c r="O206" i="19"/>
  <c r="O193" i="19"/>
  <c r="R193" i="19" s="1"/>
  <c r="O191" i="19"/>
  <c r="R191" i="19" s="1"/>
  <c r="O188" i="19"/>
  <c r="O186" i="19"/>
  <c r="O183" i="19"/>
  <c r="O167" i="19"/>
  <c r="R167" i="19" s="1"/>
  <c r="F166" i="19"/>
  <c r="L166" i="19" s="1"/>
  <c r="O164" i="19"/>
  <c r="O161" i="19"/>
  <c r="O149" i="19"/>
  <c r="R149" i="19" s="1"/>
  <c r="O147" i="19"/>
  <c r="F146" i="19"/>
  <c r="L146" i="19" s="1"/>
  <c r="O127" i="19"/>
  <c r="R127" i="19" s="1"/>
  <c r="O125" i="19"/>
  <c r="R125" i="19" s="1"/>
  <c r="O111" i="19"/>
  <c r="R111" i="19" s="1"/>
  <c r="O109" i="19"/>
  <c r="R109" i="19" s="1"/>
  <c r="F108" i="19"/>
  <c r="L108" i="19" s="1"/>
  <c r="O105" i="19"/>
  <c r="O103" i="19"/>
  <c r="O91" i="19"/>
  <c r="R91" i="19" s="1"/>
  <c r="O89" i="19"/>
  <c r="R89" i="19" s="1"/>
  <c r="F88" i="19"/>
  <c r="F86" i="19"/>
  <c r="L86" i="19" s="1"/>
  <c r="F72" i="19"/>
  <c r="L72" i="19" s="1"/>
  <c r="F70" i="19"/>
  <c r="L70" i="19" s="1"/>
  <c r="O67" i="19"/>
  <c r="R67" i="19" s="1"/>
  <c r="F67" i="19"/>
  <c r="O66" i="19"/>
  <c r="R66" i="19" s="1"/>
  <c r="O64" i="19"/>
  <c r="R64" i="19" s="1"/>
  <c r="E64" i="19" s="1"/>
  <c r="O62" i="19"/>
  <c r="O57" i="19"/>
  <c r="F42" i="19"/>
  <c r="L42" i="19" s="1"/>
  <c r="F40" i="19"/>
  <c r="L40" i="19" s="1"/>
  <c r="F38" i="19"/>
  <c r="L38" i="19" s="1"/>
  <c r="F37" i="19"/>
  <c r="L37" i="19" s="1"/>
  <c r="O36" i="19"/>
  <c r="R36" i="19" s="1"/>
  <c r="F24" i="19"/>
  <c r="L24" i="19" s="1"/>
  <c r="O21" i="19"/>
  <c r="R21" i="19" s="1"/>
  <c r="F20" i="19"/>
  <c r="L20" i="19" s="1"/>
  <c r="F18" i="19"/>
  <c r="L18" i="19" s="1"/>
  <c r="O350" i="19"/>
  <c r="R350" i="19" s="1"/>
  <c r="O352" i="19"/>
  <c r="R352" i="19" s="1"/>
  <c r="F353" i="19"/>
  <c r="L353" i="19" s="1"/>
  <c r="O355" i="19"/>
  <c r="O360" i="19"/>
  <c r="O9" i="19"/>
  <c r="F342" i="19"/>
  <c r="L342" i="19" s="1"/>
  <c r="O341" i="19"/>
  <c r="R341" i="19" s="1"/>
  <c r="F341" i="19"/>
  <c r="L341" i="19" s="1"/>
  <c r="O340" i="19"/>
  <c r="R340" i="19" s="1"/>
  <c r="F334" i="19"/>
  <c r="L334" i="19" s="1"/>
  <c r="O333" i="19"/>
  <c r="F333" i="19"/>
  <c r="L333" i="19" s="1"/>
  <c r="O332" i="19"/>
  <c r="R332" i="19" s="1"/>
  <c r="F326" i="19"/>
  <c r="L326" i="19" s="1"/>
  <c r="O325" i="19"/>
  <c r="R325" i="19" s="1"/>
  <c r="F325" i="19"/>
  <c r="L325" i="19" s="1"/>
  <c r="O324" i="19"/>
  <c r="R324" i="19" s="1"/>
  <c r="F318" i="19"/>
  <c r="L318" i="19" s="1"/>
  <c r="O309" i="19"/>
  <c r="R309" i="19" s="1"/>
  <c r="F308" i="19"/>
  <c r="L308" i="19" s="1"/>
  <c r="O305" i="19"/>
  <c r="O299" i="19"/>
  <c r="R299" i="19" s="1"/>
  <c r="F298" i="19"/>
  <c r="L298" i="19" s="1"/>
  <c r="O293" i="19"/>
  <c r="O287" i="19"/>
  <c r="F286" i="19"/>
  <c r="L286" i="19" s="1"/>
  <c r="O275" i="19"/>
  <c r="R275" i="19" s="1"/>
  <c r="F274" i="19"/>
  <c r="L274" i="19" s="1"/>
  <c r="O273" i="19"/>
  <c r="R273" i="19" s="1"/>
  <c r="F272" i="19"/>
  <c r="L272" i="19" s="1"/>
  <c r="F260" i="19"/>
  <c r="L260" i="19" s="1"/>
  <c r="O259" i="19"/>
  <c r="R259" i="19" s="1"/>
  <c r="F259" i="19"/>
  <c r="L259" i="19" s="1"/>
  <c r="O258" i="19"/>
  <c r="O256" i="19"/>
  <c r="O254" i="19"/>
  <c r="O252" i="19"/>
  <c r="R252" i="19" s="1"/>
  <c r="F246" i="19"/>
  <c r="L246" i="19" s="1"/>
  <c r="O245" i="19"/>
  <c r="R245" i="19" s="1"/>
  <c r="F245" i="19"/>
  <c r="L245" i="19" s="1"/>
  <c r="O244" i="19"/>
  <c r="R244" i="19" s="1"/>
  <c r="F238" i="19"/>
  <c r="O237" i="19"/>
  <c r="R237" i="19" s="1"/>
  <c r="F237" i="19"/>
  <c r="L237" i="19" s="1"/>
  <c r="O236" i="19"/>
  <c r="F230" i="19"/>
  <c r="L230" i="19" s="1"/>
  <c r="O229" i="19"/>
  <c r="F229" i="19"/>
  <c r="L229" i="19" s="1"/>
  <c r="O228" i="19"/>
  <c r="R228" i="19" s="1"/>
  <c r="O213" i="19"/>
  <c r="R213" i="19" s="1"/>
  <c r="F212" i="19"/>
  <c r="F204" i="19"/>
  <c r="O203" i="19"/>
  <c r="F203" i="19"/>
  <c r="L203" i="19" s="1"/>
  <c r="O202" i="19"/>
  <c r="R202" i="19" s="1"/>
  <c r="O195" i="19"/>
  <c r="R195" i="19" s="1"/>
  <c r="F194" i="19"/>
  <c r="L194" i="19" s="1"/>
  <c r="F184" i="19"/>
  <c r="L184" i="19" s="1"/>
  <c r="O181" i="19"/>
  <c r="R181" i="19" s="1"/>
  <c r="O179" i="19"/>
  <c r="R179" i="19" s="1"/>
  <c r="F179" i="19"/>
  <c r="L179" i="19" s="1"/>
  <c r="O178" i="19"/>
  <c r="R178" i="19" s="1"/>
  <c r="O171" i="19"/>
  <c r="R171" i="19" s="1"/>
  <c r="F170" i="19"/>
  <c r="L170" i="19" s="1"/>
  <c r="F162" i="19"/>
  <c r="L162" i="19" s="1"/>
  <c r="F160" i="19"/>
  <c r="L160" i="19" s="1"/>
  <c r="O159" i="19"/>
  <c r="R159" i="19" s="1"/>
  <c r="F159" i="19"/>
  <c r="L159" i="19" s="1"/>
  <c r="O158" i="19"/>
  <c r="R158" i="19" s="1"/>
  <c r="F152" i="19"/>
  <c r="L152" i="19" s="1"/>
  <c r="O151" i="19"/>
  <c r="R151" i="19" s="1"/>
  <c r="F151" i="19"/>
  <c r="L151" i="19" s="1"/>
  <c r="O143" i="19"/>
  <c r="F142" i="19"/>
  <c r="L142" i="19" s="1"/>
  <c r="F140" i="19"/>
  <c r="L140" i="19" s="1"/>
  <c r="F138" i="19"/>
  <c r="L138" i="19" s="1"/>
  <c r="O135" i="19"/>
  <c r="O129" i="19"/>
  <c r="R129" i="19" s="1"/>
  <c r="F128" i="19"/>
  <c r="L128" i="19" s="1"/>
  <c r="O121" i="19"/>
  <c r="R121" i="19" s="1"/>
  <c r="F120" i="19"/>
  <c r="L120" i="19" s="1"/>
  <c r="O113" i="19"/>
  <c r="R113" i="19" s="1"/>
  <c r="F112" i="19"/>
  <c r="L112" i="19" s="1"/>
  <c r="O101" i="19"/>
  <c r="R101" i="19" s="1"/>
  <c r="F100" i="19"/>
  <c r="O93" i="19"/>
  <c r="R93" i="19" s="1"/>
  <c r="F92" i="19"/>
  <c r="L92" i="19" s="1"/>
  <c r="O83" i="19"/>
  <c r="F82" i="19"/>
  <c r="L82" i="19" s="1"/>
  <c r="F74" i="19"/>
  <c r="L74" i="19" s="1"/>
  <c r="O73" i="19"/>
  <c r="R73" i="19" s="1"/>
  <c r="F73" i="19"/>
  <c r="L73" i="19" s="1"/>
  <c r="O72" i="19"/>
  <c r="R72" i="19" s="1"/>
  <c r="O69" i="19"/>
  <c r="F60" i="19"/>
  <c r="L60" i="19" s="1"/>
  <c r="O59" i="19"/>
  <c r="R59" i="19" s="1"/>
  <c r="F59" i="19"/>
  <c r="L59" i="19" s="1"/>
  <c r="O58" i="19"/>
  <c r="R58" i="19" s="1"/>
  <c r="O56" i="19"/>
  <c r="R56" i="19" s="1"/>
  <c r="F46" i="19"/>
  <c r="L46" i="19" s="1"/>
  <c r="F44" i="19"/>
  <c r="O43" i="19"/>
  <c r="R43" i="19" s="1"/>
  <c r="F43" i="19"/>
  <c r="L43" i="19" s="1"/>
  <c r="O42" i="19"/>
  <c r="R42" i="19" s="1"/>
  <c r="O39" i="19"/>
  <c r="F34" i="19"/>
  <c r="L34" i="19" s="1"/>
  <c r="O33" i="19"/>
  <c r="R33" i="19" s="1"/>
  <c r="F33" i="19"/>
  <c r="L33" i="19" s="1"/>
  <c r="O32" i="19"/>
  <c r="R32" i="19" s="1"/>
  <c r="F26" i="19"/>
  <c r="L26" i="19" s="1"/>
  <c r="O25" i="19"/>
  <c r="R25" i="19" s="1"/>
  <c r="F25" i="19"/>
  <c r="L25" i="19" s="1"/>
  <c r="O24" i="19"/>
  <c r="R24" i="19" s="1"/>
  <c r="Q10" i="8"/>
  <c r="O11" i="19"/>
  <c r="R11" i="19" s="1"/>
  <c r="F10" i="19"/>
  <c r="L10" i="19" s="1"/>
  <c r="O358" i="19"/>
  <c r="F358" i="19"/>
  <c r="O359" i="19"/>
  <c r="R359" i="19" s="1"/>
  <c r="E359" i="19" s="1"/>
  <c r="F364" i="19"/>
  <c r="O366" i="19"/>
  <c r="M16" i="4"/>
  <c r="L16" i="4"/>
  <c r="E17" i="4" s="1"/>
  <c r="F459" i="19"/>
  <c r="L459" i="19" s="1"/>
  <c r="O349" i="19"/>
  <c r="F349" i="19"/>
  <c r="L349" i="19" s="1"/>
  <c r="O348" i="19"/>
  <c r="R348" i="19" s="1"/>
  <c r="F344" i="19"/>
  <c r="L344" i="19" s="1"/>
  <c r="O343" i="19"/>
  <c r="R343" i="19" s="1"/>
  <c r="F343" i="19"/>
  <c r="L343" i="19" s="1"/>
  <c r="O342" i="19"/>
  <c r="R342" i="19" s="1"/>
  <c r="F336" i="19"/>
  <c r="L336" i="19" s="1"/>
  <c r="O335" i="19"/>
  <c r="R335" i="19" s="1"/>
  <c r="F335" i="19"/>
  <c r="L335" i="19" s="1"/>
  <c r="O334" i="19"/>
  <c r="R334" i="19" s="1"/>
  <c r="F328" i="19"/>
  <c r="O327" i="19"/>
  <c r="R327" i="19" s="1"/>
  <c r="F327" i="19"/>
  <c r="L327" i="19" s="1"/>
  <c r="O326" i="19"/>
  <c r="R326" i="19" s="1"/>
  <c r="O319" i="19"/>
  <c r="R319" i="19" s="1"/>
  <c r="E319" i="19" s="1"/>
  <c r="F319" i="19"/>
  <c r="O318" i="19"/>
  <c r="R318" i="19" s="1"/>
  <c r="F316" i="19"/>
  <c r="L316" i="19" s="1"/>
  <c r="O311" i="19"/>
  <c r="R311" i="19" s="1"/>
  <c r="F311" i="19"/>
  <c r="F306" i="19"/>
  <c r="F304" i="19"/>
  <c r="F300" i="19"/>
  <c r="L300" i="19" s="1"/>
  <c r="F296" i="19"/>
  <c r="O294" i="19"/>
  <c r="O292" i="19"/>
  <c r="R292" i="19" s="1"/>
  <c r="F288" i="19"/>
  <c r="L288" i="19" s="1"/>
  <c r="F284" i="19"/>
  <c r="L284" i="19" s="1"/>
  <c r="O279" i="19"/>
  <c r="F276" i="19"/>
  <c r="L276" i="19" s="1"/>
  <c r="F270" i="19"/>
  <c r="L270" i="19" s="1"/>
  <c r="O268" i="19"/>
  <c r="O261" i="19"/>
  <c r="R261" i="19" s="1"/>
  <c r="F261" i="19"/>
  <c r="O260" i="19"/>
  <c r="R260" i="19" s="1"/>
  <c r="O251" i="19"/>
  <c r="R251" i="19" s="1"/>
  <c r="F251" i="19"/>
  <c r="L251" i="19" s="1"/>
  <c r="O250" i="19"/>
  <c r="R250" i="19" s="1"/>
  <c r="O247" i="19"/>
  <c r="R247" i="19" s="1"/>
  <c r="F247" i="19"/>
  <c r="L247" i="19" s="1"/>
  <c r="O246" i="19"/>
  <c r="R246" i="19" s="1"/>
  <c r="E246" i="19" s="1"/>
  <c r="O243" i="19"/>
  <c r="R243" i="19" s="1"/>
  <c r="F243" i="19"/>
  <c r="L243" i="19" s="1"/>
  <c r="O242" i="19"/>
  <c r="R242" i="19" s="1"/>
  <c r="O239" i="19"/>
  <c r="R239" i="19" s="1"/>
  <c r="F239" i="19"/>
  <c r="L239" i="19" s="1"/>
  <c r="O238" i="19"/>
  <c r="R238" i="19" s="1"/>
  <c r="E238" i="19" s="1"/>
  <c r="O235" i="19"/>
  <c r="R235" i="19" s="1"/>
  <c r="F235" i="19"/>
  <c r="L235" i="19" s="1"/>
  <c r="O234" i="19"/>
  <c r="R234" i="19" s="1"/>
  <c r="O231" i="19"/>
  <c r="R231" i="19" s="1"/>
  <c r="F231" i="19"/>
  <c r="L231" i="19" s="1"/>
  <c r="O230" i="19"/>
  <c r="O227" i="19"/>
  <c r="R227" i="19" s="1"/>
  <c r="F227" i="19"/>
  <c r="L227" i="19" s="1"/>
  <c r="O223" i="19"/>
  <c r="O217" i="19"/>
  <c r="R217" i="19" s="1"/>
  <c r="F217" i="19"/>
  <c r="L217" i="19" s="1"/>
  <c r="F214" i="19"/>
  <c r="L214" i="19" s="1"/>
  <c r="O211" i="19"/>
  <c r="O210" i="19"/>
  <c r="O205" i="19"/>
  <c r="R205" i="19" s="1"/>
  <c r="F205" i="19"/>
  <c r="L205" i="19" s="1"/>
  <c r="O204" i="19"/>
  <c r="R204" i="19" s="1"/>
  <c r="O201" i="19"/>
  <c r="R201" i="19" s="1"/>
  <c r="F201" i="19"/>
  <c r="L201" i="19" s="1"/>
  <c r="O200" i="19"/>
  <c r="R200" i="19" s="1"/>
  <c r="O197" i="19"/>
  <c r="R197" i="19" s="1"/>
  <c r="F197" i="19"/>
  <c r="L197" i="19" s="1"/>
  <c r="F196" i="19"/>
  <c r="L196" i="19" s="1"/>
  <c r="F192" i="19"/>
  <c r="L192" i="19" s="1"/>
  <c r="O185" i="19"/>
  <c r="R185" i="19" s="1"/>
  <c r="F185" i="19"/>
  <c r="L185" i="19" s="1"/>
  <c r="O184" i="19"/>
  <c r="R184" i="19" s="1"/>
  <c r="F182" i="19"/>
  <c r="L182" i="19" s="1"/>
  <c r="O180" i="19"/>
  <c r="O177" i="19"/>
  <c r="R177" i="19" s="1"/>
  <c r="F177" i="19"/>
  <c r="L177" i="19" s="1"/>
  <c r="O176" i="19"/>
  <c r="F172" i="19"/>
  <c r="L172" i="19" s="1"/>
  <c r="F168" i="19"/>
  <c r="O163" i="19"/>
  <c r="R163" i="19" s="1"/>
  <c r="F163" i="19"/>
  <c r="L163" i="19" s="1"/>
  <c r="O162" i="19"/>
  <c r="R162" i="19" s="1"/>
  <c r="O160" i="19"/>
  <c r="R160" i="19" s="1"/>
  <c r="O157" i="19"/>
  <c r="R157" i="19" s="1"/>
  <c r="F157" i="19"/>
  <c r="L157" i="19" s="1"/>
  <c r="O156" i="19"/>
  <c r="R156" i="19" s="1"/>
  <c r="O153" i="19"/>
  <c r="R153" i="19" s="1"/>
  <c r="F153" i="19"/>
  <c r="L153" i="19" s="1"/>
  <c r="O152" i="19"/>
  <c r="R152" i="19" s="1"/>
  <c r="F148" i="19"/>
  <c r="L148" i="19" s="1"/>
  <c r="F144" i="19"/>
  <c r="L144" i="19" s="1"/>
  <c r="O141" i="19"/>
  <c r="O139" i="19"/>
  <c r="F136" i="19"/>
  <c r="L136" i="19" s="1"/>
  <c r="F134" i="19"/>
  <c r="L134" i="19" s="1"/>
  <c r="F130" i="19"/>
  <c r="L130" i="19" s="1"/>
  <c r="F126" i="19"/>
  <c r="L126" i="19" s="1"/>
  <c r="F122" i="19"/>
  <c r="L122" i="19" s="1"/>
  <c r="F118" i="19"/>
  <c r="L118" i="19" s="1"/>
  <c r="F114" i="19"/>
  <c r="L114" i="19" s="1"/>
  <c r="F110" i="19"/>
  <c r="L110" i="19" s="1"/>
  <c r="F106" i="19"/>
  <c r="L106" i="19" s="1"/>
  <c r="F104" i="19"/>
  <c r="L104" i="19" s="1"/>
  <c r="F102" i="19"/>
  <c r="L102" i="19" s="1"/>
  <c r="F98" i="19"/>
  <c r="L98" i="19" s="1"/>
  <c r="F94" i="19"/>
  <c r="L94" i="19" s="1"/>
  <c r="F90" i="19"/>
  <c r="L90" i="19" s="1"/>
  <c r="O87" i="19"/>
  <c r="F84" i="19"/>
  <c r="L84" i="19" s="1"/>
  <c r="F80" i="19"/>
  <c r="L80" i="19" s="1"/>
  <c r="O78" i="19"/>
  <c r="O75" i="19"/>
  <c r="R75" i="19" s="1"/>
  <c r="F75" i="19"/>
  <c r="L75" i="19" s="1"/>
  <c r="O74" i="19"/>
  <c r="O71" i="19"/>
  <c r="R71" i="19" s="1"/>
  <c r="F71" i="19"/>
  <c r="L71" i="19" s="1"/>
  <c r="O70" i="19"/>
  <c r="R70" i="19" s="1"/>
  <c r="O68" i="19"/>
  <c r="O61" i="19"/>
  <c r="R61" i="19" s="1"/>
  <c r="F61" i="19"/>
  <c r="L61" i="19" s="1"/>
  <c r="O60" i="19"/>
  <c r="R60" i="19" s="1"/>
  <c r="O55" i="19"/>
  <c r="F55" i="19"/>
  <c r="L55" i="19" s="1"/>
  <c r="O51" i="19"/>
  <c r="O50" i="19"/>
  <c r="O47" i="19"/>
  <c r="R47" i="19" s="1"/>
  <c r="F47" i="19"/>
  <c r="L47" i="19" s="1"/>
  <c r="O46" i="19"/>
  <c r="R46" i="19" s="1"/>
  <c r="O44" i="19"/>
  <c r="R44" i="19" s="1"/>
  <c r="O41" i="19"/>
  <c r="R41" i="19" s="1"/>
  <c r="F41" i="19"/>
  <c r="L41" i="19" s="1"/>
  <c r="O40" i="19"/>
  <c r="R40" i="19" s="1"/>
  <c r="O38" i="19"/>
  <c r="R38" i="19" s="1"/>
  <c r="O35" i="19"/>
  <c r="R35" i="19" s="1"/>
  <c r="F35" i="19"/>
  <c r="L35" i="19" s="1"/>
  <c r="O34" i="19"/>
  <c r="R34" i="19" s="1"/>
  <c r="O31" i="19"/>
  <c r="R31" i="19" s="1"/>
  <c r="F31" i="19"/>
  <c r="L31" i="19" s="1"/>
  <c r="O30" i="19"/>
  <c r="R30" i="19" s="1"/>
  <c r="O27" i="19"/>
  <c r="R27" i="19" s="1"/>
  <c r="F27" i="19"/>
  <c r="L27" i="19" s="1"/>
  <c r="O26" i="19"/>
  <c r="R26" i="19" s="1"/>
  <c r="O23" i="19"/>
  <c r="R23" i="19" s="1"/>
  <c r="F23" i="19"/>
  <c r="L23" i="19" s="1"/>
  <c r="O19" i="19"/>
  <c r="F16" i="19"/>
  <c r="L16" i="19" s="1"/>
  <c r="F12" i="19"/>
  <c r="L12" i="19" s="1"/>
  <c r="F351" i="19"/>
  <c r="L351" i="19" s="1"/>
  <c r="O356" i="19"/>
  <c r="R356" i="19" s="1"/>
  <c r="O357" i="19"/>
  <c r="R357" i="19" s="1"/>
  <c r="O363" i="19"/>
  <c r="O369" i="19"/>
  <c r="O373" i="19"/>
  <c r="F373" i="19"/>
  <c r="L373" i="19" s="1"/>
  <c r="BB3" i="3"/>
  <c r="K21" i="11" s="1"/>
  <c r="O10" i="8"/>
  <c r="K20" i="11" s="1"/>
  <c r="F379" i="19"/>
  <c r="V387" i="19"/>
  <c r="Q387" i="19"/>
  <c r="U387" i="19"/>
  <c r="P387" i="19" s="1"/>
  <c r="O12" i="5"/>
  <c r="N12" i="5"/>
  <c r="E13" i="5" s="1"/>
  <c r="L224" i="19"/>
  <c r="D24" i="10"/>
  <c r="L58" i="19"/>
  <c r="L52" i="19"/>
  <c r="L32" i="19"/>
  <c r="L14" i="19"/>
  <c r="L204" i="19"/>
  <c r="L178" i="19"/>
  <c r="L124" i="19"/>
  <c r="L100" i="19"/>
  <c r="L96" i="19"/>
  <c r="L67" i="19"/>
  <c r="K24" i="18"/>
  <c r="E26" i="18"/>
  <c r="K26" i="18" s="1"/>
  <c r="N25" i="18"/>
  <c r="Q25" i="18" s="1"/>
  <c r="D25" i="18" s="1"/>
  <c r="E20" i="18"/>
  <c r="N19" i="18"/>
  <c r="Q19" i="18" s="1"/>
  <c r="E16" i="18"/>
  <c r="N15" i="18"/>
  <c r="Q15" i="18" s="1"/>
  <c r="D15" i="18" s="1"/>
  <c r="E12" i="18"/>
  <c r="N11" i="18"/>
  <c r="E10" i="18"/>
  <c r="K10" i="18" s="1"/>
  <c r="O459" i="19"/>
  <c r="O346" i="19"/>
  <c r="F345" i="19"/>
  <c r="L345" i="19" s="1"/>
  <c r="O344" i="19"/>
  <c r="R344" i="19" s="1"/>
  <c r="F339" i="19"/>
  <c r="L339" i="19" s="1"/>
  <c r="O338" i="19"/>
  <c r="R338" i="19" s="1"/>
  <c r="F337" i="19"/>
  <c r="L337" i="19" s="1"/>
  <c r="O336" i="19"/>
  <c r="R336" i="19" s="1"/>
  <c r="F331" i="19"/>
  <c r="L331" i="19" s="1"/>
  <c r="O330" i="19"/>
  <c r="R330" i="19" s="1"/>
  <c r="F329" i="19"/>
  <c r="O328" i="19"/>
  <c r="R328" i="19" s="1"/>
  <c r="F323" i="19"/>
  <c r="L323" i="19" s="1"/>
  <c r="O322" i="19"/>
  <c r="R322" i="19" s="1"/>
  <c r="F321" i="19"/>
  <c r="L321" i="19" s="1"/>
  <c r="F317" i="19"/>
  <c r="O316" i="19"/>
  <c r="R316" i="19" s="1"/>
  <c r="E316" i="19" s="1"/>
  <c r="F315" i="19"/>
  <c r="L315" i="19" s="1"/>
  <c r="O314" i="19"/>
  <c r="R314" i="19" s="1"/>
  <c r="O310" i="19"/>
  <c r="F309" i="19"/>
  <c r="L309" i="19" s="1"/>
  <c r="O308" i="19"/>
  <c r="R308" i="19" s="1"/>
  <c r="F307" i="19"/>
  <c r="O306" i="19"/>
  <c r="O304" i="19"/>
  <c r="R304" i="19" s="1"/>
  <c r="E304" i="19" s="1"/>
  <c r="F303" i="19"/>
  <c r="L303" i="19" s="1"/>
  <c r="O302" i="19"/>
  <c r="R302" i="19" s="1"/>
  <c r="F301" i="19"/>
  <c r="O300" i="19"/>
  <c r="R300" i="19" s="1"/>
  <c r="F299" i="19"/>
  <c r="L299" i="19" s="1"/>
  <c r="O298" i="19"/>
  <c r="R298" i="19" s="1"/>
  <c r="F297" i="19"/>
  <c r="O296" i="19"/>
  <c r="R296" i="19" s="1"/>
  <c r="E296" i="19" s="1"/>
  <c r="F295" i="19"/>
  <c r="O290" i="19"/>
  <c r="F289" i="19"/>
  <c r="O288" i="19"/>
  <c r="R288" i="19" s="1"/>
  <c r="E288" i="19" s="1"/>
  <c r="F287" i="19"/>
  <c r="O286" i="19"/>
  <c r="F285" i="19"/>
  <c r="E285" i="19" s="1"/>
  <c r="O284" i="19"/>
  <c r="R284" i="19" s="1"/>
  <c r="E284" i="19" s="1"/>
  <c r="F283" i="19"/>
  <c r="O282" i="19"/>
  <c r="R282" i="19" s="1"/>
  <c r="F281" i="19"/>
  <c r="O278" i="19"/>
  <c r="O276" i="19"/>
  <c r="R276" i="19" s="1"/>
  <c r="F275" i="19"/>
  <c r="O274" i="19"/>
  <c r="R274" i="19" s="1"/>
  <c r="F273" i="19"/>
  <c r="O272" i="19"/>
  <c r="R272" i="19" s="1"/>
  <c r="F271" i="19"/>
  <c r="O270" i="19"/>
  <c r="R270" i="19" s="1"/>
  <c r="O266" i="19"/>
  <c r="O226" i="19"/>
  <c r="F225" i="19"/>
  <c r="O224" i="19"/>
  <c r="R224" i="19" s="1"/>
  <c r="O222" i="19"/>
  <c r="R222" i="19" s="1"/>
  <c r="F221" i="19"/>
  <c r="O216" i="19"/>
  <c r="O214" i="19"/>
  <c r="R214" i="19" s="1"/>
  <c r="F213" i="19"/>
  <c r="O212" i="19"/>
  <c r="R212" i="19" s="1"/>
  <c r="O208" i="19"/>
  <c r="O196" i="19"/>
  <c r="R196" i="19" s="1"/>
  <c r="F195" i="19"/>
  <c r="O194" i="19"/>
  <c r="R194" i="19" s="1"/>
  <c r="F193" i="19"/>
  <c r="O192" i="19"/>
  <c r="R192" i="19" s="1"/>
  <c r="F191" i="19"/>
  <c r="O190" i="19"/>
  <c r="R190" i="19" s="1"/>
  <c r="F189" i="19"/>
  <c r="F199" i="19"/>
  <c r="O182" i="19"/>
  <c r="F181" i="19"/>
  <c r="O174" i="19"/>
  <c r="F173" i="19"/>
  <c r="O172" i="19"/>
  <c r="F171" i="19"/>
  <c r="O170" i="19"/>
  <c r="F169" i="19"/>
  <c r="O168" i="19"/>
  <c r="F167" i="19"/>
  <c r="O166" i="19"/>
  <c r="F165" i="19"/>
  <c r="O150" i="19"/>
  <c r="F149" i="19"/>
  <c r="O148" i="19"/>
  <c r="F147" i="19"/>
  <c r="O146" i="19"/>
  <c r="F145" i="19"/>
  <c r="O144" i="19"/>
  <c r="F143" i="19"/>
  <c r="O142" i="19"/>
  <c r="O140" i="19"/>
  <c r="O138" i="19"/>
  <c r="F137" i="19"/>
  <c r="E137" i="19" s="1"/>
  <c r="O136" i="19"/>
  <c r="O134" i="19"/>
  <c r="F133" i="19"/>
  <c r="O132" i="19"/>
  <c r="F131" i="19"/>
  <c r="O130" i="19"/>
  <c r="F129" i="19"/>
  <c r="O128" i="19"/>
  <c r="F127" i="19"/>
  <c r="O126" i="19"/>
  <c r="F125" i="19"/>
  <c r="O124" i="19"/>
  <c r="F123" i="19"/>
  <c r="O122" i="19"/>
  <c r="F121" i="19"/>
  <c r="O120" i="19"/>
  <c r="F119" i="19"/>
  <c r="O118" i="19"/>
  <c r="F117" i="19"/>
  <c r="O116" i="19"/>
  <c r="F115" i="19"/>
  <c r="O114" i="19"/>
  <c r="F113" i="19"/>
  <c r="O112" i="19"/>
  <c r="F111" i="19"/>
  <c r="O110" i="19"/>
  <c r="F109" i="19"/>
  <c r="O108" i="19"/>
  <c r="R108" i="19" s="1"/>
  <c r="F107" i="19"/>
  <c r="O106" i="19"/>
  <c r="R106" i="19" s="1"/>
  <c r="E106" i="19" s="1"/>
  <c r="O104" i="19"/>
  <c r="R104" i="19" s="1"/>
  <c r="O102" i="19"/>
  <c r="R102" i="19" s="1"/>
  <c r="F101" i="19"/>
  <c r="O100" i="19"/>
  <c r="R100" i="19" s="1"/>
  <c r="F99" i="19"/>
  <c r="O98" i="19"/>
  <c r="R98" i="19" s="1"/>
  <c r="F97" i="19"/>
  <c r="O96" i="19"/>
  <c r="R96" i="19" s="1"/>
  <c r="E96" i="19" s="1"/>
  <c r="F95" i="19"/>
  <c r="O94" i="19"/>
  <c r="R94" i="19" s="1"/>
  <c r="E94" i="19" s="1"/>
  <c r="F93" i="19"/>
  <c r="O92" i="19"/>
  <c r="F91" i="19"/>
  <c r="O90" i="19"/>
  <c r="R90" i="19" s="1"/>
  <c r="F89" i="19"/>
  <c r="O88" i="19"/>
  <c r="R88" i="19" s="1"/>
  <c r="O86" i="19"/>
  <c r="R86" i="19" s="1"/>
  <c r="F85" i="19"/>
  <c r="O84" i="19"/>
  <c r="R84" i="19" s="1"/>
  <c r="F83" i="19"/>
  <c r="O82" i="19"/>
  <c r="R82" i="19" s="1"/>
  <c r="F81" i="19"/>
  <c r="O80" i="19"/>
  <c r="R80" i="19" s="1"/>
  <c r="F79" i="19"/>
  <c r="O54" i="19"/>
  <c r="F53" i="19"/>
  <c r="O52" i="19"/>
  <c r="R52" i="19" s="1"/>
  <c r="O22" i="19"/>
  <c r="F21" i="19"/>
  <c r="O20" i="19"/>
  <c r="O18" i="19"/>
  <c r="F17" i="19"/>
  <c r="E17" i="19" s="1"/>
  <c r="O16" i="19"/>
  <c r="F15" i="19"/>
  <c r="O14" i="19"/>
  <c r="F13" i="19"/>
  <c r="O12" i="19"/>
  <c r="F11" i="19"/>
  <c r="O10" i="19"/>
  <c r="F350" i="19"/>
  <c r="L350" i="19" s="1"/>
  <c r="O351" i="19"/>
  <c r="F352" i="19"/>
  <c r="L352" i="19" s="1"/>
  <c r="O353" i="19"/>
  <c r="F354" i="19"/>
  <c r="O362" i="19"/>
  <c r="O364" i="19"/>
  <c r="F367" i="19"/>
  <c r="E367" i="19" s="1"/>
  <c r="O368" i="19"/>
  <c r="R368" i="19" s="1"/>
  <c r="O370" i="19"/>
  <c r="R370" i="19" s="1"/>
  <c r="O374" i="19"/>
  <c r="F378" i="19"/>
  <c r="L378" i="19" s="1"/>
  <c r="K388" i="19"/>
  <c r="K387" i="19"/>
  <c r="I387" i="19"/>
  <c r="N387" i="19"/>
  <c r="M10" i="8"/>
  <c r="M515" i="8" s="1"/>
  <c r="AH3" i="3"/>
  <c r="D9" i="11" s="1"/>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U377" i="19"/>
  <c r="P377" i="19" s="1"/>
  <c r="S17" i="6"/>
  <c r="U375" i="19"/>
  <c r="P375" i="19" s="1"/>
  <c r="R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R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R280" i="19" s="1"/>
  <c r="U290" i="19"/>
  <c r="P290" i="19" s="1"/>
  <c r="U294" i="19"/>
  <c r="P294" i="19" s="1"/>
  <c r="U9" i="19"/>
  <c r="U310" i="19"/>
  <c r="P310" i="19" s="1"/>
  <c r="U320" i="19"/>
  <c r="P320" i="19" s="1"/>
  <c r="U346" i="19"/>
  <c r="P346" i="19" s="1"/>
  <c r="T9" i="18"/>
  <c r="C15" i="9"/>
  <c r="J13" i="3"/>
  <c r="K9" i="18"/>
  <c r="C23" i="10"/>
  <c r="C19" i="10"/>
  <c r="C15" i="10"/>
  <c r="C11" i="10"/>
  <c r="C7" i="10"/>
  <c r="E24" i="10"/>
  <c r="V346" i="19"/>
  <c r="V320" i="19"/>
  <c r="V310" i="19"/>
  <c r="V290" i="19"/>
  <c r="V280" i="19"/>
  <c r="V278" i="19"/>
  <c r="V220" i="19"/>
  <c r="V208" i="19"/>
  <c r="V150" i="19"/>
  <c r="V78" i="19"/>
  <c r="L319" i="19"/>
  <c r="L311"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L340" i="19"/>
  <c r="L328" i="19"/>
  <c r="L324" i="19"/>
  <c r="L304" i="19"/>
  <c r="L296"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F362" i="19" s="1"/>
  <c r="G355" i="19"/>
  <c r="F355" i="19" s="1"/>
  <c r="G22" i="19"/>
  <c r="F22" i="19" s="1"/>
  <c r="G50" i="19"/>
  <c r="F50" i="19" s="1"/>
  <c r="G54" i="19"/>
  <c r="F54" i="19" s="1"/>
  <c r="G78" i="19"/>
  <c r="F78" i="19" s="1"/>
  <c r="G150" i="19"/>
  <c r="F150" i="19" s="1"/>
  <c r="G164" i="19"/>
  <c r="F164" i="19" s="1"/>
  <c r="G174" i="19"/>
  <c r="F174" i="19" s="1"/>
  <c r="G180" i="19"/>
  <c r="F180" i="19" s="1"/>
  <c r="G188" i="19"/>
  <c r="F188" i="19" s="1"/>
  <c r="G198" i="19"/>
  <c r="F198" i="19" s="1"/>
  <c r="G206" i="19"/>
  <c r="F206" i="19" s="1"/>
  <c r="G208" i="19"/>
  <c r="F208" i="19" s="1"/>
  <c r="G210" i="19"/>
  <c r="F210" i="19" s="1"/>
  <c r="G216" i="19"/>
  <c r="F216" i="19" s="1"/>
  <c r="G220" i="19"/>
  <c r="F220" i="19" s="1"/>
  <c r="G226" i="19"/>
  <c r="F226" i="19" s="1"/>
  <c r="G264" i="19"/>
  <c r="F264" i="19" s="1"/>
  <c r="G266" i="19"/>
  <c r="F266" i="19" s="1"/>
  <c r="G268" i="19"/>
  <c r="F268" i="19" s="1"/>
  <c r="G278" i="19"/>
  <c r="F278" i="19" s="1"/>
  <c r="G280" i="19"/>
  <c r="F280" i="19" s="1"/>
  <c r="G290" i="19"/>
  <c r="F290" i="19" s="1"/>
  <c r="G294" i="19"/>
  <c r="F294" i="19" s="1"/>
  <c r="G310" i="19"/>
  <c r="F310" i="19" s="1"/>
  <c r="G320" i="19"/>
  <c r="F320" i="19" s="1"/>
  <c r="G346" i="19"/>
  <c r="F346" i="19" s="1"/>
  <c r="G375" i="19"/>
  <c r="F375" i="19" s="1"/>
  <c r="G369" i="19"/>
  <c r="F369" i="19" s="1"/>
  <c r="G363" i="19"/>
  <c r="F363" i="19" s="1"/>
  <c r="G360" i="19"/>
  <c r="F360" i="19" s="1"/>
  <c r="G19" i="19"/>
  <c r="G39" i="19"/>
  <c r="F39" i="19" s="1"/>
  <c r="G45" i="19"/>
  <c r="F45" i="19" s="1"/>
  <c r="G51" i="19"/>
  <c r="F51" i="19" s="1"/>
  <c r="G57" i="19"/>
  <c r="F57" i="19" s="1"/>
  <c r="G63" i="19"/>
  <c r="F63" i="19" s="1"/>
  <c r="G65" i="19"/>
  <c r="F65" i="19" s="1"/>
  <c r="G69" i="19"/>
  <c r="F69" i="19" s="1"/>
  <c r="G87" i="19"/>
  <c r="F87" i="19" s="1"/>
  <c r="G103" i="19"/>
  <c r="F103" i="19" s="1"/>
  <c r="G105" i="19"/>
  <c r="F105" i="19" s="1"/>
  <c r="G135" i="19"/>
  <c r="F135" i="19" s="1"/>
  <c r="G139" i="19"/>
  <c r="F139" i="19" s="1"/>
  <c r="G141" i="19"/>
  <c r="F141" i="19" s="1"/>
  <c r="G161" i="19"/>
  <c r="F161" i="19" s="1"/>
  <c r="G183" i="19"/>
  <c r="F183" i="19" s="1"/>
  <c r="G187" i="19"/>
  <c r="F187" i="19" s="1"/>
  <c r="G207" i="19"/>
  <c r="F207" i="19" s="1"/>
  <c r="G209" i="19"/>
  <c r="F209" i="19" s="1"/>
  <c r="G211" i="19"/>
  <c r="F211" i="19" s="1"/>
  <c r="G215" i="19"/>
  <c r="F215" i="19" s="1"/>
  <c r="G219" i="19"/>
  <c r="F219" i="19" s="1"/>
  <c r="G223" i="19"/>
  <c r="F223" i="19" s="1"/>
  <c r="G253" i="19"/>
  <c r="F253" i="19" s="1"/>
  <c r="G255" i="19"/>
  <c r="F255" i="19" s="1"/>
  <c r="G257" i="19"/>
  <c r="F257" i="19" s="1"/>
  <c r="G263" i="19"/>
  <c r="F263" i="19" s="1"/>
  <c r="G277" i="19"/>
  <c r="F277" i="19" s="1"/>
  <c r="G293" i="19"/>
  <c r="F293" i="19" s="1"/>
  <c r="G305" i="19"/>
  <c r="F305" i="19" s="1"/>
  <c r="D21" i="18"/>
  <c r="E338" i="19"/>
  <c r="E82" i="19"/>
  <c r="G452" i="19"/>
  <c r="F452" i="19" s="1"/>
  <c r="K386" i="19"/>
  <c r="K382" i="19"/>
  <c r="K376" i="19"/>
  <c r="K377" i="19"/>
  <c r="K375" i="19"/>
  <c r="K369" i="19"/>
  <c r="K363" i="19"/>
  <c r="K360" i="19"/>
  <c r="K452" i="19"/>
  <c r="K374" i="19"/>
  <c r="K372" i="19"/>
  <c r="K366" i="19"/>
  <c r="K362" i="19"/>
  <c r="K355" i="19"/>
  <c r="K14" i="18"/>
  <c r="L371" i="19"/>
  <c r="K164" i="19"/>
  <c r="K161" i="19"/>
  <c r="K150" i="19"/>
  <c r="K141" i="19"/>
  <c r="K139" i="19"/>
  <c r="K135" i="19"/>
  <c r="K105" i="19"/>
  <c r="K103" i="19"/>
  <c r="K87" i="19"/>
  <c r="K78" i="19"/>
  <c r="K69" i="19"/>
  <c r="K65" i="19"/>
  <c r="K63" i="19"/>
  <c r="K57" i="19"/>
  <c r="K54" i="19"/>
  <c r="K51" i="19"/>
  <c r="K50" i="19"/>
  <c r="K45" i="19"/>
  <c r="K39" i="19"/>
  <c r="K22" i="19"/>
  <c r="D19" i="18"/>
  <c r="E344" i="19"/>
  <c r="E340" i="19"/>
  <c r="E336" i="19"/>
  <c r="E332" i="19"/>
  <c r="E324" i="19"/>
  <c r="E311" i="19"/>
  <c r="E224" i="19"/>
  <c r="E158" i="19"/>
  <c r="E32" i="19"/>
  <c r="E24" i="19"/>
  <c r="E357" i="19"/>
  <c r="G372" i="19"/>
  <c r="F372" i="19" s="1"/>
  <c r="G374" i="19"/>
  <c r="F374" i="19" s="1"/>
  <c r="AC3" i="3"/>
  <c r="G377" i="19"/>
  <c r="G386" i="19"/>
  <c r="G382" i="19"/>
  <c r="G376" i="19"/>
  <c r="C32" i="9"/>
  <c r="C9" i="9"/>
  <c r="H386" i="19"/>
  <c r="H382" i="19"/>
  <c r="H376" i="19"/>
  <c r="H377" i="19"/>
  <c r="BE16" i="3"/>
  <c r="L10" i="8"/>
  <c r="E6" i="20" s="1"/>
  <c r="R372" i="19" l="1"/>
  <c r="E298" i="19"/>
  <c r="E302" i="19"/>
  <c r="D13" i="18"/>
  <c r="D23" i="18"/>
  <c r="F393" i="19"/>
  <c r="L393" i="19" s="1"/>
  <c r="F395" i="19"/>
  <c r="F397" i="19"/>
  <c r="L397" i="19" s="1"/>
  <c r="F399" i="19"/>
  <c r="F417" i="19"/>
  <c r="F421" i="19"/>
  <c r="F423" i="19"/>
  <c r="F425" i="19"/>
  <c r="R457" i="19"/>
  <c r="AD74" i="3"/>
  <c r="AU74" i="3" s="1"/>
  <c r="AT74" i="3"/>
  <c r="AD360" i="3"/>
  <c r="AU360" i="3" s="1"/>
  <c r="AT360" i="3"/>
  <c r="AD400" i="3"/>
  <c r="AU400" i="3" s="1"/>
  <c r="AT400" i="3"/>
  <c r="AD170" i="3"/>
  <c r="AU170" i="3" s="1"/>
  <c r="AT170" i="3"/>
  <c r="AT298" i="3"/>
  <c r="AD298" i="3"/>
  <c r="AU298" i="3" s="1"/>
  <c r="AD578" i="3"/>
  <c r="AU578" i="3" s="1"/>
  <c r="AT578" i="3"/>
  <c r="E27" i="18"/>
  <c r="E276" i="19"/>
  <c r="E322" i="19"/>
  <c r="R176" i="19"/>
  <c r="E176" i="19" s="1"/>
  <c r="E260" i="19"/>
  <c r="O361" i="19"/>
  <c r="D24" i="18"/>
  <c r="AD870" i="3"/>
  <c r="AU870" i="3" s="1"/>
  <c r="AT870" i="3"/>
  <c r="AD774" i="3"/>
  <c r="AU774" i="3" s="1"/>
  <c r="AT774" i="3"/>
  <c r="AD674" i="3"/>
  <c r="AU674" i="3" s="1"/>
  <c r="AT674" i="3"/>
  <c r="AD178" i="3"/>
  <c r="AU178" i="3" s="1"/>
  <c r="AT178" i="3"/>
  <c r="AD302" i="3"/>
  <c r="AU302" i="3" s="1"/>
  <c r="AT302" i="3"/>
  <c r="AD68" i="3"/>
  <c r="AU68" i="3" s="1"/>
  <c r="AT68" i="3"/>
  <c r="AD998" i="3"/>
  <c r="AU998" i="3" s="1"/>
  <c r="AT998" i="3"/>
  <c r="AD67" i="3"/>
  <c r="AU67" i="3" s="1"/>
  <c r="AT67" i="3"/>
  <c r="AD676" i="3"/>
  <c r="AU676" i="3" s="1"/>
  <c r="AT676" i="3"/>
  <c r="AD164" i="3"/>
  <c r="AU164" i="3" s="1"/>
  <c r="AT164" i="3"/>
  <c r="AD227" i="3"/>
  <c r="AU227" i="3" s="1"/>
  <c r="AT227" i="3"/>
  <c r="AD310" i="3"/>
  <c r="AU310" i="3" s="1"/>
  <c r="AT310" i="3"/>
  <c r="E102" i="19"/>
  <c r="E196" i="19"/>
  <c r="R306" i="19"/>
  <c r="R279" i="19"/>
  <c r="R303" i="19"/>
  <c r="R173" i="19"/>
  <c r="O429" i="19"/>
  <c r="O435" i="19"/>
  <c r="AD70" i="3"/>
  <c r="AU70" i="3" s="1"/>
  <c r="AT70" i="3"/>
  <c r="AD163" i="3"/>
  <c r="AU163" i="3" s="1"/>
  <c r="AT163" i="3"/>
  <c r="AD132" i="3"/>
  <c r="AU132" i="3" s="1"/>
  <c r="AT132" i="3"/>
  <c r="AD934" i="3"/>
  <c r="AU934" i="3" s="1"/>
  <c r="AT934" i="3"/>
  <c r="AT166" i="3"/>
  <c r="AD166" i="3"/>
  <c r="AU166" i="3" s="1"/>
  <c r="AD296" i="3"/>
  <c r="AU296" i="3" s="1"/>
  <c r="AT296" i="3"/>
  <c r="AD359" i="3"/>
  <c r="AU359" i="3" s="1"/>
  <c r="AT359"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E36" i="19"/>
  <c r="E250" i="19"/>
  <c r="E301" i="19"/>
  <c r="D17" i="18"/>
  <c r="D18" i="18"/>
  <c r="D22" i="18"/>
  <c r="D14" i="18"/>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O441" i="19"/>
  <c r="R441" i="19" s="1"/>
  <c r="O442" i="19"/>
  <c r="R442" i="19" s="1"/>
  <c r="O445" i="19"/>
  <c r="R445" i="19" s="1"/>
  <c r="E445" i="19" s="1"/>
  <c r="O447" i="19"/>
  <c r="R447" i="19" s="1"/>
  <c r="E447" i="19" s="1"/>
  <c r="O449" i="19"/>
  <c r="R449" i="19" s="1"/>
  <c r="E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R8" i="3"/>
  <c r="E66" i="19"/>
  <c r="F385" i="19"/>
  <c r="O381" i="19"/>
  <c r="E444" i="19"/>
  <c r="L444" i="19"/>
  <c r="E446" i="19"/>
  <c r="L446" i="19"/>
  <c r="E448" i="19"/>
  <c r="L448" i="19"/>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E379" i="19" s="1"/>
  <c r="E337" i="19"/>
  <c r="F356" i="19"/>
  <c r="E30" i="19"/>
  <c r="E152" i="19"/>
  <c r="E160" i="19"/>
  <c r="E318" i="19"/>
  <c r="E325" i="19"/>
  <c r="E341" i="19"/>
  <c r="E370" i="19"/>
  <c r="E15" i="19"/>
  <c r="R92" i="19"/>
  <c r="E92" i="19" s="1"/>
  <c r="E108" i="19"/>
  <c r="R225" i="19"/>
  <c r="R241" i="19"/>
  <c r="E241" i="19" s="1"/>
  <c r="E371" i="19"/>
  <c r="F366" i="19"/>
  <c r="R277" i="19"/>
  <c r="E368" i="19"/>
  <c r="E52" i="19"/>
  <c r="E282" i="19"/>
  <c r="R286" i="19"/>
  <c r="E286" i="19" s="1"/>
  <c r="L329" i="19"/>
  <c r="R388" i="19"/>
  <c r="R373" i="19"/>
  <c r="E373" i="19" s="1"/>
  <c r="R55" i="19"/>
  <c r="R68" i="19"/>
  <c r="E68" i="19" s="1"/>
  <c r="R74" i="19"/>
  <c r="R349" i="19"/>
  <c r="R358" i="19"/>
  <c r="E358" i="19" s="1"/>
  <c r="L44" i="19"/>
  <c r="R143" i="19"/>
  <c r="R203" i="19"/>
  <c r="L212" i="19"/>
  <c r="R229" i="19"/>
  <c r="R236" i="19"/>
  <c r="E236" i="19" s="1"/>
  <c r="R256" i="19"/>
  <c r="R287" i="19"/>
  <c r="E287" i="19" s="1"/>
  <c r="R333" i="19"/>
  <c r="E333" i="19" s="1"/>
  <c r="R186" i="19"/>
  <c r="E186" i="19" s="1"/>
  <c r="R269" i="19"/>
  <c r="L116" i="19"/>
  <c r="L158" i="19"/>
  <c r="L252" i="19"/>
  <c r="R48" i="19"/>
  <c r="L240" i="19"/>
  <c r="O382" i="19"/>
  <c r="F381" i="19"/>
  <c r="R107" i="19"/>
  <c r="R321" i="19"/>
  <c r="E321" i="19" s="1"/>
  <c r="L291" i="19"/>
  <c r="L279" i="19"/>
  <c r="R412" i="19"/>
  <c r="L388" i="19"/>
  <c r="E86" i="19"/>
  <c r="E292" i="19"/>
  <c r="E221" i="19"/>
  <c r="E272" i="19"/>
  <c r="E274" i="19"/>
  <c r="E297" i="19"/>
  <c r="E303" i="19"/>
  <c r="E308" i="19"/>
  <c r="E317" i="19"/>
  <c r="E330" i="19"/>
  <c r="E26" i="19"/>
  <c r="E34" i="19"/>
  <c r="E46" i="19"/>
  <c r="E74" i="19"/>
  <c r="E204" i="19"/>
  <c r="E326" i="19"/>
  <c r="E334" i="19"/>
  <c r="E342" i="19"/>
  <c r="E56" i="19"/>
  <c r="E202" i="19"/>
  <c r="E256" i="19"/>
  <c r="E27" i="19"/>
  <c r="E163" i="19"/>
  <c r="E88" i="19"/>
  <c r="E90" i="19"/>
  <c r="E98" i="19"/>
  <c r="E100" i="19"/>
  <c r="E169" i="19"/>
  <c r="E200" i="19"/>
  <c r="E190" i="19"/>
  <c r="E192" i="19"/>
  <c r="E194" i="19"/>
  <c r="E212" i="19"/>
  <c r="E214" i="19"/>
  <c r="E270" i="19"/>
  <c r="E306" i="19"/>
  <c r="E328" i="19"/>
  <c r="E40" i="19"/>
  <c r="E234" i="19"/>
  <c r="E242" i="19"/>
  <c r="E58" i="19"/>
  <c r="R62" i="19"/>
  <c r="E62" i="19" s="1"/>
  <c r="R240" i="19"/>
  <c r="E240" i="19" s="1"/>
  <c r="O380" i="19"/>
  <c r="R380" i="19" s="1"/>
  <c r="E380" i="19" s="1"/>
  <c r="R429" i="19"/>
  <c r="R438" i="19"/>
  <c r="R451" i="19"/>
  <c r="L434" i="19"/>
  <c r="L430" i="19"/>
  <c r="F429" i="19"/>
  <c r="F431" i="19"/>
  <c r="L431" i="19" s="1"/>
  <c r="F432" i="19"/>
  <c r="L432" i="19" s="1"/>
  <c r="F435" i="19"/>
  <c r="L435" i="19" s="1"/>
  <c r="E71" i="19"/>
  <c r="E217" i="19"/>
  <c r="E33" i="19"/>
  <c r="O428" i="19"/>
  <c r="R428" i="19" s="1"/>
  <c r="O430" i="19"/>
  <c r="R430" i="19" s="1"/>
  <c r="E430" i="19" s="1"/>
  <c r="O436" i="19"/>
  <c r="R436" i="19" s="1"/>
  <c r="E60" i="19"/>
  <c r="E84" i="19"/>
  <c r="E104" i="19"/>
  <c r="E222" i="19"/>
  <c r="E314" i="19"/>
  <c r="E41" i="19"/>
  <c r="E75" i="19"/>
  <c r="E156" i="19"/>
  <c r="E162" i="19"/>
  <c r="E335" i="19"/>
  <c r="E348" i="19"/>
  <c r="E349" i="19"/>
  <c r="E43" i="19"/>
  <c r="E178" i="19"/>
  <c r="E179" i="19"/>
  <c r="E37" i="19"/>
  <c r="E312" i="19"/>
  <c r="E313" i="19"/>
  <c r="E315" i="19"/>
  <c r="E329" i="19"/>
  <c r="E345" i="19"/>
  <c r="E28" i="19"/>
  <c r="E77" i="19"/>
  <c r="E154" i="19"/>
  <c r="E155" i="19"/>
  <c r="E248" i="19"/>
  <c r="E49" i="19"/>
  <c r="O376" i="19"/>
  <c r="L356" i="19"/>
  <c r="E426" i="19"/>
  <c r="F402" i="19"/>
  <c r="L402" i="19" s="1"/>
  <c r="F403" i="19"/>
  <c r="L403" i="19" s="1"/>
  <c r="F406" i="19"/>
  <c r="L406" i="19" s="1"/>
  <c r="R435" i="19"/>
  <c r="R439" i="19"/>
  <c r="E439" i="19" s="1"/>
  <c r="W439" i="19" s="1"/>
  <c r="L429" i="19"/>
  <c r="L440" i="19"/>
  <c r="L88" i="19"/>
  <c r="L238" i="19"/>
  <c r="F437" i="19"/>
  <c r="L437" i="19" s="1"/>
  <c r="O427" i="19"/>
  <c r="R427" i="19" s="1"/>
  <c r="E427" i="19" s="1"/>
  <c r="O431" i="19"/>
  <c r="R431" i="19" s="1"/>
  <c r="O434" i="19"/>
  <c r="R434" i="19" s="1"/>
  <c r="E434" i="19" s="1"/>
  <c r="F428" i="19"/>
  <c r="O432" i="19"/>
  <c r="R432" i="19" s="1"/>
  <c r="E432" i="19" s="1"/>
  <c r="O433" i="19"/>
  <c r="R433" i="19" s="1"/>
  <c r="O437" i="19"/>
  <c r="R437" i="19" s="1"/>
  <c r="O440" i="19"/>
  <c r="R440" i="19" s="1"/>
  <c r="E440" i="19" s="1"/>
  <c r="O450" i="19"/>
  <c r="R450" i="19" s="1"/>
  <c r="L358" i="19"/>
  <c r="L367" i="19"/>
  <c r="L428" i="19"/>
  <c r="F436" i="19"/>
  <c r="L436" i="19" s="1"/>
  <c r="F433" i="19"/>
  <c r="L433" i="19" s="1"/>
  <c r="F438" i="19"/>
  <c r="L438" i="19" s="1"/>
  <c r="F450" i="19"/>
  <c r="L450" i="19" s="1"/>
  <c r="F451" i="19"/>
  <c r="E451" i="19" s="1"/>
  <c r="E89" i="19"/>
  <c r="E99" i="19"/>
  <c r="E115" i="19"/>
  <c r="E117" i="19"/>
  <c r="E123" i="19"/>
  <c r="E125" i="19"/>
  <c r="E323" i="19"/>
  <c r="R295" i="19"/>
  <c r="E295" i="19" s="1"/>
  <c r="R347" i="19"/>
  <c r="E347" i="19" s="1"/>
  <c r="L381" i="19"/>
  <c r="L364" i="19"/>
  <c r="L427" i="19"/>
  <c r="L379" i="19"/>
  <c r="L454" i="19"/>
  <c r="L458" i="19"/>
  <c r="L168" i="19"/>
  <c r="L306" i="19"/>
  <c r="R381" i="19"/>
  <c r="E381" i="19" s="1"/>
  <c r="E193" i="19"/>
  <c r="E213" i="19"/>
  <c r="E271" i="19"/>
  <c r="E331" i="19"/>
  <c r="E95" i="19"/>
  <c r="E97" i="19"/>
  <c r="E107" i="19"/>
  <c r="E131" i="19"/>
  <c r="E283" i="19"/>
  <c r="E289" i="19"/>
  <c r="E21" i="19"/>
  <c r="E91" i="19"/>
  <c r="S91" i="19" s="1"/>
  <c r="E93" i="19"/>
  <c r="E101" i="19"/>
  <c r="S101" i="19" s="1"/>
  <c r="E109" i="19"/>
  <c r="E113" i="19"/>
  <c r="S113" i="19" s="1"/>
  <c r="E119" i="19"/>
  <c r="E121" i="19"/>
  <c r="S121" i="19" s="1"/>
  <c r="E127" i="19"/>
  <c r="E129" i="19"/>
  <c r="S129" i="19" s="1"/>
  <c r="E133" i="19"/>
  <c r="E299" i="19"/>
  <c r="R400" i="19"/>
  <c r="E228" i="19"/>
  <c r="E252" i="19"/>
  <c r="S252" i="19" s="1"/>
  <c r="E218" i="19"/>
  <c r="E262" i="19"/>
  <c r="E48" i="19"/>
  <c r="W48" i="19" s="1"/>
  <c r="E413" i="19"/>
  <c r="W413" i="19" s="1"/>
  <c r="E417" i="19"/>
  <c r="S417" i="19" s="1"/>
  <c r="E327" i="19"/>
  <c r="E343" i="19"/>
  <c r="S343" i="19" s="1"/>
  <c r="E59" i="19"/>
  <c r="E73" i="19"/>
  <c r="S73" i="19" s="1"/>
  <c r="E203" i="19"/>
  <c r="E237" i="19"/>
  <c r="W237" i="19" s="1"/>
  <c r="D237" i="19" s="1"/>
  <c r="E157" i="19"/>
  <c r="E29" i="19"/>
  <c r="S29" i="19" s="1"/>
  <c r="E249" i="19"/>
  <c r="E76" i="19"/>
  <c r="S76" i="19" s="1"/>
  <c r="E233" i="19"/>
  <c r="E175" i="19"/>
  <c r="S175" i="19" s="1"/>
  <c r="K9" i="7"/>
  <c r="E11" i="7" s="1"/>
  <c r="L9" i="7"/>
  <c r="O383" i="19"/>
  <c r="R383" i="19" s="1"/>
  <c r="E383" i="19" s="1"/>
  <c r="O385" i="19"/>
  <c r="R385" i="19" s="1"/>
  <c r="E385" i="19" s="1"/>
  <c r="O378" i="19"/>
  <c r="R378" i="19" s="1"/>
  <c r="J460" i="19"/>
  <c r="E300" i="19"/>
  <c r="E42" i="19"/>
  <c r="S42" i="19" s="1"/>
  <c r="L258" i="19"/>
  <c r="L254" i="19"/>
  <c r="E80" i="19"/>
  <c r="L297" i="19"/>
  <c r="L301" i="19"/>
  <c r="L317" i="19"/>
  <c r="E378" i="19"/>
  <c r="E38" i="19"/>
  <c r="W38" i="19" s="1"/>
  <c r="E44" i="19"/>
  <c r="E70" i="19"/>
  <c r="S70" i="19" s="1"/>
  <c r="E153" i="19"/>
  <c r="E53" i="19"/>
  <c r="S53" i="19" s="1"/>
  <c r="E81" i="19"/>
  <c r="E145" i="19"/>
  <c r="W145" i="19" s="1"/>
  <c r="E177" i="19"/>
  <c r="E231" i="19"/>
  <c r="S231" i="19" s="1"/>
  <c r="E239" i="19"/>
  <c r="E244" i="19"/>
  <c r="S244" i="19" s="1"/>
  <c r="E247" i="19"/>
  <c r="E259" i="19"/>
  <c r="S259" i="19" s="1"/>
  <c r="E189" i="19"/>
  <c r="E307" i="19"/>
  <c r="S307" i="19" s="1"/>
  <c r="E339" i="19"/>
  <c r="Q460" i="19"/>
  <c r="R384" i="19"/>
  <c r="E384" i="19" s="1"/>
  <c r="R230" i="19"/>
  <c r="E230" i="19" s="1"/>
  <c r="S230" i="19" s="1"/>
  <c r="R83" i="19"/>
  <c r="E83" i="19" s="1"/>
  <c r="R254" i="19"/>
  <c r="E254" i="19" s="1"/>
  <c r="R258" i="19"/>
  <c r="E258" i="19" s="1"/>
  <c r="R147" i="19"/>
  <c r="E147" i="19" s="1"/>
  <c r="R267" i="19"/>
  <c r="E267" i="19" s="1"/>
  <c r="R291" i="19"/>
  <c r="E291" i="19" s="1"/>
  <c r="R199" i="19"/>
  <c r="E199" i="19" s="1"/>
  <c r="R416" i="19"/>
  <c r="R420" i="19"/>
  <c r="E420" i="19" s="1"/>
  <c r="W420" i="19" s="1"/>
  <c r="R424" i="19"/>
  <c r="E424" i="19" s="1"/>
  <c r="S424" i="19" s="1"/>
  <c r="R422" i="19"/>
  <c r="E422" i="19" s="1"/>
  <c r="S422" i="19" s="1"/>
  <c r="O402" i="19"/>
  <c r="R402" i="19" s="1"/>
  <c r="E402" i="19" s="1"/>
  <c r="O405" i="19"/>
  <c r="R405" i="19" s="1"/>
  <c r="O406" i="19"/>
  <c r="R406" i="19" s="1"/>
  <c r="O410" i="19"/>
  <c r="R410" i="19" s="1"/>
  <c r="L413" i="19"/>
  <c r="L414" i="19"/>
  <c r="L417" i="19"/>
  <c r="L418" i="19"/>
  <c r="L420" i="19"/>
  <c r="L421" i="19"/>
  <c r="L422" i="19"/>
  <c r="L423" i="19"/>
  <c r="L424" i="19"/>
  <c r="L425" i="19"/>
  <c r="L426" i="19"/>
  <c r="R456" i="19"/>
  <c r="E456" i="19" s="1"/>
  <c r="O454" i="19"/>
  <c r="R454" i="19" s="1"/>
  <c r="E454" i="19" s="1"/>
  <c r="O455" i="19"/>
  <c r="R455" i="19" s="1"/>
  <c r="O458" i="19"/>
  <c r="R458" i="19" s="1"/>
  <c r="E458" i="19" s="1"/>
  <c r="E453" i="19"/>
  <c r="L453" i="19"/>
  <c r="L456" i="19"/>
  <c r="L457" i="19"/>
  <c r="E457" i="19"/>
  <c r="F455" i="19"/>
  <c r="E184" i="19"/>
  <c r="W184" i="19" s="1"/>
  <c r="E72" i="19"/>
  <c r="W72" i="19" s="1"/>
  <c r="E55" i="19"/>
  <c r="W55" i="19" s="1"/>
  <c r="D55" i="19" s="1"/>
  <c r="E185" i="19"/>
  <c r="S185" i="19" s="1"/>
  <c r="E205" i="19"/>
  <c r="S205" i="19" s="1"/>
  <c r="E261" i="19"/>
  <c r="W261" i="19" s="1"/>
  <c r="E279" i="19"/>
  <c r="S279" i="19" s="1"/>
  <c r="E25" i="19"/>
  <c r="W25" i="19" s="1"/>
  <c r="D25" i="19" s="1"/>
  <c r="E151" i="19"/>
  <c r="S151" i="19" s="1"/>
  <c r="E159" i="19"/>
  <c r="W159" i="19" s="1"/>
  <c r="D159" i="19" s="1"/>
  <c r="E229" i="19"/>
  <c r="S229" i="19" s="1"/>
  <c r="E245" i="19"/>
  <c r="W245" i="19" s="1"/>
  <c r="D245" i="19" s="1"/>
  <c r="E67" i="19"/>
  <c r="S67" i="19" s="1"/>
  <c r="M460" i="19"/>
  <c r="E201" i="19"/>
  <c r="S201" i="19" s="1"/>
  <c r="L261" i="19"/>
  <c r="E352" i="19"/>
  <c r="W352" i="19" s="1"/>
  <c r="R391" i="19"/>
  <c r="E391" i="19" s="1"/>
  <c r="F394" i="19"/>
  <c r="R396" i="19"/>
  <c r="E396" i="19" s="1"/>
  <c r="R398" i="19"/>
  <c r="E398" i="19" s="1"/>
  <c r="O401" i="19"/>
  <c r="R401" i="19" s="1"/>
  <c r="O403" i="19"/>
  <c r="R403" i="19" s="1"/>
  <c r="E403" i="19" s="1"/>
  <c r="O404" i="19"/>
  <c r="R404" i="19" s="1"/>
  <c r="O407" i="19"/>
  <c r="R407" i="19" s="1"/>
  <c r="O409" i="19"/>
  <c r="R409" i="19" s="1"/>
  <c r="O411" i="19"/>
  <c r="R411" i="19" s="1"/>
  <c r="O414" i="19"/>
  <c r="R414" i="19" s="1"/>
  <c r="E414" i="19" s="1"/>
  <c r="O415" i="19"/>
  <c r="R415" i="19" s="1"/>
  <c r="O418" i="19"/>
  <c r="R418" i="19" s="1"/>
  <c r="E418" i="19" s="1"/>
  <c r="O419" i="19"/>
  <c r="R419" i="19" s="1"/>
  <c r="O421" i="19"/>
  <c r="R421" i="19" s="1"/>
  <c r="E421" i="19" s="1"/>
  <c r="O423" i="19"/>
  <c r="R423" i="19" s="1"/>
  <c r="E423" i="19" s="1"/>
  <c r="O425" i="19"/>
  <c r="R425" i="19" s="1"/>
  <c r="E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E354" i="19"/>
  <c r="W354" i="19" s="1"/>
  <c r="E79" i="19"/>
  <c r="W79" i="19" s="1"/>
  <c r="E143" i="19"/>
  <c r="W143" i="19" s="1"/>
  <c r="E167" i="19"/>
  <c r="S167" i="19" s="1"/>
  <c r="E171" i="19"/>
  <c r="W171" i="19" s="1"/>
  <c r="E181" i="19"/>
  <c r="W181" i="19" s="1"/>
  <c r="E191" i="19"/>
  <c r="W191" i="19" s="1"/>
  <c r="E225" i="19"/>
  <c r="W225" i="19" s="1"/>
  <c r="E265" i="19"/>
  <c r="W265" i="19" s="1"/>
  <c r="E269" i="19"/>
  <c r="S269" i="19" s="1"/>
  <c r="E273" i="19"/>
  <c r="W273" i="19" s="1"/>
  <c r="E275" i="19"/>
  <c r="W275" i="19" s="1"/>
  <c r="E309" i="19"/>
  <c r="W309" i="19" s="1"/>
  <c r="D309" i="19" s="1"/>
  <c r="S413" i="19"/>
  <c r="S426" i="19"/>
  <c r="W426" i="19"/>
  <c r="S420" i="19"/>
  <c r="W422" i="19"/>
  <c r="O394" i="19"/>
  <c r="R394" i="19" s="1"/>
  <c r="O392" i="19"/>
  <c r="R392" i="19" s="1"/>
  <c r="L395" i="19"/>
  <c r="L399" i="19"/>
  <c r="R281" i="19"/>
  <c r="E281" i="19" s="1"/>
  <c r="W281" i="19" s="1"/>
  <c r="F389" i="19"/>
  <c r="L389" i="19" s="1"/>
  <c r="F392" i="19"/>
  <c r="L391" i="19"/>
  <c r="L396" i="19"/>
  <c r="L398" i="19"/>
  <c r="F390" i="19"/>
  <c r="L394" i="19"/>
  <c r="O389" i="19"/>
  <c r="R389" i="19" s="1"/>
  <c r="O390" i="19"/>
  <c r="R390" i="19" s="1"/>
  <c r="O393" i="19"/>
  <c r="R393" i="19" s="1"/>
  <c r="E393" i="19" s="1"/>
  <c r="O395" i="19"/>
  <c r="R395" i="19" s="1"/>
  <c r="E395" i="19" s="1"/>
  <c r="O397" i="19"/>
  <c r="R397" i="19" s="1"/>
  <c r="E397" i="19" s="1"/>
  <c r="O399" i="19"/>
  <c r="R399" i="19" s="1"/>
  <c r="E399" i="19" s="1"/>
  <c r="L295" i="19"/>
  <c r="E227" i="19"/>
  <c r="W227" i="19" s="1"/>
  <c r="E47" i="19"/>
  <c r="S47" i="19" s="1"/>
  <c r="E197" i="19"/>
  <c r="W197" i="19" s="1"/>
  <c r="D197" i="19" s="1"/>
  <c r="E243" i="19"/>
  <c r="S243" i="19" s="1"/>
  <c r="L307" i="19"/>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E61" i="19"/>
  <c r="S61" i="19" s="1"/>
  <c r="E235" i="19"/>
  <c r="S235" i="19" s="1"/>
  <c r="E251" i="19"/>
  <c r="W251" i="19" s="1"/>
  <c r="L385" i="19"/>
  <c r="L383" i="19"/>
  <c r="A9" i="19"/>
  <c r="L384" i="19"/>
  <c r="F361" i="19"/>
  <c r="L361" i="19" s="1"/>
  <c r="L354" i="19"/>
  <c r="R377" i="19"/>
  <c r="R362" i="19"/>
  <c r="E362" i="19" s="1"/>
  <c r="R54" i="19"/>
  <c r="E54" i="19" s="1"/>
  <c r="R150" i="19"/>
  <c r="E150" i="19" s="1"/>
  <c r="R364" i="19"/>
  <c r="E364" i="19" s="1"/>
  <c r="R20" i="19"/>
  <c r="E20" i="19" s="1"/>
  <c r="R110" i="19"/>
  <c r="E110" i="19" s="1"/>
  <c r="R112" i="19"/>
  <c r="E112" i="19" s="1"/>
  <c r="R114" i="19"/>
  <c r="E114" i="19" s="1"/>
  <c r="R116" i="19"/>
  <c r="E116" i="19" s="1"/>
  <c r="R118" i="19"/>
  <c r="E118" i="19" s="1"/>
  <c r="R120" i="19"/>
  <c r="E120" i="19" s="1"/>
  <c r="R122" i="19"/>
  <c r="E122" i="19" s="1"/>
  <c r="R124" i="19"/>
  <c r="E124" i="19" s="1"/>
  <c r="R126" i="19"/>
  <c r="E126" i="19" s="1"/>
  <c r="R128" i="19"/>
  <c r="E128" i="19" s="1"/>
  <c r="R130" i="19"/>
  <c r="E130" i="19" s="1"/>
  <c r="R132" i="19"/>
  <c r="E132" i="19" s="1"/>
  <c r="R134" i="19"/>
  <c r="E134" i="19" s="1"/>
  <c r="R140" i="19"/>
  <c r="E140" i="19" s="1"/>
  <c r="R386" i="19"/>
  <c r="R374" i="19"/>
  <c r="E374" i="19" s="1"/>
  <c r="R22" i="19"/>
  <c r="E22" i="19" s="1"/>
  <c r="E35" i="19"/>
  <c r="S35" i="19" s="1"/>
  <c r="R226" i="19"/>
  <c r="E226" i="19" s="1"/>
  <c r="R266" i="19"/>
  <c r="E266" i="19" s="1"/>
  <c r="R310" i="19"/>
  <c r="E310" i="19" s="1"/>
  <c r="R346" i="19"/>
  <c r="E346" i="19" s="1"/>
  <c r="R382" i="19"/>
  <c r="R363" i="19"/>
  <c r="E363" i="19" s="1"/>
  <c r="R51" i="19"/>
  <c r="E51" i="19" s="1"/>
  <c r="R87" i="19"/>
  <c r="E87" i="19" s="1"/>
  <c r="R141" i="19"/>
  <c r="E141" i="19" s="1"/>
  <c r="R180" i="19"/>
  <c r="E180" i="19" s="1"/>
  <c r="R211" i="19"/>
  <c r="E211" i="19" s="1"/>
  <c r="R223" i="19"/>
  <c r="E223" i="19" s="1"/>
  <c r="R268" i="19"/>
  <c r="R294" i="19"/>
  <c r="E294" i="19" s="1"/>
  <c r="R39" i="19"/>
  <c r="E39" i="19" s="1"/>
  <c r="R135" i="19"/>
  <c r="E135" i="19" s="1"/>
  <c r="R305" i="19"/>
  <c r="E305" i="19" s="1"/>
  <c r="R360" i="19"/>
  <c r="E360" i="19" s="1"/>
  <c r="R103" i="19"/>
  <c r="E103" i="19" s="1"/>
  <c r="R164" i="19"/>
  <c r="E164" i="19" s="1"/>
  <c r="R183" i="19"/>
  <c r="E183" i="19" s="1"/>
  <c r="R188" i="19"/>
  <c r="E188" i="19" s="1"/>
  <c r="R206" i="19"/>
  <c r="R209" i="19"/>
  <c r="E209" i="19" s="1"/>
  <c r="R255" i="19"/>
  <c r="R63" i="19"/>
  <c r="E63" i="19" s="1"/>
  <c r="R187" i="19"/>
  <c r="E187" i="19" s="1"/>
  <c r="R219" i="19"/>
  <c r="E219" i="19" s="1"/>
  <c r="R452" i="19"/>
  <c r="R353" i="19"/>
  <c r="E353" i="19" s="1"/>
  <c r="R351" i="19"/>
  <c r="E351" i="19" s="1"/>
  <c r="R10" i="19"/>
  <c r="E10" i="19" s="1"/>
  <c r="R12" i="19"/>
  <c r="E12" i="19" s="1"/>
  <c r="R14" i="19"/>
  <c r="E14" i="19" s="1"/>
  <c r="R16" i="19"/>
  <c r="E16" i="19" s="1"/>
  <c r="R18" i="19"/>
  <c r="E18" i="19" s="1"/>
  <c r="R136" i="19"/>
  <c r="E136" i="19" s="1"/>
  <c r="R138" i="19"/>
  <c r="E138" i="19" s="1"/>
  <c r="R142" i="19"/>
  <c r="E142" i="19" s="1"/>
  <c r="R144" i="19"/>
  <c r="E144" i="19" s="1"/>
  <c r="R146" i="19"/>
  <c r="E146" i="19" s="1"/>
  <c r="R148" i="19"/>
  <c r="E148" i="19" s="1"/>
  <c r="R166" i="19"/>
  <c r="E166" i="19" s="1"/>
  <c r="R168" i="19"/>
  <c r="E168" i="19" s="1"/>
  <c r="R170" i="19"/>
  <c r="E170" i="19" s="1"/>
  <c r="R172" i="19"/>
  <c r="E172" i="19" s="1"/>
  <c r="R182" i="19"/>
  <c r="E182" i="19" s="1"/>
  <c r="R459" i="19"/>
  <c r="E459" i="19" s="1"/>
  <c r="N27" i="18"/>
  <c r="Q11" i="18"/>
  <c r="D11" i="18" s="1"/>
  <c r="V11" i="18" s="1"/>
  <c r="R361" i="19"/>
  <c r="R174" i="19"/>
  <c r="E174" i="19" s="1"/>
  <c r="R208" i="19"/>
  <c r="E208" i="19" s="1"/>
  <c r="R216" i="19"/>
  <c r="E216" i="19" s="1"/>
  <c r="R278" i="19"/>
  <c r="E278" i="19" s="1"/>
  <c r="R290" i="19"/>
  <c r="E290" i="19" s="1"/>
  <c r="R369" i="19"/>
  <c r="E369" i="19" s="1"/>
  <c r="R19" i="19"/>
  <c r="R50" i="19"/>
  <c r="E50" i="19" s="1"/>
  <c r="R78" i="19"/>
  <c r="E78" i="19" s="1"/>
  <c r="R139" i="19"/>
  <c r="R210" i="19"/>
  <c r="E210" i="19" s="1"/>
  <c r="R366" i="19"/>
  <c r="E366" i="19" s="1"/>
  <c r="R376" i="19"/>
  <c r="R69" i="19"/>
  <c r="E69" i="19" s="1"/>
  <c r="R293" i="19"/>
  <c r="E293" i="19" s="1"/>
  <c r="R355" i="19"/>
  <c r="E355" i="19" s="1"/>
  <c r="R57" i="19"/>
  <c r="E57" i="19" s="1"/>
  <c r="R105" i="19"/>
  <c r="R161" i="19"/>
  <c r="E161" i="19" s="1"/>
  <c r="R207" i="19"/>
  <c r="E207" i="19" s="1"/>
  <c r="R215" i="19"/>
  <c r="E215" i="19" s="1"/>
  <c r="R220" i="19"/>
  <c r="E220" i="19" s="1"/>
  <c r="R253" i="19"/>
  <c r="E253" i="19" s="1"/>
  <c r="R257" i="19"/>
  <c r="E257" i="19" s="1"/>
  <c r="R264" i="19"/>
  <c r="E264" i="19" s="1"/>
  <c r="R65" i="19"/>
  <c r="E65" i="19" s="1"/>
  <c r="R198" i="19"/>
  <c r="E198" i="19" s="1"/>
  <c r="R45" i="19"/>
  <c r="R320" i="19"/>
  <c r="E320" i="19" s="1"/>
  <c r="E173" i="19"/>
  <c r="S173" i="19" s="1"/>
  <c r="E388" i="19"/>
  <c r="W388" i="19" s="1"/>
  <c r="E356" i="19"/>
  <c r="W356" i="19" s="1"/>
  <c r="E23" i="19"/>
  <c r="W23" i="19" s="1"/>
  <c r="D23" i="19" s="1"/>
  <c r="E31" i="19"/>
  <c r="S31" i="19" s="1"/>
  <c r="E365" i="19"/>
  <c r="W365" i="19" s="1"/>
  <c r="E85" i="19"/>
  <c r="W85" i="19" s="1"/>
  <c r="E165" i="19"/>
  <c r="W165" i="19" s="1"/>
  <c r="E195" i="19"/>
  <c r="S195" i="19" s="1"/>
  <c r="E149" i="19"/>
  <c r="W149" i="19" s="1"/>
  <c r="E111" i="19"/>
  <c r="W111" i="19" s="1"/>
  <c r="E350" i="19"/>
  <c r="W350" i="19" s="1"/>
  <c r="V24" i="18"/>
  <c r="C24" i="18" s="1"/>
  <c r="R24" i="18"/>
  <c r="V18" i="18"/>
  <c r="R18" i="18"/>
  <c r="O387" i="19"/>
  <c r="R387" i="19" s="1"/>
  <c r="N460" i="19"/>
  <c r="S378" i="19"/>
  <c r="W378" i="19"/>
  <c r="D378" i="19" s="1"/>
  <c r="S25" i="19"/>
  <c r="W33" i="19"/>
  <c r="D33" i="19" s="1"/>
  <c r="S33" i="19"/>
  <c r="W37" i="19"/>
  <c r="D37" i="19" s="1"/>
  <c r="S37" i="19"/>
  <c r="W40" i="19"/>
  <c r="S40" i="19"/>
  <c r="W42" i="19"/>
  <c r="W44" i="19"/>
  <c r="S44" i="19"/>
  <c r="W49" i="19"/>
  <c r="D49" i="19" s="1"/>
  <c r="S49" i="19"/>
  <c r="W56" i="19"/>
  <c r="S56" i="19"/>
  <c r="W59" i="19"/>
  <c r="D59" i="19" s="1"/>
  <c r="S59" i="19"/>
  <c r="W64" i="19"/>
  <c r="S64" i="19"/>
  <c r="W67" i="19"/>
  <c r="D67" i="19" s="1"/>
  <c r="W70" i="19"/>
  <c r="S72" i="19"/>
  <c r="W74" i="19"/>
  <c r="S74" i="19"/>
  <c r="W151" i="19"/>
  <c r="D151" i="19" s="1"/>
  <c r="W155" i="19"/>
  <c r="D155" i="19" s="1"/>
  <c r="S155" i="19"/>
  <c r="S159" i="19"/>
  <c r="E11" i="19"/>
  <c r="L11" i="19"/>
  <c r="E13" i="19"/>
  <c r="L13" i="19"/>
  <c r="W15" i="19"/>
  <c r="S15" i="19"/>
  <c r="W17" i="19"/>
  <c r="S17" i="19"/>
  <c r="W81" i="19"/>
  <c r="S81" i="19"/>
  <c r="W137" i="19"/>
  <c r="S137" i="19"/>
  <c r="S143" i="19"/>
  <c r="W169" i="19"/>
  <c r="S169" i="19"/>
  <c r="W185" i="19"/>
  <c r="D185" i="19" s="1"/>
  <c r="W201" i="19"/>
  <c r="D201" i="19" s="1"/>
  <c r="W203" i="19"/>
  <c r="D203" i="19" s="1"/>
  <c r="S203" i="19"/>
  <c r="W205" i="19"/>
  <c r="D205" i="19" s="1"/>
  <c r="W218" i="19"/>
  <c r="S218" i="19"/>
  <c r="W228" i="19"/>
  <c r="S228" i="19"/>
  <c r="W230" i="19"/>
  <c r="W232" i="19"/>
  <c r="S232" i="19"/>
  <c r="W234" i="19"/>
  <c r="S234" i="19"/>
  <c r="W238" i="19"/>
  <c r="S238" i="19"/>
  <c r="W242" i="19"/>
  <c r="S242" i="19"/>
  <c r="W246" i="19"/>
  <c r="S246" i="19"/>
  <c r="W248" i="19"/>
  <c r="S248" i="19"/>
  <c r="W250" i="19"/>
  <c r="S250" i="19"/>
  <c r="W252" i="19"/>
  <c r="W256" i="19"/>
  <c r="S256" i="19"/>
  <c r="W259" i="19"/>
  <c r="D259" i="19" s="1"/>
  <c r="S261" i="19"/>
  <c r="W313" i="19"/>
  <c r="D313" i="19" s="1"/>
  <c r="S313" i="19"/>
  <c r="W335" i="19"/>
  <c r="D335" i="19" s="1"/>
  <c r="S335" i="19"/>
  <c r="W349" i="19"/>
  <c r="D349" i="19" s="1"/>
  <c r="S349" i="19"/>
  <c r="W213" i="19"/>
  <c r="S213" i="19"/>
  <c r="W271" i="19"/>
  <c r="S271" i="19"/>
  <c r="W307" i="19"/>
  <c r="W323" i="19"/>
  <c r="D323" i="19" s="1"/>
  <c r="S323" i="19"/>
  <c r="W331" i="19"/>
  <c r="D331" i="19" s="1"/>
  <c r="S331" i="19"/>
  <c r="W339" i="19"/>
  <c r="D339" i="19" s="1"/>
  <c r="S339" i="19"/>
  <c r="L15" i="19"/>
  <c r="L53" i="19"/>
  <c r="L79" i="19"/>
  <c r="L83" i="19"/>
  <c r="L145" i="19"/>
  <c r="L149" i="19"/>
  <c r="L91" i="19"/>
  <c r="L95" i="19"/>
  <c r="L99" i="19"/>
  <c r="L109" i="19"/>
  <c r="L113" i="19"/>
  <c r="L117" i="19"/>
  <c r="L121" i="19"/>
  <c r="L125" i="19"/>
  <c r="L129" i="19"/>
  <c r="L133" i="19"/>
  <c r="L167" i="19"/>
  <c r="L171" i="19"/>
  <c r="L191" i="19"/>
  <c r="L195" i="19"/>
  <c r="L199" i="19"/>
  <c r="L213" i="19"/>
  <c r="L221" i="19"/>
  <c r="L271" i="19"/>
  <c r="L275" i="19"/>
  <c r="L281" i="19"/>
  <c r="L285" i="19"/>
  <c r="L289" i="19"/>
  <c r="W27" i="19"/>
  <c r="D27" i="19" s="1"/>
  <c r="S27" i="19"/>
  <c r="W34" i="19"/>
  <c r="S34" i="19"/>
  <c r="W36" i="19"/>
  <c r="S36" i="19"/>
  <c r="S38" i="19"/>
  <c r="W41" i="19"/>
  <c r="S41" i="19"/>
  <c r="W43" i="19"/>
  <c r="D43" i="19" s="1"/>
  <c r="S43" i="19"/>
  <c r="W46" i="19"/>
  <c r="S46" i="19"/>
  <c r="S48" i="19"/>
  <c r="S55" i="19"/>
  <c r="W58" i="19"/>
  <c r="S58" i="19"/>
  <c r="W60" i="19"/>
  <c r="S60" i="19"/>
  <c r="W62" i="19"/>
  <c r="S62" i="19"/>
  <c r="W66" i="19"/>
  <c r="S66" i="19"/>
  <c r="W71" i="19"/>
  <c r="D71" i="19" s="1"/>
  <c r="S71" i="19"/>
  <c r="W73" i="19"/>
  <c r="D73" i="19" s="1"/>
  <c r="W75" i="19"/>
  <c r="D75" i="19" s="1"/>
  <c r="S75" i="19"/>
  <c r="W77" i="19"/>
  <c r="S77" i="19"/>
  <c r="W153" i="19"/>
  <c r="D153" i="19" s="1"/>
  <c r="S153" i="19"/>
  <c r="W157" i="19"/>
  <c r="S157" i="19"/>
  <c r="W163" i="19"/>
  <c r="D163" i="19" s="1"/>
  <c r="S163" i="19"/>
  <c r="W21" i="19"/>
  <c r="S21" i="19"/>
  <c r="W89" i="19"/>
  <c r="S89" i="19"/>
  <c r="W91" i="19"/>
  <c r="W93" i="19"/>
  <c r="S93" i="19"/>
  <c r="W95" i="19"/>
  <c r="S95" i="19"/>
  <c r="W97" i="19"/>
  <c r="S97" i="19"/>
  <c r="W99" i="19"/>
  <c r="S99" i="19"/>
  <c r="W101" i="19"/>
  <c r="W107" i="19"/>
  <c r="S107" i="19"/>
  <c r="W109" i="19"/>
  <c r="S109" i="19"/>
  <c r="W113" i="19"/>
  <c r="W115" i="19"/>
  <c r="S115" i="19"/>
  <c r="W117" i="19"/>
  <c r="S117" i="19"/>
  <c r="W119" i="19"/>
  <c r="S119" i="19"/>
  <c r="W121" i="19"/>
  <c r="W123" i="19"/>
  <c r="S123" i="19"/>
  <c r="W125" i="19"/>
  <c r="S125" i="19"/>
  <c r="W127" i="19"/>
  <c r="S127" i="19"/>
  <c r="W129" i="19"/>
  <c r="W131" i="19"/>
  <c r="S131" i="19"/>
  <c r="W133" i="19"/>
  <c r="S133" i="19"/>
  <c r="W177" i="19"/>
  <c r="D177" i="19" s="1"/>
  <c r="S177" i="19"/>
  <c r="S184" i="19"/>
  <c r="W186" i="19"/>
  <c r="S186" i="19"/>
  <c r="W200" i="19"/>
  <c r="S200" i="19"/>
  <c r="W202" i="19"/>
  <c r="S202" i="19"/>
  <c r="W204" i="19"/>
  <c r="S204" i="19"/>
  <c r="W217" i="19"/>
  <c r="D217" i="19" s="1"/>
  <c r="S217" i="19"/>
  <c r="W229" i="19"/>
  <c r="D229" i="19" s="1"/>
  <c r="W231" i="19"/>
  <c r="D231" i="19" s="1"/>
  <c r="W233" i="19"/>
  <c r="D233" i="19" s="1"/>
  <c r="S233" i="19"/>
  <c r="S237" i="19"/>
  <c r="W239" i="19"/>
  <c r="D239" i="19" s="1"/>
  <c r="S239" i="19"/>
  <c r="S245" i="19"/>
  <c r="W247" i="19"/>
  <c r="D247" i="19" s="1"/>
  <c r="S247" i="19"/>
  <c r="W249" i="19"/>
  <c r="D249" i="19" s="1"/>
  <c r="S249" i="19"/>
  <c r="W260" i="19"/>
  <c r="S260" i="19"/>
  <c r="W262" i="19"/>
  <c r="S262" i="19"/>
  <c r="W279" i="19"/>
  <c r="D279" i="19" s="1"/>
  <c r="W292" i="19"/>
  <c r="D292" i="19" s="1"/>
  <c r="S292" i="19"/>
  <c r="W327" i="19"/>
  <c r="D327" i="19" s="1"/>
  <c r="S327" i="19"/>
  <c r="W343" i="19"/>
  <c r="D343" i="19" s="1"/>
  <c r="W175" i="19"/>
  <c r="D175" i="19" s="1"/>
  <c r="W179" i="19"/>
  <c r="S179" i="19"/>
  <c r="W189" i="19"/>
  <c r="S189" i="19"/>
  <c r="W193" i="19"/>
  <c r="S193" i="19"/>
  <c r="W221" i="19"/>
  <c r="S221" i="19"/>
  <c r="W283" i="19"/>
  <c r="S283" i="19"/>
  <c r="W285" i="19"/>
  <c r="S285" i="19"/>
  <c r="W289" i="19"/>
  <c r="S289" i="19"/>
  <c r="W297" i="19"/>
  <c r="S297" i="19"/>
  <c r="W299" i="19"/>
  <c r="D299" i="19" s="1"/>
  <c r="S299" i="19"/>
  <c r="W301" i="19"/>
  <c r="S301" i="19"/>
  <c r="W303" i="19"/>
  <c r="D303" i="19" s="1"/>
  <c r="S303" i="19"/>
  <c r="W317" i="19"/>
  <c r="S317" i="19"/>
  <c r="D12" i="18"/>
  <c r="K12" i="18"/>
  <c r="D16" i="18"/>
  <c r="K16" i="18"/>
  <c r="D20" i="18"/>
  <c r="K20" i="18"/>
  <c r="F377" i="19"/>
  <c r="F382" i="19"/>
  <c r="L382" i="19" s="1"/>
  <c r="K460" i="19"/>
  <c r="L387" i="19"/>
  <c r="L17" i="19"/>
  <c r="L81" i="19"/>
  <c r="L85" i="19"/>
  <c r="L137" i="19"/>
  <c r="L143" i="19"/>
  <c r="L147" i="19"/>
  <c r="L21" i="19"/>
  <c r="L89" i="19"/>
  <c r="L93" i="19"/>
  <c r="L97" i="19"/>
  <c r="L101" i="19"/>
  <c r="L107" i="19"/>
  <c r="L111" i="19"/>
  <c r="L115" i="19"/>
  <c r="L119" i="19"/>
  <c r="L123" i="19"/>
  <c r="L127" i="19"/>
  <c r="L131" i="19"/>
  <c r="L165" i="19"/>
  <c r="L169" i="19"/>
  <c r="L173" i="19"/>
  <c r="L181" i="19"/>
  <c r="L189" i="19"/>
  <c r="L193" i="19"/>
  <c r="L225" i="19"/>
  <c r="L265" i="19"/>
  <c r="L269" i="19"/>
  <c r="L273" i="19"/>
  <c r="L283" i="19"/>
  <c r="L287" i="19"/>
  <c r="I460" i="19"/>
  <c r="V19" i="18"/>
  <c r="R19" i="18"/>
  <c r="V15" i="18"/>
  <c r="R15" i="18"/>
  <c r="V23" i="18"/>
  <c r="R23" i="18"/>
  <c r="W316" i="19"/>
  <c r="S316" i="19"/>
  <c r="W326" i="19"/>
  <c r="S326" i="19"/>
  <c r="W334" i="19"/>
  <c r="S334" i="19"/>
  <c r="W342" i="19"/>
  <c r="S342" i="19"/>
  <c r="L346" i="19"/>
  <c r="W312" i="19"/>
  <c r="S312" i="19"/>
  <c r="W322" i="19"/>
  <c r="S322" i="19"/>
  <c r="W330" i="19"/>
  <c r="S330" i="19"/>
  <c r="W338" i="19"/>
  <c r="S338" i="19"/>
  <c r="W348" i="19"/>
  <c r="S348" i="19"/>
  <c r="L320" i="19"/>
  <c r="BE12" i="3"/>
  <c r="E4" i="20" s="1"/>
  <c r="BF16" i="3"/>
  <c r="F376" i="19"/>
  <c r="H460" i="19"/>
  <c r="L374" i="19"/>
  <c r="W368" i="19"/>
  <c r="S368" i="19"/>
  <c r="W359" i="19"/>
  <c r="S359" i="19"/>
  <c r="W26" i="19"/>
  <c r="S26" i="19"/>
  <c r="W30" i="19"/>
  <c r="S30" i="19"/>
  <c r="W152" i="19"/>
  <c r="S152" i="19"/>
  <c r="W156" i="19"/>
  <c r="S156" i="19"/>
  <c r="W160" i="19"/>
  <c r="S160" i="19"/>
  <c r="W178" i="19"/>
  <c r="S178" i="19"/>
  <c r="W190" i="19"/>
  <c r="S190" i="19"/>
  <c r="W194" i="19"/>
  <c r="S194" i="19"/>
  <c r="W212" i="19"/>
  <c r="S212" i="19"/>
  <c r="W224" i="19"/>
  <c r="S224" i="19"/>
  <c r="W272" i="19"/>
  <c r="S272" i="19"/>
  <c r="W276" i="19"/>
  <c r="S276" i="19"/>
  <c r="W282" i="19"/>
  <c r="S282" i="19"/>
  <c r="W286" i="19"/>
  <c r="S286" i="19"/>
  <c r="W298" i="19"/>
  <c r="S298" i="19"/>
  <c r="W302" i="19"/>
  <c r="S302" i="19"/>
  <c r="W306" i="19"/>
  <c r="S306" i="19"/>
  <c r="W314" i="19"/>
  <c r="S314" i="19"/>
  <c r="W318" i="19"/>
  <c r="S318" i="19"/>
  <c r="W324" i="19"/>
  <c r="S324" i="19"/>
  <c r="W328" i="19"/>
  <c r="S328" i="19"/>
  <c r="W332" i="19"/>
  <c r="S332" i="19"/>
  <c r="W336" i="19"/>
  <c r="S336" i="19"/>
  <c r="W340" i="19"/>
  <c r="S340" i="19"/>
  <c r="W344" i="19"/>
  <c r="S344" i="19"/>
  <c r="V10" i="18"/>
  <c r="R10" i="18"/>
  <c r="W371" i="19"/>
  <c r="S371" i="19"/>
  <c r="W367" i="19"/>
  <c r="S367" i="19"/>
  <c r="W358" i="19"/>
  <c r="S358" i="19"/>
  <c r="R14" i="18"/>
  <c r="V14" i="18"/>
  <c r="W52" i="19"/>
  <c r="S52" i="19"/>
  <c r="W80" i="19"/>
  <c r="S80" i="19"/>
  <c r="W84" i="19"/>
  <c r="S84" i="19"/>
  <c r="W88" i="19"/>
  <c r="S88" i="19"/>
  <c r="W96" i="19"/>
  <c r="S96" i="19"/>
  <c r="W100" i="19"/>
  <c r="S100" i="19"/>
  <c r="W104" i="19"/>
  <c r="S104" i="19"/>
  <c r="W108" i="19"/>
  <c r="S108" i="19"/>
  <c r="V21" i="18"/>
  <c r="R21" i="18"/>
  <c r="V25" i="18"/>
  <c r="R25" i="18"/>
  <c r="L305" i="19"/>
  <c r="E277" i="19"/>
  <c r="L277" i="19"/>
  <c r="L257" i="19"/>
  <c r="L253" i="19"/>
  <c r="L219" i="19"/>
  <c r="L211" i="19"/>
  <c r="L207" i="19"/>
  <c r="L183" i="19"/>
  <c r="L141" i="19"/>
  <c r="L135" i="19"/>
  <c r="L103" i="19"/>
  <c r="L69" i="19"/>
  <c r="L63" i="19"/>
  <c r="L51" i="19"/>
  <c r="L39" i="19"/>
  <c r="L360" i="19"/>
  <c r="L369" i="19"/>
  <c r="L310" i="19"/>
  <c r="L290" i="19"/>
  <c r="L278" i="19"/>
  <c r="L266" i="19"/>
  <c r="L226" i="19"/>
  <c r="L216" i="19"/>
  <c r="L208" i="19"/>
  <c r="L198" i="19"/>
  <c r="L180" i="19"/>
  <c r="L164" i="19"/>
  <c r="L78" i="19"/>
  <c r="L50" i="19"/>
  <c r="L355" i="19"/>
  <c r="L366" i="19"/>
  <c r="W373" i="19"/>
  <c r="S373" i="19"/>
  <c r="S352" i="19"/>
  <c r="C31" i="9"/>
  <c r="BC14" i="3"/>
  <c r="BC3" i="3" s="1"/>
  <c r="BC1013" i="3" s="1"/>
  <c r="G22" i="11"/>
  <c r="N1014" i="7"/>
  <c r="P9" i="7"/>
  <c r="Q14" i="7"/>
  <c r="Q9" i="7" s="1"/>
  <c r="Q1014" i="7" s="1"/>
  <c r="J3" i="3"/>
  <c r="I31" i="11" s="1"/>
  <c r="AZ13" i="3"/>
  <c r="F13" i="3"/>
  <c r="O9" i="18"/>
  <c r="Q9" i="18" s="1"/>
  <c r="T27" i="18"/>
  <c r="P9" i="19"/>
  <c r="R9" i="19" s="1"/>
  <c r="U460" i="19"/>
  <c r="O11" i="6"/>
  <c r="P17" i="6"/>
  <c r="P11" i="6" s="1"/>
  <c r="P766" i="6" s="1"/>
  <c r="AZ14" i="3"/>
  <c r="F14" i="3"/>
  <c r="F386" i="19"/>
  <c r="C24" i="10"/>
  <c r="S11" i="6"/>
  <c r="W381" i="19"/>
  <c r="S381" i="19"/>
  <c r="W383" i="19"/>
  <c r="S383" i="19"/>
  <c r="H20" i="11"/>
  <c r="I20" i="11" s="1"/>
  <c r="BE15" i="3"/>
  <c r="BF15" i="3" s="1"/>
  <c r="L515" i="8"/>
  <c r="K3" i="8"/>
  <c r="I13" i="11"/>
  <c r="E3" i="20" s="1"/>
  <c r="AD3" i="3"/>
  <c r="AD1013" i="3"/>
  <c r="AC1013" i="3"/>
  <c r="H10" i="11"/>
  <c r="L372" i="19"/>
  <c r="E372" i="19"/>
  <c r="W370" i="19"/>
  <c r="S370" i="19"/>
  <c r="W357" i="19"/>
  <c r="S357" i="19"/>
  <c r="W24" i="19"/>
  <c r="S24" i="19"/>
  <c r="W28" i="19"/>
  <c r="S28" i="19"/>
  <c r="W32" i="19"/>
  <c r="S32" i="19"/>
  <c r="W154" i="19"/>
  <c r="S154" i="19"/>
  <c r="W158" i="19"/>
  <c r="S158" i="19"/>
  <c r="W162" i="19"/>
  <c r="S162" i="19"/>
  <c r="W176" i="19"/>
  <c r="S176" i="19"/>
  <c r="W192" i="19"/>
  <c r="S192" i="19"/>
  <c r="W196" i="19"/>
  <c r="S196" i="19"/>
  <c r="W214" i="19"/>
  <c r="S214" i="19"/>
  <c r="W222" i="19"/>
  <c r="S222" i="19"/>
  <c r="W270" i="19"/>
  <c r="S270" i="19"/>
  <c r="W274" i="19"/>
  <c r="S274" i="19"/>
  <c r="W284" i="19"/>
  <c r="S284" i="19"/>
  <c r="W288" i="19"/>
  <c r="S288" i="19"/>
  <c r="W296" i="19"/>
  <c r="S296" i="19"/>
  <c r="W300" i="19"/>
  <c r="S300" i="19"/>
  <c r="W304" i="19"/>
  <c r="S304" i="19"/>
  <c r="W308" i="19"/>
  <c r="S308" i="19"/>
  <c r="W311" i="19"/>
  <c r="S311" i="19"/>
  <c r="W315" i="19"/>
  <c r="S315" i="19"/>
  <c r="W319" i="19"/>
  <c r="S319" i="19"/>
  <c r="W321" i="19"/>
  <c r="S321" i="19"/>
  <c r="W325" i="19"/>
  <c r="S325" i="19"/>
  <c r="W329" i="19"/>
  <c r="S329" i="19"/>
  <c r="W337" i="19"/>
  <c r="S337" i="19"/>
  <c r="W341" i="19"/>
  <c r="S341" i="19"/>
  <c r="W345" i="19"/>
  <c r="S345" i="19"/>
  <c r="W347" i="19"/>
  <c r="S347" i="19"/>
  <c r="V13" i="18"/>
  <c r="R13" i="18"/>
  <c r="L452" i="19"/>
  <c r="E452" i="19"/>
  <c r="W82" i="19"/>
  <c r="S82" i="19"/>
  <c r="W86" i="19"/>
  <c r="S86" i="19"/>
  <c r="W90" i="19"/>
  <c r="S90" i="19"/>
  <c r="W94" i="19"/>
  <c r="S94" i="19"/>
  <c r="W98" i="19"/>
  <c r="S98" i="19"/>
  <c r="W102" i="19"/>
  <c r="S102" i="19"/>
  <c r="W106" i="19"/>
  <c r="S106" i="19"/>
  <c r="V17" i="18"/>
  <c r="R17" i="18"/>
  <c r="R22" i="18"/>
  <c r="V22" i="18"/>
  <c r="R26" i="18"/>
  <c r="V26" i="18"/>
  <c r="L293" i="19"/>
  <c r="E263" i="19"/>
  <c r="L263" i="19"/>
  <c r="E255" i="19"/>
  <c r="L255" i="19"/>
  <c r="L223" i="19"/>
  <c r="L215" i="19"/>
  <c r="L209" i="19"/>
  <c r="L187" i="19"/>
  <c r="L161" i="19"/>
  <c r="E139" i="19"/>
  <c r="L139" i="19"/>
  <c r="E105" i="19"/>
  <c r="L105" i="19"/>
  <c r="L87" i="19"/>
  <c r="L65" i="19"/>
  <c r="L57" i="19"/>
  <c r="E45" i="19"/>
  <c r="L45" i="19"/>
  <c r="F19" i="19"/>
  <c r="G460" i="19"/>
  <c r="L363" i="19"/>
  <c r="E375" i="19"/>
  <c r="L375" i="19"/>
  <c r="L294" i="19"/>
  <c r="E280" i="19"/>
  <c r="L280" i="19"/>
  <c r="E268" i="19"/>
  <c r="L268" i="19"/>
  <c r="L264" i="19"/>
  <c r="L220" i="19"/>
  <c r="L210" i="19"/>
  <c r="E206" i="19"/>
  <c r="L206" i="19"/>
  <c r="L188" i="19"/>
  <c r="L174" i="19"/>
  <c r="L150" i="19"/>
  <c r="L54" i="19"/>
  <c r="L22" i="19"/>
  <c r="L362" i="19"/>
  <c r="G11" i="6"/>
  <c r="I10" i="6"/>
  <c r="K10" i="9" s="1"/>
  <c r="B16" i="6"/>
  <c r="V460" i="19"/>
  <c r="V9" i="7"/>
  <c r="K22" i="11" s="1"/>
  <c r="W68" i="19" l="1"/>
  <c r="S68" i="19"/>
  <c r="W241" i="19"/>
  <c r="D241" i="19" s="1"/>
  <c r="S241" i="19"/>
  <c r="W240" i="19"/>
  <c r="S240" i="19"/>
  <c r="E406" i="19"/>
  <c r="E431" i="19"/>
  <c r="W380" i="19"/>
  <c r="S380" i="19"/>
  <c r="W92" i="19"/>
  <c r="S92" i="19"/>
  <c r="S439" i="19"/>
  <c r="E435" i="19"/>
  <c r="W430" i="19"/>
  <c r="S430" i="19"/>
  <c r="W287" i="19"/>
  <c r="S287" i="19"/>
  <c r="W236" i="19"/>
  <c r="S236" i="19"/>
  <c r="E441" i="19"/>
  <c r="L441" i="19"/>
  <c r="W448" i="19"/>
  <c r="S448" i="19"/>
  <c r="S446" i="19"/>
  <c r="W446" i="19"/>
  <c r="S444" i="19"/>
  <c r="W444" i="19"/>
  <c r="W447" i="19"/>
  <c r="S447" i="19"/>
  <c r="E443" i="19"/>
  <c r="L442" i="19"/>
  <c r="E442" i="19"/>
  <c r="W449" i="19"/>
  <c r="S449" i="19"/>
  <c r="W445" i="19"/>
  <c r="S445" i="19"/>
  <c r="S379" i="19"/>
  <c r="W379" i="19"/>
  <c r="Y379" i="19" s="1"/>
  <c r="W333" i="19"/>
  <c r="S333" i="19"/>
  <c r="W432" i="19"/>
  <c r="S432" i="19"/>
  <c r="S440" i="19"/>
  <c r="W440" i="19"/>
  <c r="Z440" i="19" s="1"/>
  <c r="E433" i="19"/>
  <c r="E428" i="19"/>
  <c r="S428" i="19" s="1"/>
  <c r="E429" i="19"/>
  <c r="S295" i="19"/>
  <c r="W295" i="19"/>
  <c r="W428" i="19"/>
  <c r="Z428" i="19" s="1"/>
  <c r="S431" i="19"/>
  <c r="W431" i="19"/>
  <c r="D431" i="19" s="1"/>
  <c r="L451" i="19"/>
  <c r="E438" i="19"/>
  <c r="E450" i="19"/>
  <c r="W450" i="19" s="1"/>
  <c r="E437" i="19"/>
  <c r="S437" i="19" s="1"/>
  <c r="S451" i="19"/>
  <c r="W451" i="19"/>
  <c r="X451" i="19" s="1"/>
  <c r="S433" i="19"/>
  <c r="W433" i="19"/>
  <c r="Z433" i="19" s="1"/>
  <c r="W437" i="19"/>
  <c r="X437" i="19" s="1"/>
  <c r="S434" i="19"/>
  <c r="W434" i="19"/>
  <c r="T434" i="19" s="1"/>
  <c r="S427" i="19"/>
  <c r="W427" i="19"/>
  <c r="D427" i="19" s="1"/>
  <c r="E436" i="19"/>
  <c r="R11" i="18"/>
  <c r="H31" i="11"/>
  <c r="H35" i="11"/>
  <c r="D261" i="19"/>
  <c r="W417" i="19"/>
  <c r="Y417" i="19" s="1"/>
  <c r="Z432" i="19"/>
  <c r="Y432" i="19"/>
  <c r="D432" i="19"/>
  <c r="T432" i="19"/>
  <c r="X432" i="19"/>
  <c r="Y439" i="19"/>
  <c r="X439" i="19"/>
  <c r="D439" i="19"/>
  <c r="Z439" i="19"/>
  <c r="T439" i="19"/>
  <c r="D430" i="19"/>
  <c r="T430" i="19"/>
  <c r="X430" i="19"/>
  <c r="Y430" i="19"/>
  <c r="Z430" i="19"/>
  <c r="S354" i="19"/>
  <c r="S191" i="19"/>
  <c r="S309" i="19"/>
  <c r="S265" i="19"/>
  <c r="W244" i="19"/>
  <c r="Z244" i="19" s="1"/>
  <c r="S145" i="19"/>
  <c r="W53" i="19"/>
  <c r="X53" i="19" s="1"/>
  <c r="W76" i="19"/>
  <c r="Z76" i="19" s="1"/>
  <c r="W29" i="19"/>
  <c r="D29" i="19" s="1"/>
  <c r="W424" i="19"/>
  <c r="D424" i="19" s="1"/>
  <c r="S197" i="19"/>
  <c r="E392" i="19"/>
  <c r="S392" i="19" s="1"/>
  <c r="W406" i="19"/>
  <c r="Y406" i="19" s="1"/>
  <c r="S406" i="19"/>
  <c r="S385" i="19"/>
  <c r="W385" i="19"/>
  <c r="Z385" i="19" s="1"/>
  <c r="S356" i="19"/>
  <c r="D317" i="19"/>
  <c r="D297" i="19"/>
  <c r="S227" i="19"/>
  <c r="S273" i="19"/>
  <c r="S171" i="19"/>
  <c r="E394" i="19"/>
  <c r="W394" i="19" s="1"/>
  <c r="W402" i="19"/>
  <c r="X402" i="19" s="1"/>
  <c r="S402" i="19"/>
  <c r="W199" i="19"/>
  <c r="D199" i="19" s="1"/>
  <c r="S199" i="19"/>
  <c r="W267" i="19"/>
  <c r="D267" i="19" s="1"/>
  <c r="S267" i="19"/>
  <c r="S258" i="19"/>
  <c r="W258" i="19"/>
  <c r="T258" i="19" s="1"/>
  <c r="W83" i="19"/>
  <c r="D83" i="19" s="1"/>
  <c r="S83" i="19"/>
  <c r="W384" i="19"/>
  <c r="S384" i="19"/>
  <c r="W291" i="19"/>
  <c r="D291" i="19" s="1"/>
  <c r="S291" i="19"/>
  <c r="S147" i="19"/>
  <c r="W147" i="19"/>
  <c r="D147" i="19" s="1"/>
  <c r="S254" i="19"/>
  <c r="W254" i="19"/>
  <c r="Z254" i="19" s="1"/>
  <c r="D384" i="19"/>
  <c r="S275" i="19"/>
  <c r="W269" i="19"/>
  <c r="D269" i="19" s="1"/>
  <c r="S225" i="19"/>
  <c r="E455" i="19"/>
  <c r="L455" i="19"/>
  <c r="S453" i="19"/>
  <c r="W453" i="19"/>
  <c r="S457" i="19"/>
  <c r="W457" i="19"/>
  <c r="S456" i="19"/>
  <c r="W456" i="19"/>
  <c r="S458" i="19"/>
  <c r="W458" i="19"/>
  <c r="S454" i="19"/>
  <c r="W454" i="19"/>
  <c r="S181" i="19"/>
  <c r="W167" i="19"/>
  <c r="D167" i="19" s="1"/>
  <c r="S79" i="19"/>
  <c r="S350" i="19"/>
  <c r="S414" i="19"/>
  <c r="W414" i="19"/>
  <c r="D414" i="19" s="1"/>
  <c r="S388" i="19"/>
  <c r="E407" i="19"/>
  <c r="W407" i="19" s="1"/>
  <c r="S365" i="19"/>
  <c r="L392" i="19"/>
  <c r="E409" i="19"/>
  <c r="W409" i="19" s="1"/>
  <c r="E404" i="19"/>
  <c r="S404" i="19" s="1"/>
  <c r="W425" i="19"/>
  <c r="Y425" i="19" s="1"/>
  <c r="S425" i="19"/>
  <c r="W421" i="19"/>
  <c r="X421" i="19" s="1"/>
  <c r="S421" i="19"/>
  <c r="S418" i="19"/>
  <c r="W418" i="19"/>
  <c r="Z418" i="19" s="1"/>
  <c r="S409" i="19"/>
  <c r="W404" i="19"/>
  <c r="Z404" i="19" s="1"/>
  <c r="W423" i="19"/>
  <c r="T423" i="19" s="1"/>
  <c r="S423" i="19"/>
  <c r="W403" i="19"/>
  <c r="Z403" i="19" s="1"/>
  <c r="S403" i="19"/>
  <c r="E389" i="19"/>
  <c r="W389" i="19" s="1"/>
  <c r="E410" i="19"/>
  <c r="E401" i="19"/>
  <c r="E416" i="19"/>
  <c r="E405" i="19"/>
  <c r="E415" i="19"/>
  <c r="E408" i="19"/>
  <c r="E419" i="19"/>
  <c r="E411" i="19"/>
  <c r="E412" i="19"/>
  <c r="E400" i="19"/>
  <c r="Z422" i="19"/>
  <c r="T422" i="19"/>
  <c r="Y422" i="19"/>
  <c r="X422" i="19"/>
  <c r="D422" i="19"/>
  <c r="Y402" i="19"/>
  <c r="X420" i="19"/>
  <c r="D420" i="19"/>
  <c r="Z420" i="19"/>
  <c r="T420" i="19"/>
  <c r="Y420" i="19"/>
  <c r="Z426" i="19"/>
  <c r="T426" i="19"/>
  <c r="Y426" i="19"/>
  <c r="X426" i="19"/>
  <c r="D426" i="19"/>
  <c r="X413" i="19"/>
  <c r="D413" i="19"/>
  <c r="Z413" i="19"/>
  <c r="T413" i="19"/>
  <c r="Y413" i="19"/>
  <c r="W47" i="19"/>
  <c r="D47" i="19" s="1"/>
  <c r="S251" i="19"/>
  <c r="S23" i="19"/>
  <c r="D287" i="19"/>
  <c r="S281" i="19"/>
  <c r="W243" i="19"/>
  <c r="Y243" i="19" s="1"/>
  <c r="W235" i="19"/>
  <c r="X235" i="19" s="1"/>
  <c r="E377" i="19"/>
  <c r="W377" i="19" s="1"/>
  <c r="D295" i="19"/>
  <c r="D307" i="19"/>
  <c r="S149" i="19"/>
  <c r="W397" i="19"/>
  <c r="S397" i="19"/>
  <c r="W393" i="19"/>
  <c r="S393" i="19"/>
  <c r="S394" i="19"/>
  <c r="W399" i="19"/>
  <c r="S399" i="19"/>
  <c r="W395" i="19"/>
  <c r="S395" i="19"/>
  <c r="L390" i="19"/>
  <c r="E390" i="19"/>
  <c r="W398" i="19"/>
  <c r="S398" i="19"/>
  <c r="S396" i="19"/>
  <c r="W396" i="19"/>
  <c r="W391" i="19"/>
  <c r="S391" i="19"/>
  <c r="W61" i="19"/>
  <c r="D61" i="19" s="1"/>
  <c r="AU3" i="3"/>
  <c r="W35" i="19"/>
  <c r="D35" i="19" s="1"/>
  <c r="AT3" i="3"/>
  <c r="L22" i="20"/>
  <c r="L20" i="20" s="1"/>
  <c r="E5" i="20"/>
  <c r="E7" i="20" s="1"/>
  <c r="D137" i="19"/>
  <c r="D81" i="19"/>
  <c r="D17" i="19"/>
  <c r="D225" i="19"/>
  <c r="D127" i="19"/>
  <c r="D119" i="19"/>
  <c r="D101" i="19"/>
  <c r="D93" i="19"/>
  <c r="D21" i="19"/>
  <c r="D273" i="19"/>
  <c r="D265" i="19"/>
  <c r="D193" i="19"/>
  <c r="D181" i="19"/>
  <c r="D131" i="19"/>
  <c r="D123" i="19"/>
  <c r="D115" i="19"/>
  <c r="D107" i="19"/>
  <c r="D97" i="19"/>
  <c r="D89" i="19"/>
  <c r="E382" i="19"/>
  <c r="S382" i="19" s="1"/>
  <c r="L377" i="19"/>
  <c r="K27" i="18"/>
  <c r="W195" i="19"/>
  <c r="X195" i="19" s="1"/>
  <c r="W31" i="19"/>
  <c r="D31" i="19" s="1"/>
  <c r="D271" i="19"/>
  <c r="S111" i="19"/>
  <c r="W173" i="19"/>
  <c r="D173" i="19" s="1"/>
  <c r="S85" i="19"/>
  <c r="W182" i="19"/>
  <c r="T182" i="19" s="1"/>
  <c r="S182" i="19"/>
  <c r="W170" i="19"/>
  <c r="T170" i="19" s="1"/>
  <c r="S170" i="19"/>
  <c r="W166" i="19"/>
  <c r="T166" i="19" s="1"/>
  <c r="S166" i="19"/>
  <c r="W146" i="19"/>
  <c r="Z146" i="19" s="1"/>
  <c r="S146" i="19"/>
  <c r="W142" i="19"/>
  <c r="Z142" i="19" s="1"/>
  <c r="S142" i="19"/>
  <c r="W136" i="19"/>
  <c r="Z136" i="19" s="1"/>
  <c r="S136" i="19"/>
  <c r="W16" i="19"/>
  <c r="T16" i="19" s="1"/>
  <c r="S16" i="19"/>
  <c r="W12" i="19"/>
  <c r="T12" i="19" s="1"/>
  <c r="S12" i="19"/>
  <c r="W459" i="19"/>
  <c r="Y459" i="19" s="1"/>
  <c r="S459" i="19"/>
  <c r="W172" i="19"/>
  <c r="Z172" i="19" s="1"/>
  <c r="S172" i="19"/>
  <c r="W168" i="19"/>
  <c r="Z168" i="19" s="1"/>
  <c r="S168" i="19"/>
  <c r="W148" i="19"/>
  <c r="T148" i="19" s="1"/>
  <c r="S148" i="19"/>
  <c r="W144" i="19"/>
  <c r="T144" i="19" s="1"/>
  <c r="S144" i="19"/>
  <c r="W138" i="19"/>
  <c r="T138" i="19" s="1"/>
  <c r="S138" i="19"/>
  <c r="W18" i="19"/>
  <c r="Z18" i="19" s="1"/>
  <c r="S18" i="19"/>
  <c r="W14" i="19"/>
  <c r="Z14" i="19" s="1"/>
  <c r="S14" i="19"/>
  <c r="W10" i="19"/>
  <c r="Z10" i="19" s="1"/>
  <c r="S10" i="19"/>
  <c r="D111" i="19"/>
  <c r="D213" i="19"/>
  <c r="D171" i="19"/>
  <c r="E361" i="19"/>
  <c r="S361" i="19" s="1"/>
  <c r="D169" i="19"/>
  <c r="D143" i="19"/>
  <c r="D85" i="19"/>
  <c r="D275" i="19"/>
  <c r="D145" i="19"/>
  <c r="D79" i="19"/>
  <c r="D15" i="19"/>
  <c r="S165" i="19"/>
  <c r="W140" i="19"/>
  <c r="Z140" i="19" s="1"/>
  <c r="S140" i="19"/>
  <c r="W132" i="19"/>
  <c r="Z132" i="19" s="1"/>
  <c r="S132" i="19"/>
  <c r="W128" i="19"/>
  <c r="Z128" i="19" s="1"/>
  <c r="S128" i="19"/>
  <c r="W124" i="19"/>
  <c r="Z124" i="19" s="1"/>
  <c r="S124" i="19"/>
  <c r="W120" i="19"/>
  <c r="Z120" i="19" s="1"/>
  <c r="S120" i="19"/>
  <c r="W116" i="19"/>
  <c r="Z116" i="19" s="1"/>
  <c r="S116" i="19"/>
  <c r="W112" i="19"/>
  <c r="Z112" i="19" s="1"/>
  <c r="S112" i="19"/>
  <c r="W20" i="19"/>
  <c r="T20" i="19" s="1"/>
  <c r="S20" i="19"/>
  <c r="W134" i="19"/>
  <c r="T134" i="19" s="1"/>
  <c r="S134" i="19"/>
  <c r="W130" i="19"/>
  <c r="T130" i="19" s="1"/>
  <c r="S130" i="19"/>
  <c r="W126" i="19"/>
  <c r="T126" i="19" s="1"/>
  <c r="S126" i="19"/>
  <c r="W122" i="19"/>
  <c r="T122" i="19" s="1"/>
  <c r="S122" i="19"/>
  <c r="W118" i="19"/>
  <c r="T118" i="19" s="1"/>
  <c r="S118" i="19"/>
  <c r="W114" i="19"/>
  <c r="T114" i="19" s="1"/>
  <c r="S114" i="19"/>
  <c r="W110" i="19"/>
  <c r="T110" i="19" s="1"/>
  <c r="S110" i="19"/>
  <c r="D165" i="19"/>
  <c r="D149" i="19"/>
  <c r="S351" i="19"/>
  <c r="W351" i="19"/>
  <c r="S353" i="19"/>
  <c r="W353" i="19"/>
  <c r="W364" i="19"/>
  <c r="S364" i="19"/>
  <c r="D283" i="19"/>
  <c r="D189" i="19"/>
  <c r="Y339" i="19"/>
  <c r="T339" i="19"/>
  <c r="X339" i="19"/>
  <c r="Z339" i="19"/>
  <c r="Y331" i="19"/>
  <c r="X331" i="19"/>
  <c r="Z331" i="19"/>
  <c r="T331" i="19"/>
  <c r="Y323" i="19"/>
  <c r="T323" i="19"/>
  <c r="X323" i="19"/>
  <c r="Z323" i="19"/>
  <c r="Y309" i="19"/>
  <c r="X309" i="19"/>
  <c r="Z309" i="19"/>
  <c r="T309" i="19"/>
  <c r="Y307" i="19"/>
  <c r="T307" i="19"/>
  <c r="X307" i="19"/>
  <c r="Z307" i="19"/>
  <c r="Y275" i="19"/>
  <c r="X275" i="19"/>
  <c r="T275" i="19"/>
  <c r="Z275" i="19"/>
  <c r="Y273" i="19"/>
  <c r="Z273" i="19"/>
  <c r="X273" i="19"/>
  <c r="T273" i="19"/>
  <c r="Y271" i="19"/>
  <c r="X271" i="19"/>
  <c r="T271" i="19"/>
  <c r="Z271" i="19"/>
  <c r="Y265" i="19"/>
  <c r="Z265" i="19"/>
  <c r="X265" i="19"/>
  <c r="T265" i="19"/>
  <c r="Y225" i="19"/>
  <c r="Z225" i="19"/>
  <c r="X225" i="19"/>
  <c r="T225" i="19"/>
  <c r="Y213" i="19"/>
  <c r="X213" i="19"/>
  <c r="Z213" i="19"/>
  <c r="T213" i="19"/>
  <c r="Y349" i="19"/>
  <c r="Z349" i="19"/>
  <c r="T349" i="19"/>
  <c r="X349" i="19"/>
  <c r="Y335" i="19"/>
  <c r="X335" i="19"/>
  <c r="Z335" i="19"/>
  <c r="T335" i="19"/>
  <c r="Y313" i="19"/>
  <c r="X313" i="19"/>
  <c r="Z313" i="19"/>
  <c r="T313" i="19"/>
  <c r="Y261" i="19"/>
  <c r="X261" i="19"/>
  <c r="Z261" i="19"/>
  <c r="T261" i="19"/>
  <c r="Y259" i="19"/>
  <c r="Z259" i="19"/>
  <c r="X259" i="19"/>
  <c r="T259" i="19"/>
  <c r="Z256" i="19"/>
  <c r="T256" i="19"/>
  <c r="D256" i="19"/>
  <c r="Y256" i="19"/>
  <c r="X256" i="19"/>
  <c r="Z252" i="19"/>
  <c r="T252" i="19"/>
  <c r="D252" i="19"/>
  <c r="Y252" i="19"/>
  <c r="X252" i="19"/>
  <c r="Z250" i="19"/>
  <c r="T250" i="19"/>
  <c r="D250" i="19"/>
  <c r="Y250" i="19"/>
  <c r="X250" i="19"/>
  <c r="Z248" i="19"/>
  <c r="T248" i="19"/>
  <c r="D248" i="19"/>
  <c r="Y248" i="19"/>
  <c r="X248" i="19"/>
  <c r="Z246" i="19"/>
  <c r="T246" i="19"/>
  <c r="D246" i="19"/>
  <c r="Y246" i="19"/>
  <c r="X246" i="19"/>
  <c r="Y244" i="19"/>
  <c r="Z242" i="19"/>
  <c r="T242" i="19"/>
  <c r="D242" i="19"/>
  <c r="Y242" i="19"/>
  <c r="X242" i="19"/>
  <c r="Z240" i="19"/>
  <c r="T240" i="19"/>
  <c r="D240" i="19"/>
  <c r="Y240" i="19"/>
  <c r="X240" i="19"/>
  <c r="Z238" i="19"/>
  <c r="T238" i="19"/>
  <c r="D238" i="19"/>
  <c r="Y238" i="19"/>
  <c r="X238" i="19"/>
  <c r="Z236" i="19"/>
  <c r="T236" i="19"/>
  <c r="D236" i="19"/>
  <c r="Y236" i="19"/>
  <c r="X236" i="19"/>
  <c r="Z234" i="19"/>
  <c r="T234" i="19"/>
  <c r="D234" i="19"/>
  <c r="Y234" i="19"/>
  <c r="X234" i="19"/>
  <c r="Z232" i="19"/>
  <c r="T232" i="19"/>
  <c r="D232" i="19"/>
  <c r="Y232" i="19"/>
  <c r="X232" i="19"/>
  <c r="Z230" i="19"/>
  <c r="T230" i="19"/>
  <c r="D230" i="19"/>
  <c r="Y230" i="19"/>
  <c r="X230" i="19"/>
  <c r="Z228" i="19"/>
  <c r="T228" i="19"/>
  <c r="D228" i="19"/>
  <c r="Y228" i="19"/>
  <c r="X228" i="19"/>
  <c r="Z218" i="19"/>
  <c r="T218" i="19"/>
  <c r="D218" i="19"/>
  <c r="Y218" i="19"/>
  <c r="X218" i="19"/>
  <c r="Y205" i="19"/>
  <c r="T205" i="19"/>
  <c r="X205" i="19"/>
  <c r="Z205" i="19"/>
  <c r="Y203" i="19"/>
  <c r="X203" i="19"/>
  <c r="T203" i="19"/>
  <c r="Z203" i="19"/>
  <c r="Y201" i="19"/>
  <c r="T201" i="19"/>
  <c r="Z201" i="19"/>
  <c r="X201" i="19"/>
  <c r="Y185" i="19"/>
  <c r="X185" i="19"/>
  <c r="Z185" i="19"/>
  <c r="T185" i="19"/>
  <c r="Y181" i="19"/>
  <c r="T181" i="19"/>
  <c r="Z181" i="19"/>
  <c r="X181" i="19"/>
  <c r="Y171" i="19"/>
  <c r="X171" i="19"/>
  <c r="T171" i="19"/>
  <c r="Z171" i="19"/>
  <c r="Y169" i="19"/>
  <c r="T169" i="19"/>
  <c r="X169" i="19"/>
  <c r="Z169" i="19"/>
  <c r="Y165" i="19"/>
  <c r="T165" i="19"/>
  <c r="Z165" i="19"/>
  <c r="X165" i="19"/>
  <c r="Y149" i="19"/>
  <c r="X149" i="19"/>
  <c r="Z149" i="19"/>
  <c r="T149" i="19"/>
  <c r="Y145" i="19"/>
  <c r="X145" i="19"/>
  <c r="Z145" i="19"/>
  <c r="T145" i="19"/>
  <c r="Y143" i="19"/>
  <c r="Z143" i="19"/>
  <c r="X143" i="19"/>
  <c r="T143" i="19"/>
  <c r="Y137" i="19"/>
  <c r="X137" i="19"/>
  <c r="Z137" i="19"/>
  <c r="T137" i="19"/>
  <c r="Y85" i="19"/>
  <c r="X85" i="19"/>
  <c r="Z85" i="19"/>
  <c r="T85" i="19"/>
  <c r="Y81" i="19"/>
  <c r="X81" i="19"/>
  <c r="Z81" i="19"/>
  <c r="T81" i="19"/>
  <c r="Y79" i="19"/>
  <c r="T79" i="19"/>
  <c r="Z79" i="19"/>
  <c r="X79" i="19"/>
  <c r="Y53" i="19"/>
  <c r="Y17" i="19"/>
  <c r="X17" i="19"/>
  <c r="T17" i="19"/>
  <c r="Z17" i="19"/>
  <c r="Y15" i="19"/>
  <c r="T15" i="19"/>
  <c r="X15" i="19"/>
  <c r="Z15" i="19"/>
  <c r="W13" i="19"/>
  <c r="S13" i="19"/>
  <c r="W11" i="19"/>
  <c r="S11" i="19"/>
  <c r="Y159" i="19"/>
  <c r="T159" i="19"/>
  <c r="X159" i="19"/>
  <c r="Z159" i="19"/>
  <c r="Y155" i="19"/>
  <c r="T155" i="19"/>
  <c r="Z155" i="19"/>
  <c r="X155" i="19"/>
  <c r="Y151" i="19"/>
  <c r="T151" i="19"/>
  <c r="X151" i="19"/>
  <c r="Z151" i="19"/>
  <c r="T76" i="19"/>
  <c r="T74" i="19"/>
  <c r="Z74" i="19"/>
  <c r="D74" i="19"/>
  <c r="Y74" i="19"/>
  <c r="X74" i="19"/>
  <c r="T72" i="19"/>
  <c r="Z72" i="19"/>
  <c r="D72" i="19"/>
  <c r="Y72" i="19"/>
  <c r="X72" i="19"/>
  <c r="T70" i="19"/>
  <c r="Z70" i="19"/>
  <c r="D70" i="19"/>
  <c r="Y70" i="19"/>
  <c r="X70" i="19"/>
  <c r="Y67" i="19"/>
  <c r="X67" i="19"/>
  <c r="T67" i="19"/>
  <c r="Z67" i="19"/>
  <c r="T64" i="19"/>
  <c r="Z64" i="19"/>
  <c r="D64" i="19"/>
  <c r="Y64" i="19"/>
  <c r="X64" i="19"/>
  <c r="Y59" i="19"/>
  <c r="X59" i="19"/>
  <c r="T59" i="19"/>
  <c r="Z59" i="19"/>
  <c r="T56" i="19"/>
  <c r="Z56" i="19"/>
  <c r="D56" i="19"/>
  <c r="Y56" i="19"/>
  <c r="X56" i="19"/>
  <c r="Y49" i="19"/>
  <c r="Z49" i="19"/>
  <c r="X49" i="19"/>
  <c r="T49" i="19"/>
  <c r="T47" i="19"/>
  <c r="Z44" i="19"/>
  <c r="T44" i="19"/>
  <c r="D44" i="19"/>
  <c r="Y44" i="19"/>
  <c r="X44" i="19"/>
  <c r="Z42" i="19"/>
  <c r="T42" i="19"/>
  <c r="D42" i="19"/>
  <c r="Y42" i="19"/>
  <c r="X42" i="19"/>
  <c r="Z40" i="19"/>
  <c r="T40" i="19"/>
  <c r="D40" i="19"/>
  <c r="Y40" i="19"/>
  <c r="X40" i="19"/>
  <c r="Y37" i="19"/>
  <c r="Z37" i="19"/>
  <c r="X37" i="19"/>
  <c r="T37" i="19"/>
  <c r="Y33" i="19"/>
  <c r="Z33" i="19"/>
  <c r="T33" i="19"/>
  <c r="X33" i="19"/>
  <c r="Y29" i="19"/>
  <c r="Y25" i="19"/>
  <c r="Z25" i="19"/>
  <c r="T25" i="19"/>
  <c r="X25" i="19"/>
  <c r="O460" i="19"/>
  <c r="E387" i="19"/>
  <c r="Y18" i="18"/>
  <c r="S18" i="18"/>
  <c r="C18" i="18"/>
  <c r="W18" i="18"/>
  <c r="X18" i="18"/>
  <c r="Y24" i="18"/>
  <c r="S24" i="18"/>
  <c r="W24" i="18"/>
  <c r="X24" i="18"/>
  <c r="D289" i="19"/>
  <c r="D281" i="19"/>
  <c r="D221" i="19"/>
  <c r="D129" i="19"/>
  <c r="D121" i="19"/>
  <c r="D113" i="19"/>
  <c r="D99" i="19"/>
  <c r="D91" i="19"/>
  <c r="V20" i="18"/>
  <c r="R20" i="18"/>
  <c r="V16" i="18"/>
  <c r="R16" i="18"/>
  <c r="V12" i="18"/>
  <c r="R12" i="18"/>
  <c r="Y317" i="19"/>
  <c r="X317" i="19"/>
  <c r="Z317" i="19"/>
  <c r="T317" i="19"/>
  <c r="Y303" i="19"/>
  <c r="X303" i="19"/>
  <c r="Z303" i="19"/>
  <c r="T303" i="19"/>
  <c r="Y301" i="19"/>
  <c r="X301" i="19"/>
  <c r="Z301" i="19"/>
  <c r="T301" i="19"/>
  <c r="Y299" i="19"/>
  <c r="X299" i="19"/>
  <c r="Z299" i="19"/>
  <c r="T299" i="19"/>
  <c r="Y297" i="19"/>
  <c r="T297" i="19"/>
  <c r="X297" i="19"/>
  <c r="Z297" i="19"/>
  <c r="Y295" i="19"/>
  <c r="X295" i="19"/>
  <c r="Z295" i="19"/>
  <c r="T295" i="19"/>
  <c r="Y289" i="19"/>
  <c r="X289" i="19"/>
  <c r="T289" i="19"/>
  <c r="Z289" i="19"/>
  <c r="Y287" i="19"/>
  <c r="Z287" i="19"/>
  <c r="X287" i="19"/>
  <c r="T287" i="19"/>
  <c r="Y285" i="19"/>
  <c r="X285" i="19"/>
  <c r="Z285" i="19"/>
  <c r="T285" i="19"/>
  <c r="Y283" i="19"/>
  <c r="Z283" i="19"/>
  <c r="X283" i="19"/>
  <c r="T283" i="19"/>
  <c r="Y281" i="19"/>
  <c r="X281" i="19"/>
  <c r="T281" i="19"/>
  <c r="Z281" i="19"/>
  <c r="Y221" i="19"/>
  <c r="X221" i="19"/>
  <c r="T221" i="19"/>
  <c r="Z221" i="19"/>
  <c r="Y197" i="19"/>
  <c r="Z197" i="19"/>
  <c r="X197" i="19"/>
  <c r="T197" i="19"/>
  <c r="Y193" i="19"/>
  <c r="Z193" i="19"/>
  <c r="X193" i="19"/>
  <c r="T193" i="19"/>
  <c r="Y191" i="19"/>
  <c r="X191" i="19"/>
  <c r="T191" i="19"/>
  <c r="Z191" i="19"/>
  <c r="Y189" i="19"/>
  <c r="Z189" i="19"/>
  <c r="X189" i="19"/>
  <c r="T189" i="19"/>
  <c r="Y179" i="19"/>
  <c r="X179" i="19"/>
  <c r="Z179" i="19"/>
  <c r="T179" i="19"/>
  <c r="Y175" i="19"/>
  <c r="X175" i="19"/>
  <c r="Z175" i="19"/>
  <c r="T175" i="19"/>
  <c r="Y343" i="19"/>
  <c r="X343" i="19"/>
  <c r="Z343" i="19"/>
  <c r="T343" i="19"/>
  <c r="Y327" i="19"/>
  <c r="X327" i="19"/>
  <c r="Z327" i="19"/>
  <c r="T327" i="19"/>
  <c r="Z292" i="19"/>
  <c r="T292" i="19"/>
  <c r="Y292" i="19"/>
  <c r="X292" i="19"/>
  <c r="Y279" i="19"/>
  <c r="Z279" i="19"/>
  <c r="T279" i="19"/>
  <c r="X279" i="19"/>
  <c r="T262" i="19"/>
  <c r="Z262" i="19"/>
  <c r="D262" i="19"/>
  <c r="Y262" i="19"/>
  <c r="X262" i="19"/>
  <c r="T260" i="19"/>
  <c r="Z260" i="19"/>
  <c r="D260" i="19"/>
  <c r="Y260" i="19"/>
  <c r="X260" i="19"/>
  <c r="Y251" i="19"/>
  <c r="X251" i="19"/>
  <c r="T251" i="19"/>
  <c r="Z251" i="19"/>
  <c r="Y249" i="19"/>
  <c r="T249" i="19"/>
  <c r="X249" i="19"/>
  <c r="Z249" i="19"/>
  <c r="Y247" i="19"/>
  <c r="X247" i="19"/>
  <c r="T247" i="19"/>
  <c r="Z247" i="19"/>
  <c r="Y245" i="19"/>
  <c r="T245" i="19"/>
  <c r="Z245" i="19"/>
  <c r="X245" i="19"/>
  <c r="Y241" i="19"/>
  <c r="T241" i="19"/>
  <c r="X241" i="19"/>
  <c r="Z241" i="19"/>
  <c r="Y239" i="19"/>
  <c r="X239" i="19"/>
  <c r="T239" i="19"/>
  <c r="Z239" i="19"/>
  <c r="Y237" i="19"/>
  <c r="T237" i="19"/>
  <c r="Z237" i="19"/>
  <c r="X237" i="19"/>
  <c r="Y233" i="19"/>
  <c r="T233" i="19"/>
  <c r="X233" i="19"/>
  <c r="Z233" i="19"/>
  <c r="Y231" i="19"/>
  <c r="X231" i="19"/>
  <c r="T231" i="19"/>
  <c r="Z231" i="19"/>
  <c r="Y229" i="19"/>
  <c r="T229" i="19"/>
  <c r="Z229" i="19"/>
  <c r="X229" i="19"/>
  <c r="Y227" i="19"/>
  <c r="X227" i="19"/>
  <c r="T227" i="19"/>
  <c r="Z227" i="19"/>
  <c r="Y217" i="19"/>
  <c r="T217" i="19"/>
  <c r="X217" i="19"/>
  <c r="Z217" i="19"/>
  <c r="Z204" i="19"/>
  <c r="T204" i="19"/>
  <c r="D204" i="19"/>
  <c r="Y204" i="19"/>
  <c r="X204" i="19"/>
  <c r="Z202" i="19"/>
  <c r="T202" i="19"/>
  <c r="D202" i="19"/>
  <c r="Y202" i="19"/>
  <c r="X202" i="19"/>
  <c r="Z200" i="19"/>
  <c r="T200" i="19"/>
  <c r="D200" i="19"/>
  <c r="Y200" i="19"/>
  <c r="X200" i="19"/>
  <c r="T186" i="19"/>
  <c r="Z186" i="19"/>
  <c r="D186" i="19"/>
  <c r="Y186" i="19"/>
  <c r="X186" i="19"/>
  <c r="T184" i="19"/>
  <c r="Z184" i="19"/>
  <c r="D184" i="19"/>
  <c r="Y184" i="19"/>
  <c r="X184" i="19"/>
  <c r="Y177" i="19"/>
  <c r="T177" i="19"/>
  <c r="X177" i="19"/>
  <c r="Z177" i="19"/>
  <c r="Y133" i="19"/>
  <c r="T133" i="19"/>
  <c r="Z133" i="19"/>
  <c r="X133" i="19"/>
  <c r="Y131" i="19"/>
  <c r="X131" i="19"/>
  <c r="T131" i="19"/>
  <c r="Z131" i="19"/>
  <c r="Y129" i="19"/>
  <c r="T129" i="19"/>
  <c r="X129" i="19"/>
  <c r="Z129" i="19"/>
  <c r="Y127" i="19"/>
  <c r="X127" i="19"/>
  <c r="T127" i="19"/>
  <c r="Z127" i="19"/>
  <c r="Y125" i="19"/>
  <c r="T125" i="19"/>
  <c r="Z125" i="19"/>
  <c r="X125" i="19"/>
  <c r="Y123" i="19"/>
  <c r="X123" i="19"/>
  <c r="T123" i="19"/>
  <c r="Z123" i="19"/>
  <c r="Y121" i="19"/>
  <c r="T121" i="19"/>
  <c r="X121" i="19"/>
  <c r="Z121" i="19"/>
  <c r="Y119" i="19"/>
  <c r="X119" i="19"/>
  <c r="T119" i="19"/>
  <c r="Z119" i="19"/>
  <c r="Y117" i="19"/>
  <c r="T117" i="19"/>
  <c r="Z117" i="19"/>
  <c r="X117" i="19"/>
  <c r="Y115" i="19"/>
  <c r="X115" i="19"/>
  <c r="T115" i="19"/>
  <c r="Z115" i="19"/>
  <c r="Y113" i="19"/>
  <c r="T113" i="19"/>
  <c r="X113" i="19"/>
  <c r="Z113" i="19"/>
  <c r="Y111" i="19"/>
  <c r="X111" i="19"/>
  <c r="T111" i="19"/>
  <c r="Z111" i="19"/>
  <c r="Y109" i="19"/>
  <c r="T109" i="19"/>
  <c r="Z109" i="19"/>
  <c r="X109" i="19"/>
  <c r="Y107" i="19"/>
  <c r="X107" i="19"/>
  <c r="Z107" i="19"/>
  <c r="T107" i="19"/>
  <c r="Y101" i="19"/>
  <c r="T101" i="19"/>
  <c r="X101" i="19"/>
  <c r="Z101" i="19"/>
  <c r="Y99" i="19"/>
  <c r="X99" i="19"/>
  <c r="Z99" i="19"/>
  <c r="T99" i="19"/>
  <c r="Y97" i="19"/>
  <c r="T97" i="19"/>
  <c r="Z97" i="19"/>
  <c r="X97" i="19"/>
  <c r="Y95" i="19"/>
  <c r="X95" i="19"/>
  <c r="Z95" i="19"/>
  <c r="T95" i="19"/>
  <c r="Y93" i="19"/>
  <c r="T93" i="19"/>
  <c r="X93" i="19"/>
  <c r="Z93" i="19"/>
  <c r="Y91" i="19"/>
  <c r="X91" i="19"/>
  <c r="Z91" i="19"/>
  <c r="T91" i="19"/>
  <c r="Y89" i="19"/>
  <c r="T89" i="19"/>
  <c r="Z89" i="19"/>
  <c r="X89" i="19"/>
  <c r="Y21" i="19"/>
  <c r="Z21" i="19"/>
  <c r="X21" i="19"/>
  <c r="T21" i="19"/>
  <c r="Y163" i="19"/>
  <c r="X163" i="19"/>
  <c r="Z163" i="19"/>
  <c r="T163" i="19"/>
  <c r="Y157" i="19"/>
  <c r="X157" i="19"/>
  <c r="Z157" i="19"/>
  <c r="T157" i="19"/>
  <c r="Y153" i="19"/>
  <c r="X153" i="19"/>
  <c r="Z153" i="19"/>
  <c r="T153" i="19"/>
  <c r="Y77" i="19"/>
  <c r="X77" i="19"/>
  <c r="Z77" i="19"/>
  <c r="T77" i="19"/>
  <c r="Y75" i="19"/>
  <c r="Z75" i="19"/>
  <c r="X75" i="19"/>
  <c r="T75" i="19"/>
  <c r="Y73" i="19"/>
  <c r="X73" i="19"/>
  <c r="Z73" i="19"/>
  <c r="T73" i="19"/>
  <c r="Y71" i="19"/>
  <c r="Z71" i="19"/>
  <c r="T71" i="19"/>
  <c r="X71" i="19"/>
  <c r="Z68" i="19"/>
  <c r="T68" i="19"/>
  <c r="D68" i="19"/>
  <c r="Y68" i="19"/>
  <c r="X68" i="19"/>
  <c r="Z66" i="19"/>
  <c r="T66" i="19"/>
  <c r="D66" i="19"/>
  <c r="Y66" i="19"/>
  <c r="X66" i="19"/>
  <c r="Z62" i="19"/>
  <c r="T62" i="19"/>
  <c r="D62" i="19"/>
  <c r="Y62" i="19"/>
  <c r="X62" i="19"/>
  <c r="Z60" i="19"/>
  <c r="T60" i="19"/>
  <c r="D60" i="19"/>
  <c r="Y60" i="19"/>
  <c r="X60" i="19"/>
  <c r="Z58" i="19"/>
  <c r="T58" i="19"/>
  <c r="D58" i="19"/>
  <c r="Y58" i="19"/>
  <c r="X58" i="19"/>
  <c r="Y55" i="19"/>
  <c r="Z55" i="19"/>
  <c r="T55" i="19"/>
  <c r="X55" i="19"/>
  <c r="T48" i="19"/>
  <c r="Z48" i="19"/>
  <c r="D48" i="19"/>
  <c r="Y48" i="19"/>
  <c r="X48" i="19"/>
  <c r="T46" i="19"/>
  <c r="Z46" i="19"/>
  <c r="D46" i="19"/>
  <c r="Y46" i="19"/>
  <c r="X46" i="19"/>
  <c r="Y43" i="19"/>
  <c r="T43" i="19"/>
  <c r="X43" i="19"/>
  <c r="Z43" i="19"/>
  <c r="Y41" i="19"/>
  <c r="X41" i="19"/>
  <c r="T41" i="19"/>
  <c r="Z41" i="19"/>
  <c r="T38" i="19"/>
  <c r="Z38" i="19"/>
  <c r="D38" i="19"/>
  <c r="Y38" i="19"/>
  <c r="X38" i="19"/>
  <c r="T36" i="19"/>
  <c r="Z36" i="19"/>
  <c r="D36" i="19"/>
  <c r="Y36" i="19"/>
  <c r="X36" i="19"/>
  <c r="T34" i="19"/>
  <c r="Z34" i="19"/>
  <c r="D34" i="19"/>
  <c r="Y34" i="19"/>
  <c r="X34" i="19"/>
  <c r="Y27" i="19"/>
  <c r="X27" i="19"/>
  <c r="T27" i="19"/>
  <c r="Z27" i="19"/>
  <c r="Y23" i="19"/>
  <c r="X23" i="19"/>
  <c r="T23" i="19"/>
  <c r="Z23" i="19"/>
  <c r="X378" i="19"/>
  <c r="Y378" i="19"/>
  <c r="Z378" i="19"/>
  <c r="T378" i="19"/>
  <c r="D285" i="19"/>
  <c r="D251" i="19"/>
  <c r="D227" i="19"/>
  <c r="D191" i="19"/>
  <c r="D179" i="19"/>
  <c r="D157" i="19"/>
  <c r="D133" i="19"/>
  <c r="D125" i="19"/>
  <c r="D117" i="19"/>
  <c r="D109" i="19"/>
  <c r="D95" i="19"/>
  <c r="D77" i="19"/>
  <c r="D41" i="19"/>
  <c r="D301" i="19"/>
  <c r="E386" i="19"/>
  <c r="L386" i="19"/>
  <c r="H19" i="11"/>
  <c r="O766" i="6"/>
  <c r="M5" i="6"/>
  <c r="O27" i="18"/>
  <c r="T16" i="6"/>
  <c r="T11" i="6" s="1"/>
  <c r="E13" i="6" s="1"/>
  <c r="U16" i="6"/>
  <c r="I8" i="6"/>
  <c r="G766" i="6"/>
  <c r="W22" i="19"/>
  <c r="S22" i="19"/>
  <c r="W54" i="19"/>
  <c r="S54" i="19"/>
  <c r="W150" i="19"/>
  <c r="S150" i="19"/>
  <c r="W174" i="19"/>
  <c r="S174" i="19"/>
  <c r="W188" i="19"/>
  <c r="S188" i="19"/>
  <c r="W206" i="19"/>
  <c r="S206" i="19"/>
  <c r="W210" i="19"/>
  <c r="S210" i="19"/>
  <c r="W220" i="19"/>
  <c r="S220" i="19"/>
  <c r="W264" i="19"/>
  <c r="S264" i="19"/>
  <c r="W268" i="19"/>
  <c r="S268" i="19"/>
  <c r="W280" i="19"/>
  <c r="S280" i="19"/>
  <c r="W294" i="19"/>
  <c r="S294" i="19"/>
  <c r="W375" i="19"/>
  <c r="S375" i="19"/>
  <c r="W363" i="19"/>
  <c r="S363" i="19"/>
  <c r="E19" i="19"/>
  <c r="L19" i="19"/>
  <c r="F460" i="19"/>
  <c r="W45" i="19"/>
  <c r="S45" i="19"/>
  <c r="W57" i="19"/>
  <c r="S57" i="19"/>
  <c r="W65" i="19"/>
  <c r="S65" i="19"/>
  <c r="W87" i="19"/>
  <c r="S87" i="19"/>
  <c r="W105" i="19"/>
  <c r="S105" i="19"/>
  <c r="W139" i="19"/>
  <c r="S139" i="19"/>
  <c r="W161" i="19"/>
  <c r="S161" i="19"/>
  <c r="W187" i="19"/>
  <c r="S187" i="19"/>
  <c r="W209" i="19"/>
  <c r="S209" i="19"/>
  <c r="W215" i="19"/>
  <c r="S215" i="19"/>
  <c r="W223" i="19"/>
  <c r="S223" i="19"/>
  <c r="W255" i="19"/>
  <c r="S255" i="19"/>
  <c r="W263" i="19"/>
  <c r="S263" i="19"/>
  <c r="W293" i="19"/>
  <c r="S293" i="19"/>
  <c r="Y17" i="18"/>
  <c r="X17" i="18"/>
  <c r="W17" i="18"/>
  <c r="S17" i="18"/>
  <c r="C17" i="18"/>
  <c r="X106" i="19"/>
  <c r="Y106" i="19"/>
  <c r="T106" i="19"/>
  <c r="Z106" i="19"/>
  <c r="D106" i="19"/>
  <c r="X102" i="19"/>
  <c r="Y102" i="19"/>
  <c r="T102" i="19"/>
  <c r="Z102" i="19"/>
  <c r="D102" i="19"/>
  <c r="X98" i="19"/>
  <c r="Y98" i="19"/>
  <c r="T98" i="19"/>
  <c r="Z98" i="19"/>
  <c r="D98" i="19"/>
  <c r="X94" i="19"/>
  <c r="Y94" i="19"/>
  <c r="T94" i="19"/>
  <c r="Z94" i="19"/>
  <c r="D94" i="19"/>
  <c r="X90" i="19"/>
  <c r="Y90" i="19"/>
  <c r="T90" i="19"/>
  <c r="Z90" i="19"/>
  <c r="D90" i="19"/>
  <c r="X86" i="19"/>
  <c r="Y86" i="19"/>
  <c r="T86" i="19"/>
  <c r="Z86" i="19"/>
  <c r="D86" i="19"/>
  <c r="X82" i="19"/>
  <c r="Y82" i="19"/>
  <c r="T82" i="19"/>
  <c r="Z82" i="19"/>
  <c r="D82" i="19"/>
  <c r="X13" i="18"/>
  <c r="Y13" i="18"/>
  <c r="W13" i="18"/>
  <c r="S13" i="18"/>
  <c r="C13" i="18"/>
  <c r="Y347" i="19"/>
  <c r="Z347" i="19"/>
  <c r="X347" i="19"/>
  <c r="T347" i="19"/>
  <c r="D347" i="19"/>
  <c r="Y345" i="19"/>
  <c r="X345" i="19"/>
  <c r="Z345" i="19"/>
  <c r="T345" i="19"/>
  <c r="D345" i="19"/>
  <c r="Y341" i="19"/>
  <c r="X341" i="19"/>
  <c r="Z341" i="19"/>
  <c r="T341" i="19"/>
  <c r="D341" i="19"/>
  <c r="Y337" i="19"/>
  <c r="X337" i="19"/>
  <c r="Z337" i="19"/>
  <c r="T337" i="19"/>
  <c r="D337" i="19"/>
  <c r="Y333" i="19"/>
  <c r="X333" i="19"/>
  <c r="Z333" i="19"/>
  <c r="T333" i="19"/>
  <c r="D333" i="19"/>
  <c r="Y329" i="19"/>
  <c r="X329" i="19"/>
  <c r="Z329" i="19"/>
  <c r="T329" i="19"/>
  <c r="D329" i="19"/>
  <c r="Y325" i="19"/>
  <c r="X325" i="19"/>
  <c r="Z325" i="19"/>
  <c r="T325" i="19"/>
  <c r="D325" i="19"/>
  <c r="Y321" i="19"/>
  <c r="X321" i="19"/>
  <c r="Z321" i="19"/>
  <c r="T321" i="19"/>
  <c r="D321" i="19"/>
  <c r="Y319" i="19"/>
  <c r="Z319" i="19"/>
  <c r="X319" i="19"/>
  <c r="T319" i="19"/>
  <c r="D319" i="19"/>
  <c r="Y315" i="19"/>
  <c r="Z315" i="19"/>
  <c r="X315" i="19"/>
  <c r="T315" i="19"/>
  <c r="D315" i="19"/>
  <c r="Y311" i="19"/>
  <c r="Z311" i="19"/>
  <c r="X311" i="19"/>
  <c r="T311" i="19"/>
  <c r="D311" i="19"/>
  <c r="X308" i="19"/>
  <c r="Y308" i="19"/>
  <c r="T308" i="19"/>
  <c r="Z308" i="19"/>
  <c r="D308" i="19"/>
  <c r="X304" i="19"/>
  <c r="Y304" i="19"/>
  <c r="T304" i="19"/>
  <c r="Z304" i="19"/>
  <c r="D304" i="19"/>
  <c r="X300" i="19"/>
  <c r="Y300" i="19"/>
  <c r="T300" i="19"/>
  <c r="Z300" i="19"/>
  <c r="D300" i="19"/>
  <c r="X296" i="19"/>
  <c r="Y296" i="19"/>
  <c r="T296" i="19"/>
  <c r="Z296" i="19"/>
  <c r="D296" i="19"/>
  <c r="X288" i="19"/>
  <c r="Y288" i="19"/>
  <c r="T288" i="19"/>
  <c r="Z288" i="19"/>
  <c r="D288" i="19"/>
  <c r="X284" i="19"/>
  <c r="Y284" i="19"/>
  <c r="T284" i="19"/>
  <c r="Z284" i="19"/>
  <c r="D284" i="19"/>
  <c r="X274" i="19"/>
  <c r="Y274" i="19"/>
  <c r="T274" i="19"/>
  <c r="Z274" i="19"/>
  <c r="D274" i="19"/>
  <c r="X270" i="19"/>
  <c r="Y270" i="19"/>
  <c r="T270" i="19"/>
  <c r="Z270" i="19"/>
  <c r="D270" i="19"/>
  <c r="X222" i="19"/>
  <c r="Y222" i="19"/>
  <c r="T222" i="19"/>
  <c r="Z222" i="19"/>
  <c r="D222" i="19"/>
  <c r="X214" i="19"/>
  <c r="Y214" i="19"/>
  <c r="T214" i="19"/>
  <c r="Z214" i="19"/>
  <c r="D214" i="19"/>
  <c r="X196" i="19"/>
  <c r="Y196" i="19"/>
  <c r="T196" i="19"/>
  <c r="Z196" i="19"/>
  <c r="D196" i="19"/>
  <c r="X192" i="19"/>
  <c r="Y192" i="19"/>
  <c r="T192" i="19"/>
  <c r="Z192" i="19"/>
  <c r="D192" i="19"/>
  <c r="X176" i="19"/>
  <c r="Y176" i="19"/>
  <c r="T176" i="19"/>
  <c r="Z176" i="19"/>
  <c r="D176" i="19"/>
  <c r="X162" i="19"/>
  <c r="Y162" i="19"/>
  <c r="T162" i="19"/>
  <c r="Z162" i="19"/>
  <c r="D162" i="19"/>
  <c r="X158" i="19"/>
  <c r="Y158" i="19"/>
  <c r="T158" i="19"/>
  <c r="Z158" i="19"/>
  <c r="D158" i="19"/>
  <c r="X154" i="19"/>
  <c r="Y154" i="19"/>
  <c r="T154" i="19"/>
  <c r="Z154" i="19"/>
  <c r="D154" i="19"/>
  <c r="X32" i="19"/>
  <c r="Y32" i="19"/>
  <c r="T32" i="19"/>
  <c r="Z32" i="19"/>
  <c r="D32" i="19"/>
  <c r="X28" i="19"/>
  <c r="Y28" i="19"/>
  <c r="T28" i="19"/>
  <c r="Z28" i="19"/>
  <c r="D28" i="19"/>
  <c r="X24" i="19"/>
  <c r="Y24" i="19"/>
  <c r="T24" i="19"/>
  <c r="Z24" i="19"/>
  <c r="D24" i="19"/>
  <c r="Y357" i="19"/>
  <c r="Z357" i="19"/>
  <c r="X357" i="19"/>
  <c r="T357" i="19"/>
  <c r="D357" i="19"/>
  <c r="Y370" i="19"/>
  <c r="Z370" i="19"/>
  <c r="X370" i="19"/>
  <c r="T370" i="19"/>
  <c r="D370" i="19"/>
  <c r="K23" i="11"/>
  <c r="K19" i="11"/>
  <c r="K45" i="11"/>
  <c r="AR14" i="3"/>
  <c r="AS14" i="3"/>
  <c r="AS13" i="3"/>
  <c r="AR13" i="3"/>
  <c r="C18" i="9"/>
  <c r="C20" i="9" s="1"/>
  <c r="C24" i="9"/>
  <c r="C26" i="10"/>
  <c r="H26" i="10" s="1"/>
  <c r="J1013" i="3"/>
  <c r="H22" i="11"/>
  <c r="I22" i="11" s="1"/>
  <c r="BE14" i="3"/>
  <c r="J4" i="7"/>
  <c r="P1014" i="7"/>
  <c r="Z350" i="19"/>
  <c r="X350" i="19"/>
  <c r="T350" i="19"/>
  <c r="D350" i="19"/>
  <c r="Y350" i="19"/>
  <c r="Z354" i="19"/>
  <c r="X354" i="19"/>
  <c r="T354" i="19"/>
  <c r="D354" i="19"/>
  <c r="Y354" i="19"/>
  <c r="W366" i="19"/>
  <c r="S366" i="19"/>
  <c r="W355" i="19"/>
  <c r="S355" i="19"/>
  <c r="X14" i="18"/>
  <c r="W14" i="18"/>
  <c r="S14" i="18"/>
  <c r="Y14" i="18"/>
  <c r="C14" i="18"/>
  <c r="W374" i="19"/>
  <c r="S374" i="19"/>
  <c r="Z380" i="19"/>
  <c r="X380" i="19"/>
  <c r="T380" i="19"/>
  <c r="D380" i="19"/>
  <c r="Y380" i="19"/>
  <c r="W320" i="19"/>
  <c r="S320" i="19"/>
  <c r="X348" i="19"/>
  <c r="T348" i="19"/>
  <c r="Y348" i="19"/>
  <c r="Z348" i="19"/>
  <c r="D348" i="19"/>
  <c r="X338" i="19"/>
  <c r="T338" i="19"/>
  <c r="Y338" i="19"/>
  <c r="Z338" i="19"/>
  <c r="D338" i="19"/>
  <c r="X330" i="19"/>
  <c r="T330" i="19"/>
  <c r="Y330" i="19"/>
  <c r="Z330" i="19"/>
  <c r="D330" i="19"/>
  <c r="X322" i="19"/>
  <c r="T322" i="19"/>
  <c r="Y322" i="19"/>
  <c r="Z322" i="19"/>
  <c r="D322" i="19"/>
  <c r="X312" i="19"/>
  <c r="T312" i="19"/>
  <c r="Y312" i="19"/>
  <c r="Z312" i="19"/>
  <c r="D312" i="19"/>
  <c r="W346" i="19"/>
  <c r="S346" i="19"/>
  <c r="W11" i="18"/>
  <c r="Y11" i="18"/>
  <c r="X11" i="18"/>
  <c r="S11" i="18"/>
  <c r="C11" i="18"/>
  <c r="X342" i="19"/>
  <c r="T342" i="19"/>
  <c r="Y342" i="19"/>
  <c r="Z342" i="19"/>
  <c r="D342" i="19"/>
  <c r="X334" i="19"/>
  <c r="T334" i="19"/>
  <c r="Y334" i="19"/>
  <c r="Z334" i="19"/>
  <c r="D334" i="19"/>
  <c r="X326" i="19"/>
  <c r="T326" i="19"/>
  <c r="Y326" i="19"/>
  <c r="Z326" i="19"/>
  <c r="D326" i="19"/>
  <c r="X316" i="19"/>
  <c r="T316" i="19"/>
  <c r="Y316" i="19"/>
  <c r="Z316" i="19"/>
  <c r="D316" i="19"/>
  <c r="X23" i="18"/>
  <c r="W23" i="18"/>
  <c r="Y23" i="18"/>
  <c r="S23" i="18"/>
  <c r="C23" i="18"/>
  <c r="X15" i="18"/>
  <c r="W15" i="18"/>
  <c r="Y15" i="18"/>
  <c r="S15" i="18"/>
  <c r="C15" i="18"/>
  <c r="X19" i="18"/>
  <c r="W19" i="18"/>
  <c r="Y19" i="18"/>
  <c r="S19" i="18"/>
  <c r="C19" i="18"/>
  <c r="W362" i="19"/>
  <c r="S362" i="19"/>
  <c r="X26" i="18"/>
  <c r="W26" i="18"/>
  <c r="S26" i="18"/>
  <c r="Y26" i="18"/>
  <c r="C26" i="18"/>
  <c r="X22" i="18"/>
  <c r="W22" i="18"/>
  <c r="S22" i="18"/>
  <c r="Y22" i="18"/>
  <c r="C22" i="18"/>
  <c r="W452" i="19"/>
  <c r="S452" i="19"/>
  <c r="W372" i="19"/>
  <c r="S372" i="19"/>
  <c r="Y383" i="19"/>
  <c r="Z383" i="19"/>
  <c r="X383" i="19"/>
  <c r="T383" i="19"/>
  <c r="D383" i="19"/>
  <c r="Y385" i="19"/>
  <c r="D385" i="19"/>
  <c r="Y388" i="19"/>
  <c r="Z388" i="19"/>
  <c r="X388" i="19"/>
  <c r="T388" i="19"/>
  <c r="D388" i="19"/>
  <c r="Z379" i="19"/>
  <c r="T379" i="19"/>
  <c r="Y381" i="19"/>
  <c r="Z381" i="19"/>
  <c r="X381" i="19"/>
  <c r="T381" i="19"/>
  <c r="D381" i="19"/>
  <c r="P460" i="19"/>
  <c r="Z352" i="19"/>
  <c r="X352" i="19"/>
  <c r="T352" i="19"/>
  <c r="D352" i="19"/>
  <c r="Y352" i="19"/>
  <c r="Z365" i="19"/>
  <c r="X365" i="19"/>
  <c r="T365" i="19"/>
  <c r="D365" i="19"/>
  <c r="Y365" i="19"/>
  <c r="Z373" i="19"/>
  <c r="X373" i="19"/>
  <c r="T373" i="19"/>
  <c r="D373" i="19"/>
  <c r="Y373" i="19"/>
  <c r="W50" i="19"/>
  <c r="S50" i="19"/>
  <c r="W78" i="19"/>
  <c r="S78" i="19"/>
  <c r="W164" i="19"/>
  <c r="S164" i="19"/>
  <c r="W180" i="19"/>
  <c r="S180" i="19"/>
  <c r="W198" i="19"/>
  <c r="S198" i="19"/>
  <c r="W208" i="19"/>
  <c r="S208" i="19"/>
  <c r="W216" i="19"/>
  <c r="S216" i="19"/>
  <c r="W226" i="19"/>
  <c r="S226" i="19"/>
  <c r="W266" i="19"/>
  <c r="S266" i="19"/>
  <c r="W278" i="19"/>
  <c r="S278" i="19"/>
  <c r="W290" i="19"/>
  <c r="S290" i="19"/>
  <c r="W310" i="19"/>
  <c r="S310" i="19"/>
  <c r="W369" i="19"/>
  <c r="S369" i="19"/>
  <c r="W360" i="19"/>
  <c r="S360" i="19"/>
  <c r="W39" i="19"/>
  <c r="S39" i="19"/>
  <c r="W51" i="19"/>
  <c r="S51" i="19"/>
  <c r="W63" i="19"/>
  <c r="S63" i="19"/>
  <c r="W69" i="19"/>
  <c r="S69" i="19"/>
  <c r="W103" i="19"/>
  <c r="S103" i="19"/>
  <c r="W135" i="19"/>
  <c r="S135" i="19"/>
  <c r="W141" i="19"/>
  <c r="S141" i="19"/>
  <c r="W183" i="19"/>
  <c r="S183" i="19"/>
  <c r="W207" i="19"/>
  <c r="S207" i="19"/>
  <c r="W211" i="19"/>
  <c r="S211" i="19"/>
  <c r="W219" i="19"/>
  <c r="S219" i="19"/>
  <c r="W253" i="19"/>
  <c r="S253" i="19"/>
  <c r="W257" i="19"/>
  <c r="S257" i="19"/>
  <c r="W277" i="19"/>
  <c r="S277" i="19"/>
  <c r="W305" i="19"/>
  <c r="S305" i="19"/>
  <c r="Y25" i="18"/>
  <c r="X25" i="18"/>
  <c r="W25" i="18"/>
  <c r="S25" i="18"/>
  <c r="C25" i="18"/>
  <c r="Y21" i="18"/>
  <c r="X21" i="18"/>
  <c r="W21" i="18"/>
  <c r="S21" i="18"/>
  <c r="C21" i="18"/>
  <c r="X108" i="19"/>
  <c r="Y108" i="19"/>
  <c r="T108" i="19"/>
  <c r="Z108" i="19"/>
  <c r="D108" i="19"/>
  <c r="X104" i="19"/>
  <c r="Y104" i="19"/>
  <c r="T104" i="19"/>
  <c r="Z104" i="19"/>
  <c r="D104" i="19"/>
  <c r="X100" i="19"/>
  <c r="Y100" i="19"/>
  <c r="T100" i="19"/>
  <c r="Z100" i="19"/>
  <c r="D100" i="19"/>
  <c r="X96" i="19"/>
  <c r="Y96" i="19"/>
  <c r="T96" i="19"/>
  <c r="Z96" i="19"/>
  <c r="D96" i="19"/>
  <c r="X92" i="19"/>
  <c r="Y92" i="19"/>
  <c r="T92" i="19"/>
  <c r="Z92" i="19"/>
  <c r="D92" i="19"/>
  <c r="X88" i="19"/>
  <c r="Y88" i="19"/>
  <c r="T88" i="19"/>
  <c r="Z88" i="19"/>
  <c r="D88" i="19"/>
  <c r="X84" i="19"/>
  <c r="Y84" i="19"/>
  <c r="T84" i="19"/>
  <c r="Z84" i="19"/>
  <c r="D84" i="19"/>
  <c r="X80" i="19"/>
  <c r="Y80" i="19"/>
  <c r="T80" i="19"/>
  <c r="Z80" i="19"/>
  <c r="D80" i="19"/>
  <c r="X52" i="19"/>
  <c r="Y52" i="19"/>
  <c r="T52" i="19"/>
  <c r="Z52" i="19"/>
  <c r="D52" i="19"/>
  <c r="Z356" i="19"/>
  <c r="X356" i="19"/>
  <c r="T356" i="19"/>
  <c r="D356" i="19"/>
  <c r="Y356" i="19"/>
  <c r="Z358" i="19"/>
  <c r="X358" i="19"/>
  <c r="T358" i="19"/>
  <c r="D358" i="19"/>
  <c r="Y358" i="19"/>
  <c r="Z367" i="19"/>
  <c r="X367" i="19"/>
  <c r="T367" i="19"/>
  <c r="D367" i="19"/>
  <c r="Y367" i="19"/>
  <c r="Z371" i="19"/>
  <c r="X371" i="19"/>
  <c r="T371" i="19"/>
  <c r="D371" i="19"/>
  <c r="Y371" i="19"/>
  <c r="X10" i="18"/>
  <c r="W10" i="18"/>
  <c r="S10" i="18"/>
  <c r="Y10" i="18"/>
  <c r="C10" i="18"/>
  <c r="X344" i="19"/>
  <c r="Y344" i="19"/>
  <c r="T344" i="19"/>
  <c r="Z344" i="19"/>
  <c r="D344" i="19"/>
  <c r="X340" i="19"/>
  <c r="Y340" i="19"/>
  <c r="T340" i="19"/>
  <c r="Z340" i="19"/>
  <c r="D340" i="19"/>
  <c r="X336" i="19"/>
  <c r="Y336" i="19"/>
  <c r="T336" i="19"/>
  <c r="Z336" i="19"/>
  <c r="D336" i="19"/>
  <c r="X332" i="19"/>
  <c r="Y332" i="19"/>
  <c r="T332" i="19"/>
  <c r="Z332" i="19"/>
  <c r="D332" i="19"/>
  <c r="X328" i="19"/>
  <c r="Y328" i="19"/>
  <c r="T328" i="19"/>
  <c r="Z328" i="19"/>
  <c r="D328" i="19"/>
  <c r="X324" i="19"/>
  <c r="Y324" i="19"/>
  <c r="T324" i="19"/>
  <c r="Z324" i="19"/>
  <c r="D324" i="19"/>
  <c r="X318" i="19"/>
  <c r="Y318" i="19"/>
  <c r="T318" i="19"/>
  <c r="Z318" i="19"/>
  <c r="D318" i="19"/>
  <c r="X314" i="19"/>
  <c r="Y314" i="19"/>
  <c r="T314" i="19"/>
  <c r="Z314" i="19"/>
  <c r="D314" i="19"/>
  <c r="X306" i="19"/>
  <c r="Y306" i="19"/>
  <c r="T306" i="19"/>
  <c r="Z306" i="19"/>
  <c r="D306" i="19"/>
  <c r="X302" i="19"/>
  <c r="Y302" i="19"/>
  <c r="T302" i="19"/>
  <c r="Z302" i="19"/>
  <c r="D302" i="19"/>
  <c r="X298" i="19"/>
  <c r="Y298" i="19"/>
  <c r="T298" i="19"/>
  <c r="Z298" i="19"/>
  <c r="D298" i="19"/>
  <c r="X286" i="19"/>
  <c r="Y286" i="19"/>
  <c r="T286" i="19"/>
  <c r="Z286" i="19"/>
  <c r="D286" i="19"/>
  <c r="X282" i="19"/>
  <c r="Y282" i="19"/>
  <c r="T282" i="19"/>
  <c r="Z282" i="19"/>
  <c r="D282" i="19"/>
  <c r="X276" i="19"/>
  <c r="Y276" i="19"/>
  <c r="T276" i="19"/>
  <c r="Z276" i="19"/>
  <c r="D276" i="19"/>
  <c r="X272" i="19"/>
  <c r="Y272" i="19"/>
  <c r="T272" i="19"/>
  <c r="Z272" i="19"/>
  <c r="D272" i="19"/>
  <c r="X224" i="19"/>
  <c r="Y224" i="19"/>
  <c r="T224" i="19"/>
  <c r="Z224" i="19"/>
  <c r="D224" i="19"/>
  <c r="X212" i="19"/>
  <c r="Y212" i="19"/>
  <c r="T212" i="19"/>
  <c r="Z212" i="19"/>
  <c r="D212" i="19"/>
  <c r="X194" i="19"/>
  <c r="Y194" i="19"/>
  <c r="T194" i="19"/>
  <c r="Z194" i="19"/>
  <c r="D194" i="19"/>
  <c r="X190" i="19"/>
  <c r="Y190" i="19"/>
  <c r="T190" i="19"/>
  <c r="Z190" i="19"/>
  <c r="D190" i="19"/>
  <c r="X178" i="19"/>
  <c r="Y178" i="19"/>
  <c r="T178" i="19"/>
  <c r="Z178" i="19"/>
  <c r="D178" i="19"/>
  <c r="X160" i="19"/>
  <c r="Y160" i="19"/>
  <c r="T160" i="19"/>
  <c r="Z160" i="19"/>
  <c r="D160" i="19"/>
  <c r="X156" i="19"/>
  <c r="Y156" i="19"/>
  <c r="T156" i="19"/>
  <c r="Z156" i="19"/>
  <c r="D156" i="19"/>
  <c r="X152" i="19"/>
  <c r="Y152" i="19"/>
  <c r="T152" i="19"/>
  <c r="Z152" i="19"/>
  <c r="D152" i="19"/>
  <c r="X30" i="19"/>
  <c r="Y30" i="19"/>
  <c r="T30" i="19"/>
  <c r="Z30" i="19"/>
  <c r="D30" i="19"/>
  <c r="X26" i="19"/>
  <c r="Y26" i="19"/>
  <c r="T26" i="19"/>
  <c r="Z26" i="19"/>
  <c r="D26" i="19"/>
  <c r="Y359" i="19"/>
  <c r="Z359" i="19"/>
  <c r="X359" i="19"/>
  <c r="T359" i="19"/>
  <c r="D359" i="19"/>
  <c r="Y368" i="19"/>
  <c r="Z368" i="19"/>
  <c r="X368" i="19"/>
  <c r="T368" i="19"/>
  <c r="D368" i="19"/>
  <c r="E376" i="19"/>
  <c r="L376" i="19"/>
  <c r="H21" i="11"/>
  <c r="I21" i="11" s="1"/>
  <c r="BF12" i="3"/>
  <c r="S450" i="19" l="1"/>
  <c r="T451" i="19"/>
  <c r="W435" i="19"/>
  <c r="S435" i="19"/>
  <c r="T431" i="19"/>
  <c r="Z445" i="19"/>
  <c r="T445" i="19"/>
  <c r="Y445" i="19"/>
  <c r="X445" i="19"/>
  <c r="D445" i="19"/>
  <c r="X449" i="19"/>
  <c r="D449" i="19"/>
  <c r="Z449" i="19"/>
  <c r="T449" i="19"/>
  <c r="Y449" i="19"/>
  <c r="Z444" i="19"/>
  <c r="T444" i="19"/>
  <c r="Y444" i="19"/>
  <c r="X444" i="19"/>
  <c r="D444" i="19"/>
  <c r="Y446" i="19"/>
  <c r="X446" i="19"/>
  <c r="D446" i="19"/>
  <c r="Z446" i="19"/>
  <c r="T446" i="19"/>
  <c r="W442" i="19"/>
  <c r="S442" i="19"/>
  <c r="W443" i="19"/>
  <c r="S443" i="19"/>
  <c r="X447" i="19"/>
  <c r="D447" i="19"/>
  <c r="Z447" i="19"/>
  <c r="T447" i="19"/>
  <c r="Y447" i="19"/>
  <c r="Y448" i="19"/>
  <c r="X448" i="19"/>
  <c r="D448" i="19"/>
  <c r="Z448" i="19"/>
  <c r="T448" i="19"/>
  <c r="S441" i="19"/>
  <c r="W441" i="19"/>
  <c r="D379" i="19"/>
  <c r="X379" i="19"/>
  <c r="T254" i="19"/>
  <c r="X29" i="19"/>
  <c r="T53" i="19"/>
  <c r="T244" i="19"/>
  <c r="D53" i="19"/>
  <c r="T440" i="19"/>
  <c r="X385" i="19"/>
  <c r="Z291" i="19"/>
  <c r="T433" i="19"/>
  <c r="T428" i="19"/>
  <c r="X440" i="19"/>
  <c r="Z243" i="19"/>
  <c r="X76" i="19"/>
  <c r="Y199" i="19"/>
  <c r="X417" i="19"/>
  <c r="T427" i="19"/>
  <c r="D437" i="19"/>
  <c r="X431" i="19"/>
  <c r="Y428" i="19"/>
  <c r="Y440" i="19"/>
  <c r="D434" i="19"/>
  <c r="D451" i="19"/>
  <c r="Z450" i="19"/>
  <c r="Y450" i="19"/>
  <c r="S377" i="19"/>
  <c r="T385" i="19"/>
  <c r="D76" i="19"/>
  <c r="T83" i="19"/>
  <c r="X267" i="19"/>
  <c r="T437" i="19"/>
  <c r="X428" i="19"/>
  <c r="D428" i="19"/>
  <c r="D440" i="19"/>
  <c r="Y434" i="19"/>
  <c r="W429" i="19"/>
  <c r="S429" i="19"/>
  <c r="S438" i="19"/>
  <c r="W438" i="19"/>
  <c r="Z427" i="19"/>
  <c r="Y427" i="19"/>
  <c r="Y433" i="19"/>
  <c r="Z437" i="19"/>
  <c r="T450" i="19"/>
  <c r="Z431" i="19"/>
  <c r="Y431" i="19"/>
  <c r="Z434" i="19"/>
  <c r="Z451" i="19"/>
  <c r="Y76" i="19"/>
  <c r="Z83" i="19"/>
  <c r="T199" i="19"/>
  <c r="Z267" i="19"/>
  <c r="T291" i="19"/>
  <c r="X427" i="19"/>
  <c r="X433" i="19"/>
  <c r="D433" i="19"/>
  <c r="Y437" i="19"/>
  <c r="X450" i="19"/>
  <c r="D450" i="19"/>
  <c r="X434" i="19"/>
  <c r="Y451" i="19"/>
  <c r="S436" i="19"/>
  <c r="W436" i="19"/>
  <c r="X269" i="19"/>
  <c r="W392" i="19"/>
  <c r="Z392" i="19" s="1"/>
  <c r="Z417" i="19"/>
  <c r="Z424" i="19"/>
  <c r="X254" i="19"/>
  <c r="Z258" i="19"/>
  <c r="T29" i="19"/>
  <c r="Z29" i="19"/>
  <c r="T35" i="19"/>
  <c r="T61" i="19"/>
  <c r="Z53" i="19"/>
  <c r="Z147" i="19"/>
  <c r="X244" i="19"/>
  <c r="D244" i="19"/>
  <c r="T417" i="19"/>
  <c r="D417" i="19"/>
  <c r="Y424" i="19"/>
  <c r="X424" i="19"/>
  <c r="X403" i="19"/>
  <c r="T424" i="19"/>
  <c r="T402" i="19"/>
  <c r="Y421" i="19"/>
  <c r="X414" i="19"/>
  <c r="X83" i="19"/>
  <c r="Y83" i="19"/>
  <c r="Z199" i="19"/>
  <c r="X199" i="19"/>
  <c r="T267" i="19"/>
  <c r="Y267" i="19"/>
  <c r="X291" i="19"/>
  <c r="Y291" i="19"/>
  <c r="Z269" i="19"/>
  <c r="Y423" i="19"/>
  <c r="T421" i="19"/>
  <c r="X425" i="19"/>
  <c r="D402" i="19"/>
  <c r="X243" i="19"/>
  <c r="D254" i="19"/>
  <c r="Y258" i="19"/>
  <c r="T195" i="19"/>
  <c r="T147" i="19"/>
  <c r="Z167" i="19"/>
  <c r="T406" i="19"/>
  <c r="X406" i="19"/>
  <c r="Z406" i="19"/>
  <c r="Y235" i="19"/>
  <c r="Y254" i="19"/>
  <c r="X258" i="19"/>
  <c r="D258" i="19"/>
  <c r="X147" i="19"/>
  <c r="Y147" i="19"/>
  <c r="D406" i="19"/>
  <c r="S389" i="19"/>
  <c r="D423" i="19"/>
  <c r="Z423" i="19"/>
  <c r="T403" i="19"/>
  <c r="D421" i="19"/>
  <c r="Z425" i="19"/>
  <c r="Z402" i="19"/>
  <c r="X384" i="19"/>
  <c r="Y384" i="19"/>
  <c r="Z384" i="19"/>
  <c r="T384" i="19"/>
  <c r="X418" i="19"/>
  <c r="D243" i="19"/>
  <c r="T243" i="19"/>
  <c r="X35" i="19"/>
  <c r="Z61" i="19"/>
  <c r="T269" i="19"/>
  <c r="Y269" i="19"/>
  <c r="X423" i="19"/>
  <c r="D403" i="19"/>
  <c r="Y403" i="19"/>
  <c r="Z421" i="19"/>
  <c r="T425" i="19"/>
  <c r="D425" i="19"/>
  <c r="Z454" i="19"/>
  <c r="T454" i="19"/>
  <c r="Y454" i="19"/>
  <c r="X454" i="19"/>
  <c r="D454" i="19"/>
  <c r="Z458" i="19"/>
  <c r="T458" i="19"/>
  <c r="Y458" i="19"/>
  <c r="X458" i="19"/>
  <c r="D458" i="19"/>
  <c r="X456" i="19"/>
  <c r="D456" i="19"/>
  <c r="Z456" i="19"/>
  <c r="T456" i="19"/>
  <c r="Y456" i="19"/>
  <c r="Z457" i="19"/>
  <c r="T457" i="19"/>
  <c r="Y457" i="19"/>
  <c r="X457" i="19"/>
  <c r="D457" i="19"/>
  <c r="Z453" i="19"/>
  <c r="T453" i="19"/>
  <c r="Y453" i="19"/>
  <c r="X453" i="19"/>
  <c r="D453" i="19"/>
  <c r="W382" i="19"/>
  <c r="X382" i="19" s="1"/>
  <c r="D235" i="19"/>
  <c r="X47" i="19"/>
  <c r="X167" i="19"/>
  <c r="T404" i="19"/>
  <c r="Y414" i="19"/>
  <c r="S455" i="19"/>
  <c r="W455" i="19"/>
  <c r="D404" i="19"/>
  <c r="X404" i="19"/>
  <c r="T418" i="19"/>
  <c r="Z414" i="19"/>
  <c r="W361" i="19"/>
  <c r="Y361" i="19" s="1"/>
  <c r="S407" i="19"/>
  <c r="X407" i="19"/>
  <c r="Z407" i="19"/>
  <c r="Y407" i="19"/>
  <c r="D407" i="19"/>
  <c r="T407" i="19"/>
  <c r="T459" i="19"/>
  <c r="T235" i="19"/>
  <c r="Z47" i="19"/>
  <c r="Y47" i="19"/>
  <c r="T167" i="19"/>
  <c r="Y167" i="19"/>
  <c r="Y404"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Z235" i="19"/>
  <c r="Y195" i="19"/>
  <c r="D195" i="19"/>
  <c r="Z35" i="19"/>
  <c r="Y35" i="19"/>
  <c r="X61" i="19"/>
  <c r="Y61" i="19"/>
  <c r="X136" i="19"/>
  <c r="Y396" i="19"/>
  <c r="X396" i="19"/>
  <c r="D396" i="19"/>
  <c r="Z396" i="19"/>
  <c r="T396" i="19"/>
  <c r="S390" i="19"/>
  <c r="W390" i="19"/>
  <c r="X389" i="19"/>
  <c r="D389" i="19"/>
  <c r="Z389" i="19"/>
  <c r="T389" i="19"/>
  <c r="Y389" i="19"/>
  <c r="X391" i="19"/>
  <c r="D391" i="19"/>
  <c r="Z391" i="19"/>
  <c r="T391" i="19"/>
  <c r="Y391" i="19"/>
  <c r="Z398" i="19"/>
  <c r="T398" i="19"/>
  <c r="Y398" i="19"/>
  <c r="X398" i="19"/>
  <c r="D398" i="19"/>
  <c r="Y392" i="19"/>
  <c r="Z395" i="19"/>
  <c r="T395" i="19"/>
  <c r="Y395" i="19"/>
  <c r="X395" i="19"/>
  <c r="D395" i="19"/>
  <c r="X399" i="19"/>
  <c r="D399" i="19"/>
  <c r="Z399" i="19"/>
  <c r="T399" i="19"/>
  <c r="Y399" i="19"/>
  <c r="Z394" i="19"/>
  <c r="T394" i="19"/>
  <c r="Y394" i="19"/>
  <c r="X394" i="19"/>
  <c r="D394" i="19"/>
  <c r="X393" i="19"/>
  <c r="D393" i="19"/>
  <c r="Z393" i="19"/>
  <c r="T393" i="19"/>
  <c r="Y393" i="19"/>
  <c r="Z397" i="19"/>
  <c r="T397" i="19"/>
  <c r="Y397" i="19"/>
  <c r="X397" i="19"/>
  <c r="D397" i="19"/>
  <c r="D166" i="19"/>
  <c r="Z12" i="19"/>
  <c r="Y144" i="19"/>
  <c r="T172" i="19"/>
  <c r="L423" i="20"/>
  <c r="S7" i="20"/>
  <c r="S8" i="20" s="1"/>
  <c r="S9" i="20" s="1"/>
  <c r="L19" i="20"/>
  <c r="S10" i="20"/>
  <c r="Y10" i="19"/>
  <c r="D16" i="19"/>
  <c r="Z138" i="19"/>
  <c r="T146" i="19"/>
  <c r="X170" i="19"/>
  <c r="T112" i="19"/>
  <c r="T31" i="19"/>
  <c r="X12" i="19"/>
  <c r="T14" i="19"/>
  <c r="Y18" i="19"/>
  <c r="T136" i="19"/>
  <c r="D142" i="19"/>
  <c r="X146" i="19"/>
  <c r="Z148" i="19"/>
  <c r="Y168" i="19"/>
  <c r="Z170" i="19"/>
  <c r="D182" i="19"/>
  <c r="X173" i="19"/>
  <c r="D459" i="19"/>
  <c r="X459" i="19"/>
  <c r="Y31" i="19"/>
  <c r="T10" i="19"/>
  <c r="D12" i="19"/>
  <c r="Y14" i="19"/>
  <c r="X16" i="19"/>
  <c r="Z16" i="19"/>
  <c r="T18" i="19"/>
  <c r="D136" i="19"/>
  <c r="Y138" i="19"/>
  <c r="X142" i="19"/>
  <c r="T142" i="19"/>
  <c r="Z144" i="19"/>
  <c r="D146" i="19"/>
  <c r="Y148" i="19"/>
  <c r="X166" i="19"/>
  <c r="Z166" i="19"/>
  <c r="T168" i="19"/>
  <c r="D170" i="19"/>
  <c r="Y172" i="19"/>
  <c r="X182" i="19"/>
  <c r="Z182" i="19"/>
  <c r="T124" i="19"/>
  <c r="T173" i="19"/>
  <c r="Z20" i="19"/>
  <c r="T116" i="19"/>
  <c r="Z130" i="19"/>
  <c r="D134" i="19"/>
  <c r="Y20" i="19"/>
  <c r="Y112" i="19"/>
  <c r="Y116" i="19"/>
  <c r="Y120" i="19"/>
  <c r="Y128" i="19"/>
  <c r="T132" i="19"/>
  <c r="Y140" i="19"/>
  <c r="Z114" i="19"/>
  <c r="T120" i="19"/>
  <c r="Z195" i="19"/>
  <c r="D110" i="19"/>
  <c r="X122" i="19"/>
  <c r="X114" i="19"/>
  <c r="D118" i="19"/>
  <c r="Z122" i="19"/>
  <c r="D126" i="19"/>
  <c r="X130" i="19"/>
  <c r="X110" i="19"/>
  <c r="Z110" i="19"/>
  <c r="D114" i="19"/>
  <c r="X118" i="19"/>
  <c r="Z118" i="19"/>
  <c r="D122" i="19"/>
  <c r="Y124" i="19"/>
  <c r="X126" i="19"/>
  <c r="Z126" i="19"/>
  <c r="T128" i="19"/>
  <c r="D130" i="19"/>
  <c r="Y132" i="19"/>
  <c r="X134" i="19"/>
  <c r="Z134" i="19"/>
  <c r="T140" i="19"/>
  <c r="Z459" i="19"/>
  <c r="Z31" i="19"/>
  <c r="X31" i="19"/>
  <c r="X10" i="19"/>
  <c r="D10" i="19"/>
  <c r="Y12" i="19"/>
  <c r="X14" i="19"/>
  <c r="D14" i="19"/>
  <c r="Y16" i="19"/>
  <c r="X18" i="19"/>
  <c r="D18" i="19"/>
  <c r="Y136" i="19"/>
  <c r="X138" i="19"/>
  <c r="D138" i="19"/>
  <c r="Y142" i="19"/>
  <c r="X144" i="19"/>
  <c r="D144" i="19"/>
  <c r="Y146" i="19"/>
  <c r="X148" i="19"/>
  <c r="D148" i="19"/>
  <c r="Y166" i="19"/>
  <c r="X168" i="19"/>
  <c r="D168" i="19"/>
  <c r="Y170" i="19"/>
  <c r="X172" i="19"/>
  <c r="D172" i="19"/>
  <c r="Y182" i="19"/>
  <c r="X20" i="19"/>
  <c r="D20" i="19"/>
  <c r="Y110" i="19"/>
  <c r="X112" i="19"/>
  <c r="D112" i="19"/>
  <c r="Y114" i="19"/>
  <c r="X116" i="19"/>
  <c r="D116" i="19"/>
  <c r="Y118" i="19"/>
  <c r="X120" i="19"/>
  <c r="D120" i="19"/>
  <c r="Y122" i="19"/>
  <c r="X124" i="19"/>
  <c r="D124" i="19"/>
  <c r="Y126" i="19"/>
  <c r="X128" i="19"/>
  <c r="D128" i="19"/>
  <c r="Y130" i="19"/>
  <c r="X132" i="19"/>
  <c r="D132" i="19"/>
  <c r="Y134" i="19"/>
  <c r="X140" i="19"/>
  <c r="D140" i="19"/>
  <c r="Z173" i="19"/>
  <c r="Y173" i="19"/>
  <c r="Z364" i="19"/>
  <c r="T364" i="19"/>
  <c r="Y364" i="19"/>
  <c r="X364" i="19"/>
  <c r="D364" i="19"/>
  <c r="Y353" i="19"/>
  <c r="X353" i="19"/>
  <c r="D353" i="19"/>
  <c r="Z353" i="19"/>
  <c r="T353" i="19"/>
  <c r="Z351" i="19"/>
  <c r="T351" i="19"/>
  <c r="Y351" i="19"/>
  <c r="X351" i="19"/>
  <c r="D351" i="19"/>
  <c r="W387" i="19"/>
  <c r="S387" i="19"/>
  <c r="Y11" i="19"/>
  <c r="T11" i="19"/>
  <c r="X11" i="19"/>
  <c r="Z11" i="19"/>
  <c r="D11" i="19"/>
  <c r="Y13" i="19"/>
  <c r="X13" i="19"/>
  <c r="T13" i="19"/>
  <c r="Z13" i="19"/>
  <c r="D13" i="19"/>
  <c r="AS3" i="3"/>
  <c r="R3" i="3" s="1"/>
  <c r="Y12" i="18"/>
  <c r="S12" i="18"/>
  <c r="C12" i="18"/>
  <c r="W12" i="18"/>
  <c r="X12" i="18"/>
  <c r="Y16" i="18"/>
  <c r="S16" i="18"/>
  <c r="C16" i="18"/>
  <c r="W16" i="18"/>
  <c r="X16" i="18"/>
  <c r="Y20" i="18"/>
  <c r="S20" i="18"/>
  <c r="C20" i="18"/>
  <c r="W20" i="18"/>
  <c r="X20" i="18"/>
  <c r="Y293" i="19"/>
  <c r="X293" i="19"/>
  <c r="Z293" i="19"/>
  <c r="T293" i="19"/>
  <c r="D293" i="19"/>
  <c r="Y263" i="19"/>
  <c r="Z263" i="19"/>
  <c r="X263" i="19"/>
  <c r="T263" i="19"/>
  <c r="D263" i="19"/>
  <c r="Y255" i="19"/>
  <c r="Z255" i="19"/>
  <c r="X255" i="19"/>
  <c r="T255" i="19"/>
  <c r="D255" i="19"/>
  <c r="Y223" i="19"/>
  <c r="Z223" i="19"/>
  <c r="X223" i="19"/>
  <c r="T223" i="19"/>
  <c r="D223" i="19"/>
  <c r="Y215" i="19"/>
  <c r="Z215" i="19"/>
  <c r="X215" i="19"/>
  <c r="T215" i="19"/>
  <c r="D215" i="19"/>
  <c r="Y209" i="19"/>
  <c r="X209" i="19"/>
  <c r="Z209" i="19"/>
  <c r="T209" i="19"/>
  <c r="D209" i="19"/>
  <c r="Y187" i="19"/>
  <c r="Z187" i="19"/>
  <c r="X187" i="19"/>
  <c r="T187" i="19"/>
  <c r="D187"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57" i="19"/>
  <c r="X57" i="19"/>
  <c r="Z57" i="19"/>
  <c r="T57" i="19"/>
  <c r="D57" i="19"/>
  <c r="Y45" i="19"/>
  <c r="X45" i="19"/>
  <c r="Z45" i="19"/>
  <c r="T45" i="19"/>
  <c r="D45" i="19"/>
  <c r="Q27" i="18"/>
  <c r="D9" i="18"/>
  <c r="I19" i="11"/>
  <c r="I23" i="11" s="1"/>
  <c r="I26" i="11" s="1"/>
  <c r="I45" i="11" s="1"/>
  <c r="H23" i="11"/>
  <c r="W386" i="19"/>
  <c r="S386" i="19"/>
  <c r="L460" i="19"/>
  <c r="R460" i="19"/>
  <c r="E9" i="19"/>
  <c r="X320" i="19"/>
  <c r="Y320" i="19"/>
  <c r="T320" i="19"/>
  <c r="Z320" i="19"/>
  <c r="D320" i="19"/>
  <c r="Y355" i="19"/>
  <c r="Z355" i="19"/>
  <c r="X355" i="19"/>
  <c r="T355" i="19"/>
  <c r="D355" i="19"/>
  <c r="Y366" i="19"/>
  <c r="Z366" i="19"/>
  <c r="X366" i="19"/>
  <c r="T366" i="19"/>
  <c r="D366" i="19"/>
  <c r="C25" i="10"/>
  <c r="H20" i="10" s="1"/>
  <c r="A24" i="9"/>
  <c r="Y377" i="19"/>
  <c r="Z377" i="19"/>
  <c r="T377" i="19"/>
  <c r="D377" i="19"/>
  <c r="X377" i="19"/>
  <c r="W376" i="19"/>
  <c r="S376" i="19"/>
  <c r="Y305" i="19"/>
  <c r="X305" i="19"/>
  <c r="Z305" i="19"/>
  <c r="T305" i="19"/>
  <c r="D305" i="19"/>
  <c r="Y277" i="19"/>
  <c r="X277" i="19"/>
  <c r="Z277" i="19"/>
  <c r="T277" i="19"/>
  <c r="D277" i="19"/>
  <c r="Y257" i="19"/>
  <c r="X257" i="19"/>
  <c r="Z257" i="19"/>
  <c r="T257" i="19"/>
  <c r="D257" i="19"/>
  <c r="Y253" i="19"/>
  <c r="X253" i="19"/>
  <c r="Z253" i="19"/>
  <c r="T253" i="19"/>
  <c r="D253" i="19"/>
  <c r="Y219" i="19"/>
  <c r="Z219" i="19"/>
  <c r="X219" i="19"/>
  <c r="T219" i="19"/>
  <c r="D219" i="19"/>
  <c r="Y211" i="19"/>
  <c r="Z211" i="19"/>
  <c r="X211" i="19"/>
  <c r="T211" i="19"/>
  <c r="D211" i="19"/>
  <c r="Y207" i="19"/>
  <c r="Z207" i="19"/>
  <c r="X207" i="19"/>
  <c r="T207" i="19"/>
  <c r="D207" i="19"/>
  <c r="Y183" i="19"/>
  <c r="Z183" i="19"/>
  <c r="X183" i="19"/>
  <c r="T183" i="19"/>
  <c r="D183" i="19"/>
  <c r="Y141" i="19"/>
  <c r="X141" i="19"/>
  <c r="Z141" i="19"/>
  <c r="T141" i="19"/>
  <c r="D141" i="19"/>
  <c r="Y135" i="19"/>
  <c r="Z135" i="19"/>
  <c r="X135" i="19"/>
  <c r="T135" i="19"/>
  <c r="D135" i="19"/>
  <c r="Y103" i="19"/>
  <c r="Z103" i="19"/>
  <c r="X103" i="19"/>
  <c r="T103" i="19"/>
  <c r="D103" i="19"/>
  <c r="Y69" i="19"/>
  <c r="X69" i="19"/>
  <c r="Z69" i="19"/>
  <c r="T69" i="19"/>
  <c r="D69" i="19"/>
  <c r="Y63" i="19"/>
  <c r="Z63" i="19"/>
  <c r="X63" i="19"/>
  <c r="T63" i="19"/>
  <c r="D63" i="19"/>
  <c r="Y51" i="19"/>
  <c r="Z51" i="19"/>
  <c r="X51" i="19"/>
  <c r="T51" i="19"/>
  <c r="D51" i="19"/>
  <c r="Y39" i="19"/>
  <c r="Z39" i="19"/>
  <c r="X39" i="19"/>
  <c r="T39" i="19"/>
  <c r="D39" i="19"/>
  <c r="Z360" i="19"/>
  <c r="X360" i="19"/>
  <c r="T360" i="19"/>
  <c r="D360" i="19"/>
  <c r="Y360" i="19"/>
  <c r="Z369" i="19"/>
  <c r="X369" i="19"/>
  <c r="T369" i="19"/>
  <c r="D369" i="19"/>
  <c r="Y369" i="19"/>
  <c r="X310" i="19"/>
  <c r="Y310" i="19"/>
  <c r="T310" i="19"/>
  <c r="Z310" i="19"/>
  <c r="D310" i="19"/>
  <c r="X290" i="19"/>
  <c r="Y290" i="19"/>
  <c r="T290" i="19"/>
  <c r="Z290" i="19"/>
  <c r="D290" i="19"/>
  <c r="X278" i="19"/>
  <c r="Y278" i="19"/>
  <c r="T278" i="19"/>
  <c r="Z278" i="19"/>
  <c r="D278" i="19"/>
  <c r="X266" i="19"/>
  <c r="Y266" i="19"/>
  <c r="T266" i="19"/>
  <c r="Z266" i="19"/>
  <c r="D266" i="19"/>
  <c r="X226" i="19"/>
  <c r="Y226" i="19"/>
  <c r="T226" i="19"/>
  <c r="Z226" i="19"/>
  <c r="D226" i="19"/>
  <c r="X216" i="19"/>
  <c r="Y216" i="19"/>
  <c r="T216" i="19"/>
  <c r="Z216" i="19"/>
  <c r="D216" i="19"/>
  <c r="X208" i="19"/>
  <c r="Y208" i="19"/>
  <c r="T208" i="19"/>
  <c r="Z208" i="19"/>
  <c r="D208" i="19"/>
  <c r="X198" i="19"/>
  <c r="Y198" i="19"/>
  <c r="T198" i="19"/>
  <c r="Z198" i="19"/>
  <c r="D198" i="19"/>
  <c r="X180" i="19"/>
  <c r="Y180" i="19"/>
  <c r="T180" i="19"/>
  <c r="Z180" i="19"/>
  <c r="D180" i="19"/>
  <c r="X164" i="19"/>
  <c r="Y164" i="19"/>
  <c r="T164" i="19"/>
  <c r="Z164" i="19"/>
  <c r="D164" i="19"/>
  <c r="X78" i="19"/>
  <c r="Y78" i="19"/>
  <c r="T78" i="19"/>
  <c r="Z78" i="19"/>
  <c r="D78" i="19"/>
  <c r="X50" i="19"/>
  <c r="Y50" i="19"/>
  <c r="T50" i="19"/>
  <c r="Z50" i="19"/>
  <c r="D50" i="19"/>
  <c r="Y372" i="19"/>
  <c r="Z372" i="19"/>
  <c r="X372" i="19"/>
  <c r="T372" i="19"/>
  <c r="D372" i="19"/>
  <c r="Y452" i="19"/>
  <c r="Z452" i="19"/>
  <c r="X452" i="19"/>
  <c r="T452" i="19"/>
  <c r="D452" i="19"/>
  <c r="Y362" i="19"/>
  <c r="Z362" i="19"/>
  <c r="X362" i="19"/>
  <c r="T362" i="19"/>
  <c r="D362" i="19"/>
  <c r="X346" i="19"/>
  <c r="Y346" i="19"/>
  <c r="T346" i="19"/>
  <c r="Z346" i="19"/>
  <c r="D346" i="19"/>
  <c r="Y374" i="19"/>
  <c r="Z374" i="19"/>
  <c r="X374" i="19"/>
  <c r="T374" i="19"/>
  <c r="D374" i="19"/>
  <c r="BE3" i="3"/>
  <c r="BF14" i="3"/>
  <c r="W19" i="19"/>
  <c r="S19" i="19"/>
  <c r="Z363" i="19"/>
  <c r="X363" i="19"/>
  <c r="T363" i="19"/>
  <c r="D363" i="19"/>
  <c r="Y363" i="19"/>
  <c r="Z375" i="19"/>
  <c r="X375" i="19"/>
  <c r="T375" i="19"/>
  <c r="D375" i="19"/>
  <c r="Y375" i="19"/>
  <c r="X294" i="19"/>
  <c r="Y294" i="19"/>
  <c r="T294" i="19"/>
  <c r="Z294" i="19"/>
  <c r="D294" i="19"/>
  <c r="X280" i="19"/>
  <c r="Y280" i="19"/>
  <c r="T280" i="19"/>
  <c r="Z280" i="19"/>
  <c r="D280" i="19"/>
  <c r="X268" i="19"/>
  <c r="Y268" i="19"/>
  <c r="T268" i="19"/>
  <c r="Z268" i="19"/>
  <c r="D268" i="19"/>
  <c r="X264" i="19"/>
  <c r="Y264" i="19"/>
  <c r="T264" i="19"/>
  <c r="Z264" i="19"/>
  <c r="D264" i="19"/>
  <c r="X220" i="19"/>
  <c r="Y220" i="19"/>
  <c r="T220" i="19"/>
  <c r="Z220" i="19"/>
  <c r="D220" i="19"/>
  <c r="X210" i="19"/>
  <c r="Y210" i="19"/>
  <c r="T210" i="19"/>
  <c r="Z210" i="19"/>
  <c r="D210" i="19"/>
  <c r="X206" i="19"/>
  <c r="Y206" i="19"/>
  <c r="T206" i="19"/>
  <c r="Z206" i="19"/>
  <c r="D206" i="19"/>
  <c r="X188" i="19"/>
  <c r="Y188" i="19"/>
  <c r="T188" i="19"/>
  <c r="Z188" i="19"/>
  <c r="D188" i="19"/>
  <c r="X174" i="19"/>
  <c r="Y174" i="19"/>
  <c r="T174" i="19"/>
  <c r="Z174" i="19"/>
  <c r="D174" i="19"/>
  <c r="X150" i="19"/>
  <c r="Y150" i="19"/>
  <c r="T150" i="19"/>
  <c r="Z150" i="19"/>
  <c r="D150" i="19"/>
  <c r="X54" i="19"/>
  <c r="Y54" i="19"/>
  <c r="T54" i="19"/>
  <c r="Z54" i="19"/>
  <c r="D54" i="19"/>
  <c r="X22" i="19"/>
  <c r="Y22" i="19"/>
  <c r="T22" i="19"/>
  <c r="Z22" i="19"/>
  <c r="D22" i="19"/>
  <c r="I13" i="9"/>
  <c r="I29" i="9"/>
  <c r="A33" i="9"/>
  <c r="G19" i="11"/>
  <c r="G23" i="11" s="1"/>
  <c r="AR3" i="3"/>
  <c r="H9" i="3" s="1"/>
  <c r="Z435" i="19" l="1"/>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F18" i="20"/>
  <c r="E18" i="20"/>
  <c r="D18" i="20"/>
  <c r="C17" i="20"/>
  <c r="L18" i="20"/>
  <c r="F17" i="20"/>
  <c r="D17" i="20"/>
  <c r="K18" i="20"/>
  <c r="E17" i="20"/>
  <c r="N18" i="20"/>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E43" i="18"/>
  <c r="Y19" i="19"/>
  <c r="Z19" i="19"/>
  <c r="X19" i="19"/>
  <c r="T19" i="19"/>
  <c r="D19" i="19"/>
  <c r="BF3" i="3"/>
  <c r="BE1013" i="3"/>
  <c r="BF1013" i="3" s="1"/>
  <c r="S9" i="19"/>
  <c r="E460" i="19"/>
  <c r="W460" i="19" s="1"/>
  <c r="D27" i="18"/>
  <c r="V27" i="18" s="1"/>
  <c r="R9" i="18"/>
  <c r="A9" i="18"/>
  <c r="S11" i="20" l="1"/>
  <c r="S12" i="20" s="1"/>
  <c r="D43" i="18"/>
  <c r="E36" i="18"/>
  <c r="E34" i="18"/>
  <c r="C32" i="18"/>
  <c r="E33" i="18"/>
  <c r="E39" i="18"/>
  <c r="E32" i="18"/>
  <c r="E38" i="18"/>
  <c r="D32" i="18"/>
  <c r="E37" i="18"/>
  <c r="X7" i="19"/>
  <c r="X6" i="19" s="1"/>
  <c r="F469" i="19" s="1"/>
  <c r="C31" i="18"/>
  <c r="E41" i="18"/>
  <c r="E42" i="18"/>
  <c r="D465" i="19"/>
  <c r="E40" i="18"/>
  <c r="D40" i="18"/>
  <c r="Y7" i="19"/>
  <c r="Y6" i="19" s="1"/>
  <c r="F475" i="19" s="1"/>
  <c r="Z7" i="19"/>
  <c r="Z6" i="19" s="1"/>
  <c r="F477" i="19" s="1"/>
  <c r="S9" i="18"/>
  <c r="R7" i="18"/>
  <c r="R27" i="18"/>
  <c r="S7" i="19"/>
  <c r="T9" i="19"/>
  <c r="F467" i="19" l="1"/>
  <c r="F468" i="19"/>
  <c r="F466" i="19"/>
  <c r="F473" i="19"/>
  <c r="F472" i="19"/>
  <c r="E466" i="19"/>
  <c r="F471" i="19"/>
  <c r="D466" i="19"/>
  <c r="F470" i="19"/>
  <c r="C46" i="11"/>
  <c r="E477" i="19"/>
  <c r="F476" i="19"/>
  <c r="F474" i="19"/>
  <c r="H47" i="11"/>
  <c r="H46"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 ref="G15" authorId="0" shapeId="0" xr:uid="{00000000-0006-0000-0000-000002000000}">
      <text>
        <r>
          <rPr>
            <sz val="8"/>
            <color indexed="81"/>
            <rFont val="Tahoma"/>
            <family val="2"/>
          </rPr>
          <t>Please enter your telephone number.  We may need to contact you about your data.  Having your current phone number will save time.</t>
        </r>
      </text>
    </comment>
    <comment ref="G17" authorId="0" shapeId="0" xr:uid="{00000000-0006-0000-0000-000003000000}">
      <text>
        <r>
          <rPr>
            <sz val="8"/>
            <color indexed="81"/>
            <rFont val="Tahoma"/>
            <family val="2"/>
          </rPr>
          <t>Please enter you e-mail address.  It will be used to send you a receipt message that your grape crush inquiry data has been processed.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9" authorId="0" shapeId="0" xr:uid="{00000000-0006-0000-0D00-000001000000}">
      <text>
        <r>
          <rPr>
            <sz val="8"/>
            <color indexed="81"/>
            <rFont val="Tahoma"/>
            <family val="2"/>
          </rPr>
          <t>Your grown grapes crushed for you by another processor.</t>
        </r>
      </text>
    </commen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H19" authorId="0" shapeId="0" xr:uid="{00000000-0006-0000-0D00-000003000000}">
      <text>
        <r>
          <rPr>
            <sz val="8"/>
            <color indexed="81"/>
            <rFont val="Tahoma"/>
            <family val="2"/>
          </rPr>
          <t>See the Question 2 worksheet for the details of calculating this value.</t>
        </r>
      </text>
    </comment>
    <comment ref="D20" authorId="0" shapeId="0" xr:uid="{00000000-0006-0000-0D00-000004000000}">
      <text>
        <r>
          <rPr>
            <sz val="8"/>
            <color indexed="81"/>
            <rFont val="Tahoma"/>
            <family val="2"/>
          </rPr>
          <t>Grapes you crushed for growers who did not purchase grapes.</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H20" authorId="0" shapeId="0" xr:uid="{00000000-0006-0000-0D00-000006000000}">
      <text>
        <r>
          <rPr>
            <sz val="8"/>
            <color indexed="81"/>
            <rFont val="Tahoma"/>
            <family val="2"/>
          </rPr>
          <t>See the Question 4 worksheet for the details of calculating this value.</t>
        </r>
      </text>
    </comment>
    <comment ref="D21" authorId="0" shapeId="0" xr:uid="{00000000-0006-0000-0D00-000007000000}">
      <text>
        <r>
          <rPr>
            <sz val="8"/>
            <color indexed="81"/>
            <rFont val="Tahoma"/>
            <family val="2"/>
          </rPr>
          <t>Your grown grapes that you crushed at your facility.</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H21" authorId="0" shapeId="0" xr:uid="{00000000-0006-0000-0D00-000009000000}">
      <text>
        <r>
          <rPr>
            <sz val="8"/>
            <color indexed="81"/>
            <rFont val="Tahoma"/>
            <family val="2"/>
          </rPr>
          <t>See the Data Page worksheet for the details of calculating this value.</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S10" authorId="0" shapeId="0" xr:uid="{00000000-0006-0000-0E00-000002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B11" authorId="0" shapeId="0" xr:uid="{00000000-0006-0000-0E00-000003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S32" authorId="0" shapeId="0" xr:uid="{00000000-0006-0000-0E00-000004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C33"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S77" authorId="0" shapeId="0" xr:uid="{00000000-0006-0000-0E00-000006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B78" authorId="0" shapeId="0" xr:uid="{00000000-0006-0000-0E00-000007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 ref="S139"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2018 State Total for Rasin Grapes:  $302.29
2018 State Total for Table Grapes:  $191.01
2018 State Total for White Wine Grapes:  $650.16
2018 State Total for Red Wine Grapes:  $1,050.70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B17" authorId="0" shapeId="0" xr:uid="{00000000-0006-0000-0200-000002000000}">
      <text>
        <r>
          <rPr>
            <sz val="8"/>
            <color indexed="81"/>
            <rFont val="Tahoma"/>
            <family val="2"/>
          </rPr>
          <t>When the variety is typed correctly, a 4-digit code will appear in this column.</t>
        </r>
      </text>
    </comment>
    <comment ref="E17" authorId="0" shapeId="0" xr:uid="{00000000-0006-0000-0200-000003000000}">
      <text>
        <r>
          <rPr>
            <sz val="8"/>
            <color indexed="81"/>
            <rFont val="Tahoma"/>
            <family val="2"/>
          </rPr>
          <t>Check your spelling with the Varieties Worksheet.
Please do not add any user comments in this column.
When the variety is typed correctly, a 4-digit code will appear in column B.</t>
        </r>
      </text>
    </comment>
    <comment ref="F17" authorId="0" shapeId="0" xr:uid="{00000000-0006-0000-0200-000004000000}">
      <text>
        <r>
          <rPr>
            <sz val="8"/>
            <color indexed="81"/>
            <rFont val="Tahoma"/>
            <family val="2"/>
          </rPr>
          <t>The Grape Pricing District number ranges from 1 to 17.</t>
        </r>
      </text>
    </comment>
    <comment ref="G17" authorId="0" shapeId="0" xr:uid="{00000000-0006-0000-0200-000005000000}">
      <text>
        <r>
          <rPr>
            <sz val="8"/>
            <color indexed="81"/>
            <rFont val="Tahoma"/>
            <family val="2"/>
          </rPr>
          <t>Round to tenths.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J12" authorId="0" shapeId="0" xr:uid="{00000000-0006-0000-0300-000002000000}">
      <text>
        <r>
          <rPr>
            <sz val="8"/>
            <color indexed="81"/>
            <rFont val="Tahoma"/>
            <family val="2"/>
          </rPr>
          <t>If these grapes will be crushed by another processor, enter the numeral 1 in this column; otherwise, please leave the cell blank.  Any other number, letter or symbol will cause an error.
If crushed by another processor, please enter the name of this processor here in column V.
A subtotal of these grapes will be entered into Question 2 automatically for you.  You do not have to re-enter them into Question 2.</t>
        </r>
      </text>
    </comment>
    <comment ref="B13" authorId="0" shapeId="0" xr:uid="{00000000-0006-0000-0300-000003000000}">
      <text>
        <r>
          <rPr>
            <sz val="8"/>
            <color indexed="81"/>
            <rFont val="Tahoma"/>
            <family val="2"/>
          </rPr>
          <t>When the variety is typed correctly, a 4-digit code will appear in this column.</t>
        </r>
      </text>
    </comment>
    <comment ref="E13" authorId="0" shapeId="0" xr:uid="{00000000-0006-0000-0300-000004000000}">
      <text>
        <r>
          <rPr>
            <sz val="8"/>
            <color indexed="81"/>
            <rFont val="Tahoma"/>
            <family val="2"/>
          </rPr>
          <t>Check your spelling with the Varieties Worksheet.
Please do not add any user comments in this column.
When the variety is typed correctly, a 4-digit code will appear in column B.</t>
        </r>
      </text>
    </comment>
    <comment ref="F13" authorId="0" shapeId="0" xr:uid="{00000000-0006-0000-0300-000005000000}">
      <text>
        <r>
          <rPr>
            <sz val="8"/>
            <color indexed="81"/>
            <rFont val="Tahoma"/>
            <family val="2"/>
          </rPr>
          <t>The Grape Pricing District number ranges from 1 to 17.</t>
        </r>
      </text>
    </comment>
    <comment ref="G13" authorId="0" shapeId="0" xr:uid="{00000000-0006-0000-0300-000006000000}">
      <text>
        <r>
          <rPr>
            <sz val="8"/>
            <color indexed="81"/>
            <rFont val="Tahoma"/>
            <family val="2"/>
          </rPr>
          <t>Round to tenths.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I8" authorId="0" shapeId="0" xr:uid="{00000000-0006-0000-0400-000002000000}">
      <text>
        <r>
          <rPr>
            <sz val="8"/>
            <color indexed="81"/>
            <rFont val="Tahoma"/>
            <family val="2"/>
          </rPr>
          <t>Total tons of grapes grown by you that were crushed by another winery for you.</t>
        </r>
      </text>
    </comment>
    <comment ref="I9" authorId="0" shapeId="0" xr:uid="{00000000-0006-0000-0400-000003000000}">
      <text>
        <r>
          <rPr>
            <sz val="8"/>
            <color indexed="81"/>
            <rFont val="Tahoma"/>
            <family val="2"/>
          </rPr>
          <t>Total tons of grapes you purchased from growers that were crushed by another winery for you.</t>
        </r>
      </text>
    </comment>
    <comment ref="I10" authorId="0" shapeId="0" xr:uid="{00000000-0006-0000-0400-000004000000}">
      <text>
        <r>
          <rPr>
            <sz val="8"/>
            <color indexed="81"/>
            <rFont val="Tahoma"/>
            <family val="2"/>
          </rPr>
          <t>Total tons of grapes you repurchased that were crushed by another winery for you.  You did not purchase these grapes directly from the grower of these grapes.</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B12" authorId="0" shapeId="0" xr:uid="{00000000-0006-0000-0400-000009000000}">
      <text>
        <r>
          <rPr>
            <sz val="8"/>
            <color indexed="81"/>
            <rFont val="Tahoma"/>
            <family val="2"/>
          </rPr>
          <t>When the variety is typed correctly, a 4-digit code will appear in this column.</t>
        </r>
      </text>
    </comment>
    <comment ref="I12" authorId="0" shapeId="0" xr:uid="{00000000-0006-0000-0400-00000A000000}">
      <text>
        <r>
          <rPr>
            <b/>
            <sz val="8"/>
            <color indexed="81"/>
            <rFont val="Tahoma"/>
            <family val="2"/>
          </rPr>
          <t>PURCHASED:</t>
        </r>
        <r>
          <rPr>
            <sz val="8"/>
            <color indexed="81"/>
            <rFont val="Tahoma"/>
            <family val="2"/>
          </rPr>
          <t xml:space="preserve">
If grapes are PURCHASED FROM THE ORIGINAL GROWER, enter the numeral 1 in this column; otherwise, please leave the cell blank.  Any other number, letter or symbol will cause an error.
</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3" authorId="0" shapeId="0" xr:uid="{00000000-0006-0000-0400-00000C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F13" authorId="0" shapeId="0" xr:uid="{00000000-0006-0000-0400-00000D000000}">
      <text>
        <r>
          <rPr>
            <sz val="8"/>
            <color indexed="81"/>
            <rFont val="Tahoma"/>
            <family val="2"/>
          </rPr>
          <t>The Grape Pricing District number ranges from 1 to 17.
If the district number is not entered correctly, your Pierce's Disease Assessment will not calculate correctly.</t>
        </r>
      </text>
    </comment>
    <comment ref="G13" authorId="0" shapeId="0" xr:uid="{00000000-0006-0000-0400-00000E000000}">
      <text>
        <r>
          <rPr>
            <sz val="8"/>
            <color indexed="81"/>
            <rFont val="Tahoma"/>
            <family val="2"/>
          </rPr>
          <t>Round to tenths.</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16" authorId="0" shapeId="0" xr:uid="{00000000-0006-0000-0400-000010000000}">
      <text>
        <r>
          <rPr>
            <sz val="8"/>
            <color indexed="81"/>
            <rFont val="Tahoma"/>
            <family val="2"/>
          </rPr>
          <t xml:space="preserve">
Subtotal from Question 1C of your repurchased grapes that were crushed for you by another processor.</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B10" authorId="0" shapeId="0" xr:uid="{00000000-0006-0000-0500-000007000000}">
      <text>
        <r>
          <rPr>
            <sz val="8"/>
            <color indexed="81"/>
            <rFont val="Tahoma"/>
            <family val="2"/>
          </rPr>
          <t>When the variety is typed correctly, a 4-digit code will appear in this column.</t>
        </r>
      </text>
    </comment>
    <comment ref="E11" authorId="0" shapeId="0" xr:uid="{00000000-0006-0000-0500-000008000000}">
      <text>
        <r>
          <rPr>
            <sz val="8"/>
            <color indexed="81"/>
            <rFont val="Tahoma"/>
            <family val="2"/>
          </rPr>
          <t>Check your spelling with the Varieties Worksheet.
Please do not add any user comments in this column.
When the variety is typed correctly, a 4-digit code will appear in column B.</t>
        </r>
      </text>
    </comment>
    <comment ref="F11" authorId="0" shapeId="0" xr:uid="{00000000-0006-0000-0500-000009000000}">
      <text>
        <r>
          <rPr>
            <sz val="8"/>
            <color indexed="81"/>
            <rFont val="Tahoma"/>
            <family val="2"/>
          </rPr>
          <t>The Grape Pricing District number ranges from 1 to 17.</t>
        </r>
      </text>
    </comment>
    <comment ref="G11" authorId="0" shapeId="0" xr:uid="{00000000-0006-0000-0500-00000A000000}">
      <text>
        <r>
          <rPr>
            <sz val="8"/>
            <color indexed="81"/>
            <rFont val="Tahoma"/>
            <family val="2"/>
          </rPr>
          <t>Round to tenths.</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 authorId="0" shapeId="0" xr:uid="{00000000-0006-0000-0600-000001000000}">
      <text>
        <r>
          <rPr>
            <b/>
            <sz val="8"/>
            <color indexed="81"/>
            <rFont val="Tahoma"/>
            <family val="2"/>
          </rPr>
          <t>Pierce's Disease Assessment</t>
        </r>
        <r>
          <rPr>
            <sz val="8"/>
            <color indexed="81"/>
            <rFont val="Tahoma"/>
            <family val="2"/>
          </rPr>
          <t xml:space="preserve">
Question 4 Subtotal.
Grapes crushed by you for growers who did not purchase grapes are assessed as grapes not purchased per Pierce's Disease Assessment instructions.  This subtotal will automatically be entered into the "Assessment Totals" worksheet for you.  (Question 4 calculation details are at the right here in Question 4 worksheet.)</t>
        </r>
      </text>
    </commen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B11" authorId="0" shapeId="0" xr:uid="{00000000-0006-0000-0600-000005000000}">
      <text>
        <r>
          <rPr>
            <sz val="8"/>
            <color indexed="81"/>
            <rFont val="Tahoma"/>
            <family val="2"/>
          </rPr>
          <t>When the variety is typed correctly, a 4-digit code will appear in this column.</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F12" authorId="0" shapeId="0" xr:uid="{00000000-0006-0000-0600-000007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G12" authorId="0" shapeId="0" xr:uid="{00000000-0006-0000-0600-000008000000}">
      <text>
        <r>
          <rPr>
            <sz val="8"/>
            <color indexed="81"/>
            <rFont val="Tahoma"/>
            <family val="2"/>
          </rPr>
          <t>The Grape Pricing District number ranges from 1 to 17.
If the district number is not entered correctly, your Pierce's Disease Assessment will not calculate correctly.</t>
        </r>
      </text>
    </comment>
    <comment ref="H12" authorId="0" shapeId="0" xr:uid="{00000000-0006-0000-0600-000009000000}">
      <text>
        <r>
          <rPr>
            <sz val="8"/>
            <color indexed="81"/>
            <rFont val="Tahoma"/>
            <family val="2"/>
          </rPr>
          <t>Round to tenths.</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5" authorId="0" shapeId="0" xr:uid="{00000000-0006-0000-0700-000010000000}">
      <text>
        <r>
          <rPr>
            <sz val="8"/>
            <color indexed="81"/>
            <rFont val="Tahoma"/>
            <family val="2"/>
          </rPr>
          <t>Difference:
Total All Purchased Tons (column 5)
minus
Total Non-related Purchased Tons (column 6)</t>
        </r>
      </text>
    </comment>
    <comment ref="F9" authorId="0" shapeId="0" xr:uid="{00000000-0006-0000-0700-000011000000}">
      <text>
        <r>
          <rPr>
            <sz val="8"/>
            <color indexed="81"/>
            <rFont val="Tahoma"/>
            <family val="2"/>
          </rPr>
          <t>When the variety is typed correctly, a 4-digit code will appear in this column.</t>
        </r>
      </text>
    </comment>
    <comment ref="H9" authorId="0" shapeId="0" xr:uid="{00000000-0006-0000-0700-000012000000}">
      <text>
        <r>
          <rPr>
            <sz val="8"/>
            <color indexed="81"/>
            <rFont val="Tahoma"/>
            <family val="2"/>
          </rPr>
          <t>Check your spelling with the Varieties Worksheet. 
 Please do not add any user comments in this column.
When the variety is typed correctly, a 4-digit code will appear in column D.</t>
        </r>
      </text>
    </comment>
    <comment ref="I9" authorId="0" shapeId="0" xr:uid="{00000000-0006-0000-0700-000013000000}">
      <text>
        <r>
          <rPr>
            <sz val="8"/>
            <color indexed="81"/>
            <rFont val="Tahoma"/>
            <family val="2"/>
          </rPr>
          <t>The Grape Pricing District number ranges from 1 to 17.</t>
        </r>
      </text>
    </comment>
    <comment ref="J9" authorId="0" shapeId="0" xr:uid="{00000000-0006-0000-0700-000014000000}">
      <text>
        <r>
          <rPr>
            <sz val="8"/>
            <color indexed="81"/>
            <rFont val="Tahoma"/>
            <family val="2"/>
          </rPr>
          <t>Round to tenths.</t>
        </r>
      </text>
    </comment>
    <comment ref="M9" authorId="0" shapeId="0" xr:uid="{00000000-0006-0000-0700-000015000000}">
      <text>
        <r>
          <rPr>
            <sz val="8"/>
            <color indexed="81"/>
            <rFont val="Tahoma"/>
            <family val="2"/>
          </rPr>
          <t>Round to tenths.</t>
        </r>
      </text>
    </comment>
    <comment ref="S9" authorId="0" shapeId="0" xr:uid="{00000000-0006-0000-0700-000016000000}">
      <text>
        <r>
          <rPr>
            <sz val="8"/>
            <color indexed="81"/>
            <rFont val="Tahoma"/>
            <family val="2"/>
          </rPr>
          <t>Leave this column blank.</t>
        </r>
      </text>
    </comment>
    <comment ref="W9" authorId="0" shapeId="0" xr:uid="{00000000-0006-0000-0700-000017000000}">
      <text>
        <r>
          <rPr>
            <sz val="8"/>
            <color indexed="81"/>
            <rFont val="Tahoma"/>
            <family val="2"/>
          </rPr>
          <t>The value of purchased grapes is calculated from the price in this column.</t>
        </r>
      </text>
    </comment>
    <comment ref="X10" authorId="0" shapeId="0" xr:uid="{00000000-0006-0000-0700-000018000000}">
      <text>
        <r>
          <rPr>
            <sz val="8"/>
            <color indexed="81"/>
            <rFont val="Tahoma"/>
            <family val="2"/>
          </rPr>
          <t>Round to tenths.</t>
        </r>
      </text>
    </comment>
    <comment ref="BC12" authorId="0" shapeId="0" xr:uid="{00000000-0006-0000-0700-000019000000}">
      <text>
        <r>
          <rPr>
            <sz val="8"/>
            <color indexed="81"/>
            <rFont val="Tahoma"/>
            <family val="2"/>
          </rPr>
          <t>Subtotal: Tonnage grown by you and also crushed at your facility.</t>
        </r>
      </text>
    </comment>
    <comment ref="BE12" authorId="0" shapeId="0" xr:uid="{00000000-0006-0000-0700-00001A000000}">
      <text>
        <r>
          <rPr>
            <sz val="8"/>
            <color indexed="81"/>
            <rFont val="Tahoma"/>
            <family val="2"/>
          </rPr>
          <t>Subtotal: value of grapes you grew and also crushed at your facility.</t>
        </r>
      </text>
    </comment>
    <comment ref="BF12" authorId="0" shapeId="0" xr:uid="{00000000-0006-0000-0700-00001B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J13" authorId="0" shapeId="0" xr:uid="{00000000-0006-0000-0700-00001C000000}">
      <text>
        <r>
          <rPr>
            <b/>
            <sz val="8"/>
            <color indexed="81"/>
            <rFont val="Tahoma"/>
            <family val="2"/>
          </rPr>
          <t xml:space="preserve">
Subtotal from Question 1C:  </t>
        </r>
        <r>
          <rPr>
            <sz val="8"/>
            <color indexed="81"/>
            <rFont val="Tahoma"/>
            <family val="2"/>
          </rPr>
          <t xml:space="preserve">You Repurchased from Someone Other than the Original Grower.
The grapes you repurchased and crushed at your facility have been summed and entered here into the Data Page automatically from the information you entered into Question 1C.
</t>
        </r>
        <r>
          <rPr>
            <b/>
            <sz val="8"/>
            <color indexed="81"/>
            <rFont val="Tahoma"/>
            <family val="2"/>
          </rPr>
          <t xml:space="preserve">Repurchased Grapes That You Crushed:  </t>
        </r>
        <r>
          <rPr>
            <sz val="8"/>
            <color indexed="81"/>
            <rFont val="Tahoma"/>
            <family val="2"/>
          </rPr>
          <t xml:space="preserve">You DO NOT need to re-enter any information about THESE grapes here in the Data Page as in past years' forms.  This differs from the current paper form -- see paper form instructions if using the paper version of the Grape Crush Inquiry Form.
</t>
        </r>
        <r>
          <rPr>
            <b/>
            <sz val="8"/>
            <color indexed="81"/>
            <rFont val="Tahoma"/>
            <family val="2"/>
          </rPr>
          <t xml:space="preserve">Repurchased Grapes That Another Processor Crushed For You:  </t>
        </r>
        <r>
          <rPr>
            <sz val="8"/>
            <color indexed="81"/>
            <rFont val="Tahoma"/>
            <family val="2"/>
          </rPr>
          <t xml:space="preserve">They SHOULD NOT be entered into the Data Page--same as in the paper version of this form.  Any repurchased grapes crushed for you by another processor DO NOT need to be entered into Question 2--this differs from the paper vesion--but you do need to indicate who crushed them for you in Question 1C.
</t>
        </r>
        <r>
          <rPr>
            <b/>
            <sz val="8"/>
            <color indexed="81"/>
            <rFont val="Tahoma"/>
            <family val="2"/>
          </rPr>
          <t>You do not need to enter any sale price information about repurchased grapes.</t>
        </r>
      </text>
    </comment>
    <comment ref="J14" authorId="0" shapeId="0" xr:uid="{00000000-0006-0000-0700-00001D000000}">
      <text>
        <r>
          <rPr>
            <b/>
            <sz val="8"/>
            <color indexed="81"/>
            <rFont val="Tahoma"/>
            <family val="2"/>
          </rPr>
          <t xml:space="preserve">Subtotal from Question 3:  </t>
        </r>
        <r>
          <rPr>
            <sz val="8"/>
            <color indexed="81"/>
            <rFont val="Tahoma"/>
            <family val="2"/>
          </rPr>
          <t>You Crushed for Other Processors.
The grapes which you have crushed for other processors have been summed and entered here into the Data Page automatically from the information you entered into Question 3.
You DO NOT need to re-enter any information about THESE grapes here into the Data Page as in past years' forms.  This differs from the current paper form -- see paper form instructions if using the paper version of th Grape Crush Inquiry.</t>
        </r>
      </text>
    </comment>
    <comment ref="J15" authorId="0" shapeId="0" xr:uid="{00000000-0006-0000-0700-00001E000000}">
      <text>
        <r>
          <rPr>
            <b/>
            <sz val="8"/>
            <color indexed="81"/>
            <rFont val="Tahoma"/>
            <family val="2"/>
          </rPr>
          <t xml:space="preserve">Subtotal from Question 4:   </t>
        </r>
        <r>
          <rPr>
            <sz val="8"/>
            <color indexed="81"/>
            <rFont val="Tahoma"/>
            <family val="2"/>
          </rPr>
          <t>You Crushed for Growers Who Did Not Purchase Grapes.
The grapes which you have crushed for growers have been summed and entered here into the Data Page automatically from the information you entered into Question 4.
You DO NOT need to re-enter any information about THESE grapes here as in past years' forms.  This differs from the current paper form -- see paper form instructions if using the paper version of the Grape Crush Inquiry.</t>
        </r>
      </text>
    </comment>
    <comment ref="A16" authorId="0" shapeId="0" xr:uid="{00000000-0006-0000-0700-00001F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C16" authorId="0" shapeId="0" xr:uid="{00000000-0006-0000-0700-000020000000}">
      <text>
        <r>
          <rPr>
            <sz val="8"/>
            <color indexed="81"/>
            <rFont val="Tahoma"/>
            <family val="2"/>
          </rPr>
          <t>Rounded to tenths.</t>
        </r>
      </text>
    </comment>
    <comment ref="D1013" authorId="0" shapeId="0" xr:uid="{00000000-0006-0000-0700-000021000000}">
      <text>
        <r>
          <rPr>
            <sz val="8"/>
            <color indexed="81"/>
            <rFont val="Tahoma"/>
            <family val="2"/>
          </rPr>
          <t>Total tonnage grown and also crushed at your facility.</t>
        </r>
      </text>
    </comment>
    <comment ref="J1013" authorId="0" shapeId="0" xr:uid="{00000000-0006-0000-0700-000022000000}">
      <text>
        <r>
          <rPr>
            <sz val="8"/>
            <color indexed="81"/>
            <rFont val="Tahoma"/>
            <family val="2"/>
          </rPr>
          <t>Column 3 total.</t>
        </r>
      </text>
    </comment>
    <comment ref="L1013" authorId="0" shapeId="0" xr:uid="{00000000-0006-0000-0700-000023000000}">
      <text>
        <r>
          <rPr>
            <sz val="8"/>
            <color indexed="81"/>
            <rFont val="Tahoma"/>
            <family val="2"/>
          </rPr>
          <t>Column 5 total.</t>
        </r>
      </text>
    </comment>
    <comment ref="M1013" authorId="0" shapeId="0" xr:uid="{00000000-0006-0000-0700-000024000000}">
      <text>
        <r>
          <rPr>
            <sz val="8"/>
            <color indexed="81"/>
            <rFont val="Tahoma"/>
            <family val="2"/>
          </rPr>
          <t>Column 6 total.</t>
        </r>
      </text>
    </comment>
    <comment ref="X1013" authorId="0" shapeId="0" xr:uid="{00000000-0006-0000-0700-000025000000}">
      <text>
        <r>
          <rPr>
            <sz val="8"/>
            <color indexed="81"/>
            <rFont val="Tahoma"/>
            <family val="2"/>
          </rPr>
          <t>Column 17 total.</t>
        </r>
      </text>
    </comment>
    <comment ref="AC1013" authorId="0" shapeId="0" xr:uid="{00000000-0006-0000-0700-000026000000}">
      <text>
        <r>
          <rPr>
            <sz val="8"/>
            <color indexed="81"/>
            <rFont val="Tahoma"/>
            <family val="2"/>
          </rPr>
          <t>Total value of purchased grapes.</t>
        </r>
      </text>
    </comment>
    <comment ref="AD1013" authorId="0" shapeId="0" xr:uid="{00000000-0006-0000-0700-000027000000}">
      <text>
        <r>
          <rPr>
            <sz val="8"/>
            <color indexed="81"/>
            <rFont val="Tahoma"/>
            <family val="2"/>
          </rPr>
          <t xml:space="preserve">Pierce's Disease Assessment
Subtotal for purchased grapes.
</t>
        </r>
      </text>
    </comment>
    <comment ref="BC1013" authorId="0" shapeId="0" xr:uid="{00000000-0006-0000-0700-000028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9000000}">
      <text>
        <r>
          <rPr>
            <sz val="8"/>
            <color indexed="81"/>
            <rFont val="Tahoma"/>
            <family val="2"/>
          </rPr>
          <t>Data Page Subtotal:
 value of grapes not purchased.</t>
        </r>
      </text>
    </comment>
    <comment ref="BF1013" authorId="0" shapeId="0" xr:uid="{00000000-0006-0000-0700-00002A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<sst xmlns="http://schemas.openxmlformats.org/spreadsheetml/2006/main" count="3270" uniqueCount="1350">
  <si>
    <t>Gamay Noir Au Jus Blanc</t>
  </si>
  <si>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</si>
  <si>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</si>
  <si>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</si>
  <si>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</si>
  <si>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</si>
  <si>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</si>
  <si>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</si>
  <si>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</si>
  <si>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</si>
  <si>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</si>
  <si>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</si>
  <si>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</si>
  <si>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</si>
  <si>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</si>
  <si>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</si>
  <si>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</si>
  <si>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</si>
  <si>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</si>
  <si>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</si>
  <si>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</si>
  <si>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1.   Mendocino County</t>
  </si>
  <si>
    <t>2.   Lake County</t>
  </si>
  <si>
    <t>error indicators</t>
  </si>
  <si>
    <t>comment</t>
  </si>
  <si>
    <t>indicator</t>
  </si>
  <si>
    <t>Balance of Crushed and Purchased Tonnage by District</t>
  </si>
  <si>
    <t>Balance of Crushed and Purchased Tonnage by Variety.</t>
  </si>
  <si>
    <t>3.   Sonoma and Marin Counties</t>
  </si>
  <si>
    <t>4    Napa County</t>
  </si>
  <si>
    <t>5.   Solano County</t>
  </si>
  <si>
    <t>6.   Alameda, Contra Costa, Santa Clara, San Francisco, San Mateo and Santa Cruz Counties</t>
  </si>
  <si>
    <t>7.   Monterey and San Benito Counties</t>
  </si>
  <si>
    <t>8.   San Luis Obispo, Santa Barbara and Ventura Counties</t>
  </si>
  <si>
    <t>10.  Nevada, Placer, El Dorado, Amador, Calaveras, Tuolumne and Mariposa Counties</t>
  </si>
  <si>
    <t>11.  San Joaquin County north of State Highway 4; and Sacramento County south of U.S. 50 and east of Interstate 5.</t>
  </si>
  <si>
    <t>12.  San Joaquin County south of State Highway 4; Stanislaus and Merced Counties</t>
  </si>
  <si>
    <t>13.  Madera, Fresno, Alpine, Mono, Inyo Counties; and Kings and Tulare Counties north of Nevada Avenue (Avenue 192)</t>
  </si>
  <si>
    <t>14.  Kings and Tulare Counties south of Nevada Avenue (Avenue 192); and Kern County</t>
  </si>
  <si>
    <t>15.  Los Angeles and San Bernardino Counties</t>
  </si>
  <si>
    <t>16.  Orange, Riverside, San Diego and Imperial Counties</t>
  </si>
  <si>
    <t>Districts</t>
  </si>
  <si>
    <t>Balance Districts</t>
  </si>
  <si>
    <t>Balance Varieties</t>
  </si>
  <si>
    <t>TOTAL</t>
  </si>
  <si>
    <t>Equal</t>
  </si>
  <si>
    <t>(Should</t>
  </si>
  <si>
    <t>Zero)</t>
  </si>
  <si>
    <t>Name of Processor Who Crushed</t>
  </si>
  <si>
    <t>at your firm.</t>
  </si>
  <si>
    <t>12) Go to the Assessment Totals worksheet and look for errors.  (This page is automatically filled in for you.)</t>
  </si>
  <si>
    <t>Check your workbook subtotals by district.</t>
  </si>
  <si>
    <t>Check your workbook subtotals by variety.</t>
  </si>
  <si>
    <t>(Grown by &amp; Crushed at</t>
  </si>
  <si>
    <t>your firm.   And Q3, Q4.)</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</si>
  <si>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</si>
  <si>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</si>
  <si>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</si>
  <si>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</si>
  <si>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</si>
  <si>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</si>
  <si>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</si>
  <si>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</si>
  <si>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</si>
  <si>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</si>
  <si>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</si>
  <si>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</si>
  <si>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</si>
  <si>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</si>
  <si>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</si>
  <si>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</si>
  <si>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</si>
  <si>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</si>
  <si>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If you grew</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</si>
  <si>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</si>
  <si>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</si>
  <si>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</si>
  <si>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</si>
  <si>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</si>
  <si>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</si>
  <si>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</si>
  <si>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</si>
  <si>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</si>
  <si>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</si>
  <si>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</si>
  <si>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</si>
  <si>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</si>
  <si>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</si>
  <si>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</si>
  <si>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</si>
  <si>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</si>
  <si>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</si>
  <si>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</si>
  <si>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</si>
  <si>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</si>
  <si>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</si>
  <si>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</si>
  <si>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</si>
  <si>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</si>
  <si>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</si>
  <si>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</si>
  <si>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</si>
  <si>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</si>
  <si>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</si>
  <si>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</si>
  <si>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</si>
  <si>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</si>
  <si>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</si>
  <si>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IDENTIFICATION</t>
  </si>
  <si>
    <t xml:space="preserve">Variety </t>
  </si>
  <si>
    <t>District</t>
  </si>
  <si>
    <t>Grown</t>
  </si>
  <si>
    <t>Where</t>
  </si>
  <si>
    <t>Use</t>
  </si>
  <si>
    <t>Office</t>
  </si>
  <si>
    <t>Total Grapes Crushed</t>
  </si>
  <si>
    <t>At Your Facility</t>
  </si>
  <si>
    <t>Scale Tons</t>
  </si>
  <si>
    <t>Wtd. Avg.</t>
  </si>
  <si>
    <t>Degrees</t>
  </si>
  <si>
    <t>Brix</t>
  </si>
  <si>
    <t>SECTION I.</t>
  </si>
  <si>
    <t>SECTION II.</t>
  </si>
  <si>
    <t>SECTION III.</t>
  </si>
  <si>
    <t>Final prices Of Grapes Purchased From Grower(s)</t>
  </si>
  <si>
    <t>For Wine, Concentrate, Juice, Vinegar And Beverage Brandy</t>
  </si>
  <si>
    <t>Final Prices For Grapes Purchased</t>
  </si>
  <si>
    <t>From Growers As Distilling Material</t>
  </si>
  <si>
    <t>Other Than Beverage Brandy</t>
  </si>
  <si>
    <t>Purchased Tons Only</t>
  </si>
  <si>
    <t>All</t>
  </si>
  <si>
    <t>Purchased</t>
  </si>
  <si>
    <t>Non-Related</t>
  </si>
  <si>
    <t>Brix Adjustment</t>
  </si>
  <si>
    <t>Ton</t>
  </si>
  <si>
    <t>Plus and Minus</t>
  </si>
  <si>
    <t>Over The</t>
  </si>
  <si>
    <t>Base Price</t>
  </si>
  <si>
    <t>Per Ton</t>
  </si>
  <si>
    <t>Acceptable</t>
  </si>
  <si>
    <t>Brix Limits</t>
  </si>
  <si>
    <t>Min.</t>
  </si>
  <si>
    <t>Max.</t>
  </si>
  <si>
    <t>Limits</t>
  </si>
  <si>
    <t>Base</t>
  </si>
  <si>
    <t>Price</t>
  </si>
  <si>
    <t>Tons Only</t>
  </si>
  <si>
    <t>Price Per</t>
  </si>
  <si>
    <t>Factors Per Degree</t>
  </si>
  <si>
    <t xml:space="preserve"> Brix Per Ton</t>
  </si>
  <si>
    <t>Question 1, 1a, 1b.</t>
  </si>
  <si>
    <t>General Information</t>
  </si>
  <si>
    <t>If Yes:</t>
  </si>
  <si>
    <t>YES</t>
  </si>
  <si>
    <t>NO</t>
  </si>
  <si>
    <t>Firm Resold To</t>
  </si>
  <si>
    <t>Variety</t>
  </si>
  <si>
    <t>Scale</t>
  </si>
  <si>
    <t>Tons</t>
  </si>
  <si>
    <t>Firm Repurchased From</t>
  </si>
  <si>
    <t>Processor Name Where Crushed</t>
  </si>
  <si>
    <t>Total Grapes Crushed For You By Others</t>
  </si>
  <si>
    <t>Crushed</t>
  </si>
  <si>
    <t>GRAPE CRUSH AND PURCHASE SUMMARY</t>
  </si>
  <si>
    <t>SECTION A.</t>
  </si>
  <si>
    <t>1.</t>
  </si>
  <si>
    <t>2.</t>
  </si>
  <si>
    <t>Non-related</t>
  </si>
  <si>
    <t>Grown by</t>
  </si>
  <si>
    <t>Your</t>
  </si>
  <si>
    <t>Firm</t>
  </si>
  <si>
    <t xml:space="preserve">    b. Purchased by your firm for distilling materials, (Section III.)</t>
  </si>
  <si>
    <t xml:space="preserve">    a. Purchased by your firm for wine, concentrate, etc. (Section II.)</t>
  </si>
  <si>
    <t xml:space="preserve">    c. Grown by your firm.</t>
  </si>
  <si>
    <t>6.  Total tons crushed by your firm (Col. 3) that were purchased as distilling materials (Col. 17).  Enter this tonnage in both columns.</t>
  </si>
  <si>
    <t>8.  Total tons crushed by your firm (Col 3.) that were purchased from growers (Col. 5).  Enter this amount in both columns.  Do not include purchases for distilling material that were listed on line 6.</t>
  </si>
  <si>
    <t>10.  GRAND TOTAL TONS:  Sum lines 1 through 9.  Totals should agree with grand totals in Section B.</t>
  </si>
  <si>
    <t>3a.</t>
  </si>
  <si>
    <t>3b.</t>
  </si>
  <si>
    <t>3c.</t>
  </si>
  <si>
    <t>4.</t>
  </si>
  <si>
    <t>5.</t>
  </si>
  <si>
    <t>6.</t>
  </si>
  <si>
    <t>7.</t>
  </si>
  <si>
    <t>8.</t>
  </si>
  <si>
    <t>9.</t>
  </si>
  <si>
    <t>10.</t>
  </si>
  <si>
    <t>11.</t>
  </si>
  <si>
    <t>NOTE:</t>
  </si>
  <si>
    <t>(Enter a zero if the question does not apply.)</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</si>
  <si>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</si>
  <si>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</si>
  <si>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</si>
  <si>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</si>
  <si>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</si>
  <si>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</si>
  <si>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</si>
  <si>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</si>
  <si>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</si>
  <si>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</si>
  <si>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</si>
  <si>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</si>
  <si>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</si>
  <si>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</si>
  <si>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</si>
  <si>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</si>
  <si>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</si>
  <si>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</si>
  <si>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b.  Did you RESELL grapes from an original grower</t>
  </si>
  <si>
    <t>Data Page Totals</t>
  </si>
  <si>
    <t>Grand Total Tons Sec. B</t>
  </si>
  <si>
    <t>Grand Total Tons Sec. A</t>
  </si>
  <si>
    <t>A.  Purchased Grapes:</t>
  </si>
  <si>
    <t>Total Value</t>
  </si>
  <si>
    <t>other than</t>
  </si>
  <si>
    <t>(tons)</t>
  </si>
  <si>
    <t>B. Grapes Not Purchased</t>
  </si>
  <si>
    <t>Grape Crush and Grape Acreage Assessments</t>
  </si>
  <si>
    <t>A. Over 100 Tons Received:</t>
  </si>
  <si>
    <t>B. 100 Tons or Less Received:</t>
  </si>
  <si>
    <t>C. Pierce's Disease Total Assessment</t>
  </si>
  <si>
    <t>Remit one check for amount due.</t>
  </si>
  <si>
    <t>Assessment Subtotal</t>
  </si>
  <si>
    <t>Assessment Totals</t>
  </si>
  <si>
    <t>Table 10.</t>
  </si>
  <si>
    <t>Description of Worksheet.</t>
  </si>
  <si>
    <t>Assessment Report Totals.</t>
  </si>
  <si>
    <t>Value</t>
  </si>
  <si>
    <t xml:space="preserve"> (Total Value X</t>
  </si>
  <si>
    <t>)</t>
  </si>
  <si>
    <t>Calculated Values</t>
  </si>
  <si>
    <r>
      <t>PURCHASED</t>
    </r>
    <r>
      <rPr>
        <sz val="8"/>
        <rFont val="Arial"/>
        <family val="2"/>
      </rPr>
      <t xml:space="preserve"> by you</t>
    </r>
  </si>
  <si>
    <t>from grower(s)?</t>
  </si>
  <si>
    <t>Was tonnage</t>
  </si>
  <si>
    <t>Tonnage</t>
  </si>
  <si>
    <t>Will these repurchased</t>
  </si>
  <si>
    <t>grapes be crushed by</t>
  </si>
  <si>
    <t>another processor?</t>
  </si>
  <si>
    <t>Repurchased Grapes</t>
  </si>
  <si>
    <t>Crushed by Other</t>
  </si>
  <si>
    <t xml:space="preserve"> Processors for You</t>
  </si>
  <si>
    <t>Crushed by You.</t>
  </si>
  <si>
    <t>1=YES; else leave blank.</t>
  </si>
  <si>
    <t>1 = YES; else leave blank</t>
  </si>
  <si>
    <t>Special Notes</t>
  </si>
  <si>
    <t>(blank) no note needed</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</si>
  <si>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</si>
  <si>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</si>
  <si>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</si>
  <si>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</si>
  <si>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</si>
  <si>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</si>
  <si>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</si>
  <si>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</si>
  <si>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</si>
  <si>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</si>
  <si>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</si>
  <si>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</si>
  <si>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</si>
  <si>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</si>
  <si>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</si>
  <si>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</si>
  <si>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</si>
  <si>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</si>
  <si>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</si>
  <si>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</si>
  <si>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</si>
  <si>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</si>
  <si>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</si>
  <si>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</si>
  <si>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</si>
  <si>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</si>
  <si>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Flame Tokay</t>
  </si>
  <si>
    <t>Total Table</t>
  </si>
  <si>
    <t>WINE GRAPES (WHITE):</t>
  </si>
  <si>
    <t>Arneis</t>
  </si>
  <si>
    <t>Chenin Blanc</t>
  </si>
  <si>
    <t>Flora</t>
  </si>
  <si>
    <t>French Colombard</t>
  </si>
  <si>
    <t>Gewurztraminer</t>
  </si>
  <si>
    <t>Grenache Blanc</t>
  </si>
  <si>
    <t>Marsanne</t>
  </si>
  <si>
    <t>Melon</t>
  </si>
  <si>
    <t>Muscat Orange</t>
  </si>
  <si>
    <t>Muscat of Alexandria</t>
  </si>
  <si>
    <t>Pinot Blanc</t>
  </si>
  <si>
    <t>Roussanne</t>
  </si>
  <si>
    <t>Sauvignon Blanc</t>
  </si>
  <si>
    <t>Sauvignon Musque</t>
  </si>
  <si>
    <t>Semillon</t>
  </si>
  <si>
    <t>Symphony</t>
  </si>
  <si>
    <t>Tocai Friulano</t>
  </si>
  <si>
    <t>Verdelho</t>
  </si>
  <si>
    <t>Vernaccia</t>
  </si>
  <si>
    <t>Viognier</t>
  </si>
  <si>
    <t>Total White</t>
  </si>
  <si>
    <t>WINE GRAPES (RED):</t>
  </si>
  <si>
    <t>Aglianico</t>
  </si>
  <si>
    <t>Aleatico</t>
  </si>
  <si>
    <t>Barbera</t>
  </si>
  <si>
    <t>Cabernet Franc</t>
  </si>
  <si>
    <t>Cabernet Sauvignon</t>
  </si>
  <si>
    <t>Carignane</t>
  </si>
  <si>
    <t>90-3618</t>
  </si>
  <si>
    <t>Picpoul Blanc</t>
  </si>
  <si>
    <t>Carnelian</t>
  </si>
  <si>
    <t>Centurian</t>
  </si>
  <si>
    <t>Charbono</t>
  </si>
  <si>
    <t>Counoise</t>
  </si>
  <si>
    <t>Dolcetto</t>
  </si>
  <si>
    <t>Freisa</t>
  </si>
  <si>
    <t>Graciano</t>
  </si>
  <si>
    <t>Lagrein</t>
  </si>
  <si>
    <t>Malbec</t>
  </si>
  <si>
    <t>Merlot</t>
  </si>
  <si>
    <t>Mission</t>
  </si>
  <si>
    <t>Montepulciano</t>
  </si>
  <si>
    <t>Nebbiolo</t>
  </si>
  <si>
    <t>Negroamaro</t>
  </si>
  <si>
    <t>Petit Verdot</t>
  </si>
  <si>
    <t>Petite Sirah</t>
  </si>
  <si>
    <t>Pinot Noir</t>
  </si>
  <si>
    <t>Pinotage</t>
  </si>
  <si>
    <t>Primitivo</t>
  </si>
  <si>
    <t>Royalty</t>
  </si>
  <si>
    <t>Ruby Cabernet</t>
  </si>
  <si>
    <t>Salvador</t>
  </si>
  <si>
    <t>Souzao</t>
  </si>
  <si>
    <t>Tannat</t>
  </si>
  <si>
    <t>Teroldego</t>
  </si>
  <si>
    <t>Tinta Cao</t>
  </si>
  <si>
    <t>Tinta Madeira</t>
  </si>
  <si>
    <t>Zinfandel</t>
  </si>
  <si>
    <t>Total Red</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</si>
  <si>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</si>
  <si>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</si>
  <si>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</si>
  <si>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</si>
  <si>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</si>
  <si>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</si>
  <si>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</si>
  <si>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</si>
  <si>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</si>
  <si>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</si>
  <si>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</si>
  <si>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</si>
  <si>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</si>
  <si>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Total Grapes Crushed By You For Others</t>
  </si>
  <si>
    <t>Vineyard Or Grower Name</t>
  </si>
  <si>
    <t>Data Page: Identification, Sections I, II and III.</t>
  </si>
  <si>
    <t>RAISIN GRAPES:</t>
  </si>
  <si>
    <t>(note as needed below)</t>
  </si>
  <si>
    <t>Grape Varieties Listed Alphabetically</t>
  </si>
  <si>
    <t>Grape</t>
  </si>
  <si>
    <t>Comment</t>
  </si>
  <si>
    <t>officecode</t>
  </si>
  <si>
    <t>010-367</t>
  </si>
  <si>
    <t>Table</t>
  </si>
  <si>
    <t>016-226</t>
  </si>
  <si>
    <t>119-300</t>
  </si>
  <si>
    <t>164-020</t>
  </si>
  <si>
    <t>Wine-Red</t>
  </si>
  <si>
    <t>Wine-White</t>
  </si>
  <si>
    <t>has an alias</t>
  </si>
  <si>
    <t>Raisin</t>
  </si>
  <si>
    <t>Cortese</t>
  </si>
  <si>
    <t>varcode</t>
  </si>
  <si>
    <t>d1</t>
  </si>
  <si>
    <t>d2</t>
  </si>
  <si>
    <t>d3</t>
  </si>
  <si>
    <t>d4</t>
  </si>
  <si>
    <t>d5</t>
  </si>
  <si>
    <t>d6</t>
  </si>
  <si>
    <t>d7</t>
  </si>
  <si>
    <t>d8</t>
  </si>
  <si>
    <t>d9</t>
  </si>
  <si>
    <t>d10</t>
  </si>
  <si>
    <t>d11</t>
  </si>
  <si>
    <t>d12</t>
  </si>
  <si>
    <t>d13</t>
  </si>
  <si>
    <t>d14</t>
  </si>
  <si>
    <t>d15</t>
  </si>
  <si>
    <t>d16</t>
  </si>
  <si>
    <t>d17</t>
  </si>
  <si>
    <t>sttl</t>
  </si>
  <si>
    <t>sttlly</t>
  </si>
  <si>
    <t>variety</t>
  </si>
  <si>
    <t>1/</t>
  </si>
  <si>
    <t>Tons 2/</t>
  </si>
  <si>
    <t>3/</t>
  </si>
  <si>
    <t>2/ Include tonnage of grapes purchased from a grower where there is less than 5 percent common ownership between the winery and the grower.</t>
  </si>
  <si>
    <t>Refer to Page 3 of the paper copy of this form for further details regarding related and non-related purchases.</t>
  </si>
  <si>
    <t>Grape Variety</t>
  </si>
  <si>
    <t>on</t>
  </si>
  <si>
    <t>MOG.</t>
  </si>
  <si>
    <t>(Material</t>
  </si>
  <si>
    <t>grapes.)</t>
  </si>
  <si>
    <t>Variety of grape and processing codes.</t>
  </si>
  <si>
    <t>a.  Did you PURCHASE any grapes directly from growers?  ……………….</t>
  </si>
  <si>
    <t>For</t>
  </si>
  <si>
    <t>c.  Did you REPURCHASE grapes from a seller who was not the original grower?</t>
  </si>
  <si>
    <t xml:space="preserve">3.  Did you crush grapes for ANY processors and/or firms or growers </t>
  </si>
  <si>
    <t>If Yes:  Continue.  If No:  Proceed to Question 2.  ……………………………</t>
  </si>
  <si>
    <t>3/ List same variety purchases on different lines in the terms of the contracts (I.e., base price or minimum and maximum Brix limits) are different.</t>
  </si>
  <si>
    <t>Firm/Operation Name</t>
  </si>
  <si>
    <t>4.  Total tons purchased from growers and resold to other processors, but not crushed by your firm (Question 1b on "General Information" page.)</t>
  </si>
  <si>
    <t>Have you or will you receive any grapes</t>
  </si>
  <si>
    <t>5.  Total tons crushed by your firm that were repurchased from another processor (winery) not from the original grower (Question 1c on the "General Information" page.)</t>
  </si>
  <si>
    <t>(person to contact</t>
  </si>
  <si>
    <t>for questions)</t>
  </si>
  <si>
    <t>If Yes</t>
  </si>
  <si>
    <t>If No</t>
  </si>
  <si>
    <t>Yes</t>
  </si>
  <si>
    <t>No</t>
  </si>
  <si>
    <t>STATE OF CALIFORNIA</t>
  </si>
  <si>
    <t>Department of Food and Agriculture</t>
  </si>
  <si>
    <t>Division of Marketing Services</t>
  </si>
  <si>
    <t>Agricultural Statistics Branch</t>
  </si>
  <si>
    <t>650 Capitol Mall, Suite 6-100</t>
  </si>
  <si>
    <t>Sacramento, CA 95814</t>
  </si>
  <si>
    <t>1-800-851-1127</t>
  </si>
  <si>
    <t>you must complete and return this report.</t>
  </si>
  <si>
    <t>Introduction</t>
  </si>
  <si>
    <t>Operation information and screening questions.</t>
  </si>
  <si>
    <t>Grape Crush and Purchase Inquiry Excel Workbook, Introduction.</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</si>
  <si>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</si>
  <si>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</si>
  <si>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</si>
  <si>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</si>
  <si>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</si>
  <si>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to another processor for crushing?  ……….………………………</t>
  </si>
  <si>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</si>
  <si>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</si>
  <si>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</si>
  <si>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</si>
  <si>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</si>
  <si>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</si>
  <si>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</si>
  <si>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</si>
  <si>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</si>
  <si>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</si>
  <si>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</si>
  <si>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</si>
  <si>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</si>
  <si>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</si>
  <si>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</si>
  <si>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</si>
  <si>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</si>
  <si>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</si>
  <si>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</si>
  <si>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</si>
  <si>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</si>
  <si>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</si>
  <si>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</si>
  <si>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</si>
  <si>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</si>
  <si>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</si>
  <si>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the grapes and</t>
  </si>
  <si>
    <t xml:space="preserve">then crushed </t>
  </si>
  <si>
    <t>these grapes at</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</si>
  <si>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</si>
  <si>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</si>
  <si>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</si>
  <si>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</si>
  <si>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</si>
  <si>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</si>
  <si>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</si>
  <si>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</si>
  <si>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</si>
  <si>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</si>
  <si>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</si>
  <si>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</si>
  <si>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</si>
  <si>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</si>
  <si>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</si>
  <si>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</si>
  <si>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</si>
  <si>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</si>
  <si>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</si>
  <si>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</si>
  <si>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</si>
  <si>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</si>
  <si>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</si>
  <si>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</si>
  <si>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</si>
  <si>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</si>
  <si>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</si>
  <si>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</si>
  <si>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</si>
  <si>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</si>
  <si>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</si>
  <si>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</si>
  <si>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</si>
  <si>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</si>
  <si>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</si>
  <si>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</si>
  <si>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</si>
  <si>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</si>
  <si>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</si>
  <si>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</si>
  <si>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</si>
  <si>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</si>
  <si>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</si>
  <si>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</si>
  <si>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</si>
  <si>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</si>
  <si>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</si>
  <si>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</si>
  <si>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</si>
  <si>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</si>
  <si>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</si>
  <si>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</si>
  <si>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</si>
  <si>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</si>
  <si>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</si>
  <si>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</si>
  <si>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</si>
  <si>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</si>
  <si>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</si>
  <si>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</si>
  <si>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</si>
  <si>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</si>
  <si>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</si>
  <si>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</si>
  <si>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</si>
  <si>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</si>
  <si>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</si>
  <si>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</si>
  <si>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</si>
  <si>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</si>
  <si>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</si>
  <si>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</si>
  <si>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</si>
  <si>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</si>
  <si>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</si>
  <si>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</si>
  <si>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</si>
  <si>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If MOG is in</t>
  </si>
  <si>
    <t>crushed tons</t>
  </si>
  <si>
    <t xml:space="preserve">and deducted </t>
  </si>
  <si>
    <t>from pruchased</t>
  </si>
  <si>
    <t>tonnage,  enter</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</si>
  <si>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</si>
  <si>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</si>
  <si>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</si>
  <si>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</si>
  <si>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</si>
  <si>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</si>
  <si>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</si>
  <si>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</si>
  <si>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</si>
  <si>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</si>
  <si>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</si>
  <si>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</si>
  <si>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</si>
  <si>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</si>
  <si>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</si>
  <si>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</si>
  <si>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</si>
  <si>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</si>
  <si>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</si>
  <si>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</si>
  <si>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</si>
  <si>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</si>
  <si>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</si>
  <si>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</si>
  <si>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</si>
  <si>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</si>
  <si>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</si>
  <si>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</si>
  <si>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</si>
  <si>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</si>
  <si>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</si>
  <si>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</si>
  <si>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</si>
  <si>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</si>
  <si>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</si>
  <si>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</si>
  <si>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</si>
  <si>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</si>
  <si>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</si>
  <si>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</si>
  <si>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</si>
  <si>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</si>
  <si>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</si>
  <si>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</si>
  <si>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</si>
  <si>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</si>
  <si>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</si>
  <si>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</si>
  <si>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</si>
  <si>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</si>
  <si>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</si>
  <si>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</si>
  <si>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</si>
  <si>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</si>
  <si>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</si>
  <si>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</si>
  <si>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</si>
  <si>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</si>
  <si>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</si>
  <si>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</si>
  <si>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</si>
  <si>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</si>
  <si>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</si>
  <si>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</si>
  <si>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</si>
  <si>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</si>
  <si>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</si>
  <si>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</si>
  <si>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</si>
  <si>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</si>
  <si>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</si>
  <si>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</si>
  <si>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</si>
  <si>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</si>
  <si>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</si>
  <si>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</si>
  <si>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</si>
  <si>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</si>
  <si>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</si>
  <si>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</si>
  <si>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</si>
  <si>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</si>
  <si>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</si>
  <si>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</si>
  <si>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</si>
  <si>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</si>
  <si>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</si>
  <si>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</si>
  <si>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</si>
  <si>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</si>
  <si>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</si>
  <si>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</si>
  <si>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</si>
  <si>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</si>
  <si>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</si>
  <si>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</si>
  <si>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</si>
  <si>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</si>
  <si>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</si>
  <si>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</si>
  <si>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</si>
  <si>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</si>
  <si>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</si>
  <si>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</si>
  <si>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</si>
  <si>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</si>
  <si>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</si>
  <si>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</si>
  <si>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</si>
  <si>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</si>
  <si>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</si>
  <si>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</si>
  <si>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</si>
  <si>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</si>
  <si>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</si>
  <si>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</si>
  <si>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</si>
  <si>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</si>
  <si>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</si>
  <si>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</si>
  <si>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</si>
  <si>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</si>
  <si>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</si>
  <si>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</si>
  <si>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</si>
  <si>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</si>
  <si>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</si>
  <si>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</si>
  <si>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</si>
  <si>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</si>
  <si>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</si>
  <si>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</si>
  <si>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</si>
  <si>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</si>
  <si>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</si>
  <si>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</si>
  <si>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</si>
  <si>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</si>
  <si>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</si>
  <si>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</si>
  <si>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</si>
  <si>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</si>
  <si>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</si>
  <si>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</si>
  <si>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</si>
  <si>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</si>
  <si>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</si>
  <si>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</si>
  <si>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</si>
  <si>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</si>
  <si>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</si>
  <si>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</si>
  <si>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</si>
  <si>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</si>
  <si>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</si>
  <si>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</si>
  <si>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</si>
  <si>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</si>
  <si>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</si>
  <si>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</si>
  <si>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</si>
  <si>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</si>
  <si>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</si>
  <si>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</si>
  <si>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</si>
  <si>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</si>
  <si>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</si>
  <si>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</si>
  <si>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</si>
  <si>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</si>
  <si>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</si>
  <si>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</si>
  <si>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</si>
  <si>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</si>
  <si>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</si>
  <si>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</si>
  <si>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</si>
  <si>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</si>
  <si>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</si>
  <si>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</si>
  <si>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</si>
  <si>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</si>
  <si>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Other White Wine</t>
  </si>
  <si>
    <t>Other Red Wine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</si>
  <si>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</si>
  <si>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</si>
  <si>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</si>
  <si>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</si>
  <si>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</si>
  <si>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</si>
  <si>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</si>
  <si>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</si>
  <si>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</si>
  <si>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</si>
  <si>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</si>
  <si>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</si>
  <si>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</si>
  <si>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</si>
  <si>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</si>
  <si>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</si>
  <si>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</si>
  <si>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</si>
  <si>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</si>
  <si>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</si>
  <si>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</si>
  <si>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</si>
  <si>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</si>
  <si>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</si>
  <si>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</si>
  <si>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</si>
  <si>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</si>
  <si>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</si>
  <si>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</si>
  <si>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</si>
  <si>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</si>
  <si>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</si>
  <si>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</si>
  <si>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</si>
  <si>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</si>
  <si>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</si>
  <si>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</si>
  <si>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</si>
  <si>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</si>
  <si>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</si>
  <si>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</si>
  <si>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</si>
  <si>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</si>
  <si>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</si>
  <si>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</si>
  <si>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</si>
  <si>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</si>
  <si>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</si>
  <si>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</si>
  <si>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</si>
  <si>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</si>
  <si>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</si>
  <si>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</si>
  <si>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</si>
  <si>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</si>
  <si>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</si>
  <si>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</si>
  <si>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</si>
  <si>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</si>
  <si>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</si>
  <si>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</si>
  <si>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</si>
  <si>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</si>
  <si>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</si>
  <si>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</si>
  <si>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</si>
  <si>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</si>
  <si>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</si>
  <si>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</si>
  <si>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</si>
  <si>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</si>
  <si>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</si>
  <si>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</si>
  <si>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</si>
  <si>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</si>
  <si>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</si>
  <si>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</si>
  <si>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</si>
  <si>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</si>
  <si>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</si>
  <si>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</si>
  <si>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</si>
  <si>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</si>
  <si>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</si>
  <si>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</si>
  <si>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</si>
  <si>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</si>
  <si>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</si>
  <si>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</si>
  <si>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</si>
  <si>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</si>
  <si>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</si>
  <si>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</si>
  <si>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</si>
  <si>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</si>
  <si>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</si>
  <si>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</si>
  <si>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</si>
  <si>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</si>
  <si>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</si>
  <si>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</si>
  <si>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</si>
  <si>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</si>
  <si>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</si>
  <si>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</si>
  <si>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</si>
  <si>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</si>
  <si>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</si>
  <si>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</si>
  <si>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</si>
  <si>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Flame Seedless</t>
  </si>
  <si>
    <t>Princess</t>
  </si>
  <si>
    <t>Ruby Seedless</t>
  </si>
  <si>
    <t>Burger</t>
  </si>
  <si>
    <t>Chardonnay</t>
  </si>
  <si>
    <t>Gray Riesling</t>
  </si>
  <si>
    <t>Malvasia Bianca</t>
  </si>
  <si>
    <t>Muscat Blanc</t>
  </si>
  <si>
    <t>Palomino</t>
  </si>
  <si>
    <t>Pinot Gris</t>
  </si>
  <si>
    <t>Sauvignon Vert</t>
  </si>
  <si>
    <t>St. Emilion</t>
  </si>
  <si>
    <t>White Riesling</t>
  </si>
  <si>
    <t>Alicante Bouschet</t>
  </si>
  <si>
    <t>Cinsaut</t>
  </si>
  <si>
    <t>Gamay (Napa)</t>
  </si>
  <si>
    <t>Grenache</t>
  </si>
  <si>
    <t>Meunier</t>
  </si>
  <si>
    <t>Muscat Hamburg</t>
  </si>
  <si>
    <t>Negrette</t>
  </si>
  <si>
    <t>Refosco</t>
  </si>
  <si>
    <t>to both questions 1 and 2,</t>
  </si>
  <si>
    <t xml:space="preserve">please complete and return the "Certification of No Grape Purchasing or </t>
  </si>
  <si>
    <t xml:space="preserve"> REPORT MUST BE IN THE OFFICE OF THE SECRETARY</t>
  </si>
  <si>
    <t>Rubired</t>
  </si>
  <si>
    <t>Sangiovese</t>
  </si>
  <si>
    <t>Syrah</t>
  </si>
  <si>
    <t>Tempranillo</t>
  </si>
  <si>
    <t>Touriga Nacional</t>
  </si>
  <si>
    <t>Trousseau</t>
  </si>
  <si>
    <t>Copying cells is always okay.</t>
  </si>
  <si>
    <t>RALLI SEEDLESS</t>
  </si>
  <si>
    <t>MARROO SEEDLESS</t>
  </si>
  <si>
    <t>SAGRANTINO</t>
  </si>
  <si>
    <t>TORRONTES</t>
  </si>
  <si>
    <t>CHARDONNAY MUSQUE</t>
  </si>
  <si>
    <t>LEMBERGER</t>
  </si>
  <si>
    <t>this is an alias for BLAUFRAENKISCH</t>
  </si>
  <si>
    <t>this is an alias for CRIMSON SEEDLESS</t>
  </si>
  <si>
    <t>Crimson Seedless</t>
  </si>
  <si>
    <t>Ribier</t>
  </si>
  <si>
    <t>Carmenere</t>
  </si>
  <si>
    <t>Nero D'Avola</t>
  </si>
  <si>
    <t>Never cut--it can damage this workbook.</t>
  </si>
  <si>
    <t>Never do a simple paste--it can damage this workbook.</t>
  </si>
  <si>
    <t>TRIPLETT BLANC</t>
  </si>
  <si>
    <t>If you need your own protection for sharing this file, please read below.</t>
  </si>
  <si>
    <t>COMMENTS</t>
  </si>
  <si>
    <t>11. CONCENTRATE.  Of the GRAND TOTAL TONS, what was the tonnage purchased and crushed for CONCENTRATE PRODUCTION.</t>
  </si>
  <si>
    <t>Question 2 Subtotal.</t>
  </si>
  <si>
    <t>Question 4 Subtotal.</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</si>
  <si>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</si>
  <si>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</si>
  <si>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</si>
  <si>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</si>
  <si>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</si>
  <si>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</si>
  <si>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</si>
  <si>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</si>
  <si>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</si>
  <si>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</si>
  <si>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</si>
  <si>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Over the Scale Tons.)</t>
  </si>
  <si>
    <t>Vermentino</t>
  </si>
  <si>
    <t>(Grower Return Value times</t>
  </si>
  <si>
    <t>Value of grapes times</t>
  </si>
  <si>
    <t>Value times</t>
  </si>
  <si>
    <t>Subtotal from Question 4 for Assessment 1B.</t>
  </si>
  <si>
    <t>Indicator 3</t>
  </si>
  <si>
    <t>Indicator 4</t>
  </si>
  <si>
    <t>Indicator 5</t>
  </si>
  <si>
    <t>Indcator 6</t>
  </si>
  <si>
    <t>Indicator 1</t>
  </si>
  <si>
    <t>Indicator 2</t>
  </si>
  <si>
    <t>9.   Yolo County north of Interstate 80 to the junction of Interstate 80 and U.S. 50 and north of U.S. 50; Sacramento County north of  U.S. 50; Del Norte, Siskiyou, Modoc, Humboldt, Trinity, Shasta, Lassen, Tehama, Plumas, Glenn, Butte, Colusa, Sutter, Yuba, and Sierra Counties</t>
  </si>
  <si>
    <t>17.  Yolo County south of Interstate 80 from the Solano County line to the junction of Interstate 80 and U.S. 50 and south of U.S. 50 and Sacramento County south of U.S. 50 and west of Interstate 5.</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</si>
  <si>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</si>
  <si>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</si>
  <si>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</si>
  <si>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</si>
  <si>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</si>
  <si>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</si>
  <si>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</si>
  <si>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</si>
  <si>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</si>
  <si>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(Use full name from</t>
  </si>
  <si>
    <t>our Variety Worksheet.)</t>
  </si>
  <si>
    <t>Column #5 times Column #16</t>
  </si>
  <si>
    <t>Column #17 times Column #19</t>
  </si>
  <si>
    <t>Q1bIndicator2</t>
  </si>
  <si>
    <t>Q1bIndicator</t>
  </si>
  <si>
    <t>Crushed For You</t>
  </si>
  <si>
    <t>Crushed ByYou</t>
  </si>
  <si>
    <t>Crushed By You</t>
  </si>
  <si>
    <t>Every line you enter in this workbook needs a variety name, district number, tonnage and</t>
  </si>
  <si>
    <t>General Notes:</t>
  </si>
  <si>
    <t>About Zero Values?</t>
  </si>
  <si>
    <t>(a)  Please list these wineries and requested information below, AND</t>
  </si>
  <si>
    <t>(a) Please list these wineries and requested information below, AND</t>
  </si>
  <si>
    <t>CASTLEROCK RED</t>
  </si>
  <si>
    <t>Moscato Gaillo</t>
  </si>
  <si>
    <t>Triplett Blanc</t>
  </si>
  <si>
    <t>Sagrantino</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</si>
  <si>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</si>
  <si>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</si>
  <si>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</si>
  <si>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</si>
  <si>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(b) If tons were purchased, include these tons on the Data Page in Section II,</t>
  </si>
  <si>
    <t>(b)  Report the original purchases in Section II on the Data Page, not the resale price.</t>
  </si>
  <si>
    <t>(a)  Please list these wineries and requested information below.</t>
  </si>
  <si>
    <t xml:space="preserve">(b)  If repurchased tons are crushed for you by another processor, </t>
  </si>
  <si>
    <t>If yes, please list the tonnages and requested information below.</t>
  </si>
  <si>
    <t>If yes, please list these firms and requested information below.</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</si>
  <si>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</si>
  <si>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</si>
  <si>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</si>
  <si>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</si>
  <si>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</si>
  <si>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</si>
  <si>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</si>
  <si>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</si>
  <si>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</si>
  <si>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</si>
  <si>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</si>
  <si>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</si>
  <si>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</si>
  <si>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</si>
  <si>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 xml:space="preserve">     but do not show these tons in Section I on the Data Page.</t>
  </si>
  <si>
    <t>Report the purchases in Section II on the Data Page.</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</si>
  <si>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</si>
  <si>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</si>
  <si>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</si>
  <si>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</si>
  <si>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</si>
  <si>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</si>
  <si>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</si>
  <si>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</si>
  <si>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</si>
  <si>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</si>
  <si>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</si>
  <si>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Published Grape Variety Names With An Alias or Other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</si>
  <si>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</si>
  <si>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</si>
  <si>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</si>
  <si>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</si>
  <si>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</si>
  <si>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</si>
  <si>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</si>
  <si>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</si>
  <si>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REQUIRED:</t>
  </si>
  <si>
    <t>1=YES;</t>
  </si>
  <si>
    <t>else leave it blank.</t>
  </si>
  <si>
    <t>OPTIONAL: Crushed by your firm for processors (from Q #3).</t>
  </si>
  <si>
    <t>Crushed by your firm for growers who did not purchase (all Q #4).</t>
  </si>
  <si>
    <t>Data Page Subtotal.</t>
  </si>
  <si>
    <t>OPTIONAL: Question 3 Subtotal.</t>
  </si>
  <si>
    <t>Answer questions 1 and 2.</t>
  </si>
  <si>
    <t>(For this workbook, you DO NOT need to re-enter any Question 1C tonnages which were crushed by another processor into Question 2.)</t>
  </si>
  <si>
    <t>(For this workbook, you DO NOT need to re-enter any Question 1C data nor repurchase prices into the Data Page.)</t>
  </si>
  <si>
    <t>1/ Refer to the map on the Districts worksheet here or on Page 10 of the paper copy of this form to identify the districts where grown.</t>
  </si>
  <si>
    <t>(For this workbook, you DO NOT need to re-enter any Question 3 data into the Data Page.)</t>
  </si>
  <si>
    <t>(For this workbook, you DO NOT need to re-enter any Question 4 data into the Data Page.)</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</si>
  <si>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</si>
  <si>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</si>
  <si>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</si>
  <si>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</si>
  <si>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</si>
  <si>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</si>
  <si>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</si>
  <si>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</si>
  <si>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</si>
  <si>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</si>
  <si>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</si>
  <si>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1B. Subtotal</t>
  </si>
  <si>
    <t>Subtotals from worksheets.</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</si>
  <si>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</si>
  <si>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</si>
  <si>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</si>
  <si>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</si>
  <si>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</si>
  <si>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</si>
  <si>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</si>
  <si>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 xml:space="preserve"> (DO NOT enter REPURCHASED grapes crushed for you by another processor here in Question 2 nor anywhere on the</t>
  </si>
  <si>
    <t xml:space="preserve"> Data Page.  Enter all repurchased tons only in Question 1c and indicate there if they are crushed by another processor.)</t>
  </si>
  <si>
    <t>Call or email if you need any help.  1-800-851-1127</t>
  </si>
  <si>
    <t xml:space="preserve">4)  If you have resold grapes (Question 1B), enter the purchase information for these grapes only into Section II </t>
  </si>
  <si>
    <t>your facility, enter</t>
  </si>
  <si>
    <t>Your Repurchased Grapes That Are Crushed by Another Processor.</t>
  </si>
  <si>
    <t>1 = YES</t>
  </si>
  <si>
    <t>(seller not</t>
  </si>
  <si>
    <t>original grower)</t>
  </si>
  <si>
    <t>Repurchases--Question 1C.</t>
  </si>
  <si>
    <t>VENUS</t>
  </si>
  <si>
    <t>GOLDEN GLOBE</t>
  </si>
  <si>
    <t>ARINARNOA</t>
  </si>
  <si>
    <t>SEGALIN</t>
  </si>
  <si>
    <t>Ribolla Gialla</t>
  </si>
  <si>
    <t>Torrontes</t>
  </si>
  <si>
    <t>1B = Resold</t>
  </si>
  <si>
    <t>2 = crushed by another</t>
  </si>
  <si>
    <t xml:space="preserve">      processor for you.</t>
  </si>
  <si>
    <t>Tons Crushed</t>
  </si>
  <si>
    <t>Assessment:</t>
  </si>
  <si>
    <t>Total Tons Received</t>
  </si>
  <si>
    <t>Total Value  X</t>
  </si>
  <si>
    <t>Indicator 7</t>
  </si>
  <si>
    <t>1A. Purchased Grapes:</t>
  </si>
  <si>
    <t xml:space="preserve">     Subtotal from Data Page for Assessment 1B:   Grapes not purchased.</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</si>
  <si>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</si>
  <si>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</si>
  <si>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</si>
  <si>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</si>
  <si>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</si>
  <si>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</si>
  <si>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</si>
  <si>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</si>
  <si>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</si>
  <si>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</si>
  <si>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</si>
  <si>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</si>
  <si>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</si>
  <si>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</si>
  <si>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</si>
  <si>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</si>
  <si>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</si>
  <si>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</si>
  <si>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</si>
  <si>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</si>
  <si>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</si>
  <si>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</si>
  <si>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</si>
  <si>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</si>
  <si>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</si>
  <si>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</si>
  <si>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</si>
  <si>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</si>
  <si>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</si>
  <si>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</si>
  <si>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</si>
  <si>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</si>
  <si>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</si>
  <si>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</si>
  <si>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</si>
  <si>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</si>
  <si>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</si>
  <si>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</si>
  <si>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</si>
  <si>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</si>
  <si>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</si>
  <si>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</si>
  <si>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e-mail:</t>
  </si>
  <si>
    <t>Crushed At</t>
  </si>
  <si>
    <t>Section II.</t>
  </si>
  <si>
    <t>Section III.</t>
  </si>
  <si>
    <t>Purchased and</t>
  </si>
  <si>
    <t>Albarino</t>
  </si>
  <si>
    <t>Gruner Veltliner</t>
  </si>
  <si>
    <t>Blaufraenkisch</t>
  </si>
  <si>
    <t>Ciliegiolo</t>
  </si>
  <si>
    <t>Fiano</t>
  </si>
  <si>
    <t>Dornfelder</t>
  </si>
  <si>
    <t>Durif</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</si>
  <si>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</si>
  <si>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</si>
  <si>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</si>
  <si>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</si>
  <si>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</si>
  <si>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</si>
  <si>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</si>
  <si>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</si>
  <si>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</si>
  <si>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</si>
  <si>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</si>
  <si>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</si>
  <si>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</si>
  <si>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</si>
  <si>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</si>
  <si>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</si>
  <si>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</si>
  <si>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</si>
  <si>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</si>
  <si>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</si>
  <si>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</si>
  <si>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</si>
  <si>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</si>
  <si>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</si>
  <si>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</si>
  <si>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</si>
  <si>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</si>
  <si>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</si>
  <si>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</si>
  <si>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</si>
  <si>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</si>
  <si>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</si>
  <si>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</si>
  <si>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</si>
  <si>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</si>
  <si>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</si>
  <si>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</si>
  <si>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</si>
  <si>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</si>
  <si>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</si>
  <si>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</si>
  <si>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</si>
  <si>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</si>
  <si>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indicate so here in column J and enter the crushor's name in column V.</t>
  </si>
  <si>
    <t>3.  Total tons that were crushed for you by other processors (Question 2 on "General Information" page),  but were:</t>
  </si>
  <si>
    <t>7.  Total tons crushed by your firm (Col. 3) that were grown by your firm, not purchased.  (Cooperatives report total membership tons crushed.)</t>
  </si>
  <si>
    <t>9.  Total Non-Related purchased tons crushed by your firm that were purchased from growers (Col. 6)  Do not include purchases for distilling materials that were listed on line 6.</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</si>
  <si>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</si>
  <si>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</si>
  <si>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</si>
  <si>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</si>
  <si>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</si>
  <si>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</si>
  <si>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</si>
  <si>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</si>
  <si>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</si>
  <si>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</si>
  <si>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</si>
  <si>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</si>
  <si>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</si>
  <si>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</si>
  <si>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</si>
  <si>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</si>
  <si>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</si>
  <si>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</si>
  <si>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</si>
  <si>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</si>
  <si>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</si>
  <si>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</si>
  <si>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</si>
  <si>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</si>
  <si>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</si>
  <si>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</si>
  <si>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</si>
  <si>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</si>
  <si>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</si>
  <si>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</si>
  <si>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</si>
  <si>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</si>
  <si>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</si>
  <si>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</si>
  <si>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</si>
  <si>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</si>
  <si>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</si>
  <si>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</si>
  <si>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</si>
  <si>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</si>
  <si>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</si>
  <si>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</si>
  <si>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St Laurent</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</si>
  <si>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</si>
  <si>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</si>
  <si>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</si>
  <si>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</si>
  <si>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</si>
  <si>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</si>
  <si>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</si>
  <si>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</si>
  <si>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</si>
  <si>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</si>
  <si>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</si>
  <si>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</si>
  <si>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</si>
  <si>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</si>
  <si>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</si>
  <si>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</si>
  <si>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</si>
  <si>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</si>
  <si>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</si>
  <si>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</si>
  <si>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</si>
  <si>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</si>
  <si>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</si>
  <si>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</si>
  <si>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</si>
  <si>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</si>
  <si>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</si>
  <si>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</si>
  <si>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</si>
  <si>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</si>
  <si>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</si>
  <si>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</si>
  <si>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</si>
  <si>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</si>
  <si>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</si>
  <si>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(916) 738-6600</t>
  </si>
  <si>
    <t>FAX: 1-855-270-2722</t>
  </si>
  <si>
    <t>(Including grapes produced by this firm.)</t>
  </si>
  <si>
    <t>x $15.00 per copy =</t>
  </si>
  <si>
    <t>(Crush and Acreage assessment is $0.00 when tons received is 100 or less.)</t>
  </si>
  <si>
    <t>1.  Pierce's Disease Assessment</t>
  </si>
  <si>
    <t>2. Grape Crush and Grape Acreage Assessments</t>
  </si>
  <si>
    <t>4. Total Grape Assessment</t>
  </si>
  <si>
    <t>5. Late Crush Tons Received:</t>
  </si>
  <si>
    <t>3. Do you want the Final Grape Crush Report mailed to you?</t>
  </si>
  <si>
    <t>(amount due = 1C + 2A + 3)</t>
  </si>
  <si>
    <t>BLACK IVORY</t>
  </si>
  <si>
    <t>ESTEEM</t>
  </si>
  <si>
    <t>SUGRATHIRTYEIGHT</t>
  </si>
  <si>
    <t>REGENT</t>
  </si>
  <si>
    <t>SAUVIGNON GRIS</t>
  </si>
  <si>
    <t>Autumn King</t>
  </si>
  <si>
    <t>Autumn Royal</t>
  </si>
  <si>
    <t>Emerald Seedless</t>
  </si>
  <si>
    <t>Red Globe</t>
  </si>
  <si>
    <t>Scarlet Royal</t>
  </si>
  <si>
    <t>Sweet Sunshine</t>
  </si>
  <si>
    <t>Vintage Red</t>
  </si>
  <si>
    <t>Verdejo</t>
  </si>
  <si>
    <t>Monastrell</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</si>
  <si>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</si>
  <si>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</si>
  <si>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</si>
  <si>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</si>
  <si>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</si>
  <si>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</si>
  <si>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</si>
  <si>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2017 State Total</t>
  </si>
  <si>
    <t>SARAH ANN</t>
  </si>
  <si>
    <t>ADORA</t>
  </si>
  <si>
    <t>CANDY SNAPS</t>
  </si>
  <si>
    <t>DELICIOUS RED</t>
  </si>
  <si>
    <t>SHEEGENE 18</t>
  </si>
  <si>
    <t>FUNNY FINGERS</t>
  </si>
  <si>
    <t>SWEET SURRENDER</t>
  </si>
  <si>
    <t>ARON KING</t>
  </si>
  <si>
    <t>KELLY</t>
  </si>
  <si>
    <t>SCHIOPPETTINO</t>
  </si>
  <si>
    <t>MENCIA</t>
  </si>
  <si>
    <t>BOURBOULENC</t>
  </si>
  <si>
    <t>SCUPPERNONG</t>
  </si>
  <si>
    <t>VERDICCHIO</t>
  </si>
  <si>
    <t>Cotton Candy</t>
  </si>
  <si>
    <t>Italia</t>
  </si>
  <si>
    <t>Pristine</t>
  </si>
  <si>
    <t>Summer Royal</t>
  </si>
  <si>
    <t>Mourvedre</t>
  </si>
  <si>
    <t>this is an alias for MOURVEDRE</t>
  </si>
  <si>
    <t>use OTHER RED</t>
  </si>
  <si>
    <t>use OTHER WHITE</t>
  </si>
  <si>
    <t>RIBOLLA NERA</t>
  </si>
  <si>
    <t>this is an alias for SCHIOPPETTINO</t>
  </si>
  <si>
    <t>(Make your check payable to       CDFA, Grape Crush.)</t>
  </si>
  <si>
    <t>2019 Crop Year</t>
  </si>
  <si>
    <t>1. Did you crush (at your facility) any grapes in 2019? ………….………….....</t>
  </si>
  <si>
    <t>2. Did you purchase any grapes directly from growers in 2019? ……………</t>
  </si>
  <si>
    <t>Crushing in 2019" (yellow) card.  (If you do not have this card, call and request one.)</t>
  </si>
  <si>
    <t>BY JANUARY 10, 2020</t>
  </si>
  <si>
    <t>1. Did your winery purchase grapes in 2019?</t>
  </si>
  <si>
    <t>2.  Were grapes crushed for you by other processors in 2019?  ……………</t>
  </si>
  <si>
    <t>who PURCHASED GRAPES in 2019?  …………………………………..</t>
  </si>
  <si>
    <t>4.  Did you crush grapes for growers, who DID NOT PURCHASE grapes in 2019?</t>
  </si>
  <si>
    <t xml:space="preserve">1.  Total tons you crushed for ANY processors and/or firms or growers, who PURCHASED GRAPES, in 2019.    (Question 3 on the "General Information" page.) </t>
  </si>
  <si>
    <t>2.  Total tons crushed for growers, who DID NOT PURCHASE grapes, in 2019.  (Question 4 on the "General Information" page.)</t>
  </si>
  <si>
    <t>The Preliminary Grape Crush Report is released February 10, 2020 and the Final Grape Crush Report on March 10, 2020.</t>
  </si>
  <si>
    <t>for crushing after December 15, 2019?</t>
  </si>
  <si>
    <t>(2019 crop)</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</si>
  <si>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</si>
  <si>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</si>
  <si>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</si>
  <si>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</si>
  <si>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</si>
  <si>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</si>
  <si>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</si>
  <si>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Table 10 of the 2018 Final Grape Crush Report.</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</si>
  <si>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</si>
  <si>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</si>
  <si>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</si>
  <si>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</si>
  <si>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</si>
  <si>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</si>
  <si>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</si>
  <si>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</si>
  <si>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</si>
  <si>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</si>
  <si>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</si>
  <si>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</si>
  <si>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</si>
  <si>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</si>
  <si>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</si>
  <si>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</si>
  <si>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</si>
  <si>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Jubilee</t>
  </si>
  <si>
    <t>Sugraone</t>
  </si>
  <si>
    <t>Sauvignon Gris</t>
  </si>
  <si>
    <t>FROM THE 2018 CROP BY TYPE, VARIETY AND REPORTING DISTRICT WHERE GROWN, WITH COMPARISON.</t>
  </si>
  <si>
    <t>2018 State Total</t>
  </si>
  <si>
    <t>Total Tons  X  $0.12</t>
  </si>
  <si>
    <t>Number of copies of the FINAL report requested</t>
  </si>
  <si>
    <t>www.nass.usda.gov/ca</t>
  </si>
  <si>
    <t>Grape Crush Publications:</t>
  </si>
  <si>
    <t>Source of this document:</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</si>
  <si>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</si>
  <si>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</si>
  <si>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</si>
  <si>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</si>
  <si>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</si>
  <si>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</si>
  <si>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</si>
  <si>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</si>
  <si>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</si>
  <si>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</si>
  <si>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</si>
  <si>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</si>
  <si>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</si>
  <si>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</si>
  <si>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</si>
  <si>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</si>
  <si>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</si>
  <si>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</si>
  <si>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</si>
  <si>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ver 19.0; 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</si>
</sst>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quot;$&quot;#,###,##0.0000;\-0.0000;;@"/>
    <numFmt numFmtId="174" formatCode="#,###,##0.0;\-#,###,##0.0;;@"/>
    <numFmt numFmtId="175" formatCode="#,###,##0.0;\-0.0;;@"/>
    <numFmt numFmtId="176" formatCode="#,###,##0.0;\-#,###,##0.0"/>
    <numFmt numFmtId="177" formatCode="&quot;$&quot;#,##0.00000"/>
    <numFmt numFmtId="178" formatCode="&quot;$&quot;#,###,##0.00;\-0.00"/>
    <numFmt numFmtId="179" formatCode="0."/>
    <numFmt numFmtId="180" formatCode="&quot;$&quot;#,###,##0.00;\-0.00;;@"/>
    <numFmt numFmtId="181" formatCode="#,##0."/>
  </numFmts>
  <fonts count="40"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sz val="10"/>
      <color indexed="10"/>
      <name val="Arial"/>
      <family val="2"/>
    </font>
    <font>
      <b/>
      <sz val="10"/>
      <color indexed="10"/>
      <name val="Arial"/>
      <family val="2"/>
    </font>
    <font>
      <b/>
      <sz val="8"/>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b/>
      <sz val="14"/>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s>
  <fills count="24">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Down">
        <bgColor indexed="31"/>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n">
        <color indexed="64"/>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thick">
        <color indexed="64"/>
      </right>
      <top style="thin">
        <color indexed="64"/>
      </top>
      <bottom/>
      <diagonal/>
    </border>
    <border>
      <left style="thick">
        <color indexed="64"/>
      </left>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double">
        <color indexed="64"/>
      </bottom>
      <diagonal/>
    </border>
    <border>
      <left/>
      <right style="double">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n">
        <color indexed="64"/>
      </right>
      <top/>
      <bottom style="medium">
        <color indexed="64"/>
      </bottom>
      <diagonal/>
    </border>
    <border>
      <left style="thick">
        <color indexed="64"/>
      </left>
      <right style="thin">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s>
  <cellStyleXfs count="2">
    <xf numFmtId="0" fontId="0" fillId="0" borderId="0"/>
    <xf numFmtId="0" fontId="33" fillId="0" borderId="0" applyNumberFormat="0" applyFill="0" applyBorder="0" applyAlignment="0" applyProtection="0">
      <alignment vertical="top"/>
      <protection locked="0"/>
    </xf>
  </cellStyleXfs>
  <cellXfs count="897">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4" fillId="3" borderId="7" xfId="0" applyFont="1"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10" fillId="3" borderId="4" xfId="0" quotePrefix="1" applyFont="1" applyFill="1" applyBorder="1" applyAlignment="1">
      <alignment horizontal="left"/>
    </xf>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2" fontId="0" fillId="0" borderId="0" xfId="0" applyNumberFormat="1"/>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3" xfId="0" applyNumberFormat="1" applyFont="1" applyFill="1" applyBorder="1" applyProtection="1">
      <protection locked="0"/>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0" xfId="0" applyFont="1" applyFill="1" applyBorder="1" applyAlignment="1">
      <alignment horizontal="center"/>
    </xf>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7" fillId="5" borderId="22" xfId="0" applyFont="1" applyFill="1" applyBorder="1" applyAlignment="1">
      <alignment horizontal="left"/>
    </xf>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7" fillId="5" borderId="1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45" xfId="0" applyFont="1" applyFill="1" applyBorder="1" applyAlignment="1">
      <alignment horizontal="center"/>
    </xf>
    <xf numFmtId="0" fontId="6" fillId="5" borderId="25" xfId="0" applyFont="1" applyFill="1" applyBorder="1" applyAlignment="1">
      <alignment horizontal="left"/>
    </xf>
    <xf numFmtId="0" fontId="7" fillId="5" borderId="14" xfId="0" applyFont="1" applyFill="1" applyBorder="1" applyAlignment="1">
      <alignment horizontal="left"/>
    </xf>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6"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7" xfId="0" applyNumberFormat="1" applyFill="1" applyBorder="1" applyProtection="1">
      <protection locked="0"/>
    </xf>
    <xf numFmtId="164" fontId="0" fillId="2" borderId="48"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7" fillId="5" borderId="49" xfId="0" applyFont="1" applyFill="1" applyBorder="1" applyAlignment="1">
      <alignment horizontal="left"/>
    </xf>
    <xf numFmtId="0" fontId="7" fillId="5" borderId="50" xfId="0" applyFont="1" applyFill="1" applyBorder="1" applyAlignment="1">
      <alignment horizontal="left"/>
    </xf>
    <xf numFmtId="0" fontId="7" fillId="5" borderId="0" xfId="0" applyFont="1" applyFill="1"/>
    <xf numFmtId="0" fontId="7" fillId="5" borderId="49" xfId="0" applyFont="1" applyFill="1" applyBorder="1"/>
    <xf numFmtId="0" fontId="7" fillId="5" borderId="32" xfId="0" applyFont="1" applyFill="1" applyBorder="1"/>
    <xf numFmtId="0" fontId="7" fillId="5" borderId="51" xfId="0" applyFont="1" applyFill="1" applyBorder="1" applyAlignment="1">
      <alignment horizontal="left"/>
    </xf>
    <xf numFmtId="0" fontId="6" fillId="5" borderId="6" xfId="0" applyFont="1" applyFill="1" applyBorder="1" applyAlignment="1">
      <alignment horizontal="center"/>
    </xf>
    <xf numFmtId="0" fontId="6" fillId="5" borderId="52" xfId="0" applyFont="1" applyFill="1" applyBorder="1" applyAlignment="1">
      <alignment horizontal="center"/>
    </xf>
    <xf numFmtId="0" fontId="6" fillId="5" borderId="53" xfId="0" applyFont="1" applyFill="1" applyBorder="1" applyAlignment="1">
      <alignment horizontal="center"/>
    </xf>
    <xf numFmtId="0" fontId="6" fillId="5" borderId="54" xfId="0" applyFont="1" applyFill="1" applyBorder="1"/>
    <xf numFmtId="0" fontId="6" fillId="5" borderId="4" xfId="0" applyFont="1" applyFill="1" applyBorder="1" applyAlignment="1">
      <alignment horizontal="left"/>
    </xf>
    <xf numFmtId="0" fontId="6" fillId="5" borderId="6" xfId="0" applyFont="1" applyFill="1" applyBorder="1" applyAlignment="1">
      <alignment horizontal="left"/>
    </xf>
    <xf numFmtId="0" fontId="6" fillId="5" borderId="4" xfId="0" applyFont="1" applyFill="1" applyBorder="1"/>
    <xf numFmtId="0" fontId="6" fillId="5" borderId="5" xfId="0" applyFont="1" applyFill="1" applyBorder="1"/>
    <xf numFmtId="0" fontId="6" fillId="5" borderId="6" xfId="0" applyFont="1" applyFill="1" applyBorder="1"/>
    <xf numFmtId="0" fontId="6" fillId="5" borderId="5" xfId="0" applyFont="1" applyFill="1" applyBorder="1" applyAlignment="1">
      <alignment horizontal="center"/>
    </xf>
    <xf numFmtId="0" fontId="6" fillId="5" borderId="50" xfId="0" applyFont="1" applyFill="1" applyBorder="1" applyAlignment="1">
      <alignment horizontal="center"/>
    </xf>
    <xf numFmtId="0" fontId="6" fillId="5" borderId="55" xfId="0" applyFont="1" applyFill="1" applyBorder="1" applyAlignment="1">
      <alignment horizontal="center"/>
    </xf>
    <xf numFmtId="0" fontId="6" fillId="5" borderId="9" xfId="0" applyFont="1" applyFill="1" applyBorder="1" applyAlignment="1">
      <alignment horizontal="left"/>
    </xf>
    <xf numFmtId="0" fontId="6" fillId="5" borderId="10" xfId="0" applyFont="1" applyFill="1" applyBorder="1" applyAlignment="1">
      <alignment horizontal="left"/>
    </xf>
    <xf numFmtId="0" fontId="6" fillId="5" borderId="9" xfId="0" applyFont="1" applyFill="1" applyBorder="1"/>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7" fillId="5" borderId="0" xfId="0" applyFont="1" applyFill="1" applyAlignment="1">
      <alignment horizontal="center"/>
    </xf>
    <xf numFmtId="0" fontId="0" fillId="6" borderId="0" xfId="0" applyFill="1"/>
    <xf numFmtId="0" fontId="0" fillId="5" borderId="56" xfId="0" applyFill="1" applyBorder="1"/>
    <xf numFmtId="0" fontId="4" fillId="5" borderId="17" xfId="0" applyFont="1" applyFill="1" applyBorder="1"/>
    <xf numFmtId="0" fontId="0" fillId="6" borderId="17" xfId="0" applyFill="1" applyBorder="1"/>
    <xf numFmtId="0" fontId="4" fillId="5" borderId="51" xfId="0" applyFont="1" applyFill="1" applyBorder="1"/>
    <xf numFmtId="0" fontId="0" fillId="5" borderId="57" xfId="0" applyFill="1" applyBorder="1"/>
    <xf numFmtId="0" fontId="7" fillId="6" borderId="58" xfId="0" applyFont="1" applyFill="1" applyBorder="1"/>
    <xf numFmtId="0" fontId="7" fillId="6" borderId="59" xfId="0" applyFont="1" applyFill="1" applyBorder="1"/>
    <xf numFmtId="0" fontId="8" fillId="6" borderId="58" xfId="0" applyFont="1" applyFill="1" applyBorder="1"/>
    <xf numFmtId="0" fontId="0" fillId="6" borderId="58" xfId="0" applyFill="1" applyBorder="1"/>
    <xf numFmtId="0" fontId="2" fillId="5" borderId="51" xfId="0" applyFont="1" applyFill="1" applyBorder="1" applyAlignment="1"/>
    <xf numFmtId="0" fontId="2" fillId="5" borderId="17" xfId="0" applyFont="1" applyFill="1" applyBorder="1" applyAlignment="1">
      <alignment horizontal="center"/>
    </xf>
    <xf numFmtId="0" fontId="4" fillId="3" borderId="0" xfId="0" applyFont="1" applyFill="1"/>
    <xf numFmtId="0" fontId="8" fillId="3" borderId="7" xfId="0" applyFont="1" applyFill="1" applyBorder="1"/>
    <xf numFmtId="0" fontId="0" fillId="3" borderId="4" xfId="0" applyFill="1" applyBorder="1" applyProtection="1"/>
    <xf numFmtId="0" fontId="0" fillId="3" borderId="5" xfId="0" applyFill="1" applyBorder="1" applyProtection="1"/>
    <xf numFmtId="0" fontId="3" fillId="3" borderId="5" xfId="0" applyFont="1"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0" fontId="2" fillId="3" borderId="0" xfId="0" applyFont="1" applyFill="1" applyBorder="1" applyAlignment="1" applyProtection="1">
      <alignment horizontal="center"/>
    </xf>
    <xf numFmtId="49" fontId="6" fillId="2" borderId="10" xfId="0" applyNumberFormat="1" applyFont="1" applyFill="1" applyBorder="1" applyProtection="1">
      <protection locked="0"/>
    </xf>
    <xf numFmtId="49" fontId="6" fillId="2" borderId="60"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61" xfId="0" applyFont="1" applyFill="1" applyBorder="1" applyAlignment="1">
      <alignment horizontal="center"/>
    </xf>
    <xf numFmtId="164" fontId="4" fillId="7" borderId="62" xfId="0" applyNumberFormat="1" applyFont="1" applyFill="1" applyBorder="1" applyProtection="1">
      <protection hidden="1"/>
    </xf>
    <xf numFmtId="166" fontId="4" fillId="7" borderId="62" xfId="0" applyNumberFormat="1" applyFont="1" applyFill="1" applyBorder="1" applyProtection="1">
      <protection hidden="1"/>
    </xf>
    <xf numFmtId="164" fontId="0" fillId="7" borderId="62"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62" xfId="0" applyNumberFormat="1" applyFill="1" applyBorder="1" applyProtection="1">
      <protection hidden="1"/>
    </xf>
    <xf numFmtId="0" fontId="0" fillId="5" borderId="8" xfId="0" applyFill="1" applyBorder="1" applyAlignment="1">
      <alignment horizontal="center"/>
    </xf>
    <xf numFmtId="0" fontId="11" fillId="6" borderId="58" xfId="0" applyFont="1" applyFill="1" applyBorder="1" applyAlignment="1">
      <alignment horizontal="center"/>
    </xf>
    <xf numFmtId="0" fontId="0" fillId="5" borderId="8" xfId="0" quotePrefix="1" applyFill="1" applyBorder="1" applyAlignment="1">
      <alignment horizontal="center"/>
    </xf>
    <xf numFmtId="0" fontId="9" fillId="3" borderId="0" xfId="0" applyFont="1" applyFill="1" applyBorder="1" applyProtection="1"/>
    <xf numFmtId="49" fontId="0" fillId="2" borderId="15" xfId="0" applyNumberFormat="1" applyFill="1" applyBorder="1" applyProtection="1">
      <protection locked="0"/>
    </xf>
    <xf numFmtId="0" fontId="0" fillId="5" borderId="23" xfId="0" applyFill="1" applyBorder="1" applyProtection="1">
      <protection hidden="1"/>
    </xf>
    <xf numFmtId="0" fontId="9" fillId="6" borderId="58" xfId="0" applyFont="1" applyFill="1" applyBorder="1"/>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3" xfId="0" applyFont="1" applyFill="1" applyBorder="1" applyAlignment="1">
      <alignment horizontal="center"/>
    </xf>
    <xf numFmtId="0" fontId="0" fillId="5" borderId="61" xfId="0" applyFill="1" applyBorder="1" applyAlignment="1">
      <alignment horizontal="center"/>
    </xf>
    <xf numFmtId="0" fontId="0" fillId="5" borderId="64"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5" xfId="0" applyNumberFormat="1" applyFont="1" applyFill="1" applyBorder="1"/>
    <xf numFmtId="0" fontId="0" fillId="5" borderId="65" xfId="0" applyFill="1" applyBorder="1"/>
    <xf numFmtId="0" fontId="0" fillId="5" borderId="12" xfId="0" applyFill="1" applyBorder="1"/>
    <xf numFmtId="0" fontId="0" fillId="5" borderId="66" xfId="0" applyFill="1" applyBorder="1"/>
    <xf numFmtId="164" fontId="0" fillId="5" borderId="30" xfId="0" applyNumberFormat="1" applyFill="1" applyBorder="1" applyProtection="1">
      <protection hidden="1"/>
    </xf>
    <xf numFmtId="0" fontId="0" fillId="3" borderId="30" xfId="0" applyFill="1" applyBorder="1"/>
    <xf numFmtId="164" fontId="4" fillId="7" borderId="67" xfId="0" applyNumberFormat="1" applyFont="1" applyFill="1" applyBorder="1" applyProtection="1">
      <protection hidden="1"/>
    </xf>
    <xf numFmtId="0" fontId="8" fillId="3" borderId="68" xfId="0" applyFont="1" applyFill="1" applyBorder="1"/>
    <xf numFmtId="0" fontId="8" fillId="3" borderId="38" xfId="0" applyFont="1" applyFill="1" applyBorder="1"/>
    <xf numFmtId="0" fontId="7" fillId="3" borderId="32" xfId="0" applyFont="1" applyFill="1" applyBorder="1"/>
    <xf numFmtId="167" fontId="0" fillId="5" borderId="60" xfId="0" applyNumberFormat="1" applyFill="1" applyBorder="1" applyAlignment="1" applyProtection="1">
      <alignment horizontal="center"/>
      <protection hidden="1"/>
    </xf>
    <xf numFmtId="0" fontId="0" fillId="5" borderId="34" xfId="0" applyFill="1" applyBorder="1" applyProtection="1">
      <protection hidden="1"/>
    </xf>
    <xf numFmtId="49" fontId="6" fillId="5" borderId="23" xfId="0" applyNumberFormat="1" applyFont="1" applyFill="1" applyBorder="1" applyProtection="1">
      <protection locked="0"/>
    </xf>
    <xf numFmtId="49" fontId="6" fillId="5" borderId="34" xfId="0" applyNumberFormat="1" applyFont="1" applyFill="1" applyBorder="1" applyProtection="1">
      <protection locked="0"/>
    </xf>
    <xf numFmtId="0" fontId="7" fillId="5" borderId="69" xfId="0" applyFont="1" applyFill="1" applyBorder="1"/>
    <xf numFmtId="0" fontId="7" fillId="5" borderId="70" xfId="0" applyFont="1" applyFill="1" applyBorder="1"/>
    <xf numFmtId="0" fontId="18" fillId="3" borderId="71" xfId="0" applyFont="1" applyFill="1" applyBorder="1" applyProtection="1">
      <protection hidden="1"/>
    </xf>
    <xf numFmtId="0" fontId="18" fillId="3" borderId="71"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72" xfId="0" applyFont="1" applyFill="1" applyBorder="1" applyProtection="1">
      <protection hidden="1"/>
    </xf>
    <xf numFmtId="0" fontId="6" fillId="5" borderId="71" xfId="0" applyFont="1" applyFill="1" applyBorder="1" applyProtection="1">
      <protection hidden="1"/>
    </xf>
    <xf numFmtId="0" fontId="6" fillId="5" borderId="73" xfId="0" applyFont="1" applyFill="1" applyBorder="1" applyAlignment="1" applyProtection="1">
      <alignment wrapText="1"/>
      <protection hidden="1"/>
    </xf>
    <xf numFmtId="0" fontId="6" fillId="5" borderId="74"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74" xfId="0" applyFont="1" applyFill="1" applyBorder="1" applyProtection="1">
      <protection hidden="1"/>
    </xf>
    <xf numFmtId="0" fontId="6" fillId="5" borderId="75"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21" fillId="8" borderId="3" xfId="0" applyFont="1" applyFill="1" applyBorder="1" applyAlignment="1" applyProtection="1">
      <alignment horizontal="righ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6"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9"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10" xfId="0" applyFont="1" applyFill="1" applyBorder="1" applyAlignment="1" applyProtection="1">
      <alignment horizontal="center"/>
      <protection hidden="1"/>
    </xf>
    <xf numFmtId="0" fontId="6" fillId="5" borderId="17" xfId="0" applyFont="1" applyFill="1" applyBorder="1" applyAlignment="1" applyProtection="1">
      <alignment horizontal="center"/>
      <protection hidden="1"/>
    </xf>
    <xf numFmtId="0" fontId="15" fillId="5" borderId="9" xfId="0" applyFont="1" applyFill="1" applyBorder="1" applyProtection="1">
      <protection hidden="1"/>
    </xf>
    <xf numFmtId="0" fontId="15" fillId="5" borderId="57"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5"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7"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2"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7" xfId="0" applyFont="1" applyFill="1" applyBorder="1" applyProtection="1">
      <protection hidden="1"/>
    </xf>
    <xf numFmtId="0" fontId="4" fillId="5" borderId="78" xfId="0" applyFont="1" applyFill="1" applyBorder="1" applyProtection="1">
      <protection hidden="1"/>
    </xf>
    <xf numFmtId="0" fontId="4" fillId="5" borderId="79" xfId="0" applyFont="1" applyFill="1" applyBorder="1" applyProtection="1">
      <protection hidden="1"/>
    </xf>
    <xf numFmtId="0" fontId="7" fillId="5" borderId="79" xfId="0" applyFont="1" applyFill="1" applyBorder="1" applyProtection="1">
      <protection hidden="1"/>
    </xf>
    <xf numFmtId="0" fontId="7" fillId="5" borderId="80" xfId="0" applyFont="1" applyFill="1" applyBorder="1" applyProtection="1">
      <protection hidden="1"/>
    </xf>
    <xf numFmtId="0" fontId="10" fillId="3" borderId="4" xfId="0" applyFont="1" applyFill="1" applyBorder="1" applyProtection="1">
      <protection hidden="1"/>
    </xf>
    <xf numFmtId="0" fontId="0" fillId="3" borderId="81" xfId="0" applyFill="1" applyBorder="1" applyProtection="1">
      <protection hidden="1"/>
    </xf>
    <xf numFmtId="0" fontId="2" fillId="3" borderId="3" xfId="0" applyFont="1" applyFill="1" applyBorder="1" applyAlignment="1" applyProtection="1">
      <alignment horizontal="center"/>
      <protection hidden="1"/>
    </xf>
    <xf numFmtId="0" fontId="2" fillId="3" borderId="82" xfId="0" applyFont="1" applyFill="1" applyBorder="1" applyAlignment="1" applyProtection="1">
      <alignment horizontal="center"/>
      <protection hidden="1"/>
    </xf>
    <xf numFmtId="0" fontId="8" fillId="3" borderId="81" xfId="0" applyFont="1" applyFill="1" applyBorder="1" applyAlignment="1" applyProtection="1">
      <alignment horizontal="center"/>
      <protection hidden="1"/>
    </xf>
    <xf numFmtId="164" fontId="23" fillId="2" borderId="83" xfId="0" applyNumberFormat="1" applyFont="1" applyFill="1" applyBorder="1" applyProtection="1">
      <protection locked="0"/>
    </xf>
    <xf numFmtId="0" fontId="18" fillId="3" borderId="38" xfId="0" applyFont="1" applyFill="1" applyBorder="1"/>
    <xf numFmtId="0" fontId="0" fillId="5" borderId="25" xfId="0" applyFill="1" applyBorder="1" applyAlignment="1">
      <alignment horizontal="center"/>
    </xf>
    <xf numFmtId="0" fontId="0" fillId="5" borderId="26" xfId="0" applyFill="1" applyBorder="1" applyAlignment="1">
      <alignment horizontal="center"/>
    </xf>
    <xf numFmtId="0" fontId="0" fillId="5" borderId="71"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4" xfId="0" applyFont="1" applyFill="1" applyBorder="1" applyAlignment="1">
      <alignment horizontal="center"/>
    </xf>
    <xf numFmtId="168" fontId="0" fillId="5" borderId="74" xfId="0" applyNumberFormat="1" applyFill="1" applyBorder="1" applyProtection="1">
      <protection hidden="1"/>
    </xf>
    <xf numFmtId="0" fontId="18" fillId="3" borderId="0" xfId="0" applyFont="1" applyFill="1" applyBorder="1" applyProtection="1">
      <protection hidden="1"/>
    </xf>
    <xf numFmtId="164" fontId="0" fillId="5" borderId="74" xfId="0" applyNumberFormat="1" applyFill="1" applyBorder="1" applyProtection="1">
      <protection hidden="1"/>
    </xf>
    <xf numFmtId="0" fontId="4" fillId="5" borderId="36" xfId="0" applyFont="1" applyFill="1" applyBorder="1"/>
    <xf numFmtId="0" fontId="0" fillId="5" borderId="58" xfId="0" applyFill="1" applyBorder="1"/>
    <xf numFmtId="0" fontId="4" fillId="5" borderId="38" xfId="0" applyFont="1" applyFill="1" applyBorder="1"/>
    <xf numFmtId="0" fontId="0" fillId="5" borderId="59" xfId="0" applyFill="1" applyBorder="1"/>
    <xf numFmtId="164" fontId="8" fillId="7" borderId="62" xfId="0" applyNumberFormat="1" applyFont="1" applyFill="1" applyBorder="1" applyProtection="1">
      <protection hidden="1"/>
    </xf>
    <xf numFmtId="1" fontId="26" fillId="9" borderId="3" xfId="0" applyNumberFormat="1" applyFont="1" applyFill="1" applyBorder="1" applyProtection="1">
      <protection locked="0"/>
    </xf>
    <xf numFmtId="1" fontId="25" fillId="9" borderId="7" xfId="0" applyNumberFormat="1" applyFont="1" applyFill="1" applyBorder="1" applyProtection="1"/>
    <xf numFmtId="0" fontId="6" fillId="5" borderId="84" xfId="0" applyFont="1" applyFill="1" applyBorder="1" applyAlignment="1">
      <alignment horizontal="center"/>
    </xf>
    <xf numFmtId="1" fontId="26"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5" borderId="0" xfId="0" applyFill="1" applyAlignment="1">
      <alignment horizontal="center"/>
    </xf>
    <xf numFmtId="0" fontId="0" fillId="6" borderId="59" xfId="0" applyFill="1" applyBorder="1"/>
    <xf numFmtId="0" fontId="0" fillId="6" borderId="11" xfId="0" applyFill="1" applyBorder="1"/>
    <xf numFmtId="0" fontId="0" fillId="6" borderId="66" xfId="0" applyFill="1" applyBorder="1"/>
    <xf numFmtId="0" fontId="0" fillId="6" borderId="85" xfId="0" applyFill="1" applyBorder="1"/>
    <xf numFmtId="166" fontId="0" fillId="2" borderId="0" xfId="0" applyNumberFormat="1" applyFill="1"/>
    <xf numFmtId="0" fontId="6" fillId="5" borderId="51" xfId="0" applyFont="1" applyFill="1" applyBorder="1" applyAlignment="1">
      <alignment horizontal="center"/>
    </xf>
    <xf numFmtId="0" fontId="6" fillId="5" borderId="17" xfId="0" applyFont="1" applyFill="1" applyBorder="1" applyAlignment="1">
      <alignment horizontal="center"/>
    </xf>
    <xf numFmtId="0" fontId="6" fillId="5" borderId="57"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6" xfId="0" applyFill="1" applyBorder="1" applyProtection="1">
      <protection hidden="1"/>
    </xf>
    <xf numFmtId="0" fontId="0" fillId="5" borderId="87" xfId="0" applyFill="1" applyBorder="1" applyProtection="1">
      <protection hidden="1"/>
    </xf>
    <xf numFmtId="0" fontId="0" fillId="5" borderId="88" xfId="0" applyFill="1" applyBorder="1" applyAlignment="1" applyProtection="1">
      <alignment horizontal="center" wrapText="1"/>
      <protection hidden="1"/>
    </xf>
    <xf numFmtId="0" fontId="0" fillId="5" borderId="88"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6" xfId="0" applyNumberForma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0" fontId="6" fillId="5" borderId="64" xfId="0" applyFont="1" applyFill="1" applyBorder="1" applyAlignment="1" applyProtection="1">
      <alignment horizontal="center"/>
      <protection hidden="1"/>
    </xf>
    <xf numFmtId="169" fontId="0" fillId="7" borderId="81" xfId="0" applyNumberFormat="1" applyFill="1" applyBorder="1" applyProtection="1">
      <protection hidden="1"/>
    </xf>
    <xf numFmtId="164" fontId="4" fillId="7" borderId="90"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8" xfId="0" applyNumberFormat="1" applyFont="1" applyFill="1" applyBorder="1" applyProtection="1">
      <protection hidden="1"/>
    </xf>
    <xf numFmtId="164" fontId="4" fillId="7" borderId="91" xfId="0" applyNumberFormat="1" applyFont="1" applyFill="1" applyBorder="1" applyProtection="1">
      <protection hidden="1"/>
    </xf>
    <xf numFmtId="0" fontId="6" fillId="5" borderId="92" xfId="0" applyFont="1" applyFill="1" applyBorder="1" applyAlignment="1" applyProtection="1">
      <alignment horizontal="center"/>
      <protection hidden="1"/>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169" fontId="0" fillId="7" borderId="95" xfId="0" applyNumberFormat="1" applyFill="1" applyBorder="1" applyProtection="1">
      <protection hidden="1"/>
    </xf>
    <xf numFmtId="164" fontId="4" fillId="7" borderId="96" xfId="0" applyNumberFormat="1" applyFont="1" applyFill="1" applyBorder="1" applyProtection="1">
      <protection hidden="1"/>
    </xf>
    <xf numFmtId="0" fontId="20"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7" fillId="3" borderId="97" xfId="0" applyFont="1" applyFill="1" applyBorder="1" applyProtection="1">
      <protection hidden="1"/>
    </xf>
    <xf numFmtId="0" fontId="27" fillId="3" borderId="98" xfId="0" applyFont="1" applyFill="1" applyBorder="1" applyProtection="1">
      <protection hidden="1"/>
    </xf>
    <xf numFmtId="0" fontId="0" fillId="3" borderId="60" xfId="0" applyFill="1" applyBorder="1" applyProtection="1">
      <protection hidden="1"/>
    </xf>
    <xf numFmtId="4" fontId="6" fillId="4" borderId="64" xfId="0" applyNumberFormat="1" applyFont="1" applyFill="1" applyBorder="1"/>
    <xf numFmtId="1" fontId="26" fillId="9" borderId="15" xfId="0" applyNumberFormat="1" applyFont="1" applyFill="1" applyBorder="1" applyProtection="1">
      <protection locked="0"/>
    </xf>
    <xf numFmtId="1" fontId="26" fillId="9" borderId="60"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9" xfId="0" applyNumberFormat="1" applyFill="1" applyBorder="1" applyProtection="1">
      <protection locked="0"/>
    </xf>
    <xf numFmtId="166" fontId="0" fillId="2" borderId="15" xfId="0" applyNumberFormat="1" applyFill="1" applyBorder="1" applyProtection="1">
      <protection locked="0"/>
    </xf>
    <xf numFmtId="166" fontId="0" fillId="2" borderId="100" xfId="0" applyNumberFormat="1" applyFill="1" applyBorder="1" applyProtection="1">
      <protection locked="0"/>
    </xf>
    <xf numFmtId="49" fontId="0" fillId="2" borderId="60" xfId="0" applyNumberFormat="1" applyFill="1" applyBorder="1" applyProtection="1">
      <protection locked="0"/>
    </xf>
    <xf numFmtId="166" fontId="0" fillId="2" borderId="60" xfId="0" applyNumberFormat="1" applyFill="1" applyBorder="1" applyProtection="1">
      <protection locked="0"/>
    </xf>
    <xf numFmtId="166" fontId="0" fillId="2" borderId="98"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5" fillId="10" borderId="0" xfId="0" applyFont="1" applyFill="1"/>
    <xf numFmtId="0" fontId="26"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9" fillId="3" borderId="0" xfId="0" applyFont="1" applyFill="1" applyAlignment="1">
      <alignment horizontal="right"/>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6" fillId="3" borderId="23" xfId="0" applyFont="1" applyFill="1" applyBorder="1" applyAlignment="1">
      <alignment horizontal="center"/>
    </xf>
    <xf numFmtId="0" fontId="0" fillId="3" borderId="44" xfId="0" applyFill="1" applyBorder="1" applyAlignment="1">
      <alignment horizontal="center"/>
    </xf>
    <xf numFmtId="0" fontId="6" fillId="3" borderId="14" xfId="0" applyFont="1" applyFill="1" applyBorder="1" applyAlignment="1">
      <alignment horizontal="center"/>
    </xf>
    <xf numFmtId="0" fontId="9" fillId="3" borderId="14" xfId="0" applyFont="1" applyFill="1" applyBorder="1" applyAlignment="1">
      <alignment horizontal="center"/>
    </xf>
    <xf numFmtId="0" fontId="0" fillId="11" borderId="3" xfId="0" applyFill="1" applyBorder="1"/>
    <xf numFmtId="0" fontId="8" fillId="3" borderId="0" xfId="0" applyFont="1" applyFill="1"/>
    <xf numFmtId="165" fontId="0" fillId="12" borderId="53" xfId="0" applyNumberFormat="1" applyFill="1" applyBorder="1" applyProtection="1">
      <protection hidden="1"/>
    </xf>
    <xf numFmtId="164" fontId="0" fillId="12" borderId="5" xfId="0" applyNumberFormat="1" applyFill="1" applyBorder="1" applyProtection="1">
      <protection hidden="1"/>
    </xf>
    <xf numFmtId="165" fontId="0" fillId="12" borderId="5" xfId="0" applyNumberFormat="1" applyFill="1" applyBorder="1" applyProtection="1">
      <protection hidden="1"/>
    </xf>
    <xf numFmtId="166" fontId="0" fillId="12" borderId="5" xfId="0" applyNumberFormat="1" applyFill="1" applyBorder="1" applyProtection="1">
      <protection hidden="1"/>
    </xf>
    <xf numFmtId="0" fontId="6" fillId="12" borderId="5" xfId="0" applyFont="1" applyFill="1" applyBorder="1" applyProtection="1">
      <protection hidden="1"/>
    </xf>
    <xf numFmtId="49" fontId="6" fillId="12" borderId="5" xfId="0" applyNumberFormat="1" applyFont="1" applyFill="1" applyBorder="1" applyProtection="1">
      <protection hidden="1"/>
    </xf>
    <xf numFmtId="166" fontId="0" fillId="12" borderId="101" xfId="0" applyNumberFormat="1" applyFill="1" applyBorder="1" applyProtection="1">
      <protection hidden="1"/>
    </xf>
    <xf numFmtId="164" fontId="0" fillId="12" borderId="102" xfId="0" applyNumberFormat="1" applyFill="1" applyBorder="1" applyProtection="1">
      <protection hidden="1"/>
    </xf>
    <xf numFmtId="166" fontId="0" fillId="12" borderId="65" xfId="0" applyNumberFormat="1" applyFill="1" applyBorder="1" applyProtection="1">
      <protection hidden="1"/>
    </xf>
    <xf numFmtId="165" fontId="0" fillId="12" borderId="103" xfId="0" applyNumberFormat="1" applyFill="1" applyBorder="1" applyProtection="1">
      <protection hidden="1"/>
    </xf>
    <xf numFmtId="164" fontId="0" fillId="12" borderId="0" xfId="0" applyNumberFormat="1" applyFill="1" applyBorder="1" applyProtection="1">
      <protection hidden="1"/>
    </xf>
    <xf numFmtId="165" fontId="0" fillId="12" borderId="0" xfId="0" applyNumberFormat="1" applyFill="1" applyBorder="1" applyProtection="1">
      <protection hidden="1"/>
    </xf>
    <xf numFmtId="166" fontId="0" fillId="12" borderId="0" xfId="0" applyNumberFormat="1" applyFill="1" applyBorder="1" applyProtection="1">
      <protection hidden="1"/>
    </xf>
    <xf numFmtId="0" fontId="6" fillId="12" borderId="0" xfId="0" applyFont="1" applyFill="1" applyBorder="1" applyProtection="1">
      <protection hidden="1"/>
    </xf>
    <xf numFmtId="49" fontId="6" fillId="12" borderId="0" xfId="0" applyNumberFormat="1" applyFont="1" applyFill="1" applyBorder="1" applyProtection="1">
      <protection hidden="1"/>
    </xf>
    <xf numFmtId="166" fontId="0" fillId="12" borderId="50" xfId="0" applyNumberFormat="1" applyFill="1" applyBorder="1" applyProtection="1">
      <protection hidden="1"/>
    </xf>
    <xf numFmtId="164" fontId="0" fillId="12" borderId="49" xfId="0" applyNumberFormat="1" applyFill="1" applyBorder="1" applyProtection="1">
      <protection hidden="1"/>
    </xf>
    <xf numFmtId="166" fontId="0" fillId="12" borderId="32" xfId="0" applyNumberFormat="1" applyFill="1" applyBorder="1" applyProtection="1">
      <protection hidden="1"/>
    </xf>
    <xf numFmtId="165" fontId="0" fillId="12" borderId="104" xfId="0" applyNumberFormat="1" applyFill="1" applyBorder="1" applyProtection="1">
      <protection hidden="1"/>
    </xf>
    <xf numFmtId="164" fontId="0" fillId="12" borderId="17" xfId="0" applyNumberFormat="1" applyFill="1" applyBorder="1" applyProtection="1">
      <protection hidden="1"/>
    </xf>
    <xf numFmtId="165" fontId="0" fillId="12" borderId="17" xfId="0" applyNumberFormat="1" applyFill="1" applyBorder="1" applyProtection="1">
      <protection hidden="1"/>
    </xf>
    <xf numFmtId="166" fontId="0" fillId="12" borderId="17" xfId="0" applyNumberFormat="1" applyFill="1" applyBorder="1" applyProtection="1">
      <protection hidden="1"/>
    </xf>
    <xf numFmtId="0" fontId="6" fillId="12" borderId="17" xfId="0" applyFont="1" applyFill="1" applyBorder="1" applyProtection="1">
      <protection hidden="1"/>
    </xf>
    <xf numFmtId="49" fontId="6" fillId="12" borderId="17" xfId="0" applyNumberFormat="1" applyFont="1" applyFill="1" applyBorder="1" applyProtection="1">
      <protection hidden="1"/>
    </xf>
    <xf numFmtId="166" fontId="0" fillId="12" borderId="56" xfId="0" applyNumberFormat="1" applyFill="1" applyBorder="1" applyProtection="1">
      <protection hidden="1"/>
    </xf>
    <xf numFmtId="164" fontId="0" fillId="12" borderId="51" xfId="0" applyNumberFormat="1" applyFill="1" applyBorder="1" applyProtection="1">
      <protection hidden="1"/>
    </xf>
    <xf numFmtId="166" fontId="0" fillId="12" borderId="57" xfId="0" applyNumberFormat="1" applyFill="1" applyBorder="1" applyProtection="1">
      <protection hidden="1"/>
    </xf>
    <xf numFmtId="1" fontId="0" fillId="12" borderId="53" xfId="0" applyNumberFormat="1" applyFill="1" applyBorder="1" applyProtection="1">
      <protection hidden="1"/>
    </xf>
    <xf numFmtId="1" fontId="0" fillId="12" borderId="103" xfId="0" applyNumberFormat="1" applyFill="1" applyBorder="1" applyProtection="1">
      <protection hidden="1"/>
    </xf>
    <xf numFmtId="1" fontId="0" fillId="12" borderId="104" xfId="0" applyNumberFormat="1" applyFill="1" applyBorder="1" applyProtection="1">
      <protection hidden="1"/>
    </xf>
    <xf numFmtId="49" fontId="15" fillId="7" borderId="15" xfId="0" applyNumberFormat="1" applyFont="1" applyFill="1" applyBorder="1" applyProtection="1">
      <protection hidden="1"/>
    </xf>
    <xf numFmtId="170" fontId="0" fillId="13" borderId="6" xfId="0" applyNumberFormat="1" applyFill="1" applyBorder="1" applyProtection="1">
      <protection hidden="1"/>
    </xf>
    <xf numFmtId="170" fontId="0" fillId="13" borderId="8" xfId="0" applyNumberFormat="1" applyFill="1" applyBorder="1" applyProtection="1">
      <protection hidden="1"/>
    </xf>
    <xf numFmtId="170" fontId="0" fillId="13"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8" fillId="5" borderId="7" xfId="0" applyFont="1" applyFill="1" applyBorder="1" applyProtection="1">
      <protection hidden="1"/>
    </xf>
    <xf numFmtId="0" fontId="28" fillId="5" borderId="8" xfId="0" applyFont="1" applyFill="1" applyBorder="1" applyProtection="1">
      <protection hidden="1"/>
    </xf>
    <xf numFmtId="0" fontId="27" fillId="10" borderId="29" xfId="0" applyFont="1" applyFill="1" applyBorder="1" applyProtection="1">
      <protection hidden="1"/>
    </xf>
    <xf numFmtId="0" fontId="27" fillId="10" borderId="15" xfId="0" applyFont="1" applyFill="1" applyBorder="1" applyProtection="1">
      <protection hidden="1"/>
    </xf>
    <xf numFmtId="0" fontId="4" fillId="14" borderId="29" xfId="0" applyFont="1" applyFill="1" applyBorder="1" applyProtection="1">
      <protection hidden="1"/>
    </xf>
    <xf numFmtId="0" fontId="1" fillId="14" borderId="15" xfId="0" applyFont="1" applyFill="1" applyBorder="1" applyProtection="1">
      <protection hidden="1"/>
    </xf>
    <xf numFmtId="0" fontId="0" fillId="3" borderId="105" xfId="0" applyFill="1" applyBorder="1"/>
    <xf numFmtId="0" fontId="0" fillId="3" borderId="106" xfId="0" applyFill="1" applyBorder="1"/>
    <xf numFmtId="0" fontId="7" fillId="5" borderId="23" xfId="0" applyFont="1" applyFill="1" applyBorder="1" applyAlignment="1">
      <alignment horizontal="center"/>
    </xf>
    <xf numFmtId="0" fontId="0" fillId="2" borderId="105" xfId="0" applyFill="1" applyBorder="1"/>
    <xf numFmtId="0" fontId="0" fillId="2" borderId="0" xfId="0" applyFill="1" applyBorder="1"/>
    <xf numFmtId="1" fontId="25" fillId="9" borderId="0" xfId="0" applyNumberFormat="1" applyFont="1" applyFill="1" applyBorder="1" applyProtection="1"/>
    <xf numFmtId="0" fontId="0" fillId="2" borderId="17" xfId="0" applyFill="1" applyBorder="1"/>
    <xf numFmtId="1" fontId="25" fillId="9" borderId="32" xfId="0" applyNumberFormat="1" applyFont="1" applyFill="1" applyBorder="1" applyProtection="1"/>
    <xf numFmtId="0" fontId="0" fillId="13" borderId="27" xfId="0" applyFill="1" applyBorder="1"/>
    <xf numFmtId="0" fontId="0" fillId="13" borderId="28" xfId="0" applyFill="1" applyBorder="1"/>
    <xf numFmtId="49" fontId="0" fillId="2" borderId="73"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3" fillId="2" borderId="11" xfId="0" applyNumberFormat="1" applyFont="1" applyFill="1" applyBorder="1" applyProtection="1">
      <protection locked="0"/>
    </xf>
    <xf numFmtId="0" fontId="6" fillId="5" borderId="107" xfId="0" applyFont="1" applyFill="1" applyBorder="1" applyAlignment="1" applyProtection="1">
      <alignment horizontal="center"/>
      <protection hidden="1"/>
    </xf>
    <xf numFmtId="0" fontId="6" fillId="5" borderId="108" xfId="0" applyFont="1" applyFill="1" applyBorder="1" applyAlignment="1" applyProtection="1">
      <alignment horizontal="center"/>
      <protection hidden="1"/>
    </xf>
    <xf numFmtId="0" fontId="6" fillId="5" borderId="109" xfId="0" applyFont="1" applyFill="1" applyBorder="1" applyAlignment="1" applyProtection="1">
      <alignment horizontal="center"/>
      <protection hidden="1"/>
    </xf>
    <xf numFmtId="0" fontId="6" fillId="5" borderId="108" xfId="0" applyFont="1" applyFill="1" applyBorder="1"/>
    <xf numFmtId="0" fontId="6" fillId="5" borderId="81" xfId="0" applyFont="1" applyFill="1" applyBorder="1"/>
    <xf numFmtId="0" fontId="6" fillId="5" borderId="81" xfId="0" quotePrefix="1" applyFont="1" applyFill="1" applyBorder="1" applyAlignment="1" applyProtection="1">
      <alignment wrapText="1"/>
      <protection hidden="1"/>
    </xf>
    <xf numFmtId="0" fontId="6" fillId="5" borderId="110" xfId="0" applyFont="1" applyFill="1" applyBorder="1"/>
    <xf numFmtId="0" fontId="19" fillId="3" borderId="0" xfId="0" applyFont="1" applyFill="1" applyBorder="1"/>
    <xf numFmtId="170" fontId="0" fillId="13" borderId="5" xfId="0" applyNumberFormat="1" applyFill="1" applyBorder="1" applyProtection="1">
      <protection hidden="1"/>
    </xf>
    <xf numFmtId="170" fontId="0" fillId="13" borderId="0" xfId="0" applyNumberFormat="1" applyFill="1" applyBorder="1" applyProtection="1">
      <protection hidden="1"/>
    </xf>
    <xf numFmtId="170" fontId="0" fillId="13" borderId="17" xfId="0" applyNumberFormat="1" applyFill="1" applyBorder="1" applyProtection="1">
      <protection hidden="1"/>
    </xf>
    <xf numFmtId="0" fontId="9" fillId="3" borderId="30" xfId="0" applyFont="1" applyFill="1" applyBorder="1"/>
    <xf numFmtId="0" fontId="0" fillId="5" borderId="5" xfId="0" applyFill="1" applyBorder="1"/>
    <xf numFmtId="0" fontId="0" fillId="5" borderId="6" xfId="0" applyFill="1" applyBorder="1"/>
    <xf numFmtId="0" fontId="7" fillId="5" borderId="0" xfId="0" applyFont="1" applyFill="1" applyBorder="1"/>
    <xf numFmtId="0" fontId="0" fillId="5" borderId="10" xfId="0" applyFill="1" applyBorder="1"/>
    <xf numFmtId="170" fontId="0" fillId="13"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3" xfId="0" applyNumberFormat="1" applyFont="1" applyFill="1" applyBorder="1" applyAlignment="1" applyProtection="1">
      <alignment horizontal="left"/>
      <protection hidden="1"/>
    </xf>
    <xf numFmtId="164" fontId="15" fillId="7" borderId="46" xfId="0" applyNumberFormat="1" applyFont="1" applyFill="1" applyBorder="1" applyProtection="1">
      <protection hidden="1"/>
    </xf>
    <xf numFmtId="164" fontId="0" fillId="7" borderId="76" xfId="0" applyNumberFormat="1" applyFill="1" applyBorder="1" applyProtection="1">
      <protection hidden="1"/>
    </xf>
    <xf numFmtId="166" fontId="0" fillId="7" borderId="76" xfId="0" applyNumberFormat="1" applyFill="1" applyBorder="1" applyProtection="1">
      <protection hidden="1"/>
    </xf>
    <xf numFmtId="0" fontId="0" fillId="3" borderId="15" xfId="0" applyFill="1" applyBorder="1"/>
    <xf numFmtId="0" fontId="9" fillId="3" borderId="5" xfId="0" applyFont="1" applyFill="1" applyBorder="1"/>
    <xf numFmtId="0" fontId="0" fillId="3" borderId="22" xfId="0" applyFill="1" applyBorder="1" applyAlignment="1">
      <alignment horizontal="right"/>
    </xf>
    <xf numFmtId="0" fontId="0" fillId="3" borderId="16" xfId="0" applyFill="1" applyBorder="1" applyAlignment="1">
      <alignment horizontal="right"/>
    </xf>
    <xf numFmtId="0" fontId="0" fillId="3" borderId="45" xfId="0" applyFill="1" applyBorder="1"/>
    <xf numFmtId="164" fontId="0" fillId="11" borderId="29" xfId="0" applyNumberFormat="1" applyFill="1" applyBorder="1"/>
    <xf numFmtId="164" fontId="0" fillId="11" borderId="15" xfId="0" applyNumberFormat="1" applyFill="1" applyBorder="1"/>
    <xf numFmtId="0" fontId="9" fillId="3" borderId="44" xfId="0" applyFont="1" applyFill="1" applyBorder="1" applyAlignment="1">
      <alignment horizontal="center"/>
    </xf>
    <xf numFmtId="168" fontId="15" fillId="7" borderId="13" xfId="0" applyNumberFormat="1" applyFon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49" fontId="15" fillId="3" borderId="29" xfId="0" applyNumberFormat="1" applyFont="1" applyFill="1" applyBorder="1" applyProtection="1"/>
    <xf numFmtId="49" fontId="15" fillId="3" borderId="4" xfId="0" applyNumberFormat="1" applyFont="1" applyFill="1" applyBorder="1" applyProtection="1"/>
    <xf numFmtId="166" fontId="9" fillId="3" borderId="0" xfId="0" applyNumberFormat="1" applyFont="1" applyFill="1"/>
    <xf numFmtId="172" fontId="0" fillId="5" borderId="13" xfId="0" applyNumberFormat="1" applyFill="1" applyBorder="1" applyProtection="1">
      <protection hidden="1"/>
    </xf>
    <xf numFmtId="173" fontId="15" fillId="7" borderId="13" xfId="0" applyNumberFormat="1" applyFont="1" applyFill="1" applyBorder="1" applyProtection="1">
      <protection hidden="1"/>
    </xf>
    <xf numFmtId="173" fontId="15" fillId="7" borderId="3" xfId="0" applyNumberFormat="1" applyFont="1" applyFill="1" applyBorder="1" applyProtection="1">
      <protection hidden="1"/>
    </xf>
    <xf numFmtId="173" fontId="15" fillId="7" borderId="23" xfId="0" applyNumberFormat="1" applyFont="1" applyFill="1" applyBorder="1" applyProtection="1">
      <protection hidden="1"/>
    </xf>
    <xf numFmtId="172" fontId="0" fillId="5" borderId="33" xfId="0" applyNumberFormat="1" applyFill="1" applyBorder="1" applyProtection="1">
      <protection hidden="1"/>
    </xf>
    <xf numFmtId="0" fontId="7" fillId="5" borderId="111" xfId="0" applyFont="1" applyFill="1" applyBorder="1" applyAlignment="1">
      <alignment horizontal="center"/>
    </xf>
    <xf numFmtId="0" fontId="0" fillId="3" borderId="112" xfId="0" applyFill="1" applyBorder="1"/>
    <xf numFmtId="0" fontId="0" fillId="3" borderId="113" xfId="0" applyFill="1" applyBorder="1"/>
    <xf numFmtId="0" fontId="0" fillId="3" borderId="114" xfId="0" applyFill="1" applyBorder="1"/>
    <xf numFmtId="164" fontId="0" fillId="3" borderId="113" xfId="0" applyNumberFormat="1" applyFill="1" applyBorder="1"/>
    <xf numFmtId="166" fontId="0" fillId="3" borderId="113"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2" fillId="7" borderId="88" xfId="0" applyFont="1" applyFill="1" applyBorder="1" applyAlignment="1">
      <alignment horizontal="center"/>
    </xf>
    <xf numFmtId="166" fontId="1" fillId="7" borderId="115" xfId="0" applyNumberFormat="1" applyFont="1" applyFill="1" applyBorder="1" applyProtection="1">
      <protection hidden="1"/>
    </xf>
    <xf numFmtId="0" fontId="6" fillId="5" borderId="71" xfId="0" applyFont="1" applyFill="1" applyBorder="1" applyAlignment="1">
      <alignment horizontal="center"/>
    </xf>
    <xf numFmtId="164" fontId="0" fillId="2" borderId="0" xfId="0" applyNumberFormat="1" applyFill="1" applyBorder="1"/>
    <xf numFmtId="0" fontId="6" fillId="5" borderId="116" xfId="0" applyFont="1" applyFill="1" applyBorder="1" applyAlignment="1">
      <alignment horizontal="center"/>
    </xf>
    <xf numFmtId="1" fontId="26" fillId="9" borderId="73" xfId="0" applyNumberFormat="1" applyFont="1" applyFill="1" applyBorder="1" applyProtection="1">
      <protection locked="0"/>
    </xf>
    <xf numFmtId="49" fontId="0" fillId="2" borderId="33" xfId="0" applyNumberFormat="1" applyFill="1" applyBorder="1" applyProtection="1">
      <protection locked="0"/>
    </xf>
    <xf numFmtId="1" fontId="26" fillId="9" borderId="41" xfId="0" applyNumberFormat="1" applyFont="1" applyFill="1" applyBorder="1" applyProtection="1">
      <protection locked="0"/>
    </xf>
    <xf numFmtId="1" fontId="25"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5" fillId="9" borderId="4" xfId="0" applyNumberFormat="1" applyFont="1" applyFill="1" applyBorder="1" applyProtection="1"/>
    <xf numFmtId="1" fontId="25" fillId="9" borderId="6" xfId="0" applyNumberFormat="1" applyFont="1" applyFill="1" applyBorder="1" applyProtection="1"/>
    <xf numFmtId="1" fontId="25" fillId="9" borderId="8" xfId="0" applyNumberFormat="1" applyFont="1" applyFill="1" applyBorder="1" applyProtection="1"/>
    <xf numFmtId="1" fontId="25" fillId="9" borderId="83"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0" fillId="5" borderId="37" xfId="0" applyFill="1" applyBorder="1"/>
    <xf numFmtId="0" fontId="4" fillId="5" borderId="117" xfId="0" applyFont="1" applyFill="1" applyBorder="1"/>
    <xf numFmtId="0" fontId="15" fillId="5" borderId="0" xfId="0" applyFont="1" applyFill="1" applyBorder="1" applyAlignment="1">
      <alignment horizontal="center"/>
    </xf>
    <xf numFmtId="49" fontId="0" fillId="2" borderId="84" xfId="0" applyNumberFormat="1" applyFill="1" applyBorder="1" applyProtection="1">
      <protection locked="0"/>
    </xf>
    <xf numFmtId="0" fontId="0" fillId="3" borderId="58" xfId="0" applyFill="1" applyBorder="1"/>
    <xf numFmtId="1" fontId="26" fillId="8" borderId="84" xfId="0" applyNumberFormat="1" applyFont="1" applyFill="1" applyBorder="1" applyProtection="1"/>
    <xf numFmtId="1" fontId="26" fillId="8" borderId="27" xfId="0" applyNumberFormat="1" applyFont="1" applyFill="1" applyBorder="1" applyProtection="1"/>
    <xf numFmtId="1" fontId="26" fillId="8" borderId="118" xfId="0" applyNumberFormat="1" applyFont="1" applyFill="1" applyBorder="1" applyProtection="1"/>
    <xf numFmtId="1" fontId="26" fillId="9" borderId="33" xfId="0" applyNumberFormat="1" applyFont="1" applyFill="1" applyBorder="1" applyProtection="1">
      <protection hidden="1"/>
    </xf>
    <xf numFmtId="1" fontId="26" fillId="9" borderId="15" xfId="0" applyNumberFormat="1" applyFont="1" applyFill="1" applyBorder="1" applyProtection="1">
      <protection hidden="1"/>
    </xf>
    <xf numFmtId="0" fontId="7" fillId="5" borderId="59" xfId="0" applyFont="1" applyFill="1" applyBorder="1" applyAlignment="1">
      <alignment horizontal="center"/>
    </xf>
    <xf numFmtId="0" fontId="0" fillId="13" borderId="30" xfId="0" applyFill="1" applyBorder="1" applyProtection="1">
      <protection hidden="1"/>
    </xf>
    <xf numFmtId="49" fontId="0" fillId="13" borderId="30" xfId="0" applyNumberFormat="1" applyFill="1" applyBorder="1" applyProtection="1">
      <protection hidden="1"/>
    </xf>
    <xf numFmtId="1" fontId="0" fillId="13" borderId="30" xfId="0" applyNumberFormat="1" applyFill="1" applyBorder="1" applyProtection="1">
      <protection hidden="1"/>
    </xf>
    <xf numFmtId="49" fontId="15" fillId="7" borderId="3" xfId="0" applyNumberFormat="1" applyFont="1" applyFill="1" applyBorder="1" applyProtection="1">
      <protection hidden="1"/>
    </xf>
    <xf numFmtId="165" fontId="0" fillId="13" borderId="29" xfId="0" applyNumberFormat="1" applyFill="1" applyBorder="1" applyProtection="1">
      <protection hidden="1"/>
    </xf>
    <xf numFmtId="164" fontId="15" fillId="7" borderId="3" xfId="0" applyNumberFormat="1" applyFont="1" applyFill="1" applyBorder="1" applyProtection="1">
      <protection hidden="1"/>
    </xf>
    <xf numFmtId="164" fontId="0" fillId="13" borderId="86" xfId="0" applyNumberFormat="1" applyFill="1" applyBorder="1" applyProtection="1">
      <protection hidden="1"/>
    </xf>
    <xf numFmtId="168" fontId="0" fillId="13" borderId="30" xfId="0" applyNumberFormat="1" applyFill="1" applyBorder="1" applyProtection="1">
      <protection hidden="1"/>
    </xf>
    <xf numFmtId="172" fontId="0" fillId="13" borderId="47"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0" fontId="6" fillId="3" borderId="44" xfId="0" applyFont="1" applyFill="1" applyBorder="1" applyAlignment="1">
      <alignment horizontal="center"/>
    </xf>
    <xf numFmtId="167" fontId="0" fillId="6" borderId="73"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30"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30"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30"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30"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4" fontId="15" fillId="3" borderId="9" xfId="0" applyNumberFormat="1" applyFont="1" applyFill="1" applyBorder="1" applyProtection="1">
      <protection hidden="1"/>
    </xf>
    <xf numFmtId="174" fontId="15" fillId="3" borderId="10" xfId="0" applyNumberFormat="1" applyFont="1" applyFill="1" applyBorder="1" applyProtection="1">
      <protection hidden="1"/>
    </xf>
    <xf numFmtId="175" fontId="15" fillId="5" borderId="13" xfId="0" applyNumberFormat="1" applyFont="1" applyFill="1" applyBorder="1" applyProtection="1">
      <protection hidden="1"/>
    </xf>
    <xf numFmtId="175" fontId="15" fillId="3" borderId="13" xfId="0" applyNumberFormat="1" applyFont="1" applyFill="1" applyBorder="1" applyProtection="1">
      <protection hidden="1"/>
    </xf>
    <xf numFmtId="175"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8" xfId="0" applyNumberFormat="1" applyFont="1" applyFill="1" applyBorder="1" applyProtection="1">
      <protection hidden="1"/>
    </xf>
    <xf numFmtId="175" fontId="15" fillId="4" borderId="7" xfId="0" applyNumberFormat="1" applyFont="1" applyFill="1" applyBorder="1" applyProtection="1">
      <protection hidden="1"/>
    </xf>
    <xf numFmtId="175" fontId="15" fillId="4" borderId="0" xfId="0" applyNumberFormat="1" applyFont="1" applyFill="1" applyBorder="1" applyProtection="1">
      <protection hidden="1"/>
    </xf>
    <xf numFmtId="175" fontId="15" fillId="4" borderId="8" xfId="0" applyNumberFormat="1" applyFont="1" applyFill="1" applyBorder="1" applyProtection="1">
      <protection hidden="1"/>
    </xf>
    <xf numFmtId="0" fontId="11" fillId="3" borderId="7" xfId="0" applyFont="1" applyFill="1" applyBorder="1" applyProtection="1">
      <protection hidden="1"/>
    </xf>
    <xf numFmtId="0" fontId="31"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4" fontId="15" fillId="3" borderId="5" xfId="0" applyNumberFormat="1" applyFont="1" applyFill="1" applyBorder="1" applyProtection="1">
      <protection hidden="1"/>
    </xf>
    <xf numFmtId="175"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72" fontId="0" fillId="7" borderId="3" xfId="0" applyNumberFormat="1" applyFill="1" applyBorder="1" applyProtection="1">
      <protection hidden="1"/>
    </xf>
    <xf numFmtId="168" fontId="0" fillId="7" borderId="13" xfId="0" applyNumberFormat="1" applyFill="1" applyBorder="1" applyProtection="1">
      <protection hidden="1"/>
    </xf>
    <xf numFmtId="172"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0" fontId="0" fillId="5" borderId="8" xfId="0" applyFill="1" applyBorder="1"/>
    <xf numFmtId="170" fontId="0" fillId="13" borderId="23" xfId="0" applyNumberFormat="1" applyFill="1" applyBorder="1" applyProtection="1">
      <protection hidden="1"/>
    </xf>
    <xf numFmtId="176"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31" fillId="2" borderId="4" xfId="0" applyFont="1" applyFill="1" applyBorder="1"/>
    <xf numFmtId="0" fontId="32" fillId="2" borderId="5" xfId="0" applyFont="1" applyFill="1" applyBorder="1"/>
    <xf numFmtId="0" fontId="31" fillId="2" borderId="5" xfId="0" applyFont="1" applyFill="1" applyBorder="1"/>
    <xf numFmtId="0" fontId="31" fillId="2" borderId="6" xfId="0" applyFont="1" applyFill="1" applyBorder="1"/>
    <xf numFmtId="0" fontId="31" fillId="2" borderId="7" xfId="0" applyFont="1" applyFill="1" applyBorder="1"/>
    <xf numFmtId="0" fontId="31" fillId="2" borderId="0" xfId="0" applyFont="1" applyFill="1" applyBorder="1"/>
    <xf numFmtId="0" fontId="31" fillId="2" borderId="8" xfId="0" applyFont="1" applyFill="1" applyBorder="1"/>
    <xf numFmtId="0" fontId="31" fillId="2" borderId="9" xfId="0" applyFont="1" applyFill="1" applyBorder="1"/>
    <xf numFmtId="0" fontId="31" fillId="2" borderId="17" xfId="0" applyFont="1" applyFill="1" applyBorder="1"/>
    <xf numFmtId="0" fontId="31" fillId="2" borderId="10" xfId="0" applyFont="1" applyFill="1" applyBorder="1"/>
    <xf numFmtId="0" fontId="31" fillId="2" borderId="0" xfId="0" applyFont="1" applyFill="1" applyBorder="1" applyAlignment="1">
      <alignment wrapText="1"/>
    </xf>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10" fillId="3" borderId="5" xfId="0" quotePrefix="1" applyFont="1" applyFill="1" applyBorder="1" applyAlignment="1">
      <alignment horizontal="left"/>
    </xf>
    <xf numFmtId="0" fontId="9" fillId="3" borderId="0" xfId="0" applyFont="1" applyFill="1" applyBorder="1"/>
    <xf numFmtId="164" fontId="4" fillId="7" borderId="115" xfId="0" applyNumberFormat="1" applyFont="1" applyFill="1" applyBorder="1" applyProtection="1">
      <protection hidden="1"/>
    </xf>
    <xf numFmtId="0" fontId="6" fillId="5" borderId="65" xfId="0" applyFont="1" applyFill="1" applyBorder="1" applyAlignment="1">
      <alignment horizontal="center"/>
    </xf>
    <xf numFmtId="0" fontId="6" fillId="5" borderId="119" xfId="0" applyFont="1" applyFill="1" applyBorder="1" applyAlignment="1">
      <alignment horizontal="center"/>
    </xf>
    <xf numFmtId="0" fontId="7" fillId="15" borderId="65"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8"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0" fontId="9" fillId="5" borderId="10" xfId="0" applyFont="1" applyFill="1" applyBorder="1" applyAlignment="1">
      <alignment horizontal="center"/>
    </xf>
    <xf numFmtId="168" fontId="0" fillId="13" borderId="5" xfId="0" applyNumberFormat="1" applyFill="1" applyBorder="1" applyProtection="1">
      <protection hidden="1"/>
    </xf>
    <xf numFmtId="168" fontId="0" fillId="13" borderId="0" xfId="0" applyNumberFormat="1" applyFill="1" applyBorder="1" applyProtection="1">
      <protection hidden="1"/>
    </xf>
    <xf numFmtId="168" fontId="0" fillId="13" borderId="17" xfId="0" applyNumberFormat="1" applyFill="1" applyBorder="1" applyProtection="1">
      <protection hidden="1"/>
    </xf>
    <xf numFmtId="168" fontId="0" fillId="5" borderId="10" xfId="0" applyNumberFormat="1" applyFill="1" applyBorder="1" applyProtection="1">
      <protection hidden="1"/>
    </xf>
    <xf numFmtId="0" fontId="6" fillId="5" borderId="120" xfId="0" applyFont="1" applyFill="1" applyBorder="1" applyAlignment="1">
      <alignment horizontal="center"/>
    </xf>
    <xf numFmtId="0" fontId="6" fillId="5" borderId="18" xfId="0" applyFont="1" applyFill="1" applyBorder="1" applyAlignment="1">
      <alignment horizontal="center"/>
    </xf>
    <xf numFmtId="0" fontId="6" fillId="5" borderId="19" xfId="0" applyFont="1" applyFill="1" applyBorder="1" applyAlignment="1">
      <alignment horizontal="center"/>
    </xf>
    <xf numFmtId="168" fontId="0" fillId="13" borderId="63" xfId="0" applyNumberFormat="1" applyFill="1" applyBorder="1" applyProtection="1">
      <protection hidden="1"/>
    </xf>
    <xf numFmtId="168" fontId="0" fillId="13" borderId="18" xfId="0" applyNumberFormat="1" applyFill="1" applyBorder="1" applyProtection="1">
      <protection hidden="1"/>
    </xf>
    <xf numFmtId="168" fontId="0" fillId="13" borderId="19" xfId="0" applyNumberFormat="1" applyFill="1" applyBorder="1" applyProtection="1">
      <protection hidden="1"/>
    </xf>
    <xf numFmtId="164" fontId="0" fillId="5" borderId="19" xfId="0" applyNumberFormat="1" applyFill="1" applyBorder="1" applyProtection="1">
      <protection hidden="1"/>
    </xf>
    <xf numFmtId="164" fontId="0" fillId="5" borderId="121" xfId="0" applyNumberFormat="1" applyFill="1" applyBorder="1" applyProtection="1">
      <protection hidden="1"/>
    </xf>
    <xf numFmtId="0" fontId="0" fillId="5" borderId="18" xfId="0" applyFill="1" applyBorder="1" applyAlignment="1">
      <alignment horizontal="center"/>
    </xf>
    <xf numFmtId="0" fontId="0" fillId="3" borderId="122" xfId="0" applyFill="1" applyBorder="1"/>
    <xf numFmtId="0" fontId="2" fillId="3" borderId="123" xfId="0" applyFont="1" applyFill="1" applyBorder="1"/>
    <xf numFmtId="0" fontId="0" fillId="3" borderId="123" xfId="0" applyFill="1" applyBorder="1"/>
    <xf numFmtId="0" fontId="0" fillId="3" borderId="124" xfId="0" applyFill="1" applyBorder="1"/>
    <xf numFmtId="0" fontId="33" fillId="3" borderId="0" xfId="1" applyFill="1" applyBorder="1" applyAlignment="1" applyProtection="1"/>
    <xf numFmtId="0" fontId="33" fillId="3" borderId="0" xfId="1" applyFill="1" applyBorder="1" applyAlignment="1" applyProtection="1">
      <alignment horizontal="left"/>
    </xf>
    <xf numFmtId="0" fontId="33" fillId="7" borderId="0" xfId="1" applyFill="1" applyBorder="1" applyAlignment="1" applyProtection="1">
      <protection hidden="1"/>
    </xf>
    <xf numFmtId="164" fontId="8" fillId="6" borderId="30" xfId="0" applyNumberFormat="1" applyFont="1" applyFill="1" applyBorder="1" applyProtection="1">
      <protection hidden="1"/>
    </xf>
    <xf numFmtId="0" fontId="0" fillId="13" borderId="32" xfId="0" applyFill="1" applyBorder="1"/>
    <xf numFmtId="0" fontId="0" fillId="13" borderId="57" xfId="0" applyFill="1" applyBorder="1"/>
    <xf numFmtId="0" fontId="6" fillId="5" borderId="125" xfId="0" applyFont="1" applyFill="1" applyBorder="1" applyAlignment="1">
      <alignment horizontal="center"/>
    </xf>
    <xf numFmtId="0" fontId="6" fillId="16" borderId="15" xfId="0" applyFont="1" applyFill="1" applyBorder="1" applyAlignment="1">
      <alignment horizontal="center"/>
    </xf>
    <xf numFmtId="0" fontId="4" fillId="16" borderId="15" xfId="0" applyFont="1" applyFill="1" applyBorder="1" applyAlignment="1">
      <alignment horizontal="center"/>
    </xf>
    <xf numFmtId="0" fontId="4" fillId="16" borderId="3" xfId="0" applyFont="1" applyFill="1" applyBorder="1" applyAlignment="1">
      <alignment horizontal="center"/>
    </xf>
    <xf numFmtId="0" fontId="4" fillId="16" borderId="126" xfId="0" applyFont="1" applyFill="1" applyBorder="1" applyAlignment="1">
      <alignment horizontal="center"/>
    </xf>
    <xf numFmtId="0" fontId="4" fillId="16" borderId="127" xfId="0" applyFont="1" applyFill="1" applyBorder="1" applyAlignment="1">
      <alignment horizontal="center"/>
    </xf>
    <xf numFmtId="0" fontId="4" fillId="16" borderId="14" xfId="0" applyFont="1" applyFill="1" applyBorder="1" applyAlignment="1">
      <alignment horizontal="center"/>
    </xf>
    <xf numFmtId="0" fontId="4" fillId="16" borderId="30" xfId="0" applyFont="1" applyFill="1" applyBorder="1" applyAlignment="1">
      <alignment horizontal="center"/>
    </xf>
    <xf numFmtId="0" fontId="4" fillId="16" borderId="47" xfId="0" applyFont="1" applyFill="1" applyBorder="1" applyAlignment="1">
      <alignment horizontal="center"/>
    </xf>
    <xf numFmtId="0" fontId="4" fillId="16" borderId="8" xfId="0" applyFont="1" applyFill="1" applyBorder="1" applyAlignment="1">
      <alignment horizontal="center"/>
    </xf>
    <xf numFmtId="1" fontId="26" fillId="9" borderId="35" xfId="0" applyNumberFormat="1" applyFont="1" applyFill="1" applyBorder="1" applyProtection="1">
      <protection locked="0"/>
    </xf>
    <xf numFmtId="165" fontId="0" fillId="2" borderId="128" xfId="0" applyNumberFormat="1" applyFill="1" applyBorder="1" applyProtection="1">
      <protection locked="0"/>
    </xf>
    <xf numFmtId="164" fontId="0" fillId="2" borderId="60" xfId="0" applyNumberFormat="1" applyFill="1" applyBorder="1" applyProtection="1">
      <protection locked="0"/>
    </xf>
    <xf numFmtId="0" fontId="2" fillId="17" borderId="0" xfId="0" applyFont="1" applyFill="1" applyBorder="1" applyProtection="1">
      <protection hidden="1"/>
    </xf>
    <xf numFmtId="0" fontId="4" fillId="17" borderId="0" xfId="0" applyFont="1" applyFill="1" applyBorder="1" applyProtection="1">
      <protection hidden="1"/>
    </xf>
    <xf numFmtId="0" fontId="1" fillId="17" borderId="0" xfId="0" applyFont="1" applyFill="1" applyBorder="1" applyProtection="1">
      <protection hidden="1"/>
    </xf>
    <xf numFmtId="0" fontId="28" fillId="17" borderId="0" xfId="0" applyFont="1" applyFill="1" applyBorder="1" applyProtection="1">
      <protection hidden="1"/>
    </xf>
    <xf numFmtId="0" fontId="20" fillId="17" borderId="0" xfId="0" applyFont="1" applyFill="1" applyBorder="1" applyProtection="1">
      <protection hidden="1"/>
    </xf>
    <xf numFmtId="0" fontId="29" fillId="17" borderId="0" xfId="0" applyFont="1" applyFill="1" applyBorder="1" applyProtection="1">
      <protection hidden="1"/>
    </xf>
    <xf numFmtId="0" fontId="7" fillId="5" borderId="129" xfId="0" applyFont="1" applyFill="1" applyBorder="1"/>
    <xf numFmtId="4" fontId="6" fillId="4" borderId="90" xfId="0" applyNumberFormat="1" applyFont="1" applyFill="1" applyBorder="1"/>
    <xf numFmtId="4" fontId="6" fillId="4" borderId="130" xfId="0" applyNumberFormat="1" applyFont="1" applyFill="1" applyBorder="1"/>
    <xf numFmtId="4" fontId="6" fillId="4" borderId="131" xfId="0" applyNumberFormat="1" applyFont="1" applyFill="1" applyBorder="1"/>
    <xf numFmtId="1" fontId="0" fillId="2" borderId="12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7" fontId="9" fillId="5" borderId="28" xfId="0" applyNumberFormat="1" applyFont="1" applyFill="1" applyBorder="1" applyAlignment="1">
      <alignment horizontal="center"/>
    </xf>
    <xf numFmtId="177" fontId="9" fillId="5" borderId="13" xfId="0" applyNumberFormat="1" applyFont="1" applyFill="1" applyBorder="1" applyAlignment="1">
      <alignment horizontal="center"/>
    </xf>
    <xf numFmtId="0" fontId="0" fillId="5" borderId="72" xfId="0" applyFill="1" applyBorder="1"/>
    <xf numFmtId="0" fontId="4" fillId="16" borderId="71" xfId="0" applyFont="1" applyFill="1" applyBorder="1"/>
    <xf numFmtId="0" fontId="6" fillId="5" borderId="71" xfId="0" applyFont="1" applyFill="1" applyBorder="1"/>
    <xf numFmtId="0" fontId="6" fillId="5" borderId="74" xfId="0" applyFont="1" applyFill="1" applyBorder="1"/>
    <xf numFmtId="0" fontId="33"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3" borderId="14" xfId="0" applyFill="1" applyBorder="1"/>
    <xf numFmtId="0" fontId="0" fillId="13" borderId="13" xfId="0" applyFill="1" applyBorder="1"/>
    <xf numFmtId="1" fontId="0" fillId="12" borderId="30" xfId="0" applyNumberFormat="1" applyFill="1" applyBorder="1" applyAlignment="1" applyProtection="1">
      <protection locked="0"/>
    </xf>
    <xf numFmtId="1" fontId="0" fillId="12" borderId="34" xfId="0" applyNumberFormat="1" applyFill="1" applyBorder="1" applyAlignment="1" applyProtection="1">
      <protection locked="0"/>
    </xf>
    <xf numFmtId="1" fontId="0" fillId="2" borderId="23" xfId="0" applyNumberFormat="1" applyFill="1" applyBorder="1" applyProtection="1">
      <protection locked="0"/>
    </xf>
    <xf numFmtId="0" fontId="0" fillId="18" borderId="0" xfId="0" applyFill="1"/>
    <xf numFmtId="0" fontId="0" fillId="14" borderId="4" xfId="0" applyFill="1" applyBorder="1"/>
    <xf numFmtId="0" fontId="0" fillId="14" borderId="5" xfId="0" applyFill="1" applyBorder="1"/>
    <xf numFmtId="0" fontId="11" fillId="14" borderId="5" xfId="0" applyFont="1" applyFill="1" applyBorder="1" applyAlignment="1">
      <alignment vertical="center"/>
    </xf>
    <xf numFmtId="0" fontId="0" fillId="14" borderId="6" xfId="0" applyFill="1" applyBorder="1"/>
    <xf numFmtId="0" fontId="0" fillId="14" borderId="7" xfId="0" applyFill="1" applyBorder="1"/>
    <xf numFmtId="0" fontId="0" fillId="14" borderId="0" xfId="0" applyFill="1" applyBorder="1"/>
    <xf numFmtId="0" fontId="34" fillId="14" borderId="0" xfId="0" applyFont="1" applyFill="1" applyBorder="1" applyAlignment="1">
      <alignment vertical="center"/>
    </xf>
    <xf numFmtId="0" fontId="0" fillId="14" borderId="8" xfId="0" applyFill="1" applyBorder="1"/>
    <xf numFmtId="0" fontId="4" fillId="14" borderId="0" xfId="0" applyFont="1" applyFill="1" applyBorder="1"/>
    <xf numFmtId="0" fontId="4" fillId="3" borderId="3" xfId="0" applyFont="1" applyFill="1" applyBorder="1" applyAlignment="1">
      <alignment horizontal="center" vertical="center"/>
    </xf>
    <xf numFmtId="178" fontId="8" fillId="7" borderId="3" xfId="0" applyNumberFormat="1" applyFont="1" applyFill="1" applyBorder="1" applyAlignment="1" applyProtection="1">
      <alignment horizontal="right" vertical="center" indent="1"/>
      <protection hidden="1"/>
    </xf>
    <xf numFmtId="0" fontId="8" fillId="14" borderId="29" xfId="0" applyFont="1" applyFill="1" applyBorder="1" applyAlignment="1">
      <alignment vertical="center"/>
    </xf>
    <xf numFmtId="0" fontId="8" fillId="14" borderId="30" xfId="0" applyFont="1" applyFill="1" applyBorder="1" applyAlignment="1">
      <alignment vertical="center"/>
    </xf>
    <xf numFmtId="0" fontId="0" fillId="14" borderId="30" xfId="0" applyFill="1" applyBorder="1"/>
    <xf numFmtId="0" fontId="0" fillId="14" borderId="15" xfId="0" applyFill="1" applyBorder="1"/>
    <xf numFmtId="0" fontId="9" fillId="14" borderId="8" xfId="0" applyFont="1" applyFill="1" applyBorder="1" applyAlignment="1" applyProtection="1">
      <alignment horizontal="left"/>
      <protection hidden="1"/>
    </xf>
    <xf numFmtId="0" fontId="8" fillId="14" borderId="0" xfId="0" applyFont="1" applyFill="1" applyBorder="1" applyAlignment="1">
      <alignment vertical="center"/>
    </xf>
    <xf numFmtId="0" fontId="8" fillId="14" borderId="0" xfId="0" applyFont="1" applyFill="1" applyBorder="1"/>
    <xf numFmtId="0" fontId="8" fillId="14" borderId="7" xfId="0" applyFont="1" applyFill="1" applyBorder="1" applyAlignment="1">
      <alignment vertical="center"/>
    </xf>
    <xf numFmtId="0" fontId="4" fillId="3" borderId="132" xfId="0" applyFont="1" applyFill="1" applyBorder="1" applyAlignment="1">
      <alignment horizontal="center" vertical="center"/>
    </xf>
    <xf numFmtId="178" fontId="8" fillId="7" borderId="130" xfId="0" applyNumberFormat="1" applyFont="1" applyFill="1" applyBorder="1" applyAlignment="1" applyProtection="1">
      <alignment horizontal="right" vertical="center" indent="1"/>
      <protection hidden="1"/>
    </xf>
    <xf numFmtId="0" fontId="8" fillId="14" borderId="133" xfId="0" applyFont="1" applyFill="1" applyBorder="1" applyAlignment="1">
      <alignment vertical="center"/>
    </xf>
    <xf numFmtId="0" fontId="8" fillId="14" borderId="91" xfId="0" applyFont="1" applyFill="1" applyBorder="1" applyAlignment="1">
      <alignment vertical="center"/>
    </xf>
    <xf numFmtId="0" fontId="0" fillId="14" borderId="91" xfId="0" applyFill="1" applyBorder="1"/>
    <xf numFmtId="0" fontId="0" fillId="14" borderId="115" xfId="0" applyFill="1" applyBorder="1"/>
    <xf numFmtId="179" fontId="0" fillId="14" borderId="0" xfId="0" applyNumberFormat="1" applyFill="1" applyBorder="1"/>
    <xf numFmtId="0" fontId="34" fillId="14" borderId="0" xfId="0" applyFont="1" applyFill="1" applyBorder="1" applyAlignment="1">
      <alignment horizontal="right"/>
    </xf>
    <xf numFmtId="0" fontId="0" fillId="14" borderId="0" xfId="0" applyFill="1" applyBorder="1" applyAlignment="1">
      <alignment horizontal="center"/>
    </xf>
    <xf numFmtId="0" fontId="0" fillId="14" borderId="0" xfId="0" applyFill="1"/>
    <xf numFmtId="0" fontId="8" fillId="14" borderId="0" xfId="0" applyFont="1" applyFill="1" applyBorder="1" applyAlignment="1">
      <alignment horizontal="right"/>
    </xf>
    <xf numFmtId="180" fontId="0" fillId="14" borderId="0" xfId="0" applyNumberFormat="1" applyFill="1" applyBorder="1"/>
    <xf numFmtId="0" fontId="35" fillId="14" borderId="0" xfId="0" applyFont="1" applyFill="1" applyBorder="1"/>
    <xf numFmtId="0" fontId="0" fillId="14" borderId="0" xfId="0" applyFill="1" applyBorder="1" applyAlignment="1">
      <alignment horizontal="right"/>
    </xf>
    <xf numFmtId="0" fontId="2" fillId="14" borderId="0" xfId="0" applyNumberFormat="1" applyFont="1" applyFill="1" applyBorder="1"/>
    <xf numFmtId="0" fontId="37" fillId="14" borderId="0" xfId="0" applyFont="1" applyFill="1" applyBorder="1"/>
    <xf numFmtId="0" fontId="34" fillId="14" borderId="0" xfId="0" applyFont="1" applyFill="1" applyBorder="1"/>
    <xf numFmtId="178" fontId="4" fillId="7" borderId="62"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4" borderId="0" xfId="0" applyFont="1" applyFill="1" applyBorder="1" applyAlignment="1">
      <alignment horizontal="center" vertical="center" wrapText="1"/>
    </xf>
    <xf numFmtId="181" fontId="0" fillId="19"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8" fontId="8" fillId="7" borderId="13" xfId="0" applyNumberFormat="1" applyFont="1" applyFill="1" applyBorder="1" applyProtection="1">
      <protection hidden="1"/>
    </xf>
    <xf numFmtId="181"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80" fontId="0" fillId="2" borderId="3" xfId="0" applyNumberFormat="1" applyFill="1" applyBorder="1" applyProtection="1">
      <protection locked="0"/>
    </xf>
    <xf numFmtId="0" fontId="0" fillId="14" borderId="9" xfId="0" applyFill="1" applyBorder="1"/>
    <xf numFmtId="0" fontId="0" fillId="14" borderId="17" xfId="0" applyFill="1" applyBorder="1"/>
    <xf numFmtId="0" fontId="0" fillId="14" borderId="10" xfId="0" applyFill="1" applyBorder="1"/>
    <xf numFmtId="0" fontId="0" fillId="20" borderId="0" xfId="0" applyFill="1"/>
    <xf numFmtId="0" fontId="0" fillId="21" borderId="0" xfId="0" applyFill="1"/>
    <xf numFmtId="0" fontId="0" fillId="21" borderId="0" xfId="0" applyFill="1" applyProtection="1">
      <protection hidden="1"/>
    </xf>
    <xf numFmtId="0" fontId="8" fillId="2" borderId="0" xfId="0" applyFont="1" applyFill="1"/>
    <xf numFmtId="0" fontId="8" fillId="2" borderId="0" xfId="0" applyFont="1" applyFill="1" applyProtection="1">
      <protection hidden="1"/>
    </xf>
    <xf numFmtId="0" fontId="8" fillId="18" borderId="0" xfId="0" applyFont="1" applyFill="1"/>
    <xf numFmtId="0" fontId="0" fillId="22" borderId="3" xfId="0" applyFill="1" applyBorder="1" applyProtection="1">
      <protection hidden="1"/>
    </xf>
    <xf numFmtId="0" fontId="8" fillId="20" borderId="0" xfId="0" applyFont="1" applyFill="1"/>
    <xf numFmtId="0" fontId="0" fillId="20" borderId="0" xfId="0" applyFill="1" applyProtection="1">
      <protection hidden="1"/>
    </xf>
    <xf numFmtId="0" fontId="1" fillId="20" borderId="0" xfId="0" applyFont="1" applyFill="1" applyProtection="1">
      <protection hidden="1"/>
    </xf>
    <xf numFmtId="0" fontId="4" fillId="14" borderId="0" xfId="0" applyFont="1" applyFill="1" applyBorder="1" applyAlignment="1" applyProtection="1">
      <alignment horizontal="right"/>
      <protection hidden="1"/>
    </xf>
    <xf numFmtId="0" fontId="4" fillId="14" borderId="0" xfId="0" applyFont="1" applyFill="1" applyBorder="1" applyAlignment="1" applyProtection="1">
      <alignment horizontal="center"/>
      <protection hidden="1"/>
    </xf>
    <xf numFmtId="0" fontId="36" fillId="14" borderId="0" xfId="0" applyFont="1" applyFill="1" applyBorder="1" applyProtection="1">
      <protection hidden="1"/>
    </xf>
    <xf numFmtId="180" fontId="4" fillId="23" borderId="0" xfId="0" applyNumberFormat="1" applyFont="1" applyFill="1" applyBorder="1" applyAlignment="1" applyProtection="1">
      <alignment horizontal="left"/>
      <protection hidden="1"/>
    </xf>
    <xf numFmtId="0" fontId="1" fillId="3" borderId="0" xfId="0" applyFont="1" applyFill="1" applyBorder="1" applyProtection="1"/>
    <xf numFmtId="0" fontId="31"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171" fontId="9" fillId="3" borderId="0" xfId="0" applyNumberFormat="1" applyFont="1" applyFill="1"/>
    <xf numFmtId="171" fontId="9" fillId="3" borderId="44" xfId="0" applyNumberFormat="1" applyFont="1" applyFill="1" applyBorder="1" applyAlignment="1">
      <alignment horizontal="center"/>
    </xf>
    <xf numFmtId="0" fontId="6" fillId="3" borderId="7" xfId="0" applyFont="1" applyFill="1" applyBorder="1" applyProtection="1">
      <protection hidden="1"/>
    </xf>
    <xf numFmtId="0" fontId="33" fillId="3" borderId="0" xfId="1" applyFill="1" applyBorder="1" applyAlignment="1" applyProtection="1">
      <alignment horizontal="center"/>
    </xf>
    <xf numFmtId="0" fontId="1" fillId="3" borderId="7" xfId="0" applyFont="1" applyFill="1" applyBorder="1"/>
    <xf numFmtId="0" fontId="4" fillId="4" borderId="134" xfId="0" applyFont="1" applyFill="1" applyBorder="1"/>
    <xf numFmtId="0" fontId="4" fillId="4" borderId="23" xfId="0" applyFont="1" applyFill="1" applyBorder="1"/>
    <xf numFmtId="0" fontId="4" fillId="4" borderId="84" xfId="0" applyFont="1" applyFill="1" applyBorder="1"/>
    <xf numFmtId="0" fontId="1" fillId="4" borderId="3" xfId="0" applyFont="1" applyFill="1" applyBorder="1"/>
    <xf numFmtId="0" fontId="1" fillId="5" borderId="3" xfId="0" applyFont="1" applyFill="1" applyBorder="1"/>
    <xf numFmtId="0" fontId="1" fillId="14" borderId="0" xfId="0" applyFont="1" applyFill="1" applyBorder="1"/>
    <xf numFmtId="0" fontId="1" fillId="4" borderId="14" xfId="0" applyFont="1" applyFill="1" applyBorder="1"/>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11" xfId="0" applyFill="1" applyBorder="1" applyAlignment="1">
      <alignment horizontal="center" wrapText="1"/>
    </xf>
  </cellXfs>
  <cellStyles count="2">
    <cellStyle name="Hyperlink" xfId="1" builtinId="8"/>
    <cellStyle name="Normal" xfId="0" builtinId="0"/>
  </cellStyles>
  <dxfs count="813">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ont>
        <b/>
        <i val="0"/>
        <condense val="0"/>
        <extend val="0"/>
        <color indexed="8"/>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b/>
        <i val="0"/>
        <condense val="0"/>
        <extend val="0"/>
        <color indexed="8"/>
      </font>
      <fill>
        <patternFill>
          <bgColor indexed="42"/>
        </patternFill>
      </fill>
    </dxf>
    <dxf>
      <font>
        <condense val="0"/>
        <extend val="0"/>
      </font>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val="0"/>
        <i val="0"/>
        <condense val="0"/>
        <extend val="0"/>
        <color indexed="8"/>
      </font>
      <fill>
        <patternFill>
          <bgColor indexed="31"/>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42"/>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3</xdr:row>
      <xdr:rowOff>28575</xdr:rowOff>
    </xdr:from>
    <xdr:to>
      <xdr:col>11</xdr:col>
      <xdr:colOff>95250</xdr:colOff>
      <xdr:row>19</xdr:row>
      <xdr:rowOff>0</xdr:rowOff>
    </xdr:to>
    <xdr:pic>
      <xdr:nvPicPr>
        <xdr:cNvPr id="15368" name="Picture 8" descr="CA">
          <a:extLst>
            <a:ext uri="{FF2B5EF4-FFF2-40B4-BE49-F238E27FC236}">
              <a16:creationId xmlns:a16="http://schemas.microsoft.com/office/drawing/2014/main" id="{00000000-0008-0000-1000-0000083C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210050" y="590550"/>
          <a:ext cx="4152900" cy="47434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dfa.ca.gov/mkt/grapecrush.html" TargetMode="External"/><Relationship Id="rId2" Type="http://schemas.openxmlformats.org/officeDocument/2006/relationships/hyperlink" Target="mailto:grapecrush@cdfa.ca.gov" TargetMode="External"/><Relationship Id="rId1" Type="http://schemas.openxmlformats.org/officeDocument/2006/relationships/hyperlink" Target="http://www.nass.usda.gov/c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61"/>
  <sheetViews>
    <sheetView tabSelected="1" workbookViewId="0">
      <selection activeCell="G5" sqref="G5"/>
    </sheetView>
  </sheetViews>
  <sheetFormatPr defaultRowHeight="12.75" x14ac:dyDescent="0.2"/>
  <cols>
    <col min="1" max="2" width="1.5703125" style="49" customWidth="1"/>
    <col min="3" max="3" width="1.7109375" style="49" customWidth="1"/>
    <col min="4" max="4" width="6.28515625" style="49" customWidth="1"/>
    <col min="5" max="5" width="12.85546875" style="49" customWidth="1"/>
    <col min="6" max="6" width="10" style="49" customWidth="1"/>
    <col min="7" max="7" width="53.140625" style="49" customWidth="1"/>
    <col min="8" max="8" width="4.5703125" style="49" customWidth="1"/>
    <col min="9" max="9" width="12.140625" style="49" customWidth="1"/>
    <col min="10" max="10" width="4.7109375" style="49" customWidth="1"/>
    <col min="11" max="11" width="5.85546875" style="49" customWidth="1"/>
    <col min="12" max="12" width="3.5703125" style="49" customWidth="1"/>
    <col min="13" max="16384" width="9.140625" style="49"/>
  </cols>
  <sheetData>
    <row r="1" spans="2:12" ht="9" customHeight="1" x14ac:dyDescent="0.2"/>
    <row r="2" spans="2:12" ht="24.75" customHeight="1" x14ac:dyDescent="0.3">
      <c r="B2" s="41"/>
      <c r="C2" s="164"/>
      <c r="D2" s="164"/>
      <c r="E2" s="165" t="s">
        <v>424</v>
      </c>
      <c r="F2" s="164"/>
      <c r="G2" s="164"/>
      <c r="H2" s="164"/>
      <c r="I2" s="164"/>
      <c r="J2" s="164"/>
      <c r="K2" s="164"/>
      <c r="L2" s="7"/>
    </row>
    <row r="3" spans="2:12" ht="14.25" customHeight="1" x14ac:dyDescent="0.2">
      <c r="B3" s="12"/>
      <c r="C3" s="168"/>
      <c r="D3" s="168"/>
      <c r="E3" s="168"/>
      <c r="F3" s="168"/>
      <c r="G3" s="168"/>
      <c r="H3" s="168"/>
      <c r="I3" s="168"/>
      <c r="J3" s="168"/>
      <c r="K3" s="168"/>
      <c r="L3" s="10"/>
    </row>
    <row r="4" spans="2:12" x14ac:dyDescent="0.2">
      <c r="B4" s="12"/>
      <c r="C4" s="168"/>
      <c r="D4" s="168"/>
      <c r="E4" s="168"/>
      <c r="F4" s="168"/>
      <c r="G4" s="259" t="str">
        <f>IF(ISNUMBER(+POID), IF(+POID &gt;300000000, IF(+POID &gt;999999999, "(enter 9-digit ID number)", "" ), "(enter 9-digit ID number)" ), "(enter 9-digit ID number)")</f>
        <v>(enter 9-digit ID number)</v>
      </c>
      <c r="H4" s="168"/>
      <c r="I4" s="168"/>
      <c r="J4" s="168"/>
      <c r="K4" s="168"/>
      <c r="L4" s="10"/>
    </row>
    <row r="5" spans="2:12" x14ac:dyDescent="0.2">
      <c r="B5" s="12"/>
      <c r="C5" s="168"/>
      <c r="D5" s="259" t="str">
        <f>IF(ISNUMBER(+POID), IF(+POID &gt;300000000, IF(+POID &gt;999999999, "ENTER ID NUMBER.", "ID Number:" ), "ENTER ID NUMBER." ), "ENTER ID NUMBER.")</f>
        <v>ENTER ID NUMBER.</v>
      </c>
      <c r="E5" s="168"/>
      <c r="F5" s="170"/>
      <c r="G5" s="114"/>
      <c r="H5" s="168"/>
      <c r="I5" s="196" t="s">
        <v>1349</v>
      </c>
      <c r="J5" s="168"/>
      <c r="K5" s="168"/>
      <c r="L5" s="10"/>
    </row>
    <row r="6" spans="2:12" x14ac:dyDescent="0.2">
      <c r="B6" s="12"/>
      <c r="C6" s="168"/>
      <c r="D6" s="259"/>
      <c r="E6" s="168"/>
      <c r="F6" s="168"/>
      <c r="G6" s="260" t="str">
        <f>IF(ISNUMBER(+POID), IF(+POID &gt;300000000, IF(+POID &gt;999999999, "INVALID ID NUMBER", +POID ), "INVALID ID NUMBER" ), "YOUR ID NUMBER IS MISSING.")</f>
        <v>YOUR ID NUMBER IS MISSING.</v>
      </c>
      <c r="H6" s="168"/>
      <c r="I6" s="196" t="s">
        <v>1281</v>
      </c>
      <c r="J6" s="168"/>
      <c r="K6" s="168"/>
      <c r="L6" s="10"/>
    </row>
    <row r="7" spans="2:12" x14ac:dyDescent="0.2">
      <c r="B7" s="12"/>
      <c r="C7" s="168"/>
      <c r="D7" s="259" t="str">
        <f>IF(+Operation=0, "ENTER FIRM'S NAME.", "Name of Firm:")</f>
        <v>ENTER FIRM'S NAME.</v>
      </c>
      <c r="E7" s="170"/>
      <c r="F7" s="168"/>
      <c r="G7" s="43"/>
      <c r="H7" s="168"/>
      <c r="I7" s="168"/>
      <c r="J7" s="168"/>
      <c r="K7" s="168"/>
      <c r="L7" s="10"/>
    </row>
    <row r="8" spans="2:12" x14ac:dyDescent="0.2">
      <c r="B8" s="12"/>
      <c r="C8" s="168"/>
      <c r="D8" s="259"/>
      <c r="E8" s="168"/>
      <c r="F8" s="168"/>
      <c r="G8" s="168"/>
      <c r="H8" s="168"/>
      <c r="I8" s="168"/>
      <c r="J8" s="168"/>
      <c r="K8" s="168"/>
      <c r="L8" s="10"/>
    </row>
    <row r="9" spans="2:12" x14ac:dyDescent="0.2">
      <c r="B9" s="12"/>
      <c r="C9" s="168"/>
      <c r="D9" s="259" t="str">
        <f>IF(+G9=0, "ENTER DATE.", "Date:")</f>
        <v>ENTER DATE.</v>
      </c>
      <c r="E9" s="168"/>
      <c r="F9" s="168"/>
      <c r="G9" s="43"/>
      <c r="H9" s="168"/>
      <c r="I9" s="168"/>
      <c r="J9" s="168"/>
      <c r="K9" s="168"/>
      <c r="L9" s="10"/>
    </row>
    <row r="10" spans="2:12" x14ac:dyDescent="0.2">
      <c r="B10" s="12"/>
      <c r="C10" s="168"/>
      <c r="D10" s="259"/>
      <c r="E10" s="168"/>
      <c r="F10" s="168"/>
      <c r="G10" s="168"/>
      <c r="H10" s="168"/>
      <c r="I10" s="168"/>
      <c r="J10" s="168"/>
      <c r="K10" s="168"/>
      <c r="L10" s="10"/>
    </row>
    <row r="11" spans="2:12" x14ac:dyDescent="0.2">
      <c r="B11" s="12"/>
      <c r="C11" s="168"/>
      <c r="D11" s="259" t="str">
        <f>IF(+G12=0, "ENTER PREPARER'S NAME.", "Preparer:")</f>
        <v>ENTER PREPARER'S NAME.</v>
      </c>
      <c r="E11" s="168"/>
      <c r="F11" s="168"/>
      <c r="G11" s="168"/>
      <c r="H11" s="168"/>
      <c r="I11" s="168"/>
      <c r="J11" s="168"/>
      <c r="K11" s="168"/>
      <c r="L11" s="10"/>
    </row>
    <row r="12" spans="2:12" x14ac:dyDescent="0.2">
      <c r="B12" s="12"/>
      <c r="C12" s="168"/>
      <c r="D12" s="259"/>
      <c r="E12" s="168" t="s">
        <v>408</v>
      </c>
      <c r="F12" s="168"/>
      <c r="G12" s="43"/>
      <c r="H12" s="168"/>
      <c r="I12" s="168"/>
      <c r="J12" s="168"/>
      <c r="K12" s="168"/>
      <c r="L12" s="10"/>
    </row>
    <row r="13" spans="2:12" x14ac:dyDescent="0.2">
      <c r="B13" s="12"/>
      <c r="C13" s="168"/>
      <c r="D13" s="259"/>
      <c r="E13" s="168" t="s">
        <v>409</v>
      </c>
      <c r="F13" s="168"/>
      <c r="G13" s="168"/>
      <c r="H13" s="168"/>
      <c r="I13" s="168"/>
      <c r="J13" s="168"/>
      <c r="K13" s="168"/>
      <c r="L13" s="10"/>
    </row>
    <row r="14" spans="2:12" x14ac:dyDescent="0.2">
      <c r="B14" s="12"/>
      <c r="C14" s="168"/>
      <c r="D14" s="259"/>
      <c r="E14" s="170"/>
      <c r="F14" s="168"/>
      <c r="G14" s="168"/>
      <c r="H14" s="168"/>
      <c r="I14" s="168"/>
      <c r="J14" s="168"/>
      <c r="K14" s="168"/>
      <c r="L14" s="10"/>
    </row>
    <row r="15" spans="2:12" x14ac:dyDescent="0.2">
      <c r="B15" s="12"/>
      <c r="C15" s="168"/>
      <c r="D15" s="259" t="str">
        <f>IF(+G15=0, "ENTER PHONE NUMBER.", "Telephone Number:")</f>
        <v>ENTER PHONE NUMBER.</v>
      </c>
      <c r="E15" s="168"/>
      <c r="F15" s="168"/>
      <c r="G15" s="43"/>
      <c r="H15" s="168"/>
      <c r="I15" s="168"/>
      <c r="J15" s="168"/>
      <c r="K15" s="168"/>
      <c r="L15" s="10"/>
    </row>
    <row r="16" spans="2:12" x14ac:dyDescent="0.2">
      <c r="B16" s="12"/>
      <c r="C16" s="168"/>
      <c r="D16" s="259"/>
      <c r="E16" s="168"/>
      <c r="F16" s="168"/>
      <c r="G16" s="168"/>
      <c r="H16" s="168"/>
      <c r="I16" s="168"/>
      <c r="J16" s="168"/>
      <c r="K16" s="168"/>
      <c r="L16" s="10"/>
    </row>
    <row r="17" spans="2:12" x14ac:dyDescent="0.2">
      <c r="B17" s="12"/>
      <c r="C17" s="168"/>
      <c r="D17" s="259" t="str">
        <f>IF(+G17=0, "ENTER E-MAIL ADDRESS.", "e-mail address:")</f>
        <v>ENTER E-MAIL ADDRESS.</v>
      </c>
      <c r="E17" s="168"/>
      <c r="F17" s="168"/>
      <c r="G17" s="43"/>
      <c r="H17" s="168"/>
      <c r="I17" s="168"/>
      <c r="J17" s="168"/>
      <c r="K17" s="168"/>
      <c r="L17" s="10"/>
    </row>
    <row r="18" spans="2:12" x14ac:dyDescent="0.2">
      <c r="B18" s="12"/>
      <c r="C18" s="168"/>
      <c r="D18" s="168"/>
      <c r="E18" s="170"/>
      <c r="F18" s="170"/>
      <c r="G18" s="170"/>
      <c r="H18" s="168"/>
      <c r="I18" s="168"/>
      <c r="J18" s="168"/>
      <c r="K18" s="168"/>
      <c r="L18" s="10"/>
    </row>
    <row r="19" spans="2:12" ht="17.25" customHeight="1" x14ac:dyDescent="0.2">
      <c r="B19" s="12"/>
      <c r="C19" s="163"/>
      <c r="D19" s="175" t="s">
        <v>992</v>
      </c>
      <c r="E19" s="164"/>
      <c r="F19" s="164"/>
      <c r="G19" s="164"/>
      <c r="H19" s="164"/>
      <c r="I19" s="164"/>
      <c r="J19" s="164"/>
      <c r="K19" s="166"/>
      <c r="L19" s="10"/>
    </row>
    <row r="20" spans="2:12" ht="16.5" customHeight="1" x14ac:dyDescent="0.2">
      <c r="B20" s="12"/>
      <c r="C20" s="167"/>
      <c r="D20" s="19"/>
      <c r="E20" s="171" t="s">
        <v>1282</v>
      </c>
      <c r="F20" s="168"/>
      <c r="G20" s="171"/>
      <c r="H20" s="3"/>
      <c r="I20" s="168" t="s">
        <v>412</v>
      </c>
      <c r="J20" s="3"/>
      <c r="K20" s="169" t="s">
        <v>413</v>
      </c>
      <c r="L20" s="10"/>
    </row>
    <row r="21" spans="2:12" x14ac:dyDescent="0.2">
      <c r="B21" s="12"/>
      <c r="C21" s="167"/>
      <c r="D21" s="168"/>
      <c r="E21" s="168"/>
      <c r="F21" s="168"/>
      <c r="G21" s="168"/>
      <c r="H21" s="168"/>
      <c r="I21" s="168"/>
      <c r="J21" s="168"/>
      <c r="K21" s="169"/>
      <c r="L21" s="10"/>
    </row>
    <row r="22" spans="2:12" x14ac:dyDescent="0.2">
      <c r="B22" s="12"/>
      <c r="C22" s="167"/>
      <c r="D22" s="17"/>
      <c r="E22" s="171" t="s">
        <v>1283</v>
      </c>
      <c r="F22" s="168"/>
      <c r="G22" s="171"/>
      <c r="H22" s="3"/>
      <c r="I22" s="168" t="s">
        <v>412</v>
      </c>
      <c r="J22" s="3"/>
      <c r="K22" s="169" t="s">
        <v>413</v>
      </c>
      <c r="L22" s="10"/>
    </row>
    <row r="23" spans="2:12" x14ac:dyDescent="0.2">
      <c r="B23" s="12"/>
      <c r="C23" s="167"/>
      <c r="D23" s="168"/>
      <c r="E23" s="168"/>
      <c r="F23" s="168"/>
      <c r="G23" s="168"/>
      <c r="H23" s="168"/>
      <c r="I23" s="168"/>
      <c r="J23" s="168"/>
      <c r="K23" s="169"/>
      <c r="L23" s="10"/>
    </row>
    <row r="24" spans="2:12" x14ac:dyDescent="0.2">
      <c r="B24" s="12"/>
      <c r="C24" s="167"/>
      <c r="D24" s="171" t="s">
        <v>410</v>
      </c>
      <c r="E24" s="177" t="s">
        <v>1136</v>
      </c>
      <c r="F24" s="168"/>
      <c r="G24" s="168" t="s">
        <v>421</v>
      </c>
      <c r="H24" s="168"/>
      <c r="I24" s="168"/>
      <c r="J24" s="168"/>
      <c r="K24" s="169"/>
      <c r="L24" s="10"/>
    </row>
    <row r="25" spans="2:12" x14ac:dyDescent="0.2">
      <c r="B25" s="12"/>
      <c r="C25" s="167"/>
      <c r="D25" s="168"/>
      <c r="E25" s="168"/>
      <c r="F25" s="168"/>
      <c r="G25" s="168"/>
      <c r="H25" s="168"/>
      <c r="I25" s="168"/>
      <c r="J25" s="168"/>
      <c r="K25" s="169"/>
      <c r="L25" s="10"/>
    </row>
    <row r="26" spans="2:12" x14ac:dyDescent="0.2">
      <c r="B26" s="12"/>
      <c r="C26" s="167"/>
      <c r="D26" s="171" t="s">
        <v>411</v>
      </c>
      <c r="E26" s="177" t="s">
        <v>857</v>
      </c>
      <c r="F26" s="168"/>
      <c r="G26" s="168" t="s">
        <v>858</v>
      </c>
      <c r="H26" s="168"/>
      <c r="I26" s="168"/>
      <c r="J26" s="168"/>
      <c r="K26" s="169"/>
      <c r="L26" s="10"/>
    </row>
    <row r="27" spans="2:12" x14ac:dyDescent="0.2">
      <c r="B27" s="12"/>
      <c r="C27" s="167"/>
      <c r="D27" s="168"/>
      <c r="E27" s="168" t="s">
        <v>1284</v>
      </c>
      <c r="F27" s="168"/>
      <c r="G27" s="168"/>
      <c r="H27" s="168"/>
      <c r="I27" s="168"/>
      <c r="J27" s="168"/>
      <c r="K27" s="169"/>
      <c r="L27" s="10"/>
    </row>
    <row r="28" spans="2:12" ht="8.25" customHeight="1" x14ac:dyDescent="0.2">
      <c r="B28" s="12"/>
      <c r="C28" s="172"/>
      <c r="D28" s="173"/>
      <c r="E28" s="173"/>
      <c r="F28" s="173"/>
      <c r="G28" s="173"/>
      <c r="H28" s="173"/>
      <c r="I28" s="173"/>
      <c r="J28" s="173"/>
      <c r="K28" s="174"/>
      <c r="L28" s="10"/>
    </row>
    <row r="29" spans="2:12" x14ac:dyDescent="0.2">
      <c r="B29" s="12"/>
      <c r="C29" s="168"/>
      <c r="D29" s="168"/>
      <c r="E29" s="168"/>
      <c r="F29" s="168"/>
      <c r="G29" s="168"/>
      <c r="H29" s="168"/>
      <c r="I29" s="168"/>
      <c r="J29" s="168"/>
      <c r="K29" s="168"/>
      <c r="L29" s="10"/>
    </row>
    <row r="30" spans="2:12" x14ac:dyDescent="0.2">
      <c r="B30" s="12"/>
      <c r="C30" s="168"/>
      <c r="D30" s="168"/>
      <c r="E30" s="168"/>
      <c r="F30" s="168"/>
      <c r="G30" s="797"/>
      <c r="H30" s="168"/>
      <c r="I30" s="176"/>
      <c r="J30" s="168"/>
      <c r="K30" s="168"/>
      <c r="L30" s="10"/>
    </row>
    <row r="31" spans="2:12" x14ac:dyDescent="0.2">
      <c r="B31" s="12"/>
      <c r="C31" s="168"/>
      <c r="D31" s="877"/>
      <c r="E31" s="168"/>
      <c r="F31" s="168"/>
      <c r="G31" s="168"/>
      <c r="H31" s="799"/>
      <c r="I31" s="878"/>
      <c r="J31" s="168"/>
      <c r="K31" s="168"/>
      <c r="L31" s="10"/>
    </row>
    <row r="32" spans="2:12" ht="8.25" customHeight="1" x14ac:dyDescent="0.2">
      <c r="B32" s="12"/>
      <c r="C32" s="168"/>
      <c r="D32" s="797"/>
      <c r="E32" s="168"/>
      <c r="F32" s="168"/>
      <c r="G32" s="168"/>
      <c r="H32" s="168"/>
      <c r="I32" s="168"/>
      <c r="J32" s="168"/>
      <c r="K32" s="168"/>
      <c r="L32" s="10"/>
    </row>
    <row r="33" spans="2:12" ht="8.25" customHeight="1" x14ac:dyDescent="0.2">
      <c r="B33" s="12"/>
      <c r="C33" s="168"/>
      <c r="D33" s="168"/>
      <c r="E33" s="168"/>
      <c r="F33" s="168"/>
      <c r="G33" s="168"/>
      <c r="H33" s="168"/>
      <c r="I33" s="168"/>
      <c r="J33" s="168"/>
      <c r="K33" s="168"/>
      <c r="L33" s="10"/>
    </row>
    <row r="34" spans="2:12" x14ac:dyDescent="0.2">
      <c r="B34" s="12"/>
      <c r="C34" s="168"/>
      <c r="D34" s="797"/>
      <c r="E34" s="877"/>
      <c r="F34" s="168"/>
      <c r="G34" s="168"/>
      <c r="H34" s="799"/>
      <c r="I34" s="878"/>
      <c r="J34" s="168"/>
      <c r="K34" s="168"/>
      <c r="L34" s="10"/>
    </row>
    <row r="35" spans="2:12" x14ac:dyDescent="0.2">
      <c r="B35" s="12"/>
      <c r="C35" s="168"/>
      <c r="D35" s="168"/>
      <c r="E35" s="168"/>
      <c r="F35" s="168"/>
      <c r="G35" s="168"/>
      <c r="H35" s="168"/>
      <c r="I35" s="168"/>
      <c r="J35" s="168"/>
      <c r="K35" s="168"/>
      <c r="L35" s="10"/>
    </row>
    <row r="36" spans="2:12" x14ac:dyDescent="0.2">
      <c r="B36" s="12"/>
      <c r="C36" s="168"/>
      <c r="D36" s="168"/>
      <c r="E36" s="168"/>
      <c r="F36" s="168"/>
      <c r="G36" s="168"/>
      <c r="H36" s="168"/>
      <c r="I36" s="168"/>
      <c r="J36" s="168"/>
      <c r="K36" s="168"/>
      <c r="L36" s="10"/>
    </row>
    <row r="37" spans="2:12" ht="15.75" x14ac:dyDescent="0.25">
      <c r="B37" s="12"/>
      <c r="C37" s="168"/>
      <c r="D37" s="168"/>
      <c r="E37" s="168"/>
      <c r="F37" s="168"/>
      <c r="G37" s="178" t="s">
        <v>859</v>
      </c>
      <c r="H37" s="168"/>
      <c r="I37" s="168"/>
      <c r="J37" s="168"/>
      <c r="K37" s="168"/>
      <c r="L37" s="10"/>
    </row>
    <row r="38" spans="2:12" ht="15.75" x14ac:dyDescent="0.25">
      <c r="B38" s="12"/>
      <c r="C38" s="168"/>
      <c r="D38" s="168"/>
      <c r="E38" s="168"/>
      <c r="F38" s="168"/>
      <c r="G38" s="178" t="s">
        <v>426</v>
      </c>
      <c r="H38" s="168"/>
      <c r="I38" s="168"/>
      <c r="J38" s="168"/>
      <c r="K38" s="168"/>
      <c r="L38" s="10"/>
    </row>
    <row r="39" spans="2:12" ht="15.75" x14ac:dyDescent="0.25">
      <c r="B39" s="12"/>
      <c r="C39" s="168"/>
      <c r="D39" s="168"/>
      <c r="E39" s="168"/>
      <c r="F39" s="168"/>
      <c r="G39" s="178" t="s">
        <v>1285</v>
      </c>
      <c r="H39" s="168"/>
      <c r="I39" s="168"/>
      <c r="J39" s="168"/>
      <c r="K39" s="168"/>
      <c r="L39" s="10"/>
    </row>
    <row r="40" spans="2:12" x14ac:dyDescent="0.2">
      <c r="B40" s="12"/>
      <c r="C40" s="168"/>
      <c r="D40" s="168"/>
      <c r="E40" s="168"/>
      <c r="F40" s="168"/>
      <c r="G40" s="168"/>
      <c r="H40" s="168"/>
      <c r="I40" s="168"/>
      <c r="J40" s="168"/>
      <c r="K40" s="168"/>
      <c r="L40" s="10"/>
    </row>
    <row r="41" spans="2:12" x14ac:dyDescent="0.2">
      <c r="B41" s="12"/>
      <c r="C41" s="168"/>
      <c r="D41" s="168"/>
      <c r="E41" s="168"/>
      <c r="F41" s="168"/>
      <c r="G41" s="176" t="s">
        <v>414</v>
      </c>
      <c r="H41" s="168"/>
      <c r="I41" s="168"/>
      <c r="J41" s="168"/>
      <c r="K41" s="168"/>
      <c r="L41" s="10"/>
    </row>
    <row r="42" spans="2:12" x14ac:dyDescent="0.2">
      <c r="B42" s="12"/>
      <c r="C42" s="168"/>
      <c r="D42" s="168"/>
      <c r="E42" s="168"/>
      <c r="F42" s="168"/>
      <c r="G42" s="176" t="s">
        <v>415</v>
      </c>
      <c r="H42" s="168"/>
      <c r="I42" s="168"/>
      <c r="J42" s="168"/>
      <c r="K42" s="168"/>
      <c r="L42" s="10"/>
    </row>
    <row r="43" spans="2:12" x14ac:dyDescent="0.2">
      <c r="B43" s="12"/>
      <c r="C43" s="168"/>
      <c r="D43" s="168"/>
      <c r="E43" s="168"/>
      <c r="F43" s="168"/>
      <c r="G43" s="176" t="s">
        <v>416</v>
      </c>
      <c r="H43" s="168"/>
      <c r="I43" s="168"/>
      <c r="J43" s="168"/>
      <c r="K43" s="168"/>
      <c r="L43" s="10"/>
    </row>
    <row r="44" spans="2:12" x14ac:dyDescent="0.2">
      <c r="B44" s="12"/>
      <c r="C44" s="168"/>
      <c r="D44" s="168"/>
      <c r="E44" s="168"/>
      <c r="F44" s="168"/>
      <c r="G44" s="176" t="s">
        <v>417</v>
      </c>
      <c r="H44" s="168"/>
      <c r="I44" s="168"/>
      <c r="J44" s="168"/>
      <c r="K44" s="168"/>
      <c r="L44" s="10"/>
    </row>
    <row r="45" spans="2:12" x14ac:dyDescent="0.2">
      <c r="B45" s="12"/>
      <c r="C45" s="168"/>
      <c r="D45" s="168"/>
      <c r="E45" s="168"/>
      <c r="F45" s="168"/>
      <c r="G45" s="176" t="s">
        <v>418</v>
      </c>
      <c r="H45" s="168"/>
      <c r="I45" s="168"/>
      <c r="J45" s="168"/>
      <c r="K45" s="168"/>
      <c r="L45" s="10"/>
    </row>
    <row r="46" spans="2:12" x14ac:dyDescent="0.2">
      <c r="B46" s="12"/>
      <c r="C46" s="168"/>
      <c r="D46" s="168"/>
      <c r="E46" s="168"/>
      <c r="F46" s="168"/>
      <c r="G46" s="176" t="s">
        <v>419</v>
      </c>
      <c r="H46" s="168"/>
      <c r="I46" s="168"/>
      <c r="J46" s="168"/>
      <c r="K46" s="168"/>
      <c r="L46" s="10"/>
    </row>
    <row r="47" spans="2:12" x14ac:dyDescent="0.2">
      <c r="B47" s="12"/>
      <c r="C47" s="168"/>
      <c r="D47" s="168"/>
      <c r="E47" s="168"/>
      <c r="F47" s="168"/>
      <c r="G47" s="176" t="s">
        <v>1223</v>
      </c>
      <c r="H47" s="168"/>
      <c r="I47" s="168"/>
      <c r="J47" s="168"/>
      <c r="K47" s="168"/>
      <c r="L47" s="10"/>
    </row>
    <row r="48" spans="2:12" x14ac:dyDescent="0.2">
      <c r="B48" s="12"/>
      <c r="C48" s="168"/>
      <c r="D48" s="168"/>
      <c r="E48" s="168"/>
      <c r="F48" s="168"/>
      <c r="G48" s="176" t="s">
        <v>420</v>
      </c>
      <c r="H48" s="168"/>
      <c r="I48" s="168"/>
      <c r="J48" s="168"/>
      <c r="K48" s="168"/>
      <c r="L48" s="10"/>
    </row>
    <row r="49" spans="2:12" x14ac:dyDescent="0.2">
      <c r="B49" s="12"/>
      <c r="C49" s="168"/>
      <c r="D49" s="168"/>
      <c r="E49" s="168"/>
      <c r="F49" s="168"/>
      <c r="G49" s="176" t="s">
        <v>1224</v>
      </c>
      <c r="H49" s="168"/>
      <c r="I49" s="168"/>
      <c r="J49" s="168"/>
      <c r="K49" s="168"/>
      <c r="L49" s="10"/>
    </row>
    <row r="50" spans="2:12" ht="12.75" customHeight="1" x14ac:dyDescent="0.2">
      <c r="B50" s="12"/>
      <c r="C50" s="168"/>
      <c r="D50" s="168"/>
      <c r="E50" s="168"/>
      <c r="F50" s="168"/>
      <c r="G50" s="759"/>
      <c r="H50" s="168"/>
      <c r="I50" s="168"/>
      <c r="J50" s="168"/>
      <c r="K50" s="168"/>
      <c r="L50" s="10"/>
    </row>
    <row r="51" spans="2:12" ht="12.75" customHeight="1" x14ac:dyDescent="0.2">
      <c r="B51" s="12"/>
      <c r="C51" s="168"/>
      <c r="D51" s="168"/>
      <c r="E51" s="758"/>
      <c r="F51" s="168"/>
      <c r="G51" s="885"/>
      <c r="H51" s="168"/>
      <c r="I51" s="168"/>
      <c r="J51" s="168"/>
      <c r="K51" s="168"/>
      <c r="L51" s="10"/>
    </row>
    <row r="52" spans="2:12" ht="12.75" customHeight="1" x14ac:dyDescent="0.2">
      <c r="B52" s="12"/>
      <c r="C52" s="168"/>
      <c r="D52" s="168"/>
      <c r="E52" s="758"/>
      <c r="F52" s="168"/>
      <c r="G52" s="759"/>
      <c r="H52" s="168"/>
      <c r="I52" s="168"/>
      <c r="J52" s="168"/>
      <c r="K52" s="168"/>
      <c r="L52" s="10"/>
    </row>
    <row r="53" spans="2:12" ht="12.75" customHeight="1" x14ac:dyDescent="0.2">
      <c r="B53" s="12"/>
      <c r="C53" s="168"/>
      <c r="D53" s="168"/>
      <c r="E53" s="168"/>
      <c r="F53" s="168"/>
      <c r="G53" s="759"/>
      <c r="H53" s="168"/>
      <c r="I53" s="168"/>
      <c r="J53" s="168"/>
      <c r="K53" s="168"/>
      <c r="L53" s="10"/>
    </row>
    <row r="54" spans="2:12" ht="12.75" customHeight="1" x14ac:dyDescent="0.2">
      <c r="B54" s="12"/>
      <c r="C54" s="168"/>
      <c r="D54" s="168" t="s">
        <v>1086</v>
      </c>
      <c r="E54" s="758"/>
      <c r="F54" s="168"/>
      <c r="G54" s="758" t="s">
        <v>1345</v>
      </c>
      <c r="H54" s="168"/>
      <c r="I54" s="168"/>
      <c r="J54" s="168"/>
      <c r="K54" s="168"/>
      <c r="L54" s="10"/>
    </row>
    <row r="55" spans="2:12" ht="12.75" customHeight="1" x14ac:dyDescent="0.2">
      <c r="B55" s="12"/>
      <c r="C55" s="168"/>
      <c r="D55" s="168"/>
      <c r="E55" s="168"/>
      <c r="F55" s="168"/>
      <c r="G55" s="759"/>
      <c r="H55" s="168"/>
      <c r="I55" s="168"/>
      <c r="J55" s="168"/>
      <c r="K55" s="168"/>
      <c r="L55" s="10"/>
    </row>
    <row r="56" spans="2:12" ht="12.75" customHeight="1" x14ac:dyDescent="0.2">
      <c r="B56" s="12"/>
      <c r="C56" s="168"/>
      <c r="D56" s="168" t="s">
        <v>1328</v>
      </c>
      <c r="E56" s="168"/>
      <c r="F56" s="168"/>
      <c r="G56" s="758" t="s">
        <v>1327</v>
      </c>
      <c r="H56" s="168"/>
      <c r="I56" s="168"/>
      <c r="J56" s="168"/>
      <c r="K56" s="168"/>
      <c r="L56" s="10"/>
    </row>
    <row r="57" spans="2:12" ht="12.75" customHeight="1" x14ac:dyDescent="0.2">
      <c r="B57" s="12"/>
      <c r="C57" s="168"/>
      <c r="D57" s="168"/>
      <c r="E57" s="758"/>
      <c r="F57" s="168"/>
      <c r="G57" s="885"/>
      <c r="H57" s="168"/>
      <c r="I57" s="168"/>
      <c r="J57" s="168"/>
      <c r="K57" s="168"/>
      <c r="L57" s="10"/>
    </row>
    <row r="58" spans="2:12" ht="12.75" customHeight="1" x14ac:dyDescent="0.2">
      <c r="B58" s="12"/>
      <c r="C58" s="168"/>
      <c r="D58" s="168" t="s">
        <v>1329</v>
      </c>
      <c r="E58" s="168"/>
      <c r="F58" s="168"/>
      <c r="G58" s="759" t="s">
        <v>1346</v>
      </c>
      <c r="H58" s="168"/>
      <c r="I58" s="168"/>
      <c r="J58" s="168"/>
      <c r="K58" s="168"/>
      <c r="L58" s="10"/>
    </row>
    <row r="59" spans="2:12" ht="12.75" customHeight="1" x14ac:dyDescent="0.2">
      <c r="B59" s="12"/>
      <c r="C59" s="168"/>
      <c r="D59" s="877"/>
      <c r="E59" s="168"/>
      <c r="F59" s="168"/>
      <c r="G59" s="759"/>
      <c r="H59" s="168"/>
      <c r="I59" s="168"/>
      <c r="J59" s="168"/>
      <c r="K59" s="168"/>
      <c r="L59" s="10"/>
    </row>
    <row r="60" spans="2:12" ht="12.75" customHeight="1" x14ac:dyDescent="0.2">
      <c r="B60" s="12"/>
      <c r="C60" s="168"/>
      <c r="D60" s="877"/>
      <c r="E60" s="758"/>
      <c r="F60" s="168"/>
      <c r="G60" s="885"/>
      <c r="H60" s="168"/>
      <c r="I60" s="168"/>
      <c r="J60" s="168"/>
      <c r="K60" s="168"/>
      <c r="L60" s="10"/>
    </row>
    <row r="61" spans="2:12" ht="12.75" customHeight="1" x14ac:dyDescent="0.2">
      <c r="B61" s="13"/>
      <c r="C61" s="173"/>
      <c r="D61" s="173"/>
      <c r="E61" s="173"/>
      <c r="F61" s="173"/>
      <c r="G61" s="173"/>
      <c r="H61" s="173"/>
      <c r="I61" s="173"/>
      <c r="J61" s="173"/>
      <c r="K61" s="173"/>
      <c r="L61" s="14"/>
    </row>
  </sheetData>
  <sheetProtection password="C01D" sheet="1" objects="1" scenarios="1"/>
  <phoneticPr fontId="0" type="noConversion"/>
  <conditionalFormatting sqref="D5">
    <cfRule type="cellIs" dxfId="812" priority="1" stopIfTrue="1" operator="notEqual">
      <formula>"ID Number:"</formula>
    </cfRule>
  </conditionalFormatting>
  <conditionalFormatting sqref="D7">
    <cfRule type="cellIs" dxfId="811" priority="2" stopIfTrue="1" operator="notEqual">
      <formula>"Name of Firm:"</formula>
    </cfRule>
  </conditionalFormatting>
  <conditionalFormatting sqref="D9">
    <cfRule type="cellIs" dxfId="810" priority="3" stopIfTrue="1" operator="notEqual">
      <formula>"Date:"</formula>
    </cfRule>
  </conditionalFormatting>
  <conditionalFormatting sqref="D11">
    <cfRule type="cellIs" dxfId="809" priority="4" stopIfTrue="1" operator="notEqual">
      <formula>"Preparer:"</formula>
    </cfRule>
  </conditionalFormatting>
  <conditionalFormatting sqref="D15">
    <cfRule type="cellIs" dxfId="808" priority="5" stopIfTrue="1" operator="notEqual">
      <formula>"Telephone Number:"</formula>
    </cfRule>
  </conditionalFormatting>
  <conditionalFormatting sqref="D17">
    <cfRule type="cellIs" dxfId="807" priority="6" stopIfTrue="1" operator="notEqual">
      <formula>"e-mail address:"</formula>
    </cfRule>
  </conditionalFormatting>
  <conditionalFormatting sqref="G4">
    <cfRule type="cellIs" dxfId="806" priority="7" stopIfTrue="1" operator="notEqual">
      <formula>"ID Number:"</formula>
    </cfRule>
  </conditionalFormatting>
  <conditionalFormatting sqref="G6">
    <cfRule type="cellIs" dxfId="805" priority="8" stopIfTrue="1" operator="notEqual">
      <formula>+POID</formula>
    </cfRule>
    <cfRule type="cellIs" dxfId="804" priority="9" stopIfTrue="1" operator="equal">
      <formula>+POID</formula>
    </cfRule>
  </conditionalFormatting>
  <hyperlinks>
    <hyperlink ref="G56" r:id="rId1" xr:uid="{00000000-0004-0000-0000-000000000000}"/>
    <hyperlink ref="G54" r:id="rId2" xr:uid="{00000000-0004-0000-0000-000001000000}"/>
    <hyperlink ref="G58" r:id="rId3" xr:uid="{00000000-0004-0000-0000-000002000000}"/>
  </hyperlinks>
  <pageMargins left="0.75" right="0.75" top="1" bottom="1" header="0.5" footer="0.5"/>
  <pageSetup orientation="portrait" r:id="rId4"/>
  <headerFooter alignWithMargins="0"/>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B2" sqref="B2"/>
    </sheetView>
  </sheetViews>
  <sheetFormatPr defaultRowHeight="12.75" x14ac:dyDescent="0.2"/>
  <cols>
    <col min="1" max="1" width="1.85546875" style="315" customWidth="1"/>
    <col min="2" max="2" width="12.42578125" style="315" customWidth="1"/>
    <col min="3" max="5" width="14.28515625" style="315" customWidth="1"/>
    <col min="6" max="6" width="13.140625" style="315" customWidth="1"/>
    <col min="7" max="7" width="2.28515625" style="315" customWidth="1"/>
    <col min="8" max="8" width="66.5703125" style="330" customWidth="1"/>
    <col min="9" max="9" width="7.85546875" style="315" customWidth="1"/>
    <col min="10" max="10" width="9.140625" style="315"/>
    <col min="11" max="11" width="9.140625" style="315" hidden="1" customWidth="1"/>
    <col min="12" max="12" width="52.5703125" style="315" hidden="1" customWidth="1"/>
    <col min="13" max="13" width="11.7109375" style="315" hidden="1" customWidth="1"/>
    <col min="14" max="14" width="46.7109375" style="315" hidden="1" customWidth="1"/>
    <col min="15" max="15" width="9.140625" style="315" hidden="1" customWidth="1"/>
    <col min="16" max="16" width="0" style="315" hidden="1" customWidth="1"/>
    <col min="17" max="16384" width="9.140625" style="315"/>
  </cols>
  <sheetData>
    <row r="1" spans="1:8" ht="15.75" x14ac:dyDescent="0.25">
      <c r="A1" s="271"/>
      <c r="B1" s="327" t="s">
        <v>163</v>
      </c>
      <c r="C1" s="277"/>
      <c r="D1" s="277"/>
      <c r="E1" s="277"/>
      <c r="F1" s="277"/>
      <c r="G1" s="317"/>
      <c r="H1" s="328" t="s">
        <v>883</v>
      </c>
    </row>
    <row r="2" spans="1:8" x14ac:dyDescent="0.2">
      <c r="A2" s="318"/>
      <c r="B2" s="329" t="s">
        <v>190</v>
      </c>
      <c r="C2" s="256" t="str">
        <f>IF(ISNUMBER(+POID), IF(+POID &gt;300000000, IF(+POID &gt;999999999, "INVALID ID NUMBER", +POID ), "INVALID ID NUMBER" ), "YOUR ID NUMBER IS MISSING.")</f>
        <v>YOUR ID NUMBER IS MISSING.</v>
      </c>
      <c r="D2" s="145"/>
      <c r="E2" s="259"/>
      <c r="F2" s="259"/>
      <c r="G2" s="321"/>
    </row>
    <row r="3" spans="1:8" ht="13.5" thickBot="1" x14ac:dyDescent="0.25">
      <c r="A3" s="318"/>
      <c r="B3" s="256"/>
      <c r="C3" s="256" t="str">
        <f>IF(+Operation=0, "YOUR FIRM'S NAME IS MISSING.", +Operation)</f>
        <v>YOUR FIRM'S NAME IS MISSING.</v>
      </c>
      <c r="D3" s="256"/>
      <c r="E3" s="331"/>
      <c r="F3" s="259"/>
      <c r="G3" s="321"/>
    </row>
    <row r="4" spans="1:8" ht="13.5" thickTop="1" x14ac:dyDescent="0.2">
      <c r="A4" s="318"/>
      <c r="B4" s="376" t="s">
        <v>188</v>
      </c>
      <c r="C4" s="383"/>
      <c r="D4" s="388" t="s">
        <v>130</v>
      </c>
      <c r="E4" s="393" t="s">
        <v>167</v>
      </c>
      <c r="F4" s="400" t="s">
        <v>915</v>
      </c>
      <c r="G4" s="321"/>
    </row>
    <row r="5" spans="1:8" x14ac:dyDescent="0.2">
      <c r="A5" s="318"/>
      <c r="B5" s="377"/>
      <c r="C5" s="384" t="s">
        <v>158</v>
      </c>
      <c r="D5" s="389" t="s">
        <v>131</v>
      </c>
      <c r="E5" s="394" t="s">
        <v>131</v>
      </c>
      <c r="F5" s="401" t="s">
        <v>131</v>
      </c>
      <c r="G5" s="321"/>
    </row>
    <row r="6" spans="1:8" x14ac:dyDescent="0.2">
      <c r="A6" s="318"/>
      <c r="B6" s="378"/>
      <c r="C6" s="385" t="s">
        <v>162</v>
      </c>
      <c r="D6" s="390" t="s">
        <v>158</v>
      </c>
      <c r="E6" s="395" t="s">
        <v>158</v>
      </c>
      <c r="F6" s="402" t="s">
        <v>158</v>
      </c>
      <c r="G6" s="321"/>
    </row>
    <row r="7" spans="1:8" x14ac:dyDescent="0.2">
      <c r="A7" s="318"/>
      <c r="B7" s="379" t="s">
        <v>191</v>
      </c>
      <c r="C7" s="386">
        <f>+D1CR+Q4D1TONS +Q1CD1TONS +Q3D1TONS</f>
        <v>0</v>
      </c>
      <c r="D7" s="391">
        <f>+D1PR</f>
        <v>0</v>
      </c>
      <c r="E7" s="396">
        <f>+D1NR</f>
        <v>0</v>
      </c>
      <c r="F7" s="403">
        <f>+D1DS</f>
        <v>0</v>
      </c>
      <c r="G7" s="321"/>
    </row>
    <row r="8" spans="1:8" x14ac:dyDescent="0.2">
      <c r="A8" s="318"/>
      <c r="B8" s="379" t="s">
        <v>192</v>
      </c>
      <c r="C8" s="386">
        <f>+D2CR+Q4D2TONS +Q1CD2TONS +Q3D2TONS</f>
        <v>0</v>
      </c>
      <c r="D8" s="391">
        <f>+D2PR</f>
        <v>0</v>
      </c>
      <c r="E8" s="396">
        <f>+D2NR</f>
        <v>0</v>
      </c>
      <c r="F8" s="403">
        <f>+D2DS</f>
        <v>0</v>
      </c>
      <c r="G8" s="321"/>
    </row>
    <row r="9" spans="1:8" x14ac:dyDescent="0.2">
      <c r="A9" s="318"/>
      <c r="B9" s="379" t="s">
        <v>193</v>
      </c>
      <c r="C9" s="386">
        <f>+D3CR+Q4D3TONS +Q1CD3TONS +Q3D3TONS</f>
        <v>0</v>
      </c>
      <c r="D9" s="391">
        <f>+D3PR</f>
        <v>0</v>
      </c>
      <c r="E9" s="396">
        <f>+D3NR</f>
        <v>0</v>
      </c>
      <c r="F9" s="403">
        <f>+D3DS</f>
        <v>0</v>
      </c>
      <c r="G9" s="321"/>
    </row>
    <row r="10" spans="1:8" x14ac:dyDescent="0.2">
      <c r="A10" s="318"/>
      <c r="B10" s="379" t="s">
        <v>194</v>
      </c>
      <c r="C10" s="386">
        <f>+D4CR+Q4D4TONS +Q1CD4TONS +Q3D4TONS</f>
        <v>0</v>
      </c>
      <c r="D10" s="391">
        <f>+D4PR</f>
        <v>0</v>
      </c>
      <c r="E10" s="396">
        <f>+D4NR</f>
        <v>0</v>
      </c>
      <c r="F10" s="403">
        <f>+D4DS</f>
        <v>0</v>
      </c>
      <c r="G10" s="321"/>
    </row>
    <row r="11" spans="1:8" x14ac:dyDescent="0.2">
      <c r="A11" s="318"/>
      <c r="B11" s="379" t="s">
        <v>195</v>
      </c>
      <c r="C11" s="386">
        <f>+D5CR+Q4D5TONS +Q1CD5TONS +Q3D5TONS</f>
        <v>0</v>
      </c>
      <c r="D11" s="391">
        <f>+D5PR</f>
        <v>0</v>
      </c>
      <c r="E11" s="396">
        <f>+D5NR</f>
        <v>0</v>
      </c>
      <c r="F11" s="403">
        <f>+D5DS</f>
        <v>0</v>
      </c>
      <c r="G11" s="321"/>
    </row>
    <row r="12" spans="1:8" x14ac:dyDescent="0.2">
      <c r="A12" s="318"/>
      <c r="B12" s="379" t="s">
        <v>196</v>
      </c>
      <c r="C12" s="386">
        <f>+D6CR+Q4D6TONS +Q1CD6TONS +Q3D6TONS</f>
        <v>0</v>
      </c>
      <c r="D12" s="391">
        <f>+D6PR</f>
        <v>0</v>
      </c>
      <c r="E12" s="396">
        <f>+D6NR</f>
        <v>0</v>
      </c>
      <c r="F12" s="403">
        <f>+D6DS</f>
        <v>0</v>
      </c>
      <c r="G12" s="321"/>
    </row>
    <row r="13" spans="1:8" x14ac:dyDescent="0.2">
      <c r="A13" s="318"/>
      <c r="B13" s="379" t="s">
        <v>197</v>
      </c>
      <c r="C13" s="386">
        <f>+D7CR+Q4D7TONS +Q1CD7TONS +Q3D7TONS</f>
        <v>0</v>
      </c>
      <c r="D13" s="391">
        <f>+D7PR</f>
        <v>0</v>
      </c>
      <c r="E13" s="396">
        <f>+D7NR</f>
        <v>0</v>
      </c>
      <c r="F13" s="403">
        <f>+D7DS</f>
        <v>0</v>
      </c>
      <c r="G13" s="321"/>
    </row>
    <row r="14" spans="1:8" x14ac:dyDescent="0.2">
      <c r="A14" s="318"/>
      <c r="B14" s="379" t="s">
        <v>198</v>
      </c>
      <c r="C14" s="386">
        <f>+D8CR+Q4D8TONS +Q1CD8TONS +Q3D8TONS</f>
        <v>0</v>
      </c>
      <c r="D14" s="391">
        <f>+D8PR</f>
        <v>0</v>
      </c>
      <c r="E14" s="396">
        <f>+D8NR</f>
        <v>0</v>
      </c>
      <c r="F14" s="403">
        <f>+D8DS</f>
        <v>0</v>
      </c>
      <c r="G14" s="321"/>
    </row>
    <row r="15" spans="1:8" x14ac:dyDescent="0.2">
      <c r="A15" s="318"/>
      <c r="B15" s="379" t="s">
        <v>199</v>
      </c>
      <c r="C15" s="386">
        <f>+D9CR+Q4D9TONS +Q1CD9TONS +Q3D9TONS</f>
        <v>0</v>
      </c>
      <c r="D15" s="391">
        <f>+D9PR</f>
        <v>0</v>
      </c>
      <c r="E15" s="396">
        <f>+D9NR</f>
        <v>0</v>
      </c>
      <c r="F15" s="403">
        <f>+D9DS</f>
        <v>0</v>
      </c>
      <c r="G15" s="321"/>
      <c r="H15" s="405"/>
    </row>
    <row r="16" spans="1:8" x14ac:dyDescent="0.2">
      <c r="A16" s="318"/>
      <c r="B16" s="379" t="s">
        <v>200</v>
      </c>
      <c r="C16" s="386">
        <f>+D10CR+Q4D10TONS +Q1CD10TONS +Q3D10TONS</f>
        <v>0</v>
      </c>
      <c r="D16" s="391">
        <f>+D10PR</f>
        <v>0</v>
      </c>
      <c r="E16" s="396">
        <f>+D10NR</f>
        <v>0</v>
      </c>
      <c r="F16" s="403">
        <f>+D10DS</f>
        <v>0</v>
      </c>
      <c r="G16" s="321"/>
      <c r="H16" s="405"/>
    </row>
    <row r="17" spans="1:14" x14ac:dyDescent="0.2">
      <c r="A17" s="318"/>
      <c r="B17" s="379" t="s">
        <v>201</v>
      </c>
      <c r="C17" s="386">
        <f>+D11CR+Q4D11TONS +Q1CD11TONS +Q3D11TONS</f>
        <v>0</v>
      </c>
      <c r="D17" s="391">
        <f>+D11PR</f>
        <v>0</v>
      </c>
      <c r="E17" s="396">
        <f>+D11NR</f>
        <v>0</v>
      </c>
      <c r="F17" s="403">
        <f>+D11DS</f>
        <v>0</v>
      </c>
      <c r="G17" s="321"/>
      <c r="H17" s="405"/>
    </row>
    <row r="18" spans="1:14" x14ac:dyDescent="0.2">
      <c r="A18" s="318"/>
      <c r="B18" s="379" t="s">
        <v>202</v>
      </c>
      <c r="C18" s="386">
        <f>+D12CR+Q4D12TONS +Q1CD12TONS +Q3D12TONS</f>
        <v>0</v>
      </c>
      <c r="D18" s="391">
        <f>+D12PR</f>
        <v>0</v>
      </c>
      <c r="E18" s="396">
        <f>+D12NR</f>
        <v>0</v>
      </c>
      <c r="F18" s="403">
        <f>+D12DS</f>
        <v>0</v>
      </c>
      <c r="G18" s="321"/>
      <c r="H18" s="328" t="s">
        <v>883</v>
      </c>
    </row>
    <row r="19" spans="1:14" x14ac:dyDescent="0.2">
      <c r="A19" s="318"/>
      <c r="B19" s="379" t="s">
        <v>203</v>
      </c>
      <c r="C19" s="386">
        <f>+D13CR+Q4D13TONS +Q1CD13TONS +Q3D13TONS</f>
        <v>0</v>
      </c>
      <c r="D19" s="391">
        <f>+D13PR</f>
        <v>0</v>
      </c>
      <c r="E19" s="396">
        <f>+D13NR</f>
        <v>0</v>
      </c>
      <c r="F19" s="403">
        <f>+D13DS</f>
        <v>0</v>
      </c>
      <c r="G19" s="321"/>
    </row>
    <row r="20" spans="1:14" x14ac:dyDescent="0.2">
      <c r="A20" s="318"/>
      <c r="B20" s="379" t="s">
        <v>204</v>
      </c>
      <c r="C20" s="386">
        <f>+D14CR+Q4D14TONS +Q1CD14TONS +Q3D14TONS</f>
        <v>0</v>
      </c>
      <c r="D20" s="391">
        <f>+D14PR</f>
        <v>0</v>
      </c>
      <c r="E20" s="396">
        <f>+D14NR</f>
        <v>0</v>
      </c>
      <c r="F20" s="403">
        <f>+D14DS</f>
        <v>0</v>
      </c>
      <c r="G20" s="321"/>
      <c r="H20" s="406" t="str">
        <f>IF(+C25&lt;&gt;+C26, IF(ABS(+C25-+C26)&lt;1.1,+L20, +N20), "")</f>
        <v/>
      </c>
      <c r="L20" s="315" t="s">
        <v>939</v>
      </c>
      <c r="N20" s="315" t="s">
        <v>917</v>
      </c>
    </row>
    <row r="21" spans="1:14" x14ac:dyDescent="0.2">
      <c r="A21" s="318"/>
      <c r="B21" s="379" t="s">
        <v>205</v>
      </c>
      <c r="C21" s="386">
        <f>+D15CR+Q4D15TONS +Q1CD15TONS +Q3D15TONS</f>
        <v>0</v>
      </c>
      <c r="D21" s="391">
        <f>+D15PR</f>
        <v>0</v>
      </c>
      <c r="E21" s="396">
        <f>+D15NR</f>
        <v>0</v>
      </c>
      <c r="F21" s="403">
        <f>+D15DS</f>
        <v>0</v>
      </c>
      <c r="G21" s="321"/>
      <c r="H21" s="406" t="str">
        <f>IF(+D25&lt;&gt;+D26, IF(ABS(+D25-+D26)&lt;1.1,+L21, +N21), "")</f>
        <v/>
      </c>
      <c r="L21" s="315" t="s">
        <v>940</v>
      </c>
      <c r="N21" s="315" t="s">
        <v>918</v>
      </c>
    </row>
    <row r="22" spans="1:14" x14ac:dyDescent="0.2">
      <c r="A22" s="318"/>
      <c r="B22" s="379" t="s">
        <v>206</v>
      </c>
      <c r="C22" s="386">
        <f>+D16CR+Q4D16TONS +Q1CD16TONS +Q3D16TONS</f>
        <v>0</v>
      </c>
      <c r="D22" s="391">
        <f>+D16PR</f>
        <v>0</v>
      </c>
      <c r="E22" s="396">
        <f>+D16NR</f>
        <v>0</v>
      </c>
      <c r="F22" s="403">
        <f>+D16DS</f>
        <v>0</v>
      </c>
      <c r="G22" s="321"/>
      <c r="H22" s="406" t="str">
        <f>IF(+E25&lt;&gt;+E26, IF(ABS(+E25-+E26)&lt;1.1,+L22, +N22), "")</f>
        <v/>
      </c>
      <c r="L22" s="315" t="s">
        <v>941</v>
      </c>
      <c r="N22" s="315" t="s">
        <v>919</v>
      </c>
    </row>
    <row r="23" spans="1:14" ht="13.5" thickBot="1" x14ac:dyDescent="0.25">
      <c r="A23" s="318"/>
      <c r="B23" s="380" t="s">
        <v>207</v>
      </c>
      <c r="C23" s="386">
        <f>+D17CR+Q4D17TONS +Q1CD17TONS +Q3D17TONS</f>
        <v>0</v>
      </c>
      <c r="D23" s="391">
        <f>+D17PR</f>
        <v>0</v>
      </c>
      <c r="E23" s="396">
        <f>+D17NR</f>
        <v>0</v>
      </c>
      <c r="F23" s="403">
        <f>+D17DS</f>
        <v>0</v>
      </c>
      <c r="G23" s="321"/>
      <c r="H23" s="406" t="str">
        <f>IF(+F25&lt;&gt;+F26, IF(ABS(+F25-+F26)&lt;1.1,+L23, +N23), "")</f>
        <v/>
      </c>
      <c r="L23" s="315" t="s">
        <v>942</v>
      </c>
      <c r="N23" s="315" t="s">
        <v>920</v>
      </c>
    </row>
    <row r="24" spans="1:14" ht="29.25" customHeight="1" thickTop="1" thickBot="1" x14ac:dyDescent="0.25">
      <c r="A24" s="318"/>
      <c r="B24" s="381" t="s">
        <v>210</v>
      </c>
      <c r="C24" s="387">
        <f>ROUND(SUM(C7:C23),1)</f>
        <v>0</v>
      </c>
      <c r="D24" s="392">
        <f>ROUND(SUM(D7:D23),1)</f>
        <v>0</v>
      </c>
      <c r="E24" s="397">
        <f>ROUND(SUM(E7:E23),1)</f>
        <v>0</v>
      </c>
      <c r="F24" s="404">
        <f>ROUND(SUM(F7:F23),1)</f>
        <v>0</v>
      </c>
      <c r="G24" s="321"/>
    </row>
    <row r="25" spans="1:14" ht="29.25" customHeight="1" thickTop="1" thickBot="1" x14ac:dyDescent="0.25">
      <c r="A25" s="318"/>
      <c r="B25" s="381" t="s">
        <v>211</v>
      </c>
      <c r="C25" s="387">
        <f>ROUND(SACrushed,1)</f>
        <v>0</v>
      </c>
      <c r="D25" s="392">
        <f>ROUND(SAPurchase-F24,1)</f>
        <v>0</v>
      </c>
      <c r="E25" s="398">
        <f>ROUND(SAnrPurchase,1)</f>
        <v>0</v>
      </c>
      <c r="F25" s="404">
        <f>IF(+DPdistilled&gt;0, ROUND(SAPurchase-D24,1), 0)</f>
        <v>0</v>
      </c>
      <c r="G25" s="321"/>
    </row>
    <row r="26" spans="1:14" ht="30.75" customHeight="1" thickTop="1" thickBot="1" x14ac:dyDescent="0.25">
      <c r="A26" s="318"/>
      <c r="B26" s="382" t="s">
        <v>209</v>
      </c>
      <c r="C26" s="387">
        <f>ROUND(DPcrush,1)</f>
        <v>0</v>
      </c>
      <c r="D26" s="392">
        <f>ROUND(DPpurchase,1)</f>
        <v>0</v>
      </c>
      <c r="E26" s="399">
        <f>ROUND(DPnrpurchase,1)</f>
        <v>0</v>
      </c>
      <c r="F26" s="404">
        <f>ROUND(DPdistilled,1)</f>
        <v>0</v>
      </c>
      <c r="G26" s="321"/>
      <c r="H26" s="407" t="str">
        <f>IF(+C24&lt;&gt;+C26, +L26, IF(+D24&lt;&gt;+D26, +L26, IF(+E24&lt;&gt;+E26, +L26, IF(+F24&lt;&gt;+F26, +L26, " "))))</f>
        <v xml:space="preserve"> </v>
      </c>
      <c r="L26" s="315" t="s">
        <v>916</v>
      </c>
    </row>
    <row r="27" spans="1:14" ht="10.5" customHeight="1" thickTop="1" x14ac:dyDescent="0.2">
      <c r="A27" s="323"/>
      <c r="B27" s="332"/>
      <c r="C27" s="332"/>
      <c r="D27" s="332"/>
      <c r="E27" s="332"/>
      <c r="F27" s="324"/>
      <c r="G27" s="325"/>
    </row>
    <row r="29" spans="1:14" ht="11.25" customHeight="1" x14ac:dyDescent="0.2"/>
  </sheetData>
  <sheetProtection password="C01D" sheet="1" objects="1" scenarios="1"/>
  <phoneticPr fontId="0" type="noConversion"/>
  <conditionalFormatting sqref="C25:F25">
    <cfRule type="cellIs" dxfId="293" priority="1" stopIfTrue="1" operator="notEqual">
      <formula>+C26</formula>
    </cfRule>
  </conditionalFormatting>
  <conditionalFormatting sqref="C26:F26">
    <cfRule type="cellIs" dxfId="292" priority="2" stopIfTrue="1" operator="notEqual">
      <formula>+C24</formula>
    </cfRule>
  </conditionalFormatting>
  <conditionalFormatting sqref="I26">
    <cfRule type="expression" dxfId="291" priority="3" stopIfTrue="1">
      <formula>+H26=+H30</formula>
    </cfRule>
  </conditionalFormatting>
  <conditionalFormatting sqref="C2">
    <cfRule type="cellIs" dxfId="290" priority="4" stopIfTrue="1" operator="notEqual">
      <formula>+POID</formula>
    </cfRule>
  </conditionalFormatting>
  <conditionalFormatting sqref="D2">
    <cfRule type="expression" dxfId="289" priority="5" stopIfTrue="1">
      <formula>+C2 &lt;&gt; +POID</formula>
    </cfRule>
  </conditionalFormatting>
  <conditionalFormatting sqref="C3">
    <cfRule type="cellIs" dxfId="288" priority="6" stopIfTrue="1" operator="notEqual">
      <formula>+Operation</formula>
    </cfRule>
  </conditionalFormatting>
  <conditionalFormatting sqref="D3">
    <cfRule type="expression" dxfId="287" priority="7" stopIfTrue="1">
      <formula>+C3 &lt;&gt; +Operation</formula>
    </cfRule>
  </conditionalFormatting>
  <conditionalFormatting sqref="H20">
    <cfRule type="expression" dxfId="286" priority="8" stopIfTrue="1">
      <formula>ABS(+C25-C26)&gt;=1.1</formula>
    </cfRule>
  </conditionalFormatting>
  <conditionalFormatting sqref="H21">
    <cfRule type="expression" dxfId="285" priority="9" stopIfTrue="1">
      <formula>ABS(+D25-D26)&gt;=1.1</formula>
    </cfRule>
  </conditionalFormatting>
  <conditionalFormatting sqref="H22">
    <cfRule type="expression" dxfId="284" priority="10" stopIfTrue="1">
      <formula>ABS(+E25-E26)&gt;=1.1</formula>
    </cfRule>
  </conditionalFormatting>
  <conditionalFormatting sqref="H23">
    <cfRule type="expression" dxfId="283" priority="11" stopIfTrue="1">
      <formula>ABS(+F25-F26)&gt;=1.1</formula>
    </cfRule>
  </conditionalFormatting>
  <conditionalFormatting sqref="H26">
    <cfRule type="cellIs" dxfId="282"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315"/>
    <col min="2" max="2" width="0" style="315" hidden="1" customWidth="1"/>
    <col min="3" max="3" width="11.7109375" style="315" customWidth="1"/>
    <col min="4" max="4" width="12.7109375" style="315" customWidth="1"/>
    <col min="5" max="5" width="10.7109375" style="315" customWidth="1"/>
    <col min="6" max="6" width="11.7109375" style="315" hidden="1" customWidth="1"/>
    <col min="7" max="7" width="10.7109375" style="315" customWidth="1"/>
    <col min="8" max="8" width="10.85546875" style="315" customWidth="1"/>
    <col min="9" max="12" width="10.7109375" style="315" customWidth="1"/>
    <col min="13" max="14" width="10.5703125" style="315" customWidth="1"/>
    <col min="15" max="17" width="10.7109375" style="315" customWidth="1"/>
    <col min="18" max="19" width="0" style="315" hidden="1" customWidth="1"/>
    <col min="20" max="21" width="10.7109375" style="315" customWidth="1"/>
    <col min="22" max="25" width="0" style="315" hidden="1" customWidth="1"/>
    <col min="26" max="26" width="2.28515625" style="315" customWidth="1"/>
    <col min="27" max="16384" width="9.140625" style="315"/>
  </cols>
  <sheetData>
    <row r="1" spans="1:26" x14ac:dyDescent="0.2">
      <c r="A1" s="271"/>
      <c r="B1" s="277"/>
      <c r="C1" s="277"/>
      <c r="D1" s="277"/>
      <c r="E1" s="277"/>
      <c r="F1" s="277"/>
      <c r="G1" s="277"/>
      <c r="H1" s="277"/>
      <c r="I1" s="255" t="str">
        <f>IF(ISNUMBER(+POID), IF(+POID &gt;300000000, IF(+POID &gt;999999999, "INVALID ID NUMBER", +POID ), "INVALID ID NUMBER" ), "YOUR ID NUMBER IS MISSING.")</f>
        <v>YOUR ID NUMBER IS MISSING.</v>
      </c>
      <c r="J1" s="277"/>
      <c r="K1" s="277"/>
      <c r="L1" s="670" t="str">
        <f>IF(+Operation=0, "YOUR FIRM'S NAME IS MISSING.", +Operation)</f>
        <v>YOUR FIRM'S NAME IS MISSING.</v>
      </c>
      <c r="M1" s="277"/>
      <c r="N1" s="277"/>
      <c r="O1" s="277"/>
      <c r="P1" s="277"/>
      <c r="Q1" s="277"/>
      <c r="T1" s="277"/>
      <c r="U1" s="277"/>
      <c r="V1" s="277"/>
      <c r="W1" s="277"/>
      <c r="X1" s="277"/>
      <c r="Y1" s="277"/>
      <c r="Z1" s="317"/>
    </row>
    <row r="2" spans="1:26" ht="18" x14ac:dyDescent="0.25">
      <c r="A2" s="662" t="s">
        <v>26</v>
      </c>
      <c r="B2" s="624"/>
      <c r="C2" s="259"/>
      <c r="D2" s="620"/>
      <c r="E2" s="259"/>
      <c r="F2" s="259"/>
      <c r="G2" s="259"/>
      <c r="H2" s="259"/>
      <c r="I2" s="259"/>
      <c r="J2" s="259"/>
      <c r="K2" s="259"/>
      <c r="L2" s="259"/>
      <c r="M2" s="259"/>
      <c r="N2" s="259"/>
      <c r="O2" s="259"/>
      <c r="P2" s="324"/>
      <c r="Q2" s="325"/>
      <c r="T2" s="623" t="s">
        <v>1045</v>
      </c>
      <c r="U2" s="317"/>
      <c r="V2" s="624"/>
      <c r="W2" s="624"/>
      <c r="X2" s="624"/>
      <c r="Y2" s="624"/>
      <c r="Z2" s="321"/>
    </row>
    <row r="3" spans="1:26" x14ac:dyDescent="0.2">
      <c r="A3" s="271"/>
      <c r="B3" s="619"/>
      <c r="C3" s="625" t="str">
        <f>IF(+K9+N9+R7&lt;&gt;0, "Does","")</f>
        <v/>
      </c>
      <c r="D3" s="626" t="s">
        <v>1046</v>
      </c>
      <c r="E3" s="627" t="s">
        <v>1047</v>
      </c>
      <c r="F3" s="736"/>
      <c r="G3" s="621"/>
      <c r="H3" s="628"/>
      <c r="I3" s="621"/>
      <c r="J3" s="621"/>
      <c r="K3" s="622"/>
      <c r="L3" s="629" t="s">
        <v>1048</v>
      </c>
      <c r="M3" s="630"/>
      <c r="N3" s="631"/>
      <c r="O3" s="621"/>
      <c r="P3" s="621"/>
      <c r="Q3" s="632"/>
      <c r="T3" s="633" t="s">
        <v>1049</v>
      </c>
      <c r="U3" s="325"/>
      <c r="V3" s="634"/>
      <c r="W3" s="634"/>
      <c r="X3" s="634"/>
      <c r="Y3" s="634"/>
      <c r="Z3" s="321"/>
    </row>
    <row r="4" spans="1:26" x14ac:dyDescent="0.2">
      <c r="A4" s="318"/>
      <c r="B4" s="624"/>
      <c r="C4" s="318" t="str">
        <f>IF(+K9+N9+R7&lt;&gt;0,"Not","")</f>
        <v/>
      </c>
      <c r="D4" s="635" t="s">
        <v>1050</v>
      </c>
      <c r="E4" s="636" t="s">
        <v>1051</v>
      </c>
      <c r="F4" s="637" t="s">
        <v>261</v>
      </c>
      <c r="G4" s="637" t="s">
        <v>1051</v>
      </c>
      <c r="H4" s="637" t="s">
        <v>1052</v>
      </c>
      <c r="I4" s="637" t="s">
        <v>399</v>
      </c>
      <c r="J4" s="637" t="s">
        <v>1053</v>
      </c>
      <c r="K4" s="637" t="s">
        <v>1078</v>
      </c>
      <c r="L4" s="638" t="s">
        <v>94</v>
      </c>
      <c r="M4" s="637" t="s">
        <v>94</v>
      </c>
      <c r="N4" s="637" t="s">
        <v>1078</v>
      </c>
      <c r="O4" s="637" t="s">
        <v>823</v>
      </c>
      <c r="P4" s="639" t="s">
        <v>1079</v>
      </c>
      <c r="Q4" s="640" t="s">
        <v>1080</v>
      </c>
      <c r="R4" s="641" t="s">
        <v>23</v>
      </c>
      <c r="S4" s="641"/>
      <c r="T4" s="637" t="s">
        <v>1081</v>
      </c>
      <c r="U4" s="637" t="s">
        <v>1053</v>
      </c>
      <c r="V4" s="634" t="s">
        <v>24</v>
      </c>
      <c r="W4" s="708" t="s">
        <v>796</v>
      </c>
      <c r="X4" s="634"/>
      <c r="Y4" s="634"/>
      <c r="Z4" s="321"/>
    </row>
    <row r="5" spans="1:26" x14ac:dyDescent="0.2">
      <c r="A5" s="642"/>
      <c r="B5" s="643"/>
      <c r="C5" s="318" t="str">
        <f>IF(+K9+N9+R7&lt;&gt;0,"Balance","")</f>
        <v/>
      </c>
      <c r="D5" s="669" t="s">
        <v>46</v>
      </c>
      <c r="E5" s="636" t="s">
        <v>131</v>
      </c>
      <c r="F5" s="639" t="s">
        <v>262</v>
      </c>
      <c r="G5" s="639" t="s">
        <v>1082</v>
      </c>
      <c r="H5" s="639" t="s">
        <v>1083</v>
      </c>
      <c r="I5" s="639" t="s">
        <v>1084</v>
      </c>
      <c r="J5" s="639" t="s">
        <v>1085</v>
      </c>
      <c r="K5" s="639" t="s">
        <v>1087</v>
      </c>
      <c r="L5" s="645" t="s">
        <v>1088</v>
      </c>
      <c r="M5" s="639" t="s">
        <v>1089</v>
      </c>
      <c r="N5" s="639" t="s">
        <v>131</v>
      </c>
      <c r="O5" s="639" t="s">
        <v>824</v>
      </c>
      <c r="P5" s="639" t="s">
        <v>824</v>
      </c>
      <c r="Q5" s="640" t="s">
        <v>1090</v>
      </c>
      <c r="R5" s="641"/>
      <c r="S5" s="641"/>
      <c r="T5" s="639" t="s">
        <v>1051</v>
      </c>
      <c r="U5" s="639" t="s">
        <v>1</v>
      </c>
      <c r="V5" s="634" t="s">
        <v>25</v>
      </c>
      <c r="W5" s="634"/>
      <c r="X5" s="634"/>
      <c r="Y5" s="634"/>
      <c r="Z5" s="321"/>
    </row>
    <row r="6" spans="1:26" x14ac:dyDescent="0.2">
      <c r="A6" s="646" t="s">
        <v>110</v>
      </c>
      <c r="B6" s="643"/>
      <c r="C6" s="318" t="str">
        <f>IF(+K9+N9+R7&lt;&gt;0,"for all","")</f>
        <v/>
      </c>
      <c r="D6" s="669" t="s">
        <v>45</v>
      </c>
      <c r="E6" s="636" t="s">
        <v>2</v>
      </c>
      <c r="F6" s="639" t="s">
        <v>342</v>
      </c>
      <c r="G6" s="639"/>
      <c r="H6" s="639"/>
      <c r="I6" s="639"/>
      <c r="J6" s="639" t="s">
        <v>3</v>
      </c>
      <c r="K6" s="639" t="s">
        <v>4</v>
      </c>
      <c r="L6" s="645"/>
      <c r="M6" s="639"/>
      <c r="N6" s="639" t="s">
        <v>1085</v>
      </c>
      <c r="O6" s="639" t="s">
        <v>5</v>
      </c>
      <c r="P6" s="639" t="s">
        <v>5</v>
      </c>
      <c r="Q6" s="640" t="s">
        <v>6</v>
      </c>
      <c r="R6" s="641">
        <f>IF(S7&lt;&gt;0,1,0)</f>
        <v>0</v>
      </c>
      <c r="S6" s="641"/>
      <c r="T6" s="639" t="s">
        <v>1082</v>
      </c>
      <c r="U6" s="639" t="s">
        <v>5</v>
      </c>
      <c r="V6" s="634"/>
      <c r="W6" s="315">
        <f>IF(W7&gt;0,1,0)</f>
        <v>0</v>
      </c>
      <c r="X6" s="315">
        <f>IF(X7&gt;0,1,0)</f>
        <v>0</v>
      </c>
      <c r="Y6" s="315">
        <f>IF(Y7&gt;0,1,0)</f>
        <v>0</v>
      </c>
      <c r="Z6" s="321"/>
    </row>
    <row r="7" spans="1:26" x14ac:dyDescent="0.2">
      <c r="A7" s="647"/>
      <c r="B7" s="648" t="s">
        <v>7</v>
      </c>
      <c r="C7" s="318" t="str">
        <f>IF(+K9+N9+R7&lt;&gt;0,"Districts","")</f>
        <v/>
      </c>
      <c r="D7" s="669" t="s">
        <v>47</v>
      </c>
      <c r="E7" s="640" t="s">
        <v>8</v>
      </c>
      <c r="F7" s="639" t="s">
        <v>343</v>
      </c>
      <c r="G7" s="639" t="s">
        <v>8</v>
      </c>
      <c r="H7" s="639" t="s">
        <v>9</v>
      </c>
      <c r="I7" s="639" t="s">
        <v>10</v>
      </c>
      <c r="J7" s="639" t="s">
        <v>11</v>
      </c>
      <c r="K7" s="639"/>
      <c r="L7" s="645" t="s">
        <v>12</v>
      </c>
      <c r="M7" s="639" t="s">
        <v>13</v>
      </c>
      <c r="N7" s="639" t="s">
        <v>1084</v>
      </c>
      <c r="O7" s="639" t="s">
        <v>14</v>
      </c>
      <c r="P7" s="639" t="s">
        <v>15</v>
      </c>
      <c r="Q7" s="640" t="s">
        <v>49</v>
      </c>
      <c r="R7" s="641">
        <f>SUM(R9:R26)</f>
        <v>0</v>
      </c>
      <c r="S7" s="641">
        <f>SUM(S9:S26)</f>
        <v>0</v>
      </c>
      <c r="T7" s="639" t="s">
        <v>14</v>
      </c>
      <c r="U7" s="639" t="s">
        <v>16</v>
      </c>
      <c r="V7" s="634"/>
      <c r="W7" s="315">
        <f>SUM(W10:W26)</f>
        <v>0</v>
      </c>
      <c r="X7" s="315">
        <f>SUM(X10:X26)</f>
        <v>0</v>
      </c>
      <c r="Y7" s="315">
        <f>SUM(Y10:Y26)</f>
        <v>0</v>
      </c>
      <c r="Z7" s="321"/>
    </row>
    <row r="8" spans="1:26" x14ac:dyDescent="0.2">
      <c r="A8" s="647"/>
      <c r="B8" s="648"/>
      <c r="C8" s="647"/>
      <c r="D8" s="644"/>
      <c r="E8" s="649" t="s">
        <v>17</v>
      </c>
      <c r="F8" s="639" t="s">
        <v>8</v>
      </c>
      <c r="G8" s="639"/>
      <c r="H8" s="639"/>
      <c r="I8" s="639"/>
      <c r="J8" s="639"/>
      <c r="K8" s="639"/>
      <c r="L8" s="645"/>
      <c r="M8" s="639"/>
      <c r="N8" s="639"/>
      <c r="O8" s="639"/>
      <c r="P8" s="639"/>
      <c r="Q8" s="649" t="s">
        <v>18</v>
      </c>
      <c r="R8" s="641"/>
      <c r="S8" s="641"/>
      <c r="T8" s="639"/>
      <c r="U8" s="639" t="s">
        <v>14</v>
      </c>
      <c r="V8" s="634"/>
      <c r="W8" s="634"/>
      <c r="X8" s="634"/>
      <c r="Y8" s="634"/>
      <c r="Z8" s="321"/>
    </row>
    <row r="9" spans="1:26" x14ac:dyDescent="0.2">
      <c r="A9" s="664" t="str">
        <f>IF(+D9&lt;&gt;0,"Missing",IF(+K9+N9&lt;&gt;0,"Missing",""))</f>
        <v/>
      </c>
      <c r="B9" s="650">
        <v>1</v>
      </c>
      <c r="C9" s="651"/>
      <c r="D9" s="652">
        <f>ROUND(E9-Q9,1)</f>
        <v>0</v>
      </c>
      <c r="E9" s="653">
        <f>SUMIF(DPDIST,"",DPCTONS)-G9-F9</f>
        <v>0</v>
      </c>
      <c r="F9" s="654">
        <f>SUMIF(DPDIST,"",DPmoglines)</f>
        <v>0</v>
      </c>
      <c r="G9" s="654">
        <f>SUMIF(DPDIST,"",DPGCTONS)</f>
        <v>0</v>
      </c>
      <c r="H9" s="654">
        <f>SUMIF(Q3DIST,"",Q3CTONS)</f>
        <v>0</v>
      </c>
      <c r="I9" s="654">
        <f>SUMIF(Q4DIST,"",Q4CTONS)</f>
        <v>0</v>
      </c>
      <c r="J9" s="654">
        <f>SUMIF(Q1CDIST,"",Q1CCTONS)</f>
        <v>0</v>
      </c>
      <c r="K9" s="654">
        <f>(E9+G9+H9+I9+J9)</f>
        <v>0</v>
      </c>
      <c r="L9" s="655">
        <f>SUMIF(DPDIST,"",DPAPTONS)</f>
        <v>0</v>
      </c>
      <c r="M9" s="654">
        <f>SUMIF(DPDIST,"",DPDPTONS)</f>
        <v>0</v>
      </c>
      <c r="N9" s="654">
        <f>(L9+M9)</f>
        <v>0</v>
      </c>
      <c r="O9" s="654">
        <f>SUMIF(Q2DIST,"",Q2BOTONS)-T9</f>
        <v>0</v>
      </c>
      <c r="P9" s="654">
        <f>SUMIF(Q1BDIST,"",Q1BRSTONS)</f>
        <v>0</v>
      </c>
      <c r="Q9" s="656">
        <f>ROUND(N9-O9-P9,4)</f>
        <v>0</v>
      </c>
      <c r="R9" s="641">
        <f>IF(+D9&gt;0.1,1,IF(+D9&lt;-0.1,1,0))</f>
        <v>0</v>
      </c>
      <c r="S9" s="641">
        <f>R9</f>
        <v>0</v>
      </c>
      <c r="T9" s="654">
        <f>SUMIF(Q2DIST,"",Q2GTONS)</f>
        <v>0</v>
      </c>
      <c r="U9" s="654">
        <f>SUMIF(Q1CDIST,"",Q1CBOTONS)</f>
        <v>0</v>
      </c>
      <c r="V9" s="624"/>
      <c r="W9" s="624"/>
      <c r="X9" s="624"/>
      <c r="Y9" s="624"/>
      <c r="Z9" s="321"/>
    </row>
    <row r="10" spans="1:26" x14ac:dyDescent="0.2">
      <c r="A10" s="647">
        <v>1</v>
      </c>
      <c r="B10" s="643">
        <v>1</v>
      </c>
      <c r="C10" s="657" t="str">
        <f>IF(V10&gt;2,"Problem?",IF(V10=2,"??",IF(V10=1,"Rounding?",IF(K10+N10&gt;0,"OK",IF(B10=0,"(alias)","")))))</f>
        <v/>
      </c>
      <c r="D10" s="658">
        <f>B10*ROUND(E10-Q10,1)</f>
        <v>0</v>
      </c>
      <c r="E10" s="659">
        <f t="shared" ref="E10:E26" si="0">SUMIF(DPDIST,A10,DPCTONS)-G10-F10</f>
        <v>0</v>
      </c>
      <c r="F10" s="660">
        <f t="shared" ref="F10:F26" si="1">SUMIF(DPDIST,A10,DPmoglines)</f>
        <v>0</v>
      </c>
      <c r="G10" s="660">
        <f t="shared" ref="G10:G26" si="2">SUMIF(DPDIST,A10,DPGCTONS)</f>
        <v>0</v>
      </c>
      <c r="H10" s="660">
        <f t="shared" ref="H10:H26" si="3">SUMIF(Q3DIST,A10,Q3CTONS)</f>
        <v>0</v>
      </c>
      <c r="I10" s="660">
        <f t="shared" ref="I10:I26" si="4">SUMIF(Q4DIST,A10,Q4CTONS)</f>
        <v>0</v>
      </c>
      <c r="J10" s="660">
        <f t="shared" ref="J10:J26" si="5">SUMIF(Q1CDIST,A10,Q1CCTONS)</f>
        <v>0</v>
      </c>
      <c r="K10" s="661">
        <f t="shared" ref="K10:K26" si="6">(E10+G10+H10+I10+J10)</f>
        <v>0</v>
      </c>
      <c r="L10" s="659">
        <f t="shared" ref="L10:L26" si="7">SUMIF(DPDIST,A10,DPAPTONS)</f>
        <v>0</v>
      </c>
      <c r="M10" s="660">
        <f t="shared" ref="M10:M26" si="8">SUMIF(DPDIST,A10,DPDPTONS)</f>
        <v>0</v>
      </c>
      <c r="N10" s="660">
        <f t="shared" ref="N10:N26" si="9">B10*(L10+M10)</f>
        <v>0</v>
      </c>
      <c r="O10" s="660">
        <f t="shared" ref="O10:O26" si="10">SUMIF(Q2DIST,A10,Q2BOTONS)-T10</f>
        <v>0</v>
      </c>
      <c r="P10" s="660">
        <f t="shared" ref="P10:P26" si="11">SUMIF(Q1BDIST,A10,Q1BRSTONS)</f>
        <v>0</v>
      </c>
      <c r="Q10" s="658">
        <f t="shared" ref="Q10:Q26" si="12">ROUND(N10-O10-P10,4)</f>
        <v>0</v>
      </c>
      <c r="R10" s="641">
        <f t="shared" ref="R10:R26" si="13">IF(+D10&gt;0.1,1,IF(+D10&lt;-0.1,1,0))</f>
        <v>0</v>
      </c>
      <c r="S10" s="641">
        <f>IF(V10&gt;2,1,0)</f>
        <v>0</v>
      </c>
      <c r="T10" s="659">
        <f t="shared" ref="T10:T26" si="14">SUMIF(Q2DIST,A10,Q2GTONS)</f>
        <v>0</v>
      </c>
      <c r="U10" s="661">
        <f t="shared" ref="U10:U26" si="15">SUMIF(Q1CDIST,A10,Q1CBOTONS)</f>
        <v>0</v>
      </c>
      <c r="V10" s="315">
        <f>IF(D10&lt;-0.5,4,IF(ABS(D10)&lt;0.1,0,IF(ABS(D10)&lt;=0.5,1,IF(D10&lt;0.01*K10,2,3))))</f>
        <v>0</v>
      </c>
      <c r="W10" s="315">
        <f>IF(V10&gt;2,1,0)</f>
        <v>0</v>
      </c>
      <c r="X10" s="315">
        <f>IF(V10=2,1,0)</f>
        <v>0</v>
      </c>
      <c r="Y10" s="315">
        <f>IF(V10=1,1,0)</f>
        <v>0</v>
      </c>
      <c r="Z10" s="321"/>
    </row>
    <row r="11" spans="1:26" x14ac:dyDescent="0.2">
      <c r="A11" s="647">
        <v>2</v>
      </c>
      <c r="B11" s="643">
        <v>1</v>
      </c>
      <c r="C11" s="657" t="str">
        <f t="shared" ref="C11:C26" si="16">IF(V11&gt;2,"Problem?",IF(V11=2,"??",IF(V11=1,"Rounding?",IF(K11+N11&gt;0,"OK",IF(B11=0,"(alias)","")))))</f>
        <v/>
      </c>
      <c r="D11" s="658">
        <f t="shared" ref="D11:D26" si="17">B11*ROUND(E11-Q11,1)</f>
        <v>0</v>
      </c>
      <c r="E11" s="659">
        <f t="shared" si="0"/>
        <v>0</v>
      </c>
      <c r="F11" s="660">
        <f t="shared" si="1"/>
        <v>0</v>
      </c>
      <c r="G11" s="660">
        <f t="shared" si="2"/>
        <v>0</v>
      </c>
      <c r="H11" s="660">
        <f t="shared" si="3"/>
        <v>0</v>
      </c>
      <c r="I11" s="660">
        <f t="shared" si="4"/>
        <v>0</v>
      </c>
      <c r="J11" s="660">
        <f t="shared" si="5"/>
        <v>0</v>
      </c>
      <c r="K11" s="661">
        <f t="shared" si="6"/>
        <v>0</v>
      </c>
      <c r="L11" s="659">
        <f t="shared" si="7"/>
        <v>0</v>
      </c>
      <c r="M11" s="660">
        <f t="shared" si="8"/>
        <v>0</v>
      </c>
      <c r="N11" s="660">
        <f t="shared" si="9"/>
        <v>0</v>
      </c>
      <c r="O11" s="660">
        <f t="shared" si="10"/>
        <v>0</v>
      </c>
      <c r="P11" s="660">
        <f t="shared" si="11"/>
        <v>0</v>
      </c>
      <c r="Q11" s="658">
        <f t="shared" si="12"/>
        <v>0</v>
      </c>
      <c r="R11" s="641">
        <f t="shared" si="13"/>
        <v>0</v>
      </c>
      <c r="S11" s="641">
        <f t="shared" ref="S11:S26" si="18">IF(V11&gt;2,1,0)</f>
        <v>0</v>
      </c>
      <c r="T11" s="659">
        <f t="shared" si="14"/>
        <v>0</v>
      </c>
      <c r="U11" s="661">
        <f t="shared" si="15"/>
        <v>0</v>
      </c>
      <c r="V11" s="315">
        <f t="shared" ref="V11:V27" si="19">IF(D11&lt;-0.5,4,IF(ABS(D11)&lt;0.1,0,IF(ABS(D11)&lt;=0.5,1,IF(D11&lt;0.01*K11,2,3))))</f>
        <v>0</v>
      </c>
      <c r="W11" s="315">
        <f t="shared" ref="W11:W26" si="20">IF(V11&gt;2,1,0)</f>
        <v>0</v>
      </c>
      <c r="X11" s="315">
        <f t="shared" ref="X11:X26" si="21">IF(V11=2,1,0)</f>
        <v>0</v>
      </c>
      <c r="Y11" s="315">
        <f t="shared" ref="Y11:Y26" si="22">IF(V11=1,1,0)</f>
        <v>0</v>
      </c>
      <c r="Z11" s="321"/>
    </row>
    <row r="12" spans="1:26" x14ac:dyDescent="0.2">
      <c r="A12" s="647">
        <v>3</v>
      </c>
      <c r="B12" s="643">
        <v>1</v>
      </c>
      <c r="C12" s="657" t="str">
        <f t="shared" si="16"/>
        <v/>
      </c>
      <c r="D12" s="658">
        <f t="shared" si="17"/>
        <v>0</v>
      </c>
      <c r="E12" s="659">
        <f t="shared" si="0"/>
        <v>0</v>
      </c>
      <c r="F12" s="660">
        <f t="shared" si="1"/>
        <v>0</v>
      </c>
      <c r="G12" s="660">
        <f t="shared" si="2"/>
        <v>0</v>
      </c>
      <c r="H12" s="660">
        <f t="shared" si="3"/>
        <v>0</v>
      </c>
      <c r="I12" s="660">
        <f t="shared" si="4"/>
        <v>0</v>
      </c>
      <c r="J12" s="660">
        <f t="shared" si="5"/>
        <v>0</v>
      </c>
      <c r="K12" s="661">
        <f t="shared" si="6"/>
        <v>0</v>
      </c>
      <c r="L12" s="659">
        <f t="shared" si="7"/>
        <v>0</v>
      </c>
      <c r="M12" s="660">
        <f t="shared" si="8"/>
        <v>0</v>
      </c>
      <c r="N12" s="660">
        <f t="shared" si="9"/>
        <v>0</v>
      </c>
      <c r="O12" s="660">
        <f t="shared" si="10"/>
        <v>0</v>
      </c>
      <c r="P12" s="660">
        <f t="shared" si="11"/>
        <v>0</v>
      </c>
      <c r="Q12" s="658">
        <f t="shared" si="12"/>
        <v>0</v>
      </c>
      <c r="R12" s="641">
        <f t="shared" si="13"/>
        <v>0</v>
      </c>
      <c r="S12" s="641">
        <f t="shared" si="18"/>
        <v>0</v>
      </c>
      <c r="T12" s="659">
        <f t="shared" si="14"/>
        <v>0</v>
      </c>
      <c r="U12" s="661">
        <f t="shared" si="15"/>
        <v>0</v>
      </c>
      <c r="V12" s="315">
        <f t="shared" si="19"/>
        <v>0</v>
      </c>
      <c r="W12" s="315">
        <f t="shared" si="20"/>
        <v>0</v>
      </c>
      <c r="X12" s="315">
        <f t="shared" si="21"/>
        <v>0</v>
      </c>
      <c r="Y12" s="315">
        <f t="shared" si="22"/>
        <v>0</v>
      </c>
      <c r="Z12" s="321"/>
    </row>
    <row r="13" spans="1:26" x14ac:dyDescent="0.2">
      <c r="A13" s="647">
        <v>4</v>
      </c>
      <c r="B13" s="643">
        <v>1</v>
      </c>
      <c r="C13" s="657" t="str">
        <f t="shared" si="16"/>
        <v/>
      </c>
      <c r="D13" s="658">
        <f t="shared" si="17"/>
        <v>0</v>
      </c>
      <c r="E13" s="659">
        <f t="shared" si="0"/>
        <v>0</v>
      </c>
      <c r="F13" s="660">
        <f t="shared" si="1"/>
        <v>0</v>
      </c>
      <c r="G13" s="660">
        <f t="shared" si="2"/>
        <v>0</v>
      </c>
      <c r="H13" s="660">
        <f t="shared" si="3"/>
        <v>0</v>
      </c>
      <c r="I13" s="660">
        <f t="shared" si="4"/>
        <v>0</v>
      </c>
      <c r="J13" s="660">
        <f t="shared" si="5"/>
        <v>0</v>
      </c>
      <c r="K13" s="661">
        <f t="shared" si="6"/>
        <v>0</v>
      </c>
      <c r="L13" s="659">
        <f t="shared" si="7"/>
        <v>0</v>
      </c>
      <c r="M13" s="660">
        <f t="shared" si="8"/>
        <v>0</v>
      </c>
      <c r="N13" s="660">
        <f t="shared" si="9"/>
        <v>0</v>
      </c>
      <c r="O13" s="660">
        <f t="shared" si="10"/>
        <v>0</v>
      </c>
      <c r="P13" s="660">
        <f t="shared" si="11"/>
        <v>0</v>
      </c>
      <c r="Q13" s="658">
        <f t="shared" si="12"/>
        <v>0</v>
      </c>
      <c r="R13" s="641">
        <f t="shared" si="13"/>
        <v>0</v>
      </c>
      <c r="S13" s="641">
        <f t="shared" si="18"/>
        <v>0</v>
      </c>
      <c r="T13" s="659">
        <f t="shared" si="14"/>
        <v>0</v>
      </c>
      <c r="U13" s="661">
        <f t="shared" si="15"/>
        <v>0</v>
      </c>
      <c r="V13" s="315">
        <f t="shared" si="19"/>
        <v>0</v>
      </c>
      <c r="W13" s="315">
        <f t="shared" si="20"/>
        <v>0</v>
      </c>
      <c r="X13" s="315">
        <f t="shared" si="21"/>
        <v>0</v>
      </c>
      <c r="Y13" s="315">
        <f t="shared" si="22"/>
        <v>0</v>
      </c>
      <c r="Z13" s="321"/>
    </row>
    <row r="14" spans="1:26" x14ac:dyDescent="0.2">
      <c r="A14" s="647">
        <v>5</v>
      </c>
      <c r="B14" s="643">
        <v>1</v>
      </c>
      <c r="C14" s="657" t="str">
        <f t="shared" si="16"/>
        <v/>
      </c>
      <c r="D14" s="658">
        <f t="shared" si="17"/>
        <v>0</v>
      </c>
      <c r="E14" s="659">
        <f t="shared" si="0"/>
        <v>0</v>
      </c>
      <c r="F14" s="660">
        <f t="shared" si="1"/>
        <v>0</v>
      </c>
      <c r="G14" s="660">
        <f t="shared" si="2"/>
        <v>0</v>
      </c>
      <c r="H14" s="660">
        <f t="shared" si="3"/>
        <v>0</v>
      </c>
      <c r="I14" s="660">
        <f t="shared" si="4"/>
        <v>0</v>
      </c>
      <c r="J14" s="660">
        <f t="shared" si="5"/>
        <v>0</v>
      </c>
      <c r="K14" s="661">
        <f t="shared" si="6"/>
        <v>0</v>
      </c>
      <c r="L14" s="659">
        <f t="shared" si="7"/>
        <v>0</v>
      </c>
      <c r="M14" s="660">
        <f t="shared" si="8"/>
        <v>0</v>
      </c>
      <c r="N14" s="660">
        <f t="shared" si="9"/>
        <v>0</v>
      </c>
      <c r="O14" s="660">
        <f t="shared" si="10"/>
        <v>0</v>
      </c>
      <c r="P14" s="660">
        <f t="shared" si="11"/>
        <v>0</v>
      </c>
      <c r="Q14" s="658">
        <f t="shared" si="12"/>
        <v>0</v>
      </c>
      <c r="R14" s="641">
        <f t="shared" si="13"/>
        <v>0</v>
      </c>
      <c r="S14" s="641">
        <f t="shared" si="18"/>
        <v>0</v>
      </c>
      <c r="T14" s="659">
        <f t="shared" si="14"/>
        <v>0</v>
      </c>
      <c r="U14" s="661">
        <f t="shared" si="15"/>
        <v>0</v>
      </c>
      <c r="V14" s="315">
        <f t="shared" si="19"/>
        <v>0</v>
      </c>
      <c r="W14" s="315">
        <f t="shared" si="20"/>
        <v>0</v>
      </c>
      <c r="X14" s="315">
        <f t="shared" si="21"/>
        <v>0</v>
      </c>
      <c r="Y14" s="315">
        <f t="shared" si="22"/>
        <v>0</v>
      </c>
      <c r="Z14" s="321"/>
    </row>
    <row r="15" spans="1:26" x14ac:dyDescent="0.2">
      <c r="A15" s="647">
        <v>6</v>
      </c>
      <c r="B15" s="643">
        <v>1</v>
      </c>
      <c r="C15" s="657" t="str">
        <f t="shared" si="16"/>
        <v/>
      </c>
      <c r="D15" s="658">
        <f t="shared" si="17"/>
        <v>0</v>
      </c>
      <c r="E15" s="659">
        <f t="shared" si="0"/>
        <v>0</v>
      </c>
      <c r="F15" s="660">
        <f t="shared" si="1"/>
        <v>0</v>
      </c>
      <c r="G15" s="660">
        <f t="shared" si="2"/>
        <v>0</v>
      </c>
      <c r="H15" s="660">
        <f t="shared" si="3"/>
        <v>0</v>
      </c>
      <c r="I15" s="660">
        <f t="shared" si="4"/>
        <v>0</v>
      </c>
      <c r="J15" s="660">
        <f t="shared" si="5"/>
        <v>0</v>
      </c>
      <c r="K15" s="661">
        <f t="shared" si="6"/>
        <v>0</v>
      </c>
      <c r="L15" s="659">
        <f t="shared" si="7"/>
        <v>0</v>
      </c>
      <c r="M15" s="660">
        <f t="shared" si="8"/>
        <v>0</v>
      </c>
      <c r="N15" s="660">
        <f t="shared" si="9"/>
        <v>0</v>
      </c>
      <c r="O15" s="660">
        <f t="shared" si="10"/>
        <v>0</v>
      </c>
      <c r="P15" s="660">
        <f t="shared" si="11"/>
        <v>0</v>
      </c>
      <c r="Q15" s="658">
        <f t="shared" si="12"/>
        <v>0</v>
      </c>
      <c r="R15" s="641">
        <f t="shared" si="13"/>
        <v>0</v>
      </c>
      <c r="S15" s="641">
        <f t="shared" si="18"/>
        <v>0</v>
      </c>
      <c r="T15" s="659">
        <f t="shared" si="14"/>
        <v>0</v>
      </c>
      <c r="U15" s="661">
        <f t="shared" si="15"/>
        <v>0</v>
      </c>
      <c r="V15" s="315">
        <f t="shared" si="19"/>
        <v>0</v>
      </c>
      <c r="W15" s="315">
        <f t="shared" si="20"/>
        <v>0</v>
      </c>
      <c r="X15" s="315">
        <f t="shared" si="21"/>
        <v>0</v>
      </c>
      <c r="Y15" s="315">
        <f t="shared" si="22"/>
        <v>0</v>
      </c>
      <c r="Z15" s="321"/>
    </row>
    <row r="16" spans="1:26" x14ac:dyDescent="0.2">
      <c r="A16" s="647">
        <v>7</v>
      </c>
      <c r="B16" s="643">
        <v>1</v>
      </c>
      <c r="C16" s="657" t="str">
        <f t="shared" si="16"/>
        <v/>
      </c>
      <c r="D16" s="658">
        <f t="shared" si="17"/>
        <v>0</v>
      </c>
      <c r="E16" s="659">
        <f t="shared" si="0"/>
        <v>0</v>
      </c>
      <c r="F16" s="660">
        <f t="shared" si="1"/>
        <v>0</v>
      </c>
      <c r="G16" s="660">
        <f t="shared" si="2"/>
        <v>0</v>
      </c>
      <c r="H16" s="660">
        <f t="shared" si="3"/>
        <v>0</v>
      </c>
      <c r="I16" s="660">
        <f t="shared" si="4"/>
        <v>0</v>
      </c>
      <c r="J16" s="660">
        <f t="shared" si="5"/>
        <v>0</v>
      </c>
      <c r="K16" s="661">
        <f t="shared" si="6"/>
        <v>0</v>
      </c>
      <c r="L16" s="659">
        <f t="shared" si="7"/>
        <v>0</v>
      </c>
      <c r="M16" s="660">
        <f t="shared" si="8"/>
        <v>0</v>
      </c>
      <c r="N16" s="660">
        <f t="shared" si="9"/>
        <v>0</v>
      </c>
      <c r="O16" s="660">
        <f t="shared" si="10"/>
        <v>0</v>
      </c>
      <c r="P16" s="660">
        <f t="shared" si="11"/>
        <v>0</v>
      </c>
      <c r="Q16" s="658">
        <f t="shared" si="12"/>
        <v>0</v>
      </c>
      <c r="R16" s="641">
        <f t="shared" si="13"/>
        <v>0</v>
      </c>
      <c r="S16" s="641">
        <f t="shared" si="18"/>
        <v>0</v>
      </c>
      <c r="T16" s="659">
        <f t="shared" si="14"/>
        <v>0</v>
      </c>
      <c r="U16" s="661">
        <f t="shared" si="15"/>
        <v>0</v>
      </c>
      <c r="V16" s="315">
        <f t="shared" si="19"/>
        <v>0</v>
      </c>
      <c r="W16" s="315">
        <f t="shared" si="20"/>
        <v>0</v>
      </c>
      <c r="X16" s="315">
        <f t="shared" si="21"/>
        <v>0</v>
      </c>
      <c r="Y16" s="315">
        <f t="shared" si="22"/>
        <v>0</v>
      </c>
      <c r="Z16" s="321"/>
    </row>
    <row r="17" spans="1:26" x14ac:dyDescent="0.2">
      <c r="A17" s="647">
        <v>8</v>
      </c>
      <c r="B17" s="643">
        <v>1</v>
      </c>
      <c r="C17" s="657" t="str">
        <f t="shared" si="16"/>
        <v/>
      </c>
      <c r="D17" s="658">
        <f t="shared" si="17"/>
        <v>0</v>
      </c>
      <c r="E17" s="659">
        <f t="shared" si="0"/>
        <v>0</v>
      </c>
      <c r="F17" s="660">
        <f t="shared" si="1"/>
        <v>0</v>
      </c>
      <c r="G17" s="660">
        <f t="shared" si="2"/>
        <v>0</v>
      </c>
      <c r="H17" s="660">
        <f t="shared" si="3"/>
        <v>0</v>
      </c>
      <c r="I17" s="660">
        <f t="shared" si="4"/>
        <v>0</v>
      </c>
      <c r="J17" s="660">
        <f t="shared" si="5"/>
        <v>0</v>
      </c>
      <c r="K17" s="661">
        <f t="shared" si="6"/>
        <v>0</v>
      </c>
      <c r="L17" s="659">
        <f t="shared" si="7"/>
        <v>0</v>
      </c>
      <c r="M17" s="660">
        <f t="shared" si="8"/>
        <v>0</v>
      </c>
      <c r="N17" s="660">
        <f t="shared" si="9"/>
        <v>0</v>
      </c>
      <c r="O17" s="660">
        <f t="shared" si="10"/>
        <v>0</v>
      </c>
      <c r="P17" s="660">
        <f t="shared" si="11"/>
        <v>0</v>
      </c>
      <c r="Q17" s="658">
        <f t="shared" si="12"/>
        <v>0</v>
      </c>
      <c r="R17" s="641">
        <f t="shared" si="13"/>
        <v>0</v>
      </c>
      <c r="S17" s="641">
        <f t="shared" si="18"/>
        <v>0</v>
      </c>
      <c r="T17" s="659">
        <f t="shared" si="14"/>
        <v>0</v>
      </c>
      <c r="U17" s="661">
        <f t="shared" si="15"/>
        <v>0</v>
      </c>
      <c r="V17" s="315">
        <f t="shared" si="19"/>
        <v>0</v>
      </c>
      <c r="W17" s="315">
        <f t="shared" si="20"/>
        <v>0</v>
      </c>
      <c r="X17" s="315">
        <f t="shared" si="21"/>
        <v>0</v>
      </c>
      <c r="Y17" s="315">
        <f t="shared" si="22"/>
        <v>0</v>
      </c>
      <c r="Z17" s="321"/>
    </row>
    <row r="18" spans="1:26" x14ac:dyDescent="0.2">
      <c r="A18" s="647">
        <v>9</v>
      </c>
      <c r="B18" s="643">
        <v>1</v>
      </c>
      <c r="C18" s="657" t="str">
        <f t="shared" si="16"/>
        <v/>
      </c>
      <c r="D18" s="658">
        <f t="shared" si="17"/>
        <v>0</v>
      </c>
      <c r="E18" s="659">
        <f t="shared" si="0"/>
        <v>0</v>
      </c>
      <c r="F18" s="660">
        <f t="shared" si="1"/>
        <v>0</v>
      </c>
      <c r="G18" s="660">
        <f t="shared" si="2"/>
        <v>0</v>
      </c>
      <c r="H18" s="660">
        <f t="shared" si="3"/>
        <v>0</v>
      </c>
      <c r="I18" s="660">
        <f t="shared" si="4"/>
        <v>0</v>
      </c>
      <c r="J18" s="660">
        <f t="shared" si="5"/>
        <v>0</v>
      </c>
      <c r="K18" s="661">
        <f t="shared" si="6"/>
        <v>0</v>
      </c>
      <c r="L18" s="659">
        <f t="shared" si="7"/>
        <v>0</v>
      </c>
      <c r="M18" s="660">
        <f t="shared" si="8"/>
        <v>0</v>
      </c>
      <c r="N18" s="660">
        <f t="shared" si="9"/>
        <v>0</v>
      </c>
      <c r="O18" s="660">
        <f t="shared" si="10"/>
        <v>0</v>
      </c>
      <c r="P18" s="660">
        <f t="shared" si="11"/>
        <v>0</v>
      </c>
      <c r="Q18" s="658">
        <f t="shared" si="12"/>
        <v>0</v>
      </c>
      <c r="R18" s="641">
        <f t="shared" si="13"/>
        <v>0</v>
      </c>
      <c r="S18" s="641">
        <f t="shared" si="18"/>
        <v>0</v>
      </c>
      <c r="T18" s="659">
        <f t="shared" si="14"/>
        <v>0</v>
      </c>
      <c r="U18" s="661">
        <f t="shared" si="15"/>
        <v>0</v>
      </c>
      <c r="V18" s="315">
        <f t="shared" si="19"/>
        <v>0</v>
      </c>
      <c r="W18" s="315">
        <f t="shared" si="20"/>
        <v>0</v>
      </c>
      <c r="X18" s="315">
        <f t="shared" si="21"/>
        <v>0</v>
      </c>
      <c r="Y18" s="315">
        <f t="shared" si="22"/>
        <v>0</v>
      </c>
      <c r="Z18" s="321"/>
    </row>
    <row r="19" spans="1:26" x14ac:dyDescent="0.2">
      <c r="A19" s="647">
        <v>10</v>
      </c>
      <c r="B19" s="643">
        <v>1</v>
      </c>
      <c r="C19" s="657" t="str">
        <f t="shared" si="16"/>
        <v/>
      </c>
      <c r="D19" s="658">
        <f t="shared" si="17"/>
        <v>0</v>
      </c>
      <c r="E19" s="659">
        <f t="shared" si="0"/>
        <v>0</v>
      </c>
      <c r="F19" s="660">
        <f t="shared" si="1"/>
        <v>0</v>
      </c>
      <c r="G19" s="660">
        <f t="shared" si="2"/>
        <v>0</v>
      </c>
      <c r="H19" s="660">
        <f t="shared" si="3"/>
        <v>0</v>
      </c>
      <c r="I19" s="660">
        <f t="shared" si="4"/>
        <v>0</v>
      </c>
      <c r="J19" s="660">
        <f t="shared" si="5"/>
        <v>0</v>
      </c>
      <c r="K19" s="661">
        <f t="shared" si="6"/>
        <v>0</v>
      </c>
      <c r="L19" s="659">
        <f t="shared" si="7"/>
        <v>0</v>
      </c>
      <c r="M19" s="660">
        <f t="shared" si="8"/>
        <v>0</v>
      </c>
      <c r="N19" s="660">
        <f t="shared" si="9"/>
        <v>0</v>
      </c>
      <c r="O19" s="660">
        <f t="shared" si="10"/>
        <v>0</v>
      </c>
      <c r="P19" s="660">
        <f t="shared" si="11"/>
        <v>0</v>
      </c>
      <c r="Q19" s="658">
        <f t="shared" si="12"/>
        <v>0</v>
      </c>
      <c r="R19" s="641">
        <f t="shared" si="13"/>
        <v>0</v>
      </c>
      <c r="S19" s="641">
        <f t="shared" si="18"/>
        <v>0</v>
      </c>
      <c r="T19" s="659">
        <f t="shared" si="14"/>
        <v>0</v>
      </c>
      <c r="U19" s="661">
        <f t="shared" si="15"/>
        <v>0</v>
      </c>
      <c r="V19" s="315">
        <f t="shared" si="19"/>
        <v>0</v>
      </c>
      <c r="W19" s="315">
        <f t="shared" si="20"/>
        <v>0</v>
      </c>
      <c r="X19" s="315">
        <f t="shared" si="21"/>
        <v>0</v>
      </c>
      <c r="Y19" s="315">
        <f t="shared" si="22"/>
        <v>0</v>
      </c>
      <c r="Z19" s="321"/>
    </row>
    <row r="20" spans="1:26" x14ac:dyDescent="0.2">
      <c r="A20" s="647">
        <v>11</v>
      </c>
      <c r="B20" s="643">
        <v>1</v>
      </c>
      <c r="C20" s="657" t="str">
        <f t="shared" si="16"/>
        <v/>
      </c>
      <c r="D20" s="658">
        <f t="shared" si="17"/>
        <v>0</v>
      </c>
      <c r="E20" s="659">
        <f t="shared" si="0"/>
        <v>0</v>
      </c>
      <c r="F20" s="660">
        <f t="shared" si="1"/>
        <v>0</v>
      </c>
      <c r="G20" s="660">
        <f t="shared" si="2"/>
        <v>0</v>
      </c>
      <c r="H20" s="660">
        <f t="shared" si="3"/>
        <v>0</v>
      </c>
      <c r="I20" s="660">
        <f t="shared" si="4"/>
        <v>0</v>
      </c>
      <c r="J20" s="660">
        <f t="shared" si="5"/>
        <v>0</v>
      </c>
      <c r="K20" s="661">
        <f t="shared" si="6"/>
        <v>0</v>
      </c>
      <c r="L20" s="659">
        <f t="shared" si="7"/>
        <v>0</v>
      </c>
      <c r="M20" s="660">
        <f t="shared" si="8"/>
        <v>0</v>
      </c>
      <c r="N20" s="660">
        <f t="shared" si="9"/>
        <v>0</v>
      </c>
      <c r="O20" s="660">
        <f t="shared" si="10"/>
        <v>0</v>
      </c>
      <c r="P20" s="660">
        <f t="shared" si="11"/>
        <v>0</v>
      </c>
      <c r="Q20" s="658">
        <f t="shared" si="12"/>
        <v>0</v>
      </c>
      <c r="R20" s="641">
        <f t="shared" si="13"/>
        <v>0</v>
      </c>
      <c r="S20" s="641">
        <f t="shared" si="18"/>
        <v>0</v>
      </c>
      <c r="T20" s="659">
        <f t="shared" si="14"/>
        <v>0</v>
      </c>
      <c r="U20" s="661">
        <f t="shared" si="15"/>
        <v>0</v>
      </c>
      <c r="V20" s="315">
        <f t="shared" si="19"/>
        <v>0</v>
      </c>
      <c r="W20" s="315">
        <f t="shared" si="20"/>
        <v>0</v>
      </c>
      <c r="X20" s="315">
        <f t="shared" si="21"/>
        <v>0</v>
      </c>
      <c r="Y20" s="315">
        <f t="shared" si="22"/>
        <v>0</v>
      </c>
      <c r="Z20" s="321"/>
    </row>
    <row r="21" spans="1:26" x14ac:dyDescent="0.2">
      <c r="A21" s="647">
        <v>12</v>
      </c>
      <c r="B21" s="643">
        <v>1</v>
      </c>
      <c r="C21" s="657" t="str">
        <f t="shared" si="16"/>
        <v/>
      </c>
      <c r="D21" s="658">
        <f t="shared" si="17"/>
        <v>0</v>
      </c>
      <c r="E21" s="659">
        <f t="shared" si="0"/>
        <v>0</v>
      </c>
      <c r="F21" s="660">
        <f t="shared" si="1"/>
        <v>0</v>
      </c>
      <c r="G21" s="660">
        <f t="shared" si="2"/>
        <v>0</v>
      </c>
      <c r="H21" s="660">
        <f t="shared" si="3"/>
        <v>0</v>
      </c>
      <c r="I21" s="660">
        <f t="shared" si="4"/>
        <v>0</v>
      </c>
      <c r="J21" s="660">
        <f t="shared" si="5"/>
        <v>0</v>
      </c>
      <c r="K21" s="661">
        <f t="shared" si="6"/>
        <v>0</v>
      </c>
      <c r="L21" s="659">
        <f t="shared" si="7"/>
        <v>0</v>
      </c>
      <c r="M21" s="660">
        <f t="shared" si="8"/>
        <v>0</v>
      </c>
      <c r="N21" s="660">
        <f t="shared" si="9"/>
        <v>0</v>
      </c>
      <c r="O21" s="660">
        <f t="shared" si="10"/>
        <v>0</v>
      </c>
      <c r="P21" s="660">
        <f t="shared" si="11"/>
        <v>0</v>
      </c>
      <c r="Q21" s="658">
        <f t="shared" si="12"/>
        <v>0</v>
      </c>
      <c r="R21" s="641">
        <f t="shared" si="13"/>
        <v>0</v>
      </c>
      <c r="S21" s="641">
        <f t="shared" si="18"/>
        <v>0</v>
      </c>
      <c r="T21" s="659">
        <f t="shared" si="14"/>
        <v>0</v>
      </c>
      <c r="U21" s="661">
        <f t="shared" si="15"/>
        <v>0</v>
      </c>
      <c r="V21" s="315">
        <f t="shared" si="19"/>
        <v>0</v>
      </c>
      <c r="W21" s="315">
        <f t="shared" si="20"/>
        <v>0</v>
      </c>
      <c r="X21" s="315">
        <f t="shared" si="21"/>
        <v>0</v>
      </c>
      <c r="Y21" s="315">
        <f t="shared" si="22"/>
        <v>0</v>
      </c>
      <c r="Z21" s="321"/>
    </row>
    <row r="22" spans="1:26" x14ac:dyDescent="0.2">
      <c r="A22" s="647">
        <v>13</v>
      </c>
      <c r="B22" s="643">
        <v>1</v>
      </c>
      <c r="C22" s="657" t="str">
        <f t="shared" si="16"/>
        <v/>
      </c>
      <c r="D22" s="658">
        <f t="shared" si="17"/>
        <v>0</v>
      </c>
      <c r="E22" s="659">
        <f t="shared" si="0"/>
        <v>0</v>
      </c>
      <c r="F22" s="660">
        <f t="shared" si="1"/>
        <v>0</v>
      </c>
      <c r="G22" s="660">
        <f t="shared" si="2"/>
        <v>0</v>
      </c>
      <c r="H22" s="660">
        <f t="shared" si="3"/>
        <v>0</v>
      </c>
      <c r="I22" s="660">
        <f t="shared" si="4"/>
        <v>0</v>
      </c>
      <c r="J22" s="660">
        <f t="shared" si="5"/>
        <v>0</v>
      </c>
      <c r="K22" s="661">
        <f t="shared" si="6"/>
        <v>0</v>
      </c>
      <c r="L22" s="659">
        <f t="shared" si="7"/>
        <v>0</v>
      </c>
      <c r="M22" s="660">
        <f t="shared" si="8"/>
        <v>0</v>
      </c>
      <c r="N22" s="660">
        <f t="shared" si="9"/>
        <v>0</v>
      </c>
      <c r="O22" s="660">
        <f t="shared" si="10"/>
        <v>0</v>
      </c>
      <c r="P22" s="660">
        <f t="shared" si="11"/>
        <v>0</v>
      </c>
      <c r="Q22" s="658">
        <f t="shared" si="12"/>
        <v>0</v>
      </c>
      <c r="R22" s="641">
        <f t="shared" si="13"/>
        <v>0</v>
      </c>
      <c r="S22" s="641">
        <f t="shared" si="18"/>
        <v>0</v>
      </c>
      <c r="T22" s="659">
        <f t="shared" si="14"/>
        <v>0</v>
      </c>
      <c r="U22" s="661">
        <f t="shared" si="15"/>
        <v>0</v>
      </c>
      <c r="V22" s="315">
        <f t="shared" si="19"/>
        <v>0</v>
      </c>
      <c r="W22" s="315">
        <f t="shared" si="20"/>
        <v>0</v>
      </c>
      <c r="X22" s="315">
        <f t="shared" si="21"/>
        <v>0</v>
      </c>
      <c r="Y22" s="315">
        <f t="shared" si="22"/>
        <v>0</v>
      </c>
      <c r="Z22" s="321"/>
    </row>
    <row r="23" spans="1:26" x14ac:dyDescent="0.2">
      <c r="A23" s="647">
        <v>14</v>
      </c>
      <c r="B23" s="643">
        <v>1</v>
      </c>
      <c r="C23" s="657" t="str">
        <f t="shared" si="16"/>
        <v/>
      </c>
      <c r="D23" s="658">
        <f t="shared" si="17"/>
        <v>0</v>
      </c>
      <c r="E23" s="659">
        <f t="shared" si="0"/>
        <v>0</v>
      </c>
      <c r="F23" s="660">
        <f t="shared" si="1"/>
        <v>0</v>
      </c>
      <c r="G23" s="660">
        <f t="shared" si="2"/>
        <v>0</v>
      </c>
      <c r="H23" s="660">
        <f t="shared" si="3"/>
        <v>0</v>
      </c>
      <c r="I23" s="660">
        <f t="shared" si="4"/>
        <v>0</v>
      </c>
      <c r="J23" s="660">
        <f t="shared" si="5"/>
        <v>0</v>
      </c>
      <c r="K23" s="661">
        <f t="shared" si="6"/>
        <v>0</v>
      </c>
      <c r="L23" s="659">
        <f t="shared" si="7"/>
        <v>0</v>
      </c>
      <c r="M23" s="660">
        <f t="shared" si="8"/>
        <v>0</v>
      </c>
      <c r="N23" s="660">
        <f t="shared" si="9"/>
        <v>0</v>
      </c>
      <c r="O23" s="660">
        <f t="shared" si="10"/>
        <v>0</v>
      </c>
      <c r="P23" s="660">
        <f t="shared" si="11"/>
        <v>0</v>
      </c>
      <c r="Q23" s="658">
        <f t="shared" si="12"/>
        <v>0</v>
      </c>
      <c r="R23" s="641">
        <f t="shared" si="13"/>
        <v>0</v>
      </c>
      <c r="S23" s="641">
        <f t="shared" si="18"/>
        <v>0</v>
      </c>
      <c r="T23" s="659">
        <f t="shared" si="14"/>
        <v>0</v>
      </c>
      <c r="U23" s="661">
        <f t="shared" si="15"/>
        <v>0</v>
      </c>
      <c r="V23" s="315">
        <f t="shared" si="19"/>
        <v>0</v>
      </c>
      <c r="W23" s="315">
        <f t="shared" si="20"/>
        <v>0</v>
      </c>
      <c r="X23" s="315">
        <f t="shared" si="21"/>
        <v>0</v>
      </c>
      <c r="Y23" s="315">
        <f t="shared" si="22"/>
        <v>0</v>
      </c>
      <c r="Z23" s="321"/>
    </row>
    <row r="24" spans="1:26" x14ac:dyDescent="0.2">
      <c r="A24" s="647">
        <v>15</v>
      </c>
      <c r="B24" s="643">
        <v>1</v>
      </c>
      <c r="C24" s="657" t="str">
        <f t="shared" si="16"/>
        <v/>
      </c>
      <c r="D24" s="658">
        <f t="shared" si="17"/>
        <v>0</v>
      </c>
      <c r="E24" s="659">
        <f t="shared" si="0"/>
        <v>0</v>
      </c>
      <c r="F24" s="660">
        <f t="shared" si="1"/>
        <v>0</v>
      </c>
      <c r="G24" s="660">
        <f t="shared" si="2"/>
        <v>0</v>
      </c>
      <c r="H24" s="660">
        <f t="shared" si="3"/>
        <v>0</v>
      </c>
      <c r="I24" s="660">
        <f t="shared" si="4"/>
        <v>0</v>
      </c>
      <c r="J24" s="660">
        <f t="shared" si="5"/>
        <v>0</v>
      </c>
      <c r="K24" s="661">
        <f t="shared" si="6"/>
        <v>0</v>
      </c>
      <c r="L24" s="659">
        <f t="shared" si="7"/>
        <v>0</v>
      </c>
      <c r="M24" s="660">
        <f t="shared" si="8"/>
        <v>0</v>
      </c>
      <c r="N24" s="660">
        <f t="shared" si="9"/>
        <v>0</v>
      </c>
      <c r="O24" s="660">
        <f t="shared" si="10"/>
        <v>0</v>
      </c>
      <c r="P24" s="660">
        <f t="shared" si="11"/>
        <v>0</v>
      </c>
      <c r="Q24" s="658">
        <f t="shared" si="12"/>
        <v>0</v>
      </c>
      <c r="R24" s="641">
        <f t="shared" si="13"/>
        <v>0</v>
      </c>
      <c r="S24" s="641">
        <f t="shared" si="18"/>
        <v>0</v>
      </c>
      <c r="T24" s="659">
        <f t="shared" si="14"/>
        <v>0</v>
      </c>
      <c r="U24" s="661">
        <f t="shared" si="15"/>
        <v>0</v>
      </c>
      <c r="V24" s="315">
        <f t="shared" si="19"/>
        <v>0</v>
      </c>
      <c r="W24" s="315">
        <f t="shared" si="20"/>
        <v>0</v>
      </c>
      <c r="X24" s="315">
        <f t="shared" si="21"/>
        <v>0</v>
      </c>
      <c r="Y24" s="315">
        <f t="shared" si="22"/>
        <v>0</v>
      </c>
      <c r="Z24" s="321"/>
    </row>
    <row r="25" spans="1:26" x14ac:dyDescent="0.2">
      <c r="A25" s="647">
        <v>16</v>
      </c>
      <c r="B25" s="643">
        <v>1</v>
      </c>
      <c r="C25" s="657" t="str">
        <f t="shared" si="16"/>
        <v/>
      </c>
      <c r="D25" s="658">
        <f t="shared" si="17"/>
        <v>0</v>
      </c>
      <c r="E25" s="659">
        <f t="shared" si="0"/>
        <v>0</v>
      </c>
      <c r="F25" s="660">
        <f t="shared" si="1"/>
        <v>0</v>
      </c>
      <c r="G25" s="660">
        <f t="shared" si="2"/>
        <v>0</v>
      </c>
      <c r="H25" s="660">
        <f t="shared" si="3"/>
        <v>0</v>
      </c>
      <c r="I25" s="660">
        <f t="shared" si="4"/>
        <v>0</v>
      </c>
      <c r="J25" s="660">
        <f t="shared" si="5"/>
        <v>0</v>
      </c>
      <c r="K25" s="661">
        <f t="shared" si="6"/>
        <v>0</v>
      </c>
      <c r="L25" s="659">
        <f t="shared" si="7"/>
        <v>0</v>
      </c>
      <c r="M25" s="660">
        <f t="shared" si="8"/>
        <v>0</v>
      </c>
      <c r="N25" s="660">
        <f t="shared" si="9"/>
        <v>0</v>
      </c>
      <c r="O25" s="660">
        <f t="shared" si="10"/>
        <v>0</v>
      </c>
      <c r="P25" s="660">
        <f t="shared" si="11"/>
        <v>0</v>
      </c>
      <c r="Q25" s="658">
        <f t="shared" si="12"/>
        <v>0</v>
      </c>
      <c r="R25" s="641">
        <f t="shared" si="13"/>
        <v>0</v>
      </c>
      <c r="S25" s="641">
        <f t="shared" si="18"/>
        <v>0</v>
      </c>
      <c r="T25" s="659">
        <f t="shared" si="14"/>
        <v>0</v>
      </c>
      <c r="U25" s="661">
        <f t="shared" si="15"/>
        <v>0</v>
      </c>
      <c r="V25" s="315">
        <f t="shared" si="19"/>
        <v>0</v>
      </c>
      <c r="W25" s="315">
        <f t="shared" si="20"/>
        <v>0</v>
      </c>
      <c r="X25" s="315">
        <f t="shared" si="21"/>
        <v>0</v>
      </c>
      <c r="Y25" s="315">
        <f t="shared" si="22"/>
        <v>0</v>
      </c>
      <c r="Z25" s="321"/>
    </row>
    <row r="26" spans="1:26" x14ac:dyDescent="0.2">
      <c r="A26" s="647">
        <v>17</v>
      </c>
      <c r="B26" s="643">
        <v>1</v>
      </c>
      <c r="C26" s="657" t="str">
        <f t="shared" si="16"/>
        <v/>
      </c>
      <c r="D26" s="658">
        <f t="shared" si="17"/>
        <v>0</v>
      </c>
      <c r="E26" s="659">
        <f t="shared" si="0"/>
        <v>0</v>
      </c>
      <c r="F26" s="660">
        <f t="shared" si="1"/>
        <v>0</v>
      </c>
      <c r="G26" s="660">
        <f t="shared" si="2"/>
        <v>0</v>
      </c>
      <c r="H26" s="660">
        <f t="shared" si="3"/>
        <v>0</v>
      </c>
      <c r="I26" s="660">
        <f t="shared" si="4"/>
        <v>0</v>
      </c>
      <c r="J26" s="660">
        <f t="shared" si="5"/>
        <v>0</v>
      </c>
      <c r="K26" s="661">
        <f t="shared" si="6"/>
        <v>0</v>
      </c>
      <c r="L26" s="659">
        <f t="shared" si="7"/>
        <v>0</v>
      </c>
      <c r="M26" s="660">
        <f t="shared" si="8"/>
        <v>0</v>
      </c>
      <c r="N26" s="660">
        <f t="shared" si="9"/>
        <v>0</v>
      </c>
      <c r="O26" s="660">
        <f t="shared" si="10"/>
        <v>0</v>
      </c>
      <c r="P26" s="660">
        <f t="shared" si="11"/>
        <v>0</v>
      </c>
      <c r="Q26" s="658">
        <f t="shared" si="12"/>
        <v>0</v>
      </c>
      <c r="R26" s="641">
        <f t="shared" si="13"/>
        <v>0</v>
      </c>
      <c r="S26" s="641">
        <f t="shared" si="18"/>
        <v>0</v>
      </c>
      <c r="T26" s="659">
        <f t="shared" si="14"/>
        <v>0</v>
      </c>
      <c r="U26" s="661">
        <f t="shared" si="15"/>
        <v>0</v>
      </c>
      <c r="V26" s="315">
        <f t="shared" si="19"/>
        <v>0</v>
      </c>
      <c r="W26" s="315">
        <f t="shared" si="20"/>
        <v>0</v>
      </c>
      <c r="X26" s="315">
        <f t="shared" si="21"/>
        <v>0</v>
      </c>
      <c r="Y26" s="315">
        <f t="shared" si="22"/>
        <v>0</v>
      </c>
      <c r="Z26" s="321"/>
    </row>
    <row r="27" spans="1:26" ht="15" customHeight="1" x14ac:dyDescent="0.2">
      <c r="A27" s="668" t="s">
        <v>44</v>
      </c>
      <c r="B27" s="277"/>
      <c r="C27" s="277"/>
      <c r="D27" s="679">
        <f>SUM(D9:D26)</f>
        <v>0</v>
      </c>
      <c r="E27" s="667">
        <f>SUM(E9:E26)</f>
        <v>0</v>
      </c>
      <c r="F27" s="667">
        <f t="shared" ref="F27:U27" si="23">SUM(F9:F26)</f>
        <v>0</v>
      </c>
      <c r="G27" s="667">
        <f t="shared" si="23"/>
        <v>0</v>
      </c>
      <c r="H27" s="667">
        <f t="shared" si="23"/>
        <v>0</v>
      </c>
      <c r="I27" s="667">
        <f t="shared" si="23"/>
        <v>0</v>
      </c>
      <c r="J27" s="667">
        <f t="shared" si="23"/>
        <v>0</v>
      </c>
      <c r="K27" s="667">
        <f t="shared" si="23"/>
        <v>0</v>
      </c>
      <c r="L27" s="667">
        <f t="shared" si="23"/>
        <v>0</v>
      </c>
      <c r="M27" s="667">
        <f t="shared" si="23"/>
        <v>0</v>
      </c>
      <c r="N27" s="667">
        <f t="shared" si="23"/>
        <v>0</v>
      </c>
      <c r="O27" s="667">
        <f t="shared" si="23"/>
        <v>0</v>
      </c>
      <c r="P27" s="667">
        <f t="shared" si="23"/>
        <v>0</v>
      </c>
      <c r="Q27" s="666">
        <f t="shared" si="23"/>
        <v>0</v>
      </c>
      <c r="R27" s="667">
        <f t="shared" si="23"/>
        <v>0</v>
      </c>
      <c r="S27" s="667">
        <f t="shared" si="23"/>
        <v>0</v>
      </c>
      <c r="T27" s="667">
        <f t="shared" si="23"/>
        <v>0</v>
      </c>
      <c r="U27" s="667">
        <f t="shared" si="23"/>
        <v>0</v>
      </c>
      <c r="V27" s="277">
        <f t="shared" si="19"/>
        <v>0</v>
      </c>
      <c r="W27" s="277"/>
      <c r="X27" s="277"/>
      <c r="Y27" s="277"/>
      <c r="Z27" s="321"/>
    </row>
    <row r="28" spans="1:26" ht="8.25" customHeight="1" x14ac:dyDescent="0.2">
      <c r="A28" s="323"/>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5"/>
    </row>
    <row r="30" spans="1:26" ht="15.75" x14ac:dyDescent="0.25">
      <c r="C30" s="709" t="s">
        <v>748</v>
      </c>
      <c r="D30" s="710"/>
      <c r="E30" s="710"/>
      <c r="F30" s="710"/>
      <c r="G30" s="710"/>
      <c r="H30" s="710"/>
      <c r="I30" s="710"/>
      <c r="J30" s="710"/>
      <c r="K30" s="710"/>
      <c r="L30" s="710"/>
      <c r="M30" s="710"/>
      <c r="N30" s="710"/>
      <c r="O30" s="710"/>
      <c r="P30" s="710"/>
      <c r="Q30" s="711"/>
    </row>
    <row r="31" spans="1:26" x14ac:dyDescent="0.2">
      <c r="C31" s="712" t="str">
        <f>IF(DbigError+DmogError&gt;0,"Please go back to the Data Page and look for errors..   Read the instructions back in the Contents worksheet.  MOG is material other than grapes.",IF(DrndError&gt;0,"Small rounding errors were found.","No comments."))</f>
        <v>No comments.</v>
      </c>
      <c r="D31" s="713"/>
      <c r="E31" s="713"/>
      <c r="F31" s="713"/>
      <c r="G31" s="713"/>
      <c r="H31" s="713"/>
      <c r="I31" s="713"/>
      <c r="J31" s="713"/>
      <c r="K31" s="713"/>
      <c r="L31" s="713"/>
      <c r="M31" s="713"/>
      <c r="N31" s="713"/>
      <c r="O31" s="713"/>
      <c r="P31" s="713"/>
      <c r="Q31" s="714"/>
    </row>
    <row r="32" spans="1:26" x14ac:dyDescent="0.2">
      <c r="C32" s="715" t="str">
        <f>IF(DbigError&gt;0,"Problem?","")</f>
        <v/>
      </c>
      <c r="D32" s="716" t="str">
        <f>IF(DbigError&gt;0,TEXT(DbigErrCnt,0),"")</f>
        <v/>
      </c>
      <c r="E32" s="717" t="str">
        <f>IF(DbigError&gt;0,"Districts should definitely be checked for errors on the Data Page. The balance difference is too large to ignore.","")</f>
        <v/>
      </c>
      <c r="F32" s="717"/>
      <c r="G32" s="717"/>
      <c r="H32" s="717"/>
      <c r="I32" s="717"/>
      <c r="J32" s="717"/>
      <c r="K32" s="717"/>
      <c r="L32" s="717"/>
      <c r="M32" s="717"/>
      <c r="N32" s="717"/>
      <c r="O32" s="717"/>
      <c r="P32" s="717"/>
      <c r="Q32" s="718"/>
    </row>
    <row r="33" spans="3:17" x14ac:dyDescent="0.2">
      <c r="C33" s="719"/>
      <c r="D33" s="720"/>
      <c r="E33" s="721" t="str">
        <f>IF(DbigError&gt;0,"If you know that this is due to MOG, please go to the Data Page and enter the numeral 1 in the MOG column B for the appropriate lines,","")</f>
        <v/>
      </c>
      <c r="F33" s="721"/>
      <c r="G33" s="721"/>
      <c r="H33" s="721"/>
      <c r="I33" s="721"/>
      <c r="J33" s="721"/>
      <c r="K33" s="721"/>
      <c r="L33" s="721"/>
      <c r="M33" s="721"/>
      <c r="N33" s="721"/>
      <c r="O33" s="721"/>
      <c r="P33" s="721"/>
      <c r="Q33" s="722"/>
    </row>
    <row r="34" spans="3:17" x14ac:dyDescent="0.2">
      <c r="C34" s="719"/>
      <c r="D34" s="720"/>
      <c r="E34" s="721" t="str">
        <f>IF(DbigError&gt;0,"where crush is greater than purchase.  If the difference is not MOG, please fix the error.  Remember to put grapes you grow and","")</f>
        <v/>
      </c>
      <c r="F34" s="721"/>
      <c r="G34" s="721"/>
      <c r="H34" s="721"/>
      <c r="I34" s="721"/>
      <c r="J34" s="721"/>
      <c r="K34" s="721"/>
      <c r="L34" s="721"/>
      <c r="M34" s="721"/>
      <c r="N34" s="721"/>
      <c r="O34" s="721"/>
      <c r="P34" s="721"/>
      <c r="Q34" s="722"/>
    </row>
    <row r="35" spans="3:17" x14ac:dyDescent="0.2">
      <c r="C35" s="719"/>
      <c r="D35" s="720"/>
      <c r="E35" s="721" t="str">
        <f>IF(DbigError&gt;0,"crush at your firm on their own Data Page line and put a 1 in Data Page column C.","")</f>
        <v/>
      </c>
      <c r="F35" s="721"/>
      <c r="G35" s="721"/>
      <c r="H35" s="721"/>
      <c r="I35" s="721"/>
      <c r="J35" s="721"/>
      <c r="K35" s="721"/>
      <c r="L35" s="721"/>
      <c r="M35" s="721"/>
      <c r="N35" s="721"/>
      <c r="O35" s="721"/>
      <c r="P35" s="721"/>
      <c r="Q35" s="722"/>
    </row>
    <row r="36" spans="3:17" x14ac:dyDescent="0.2">
      <c r="C36" s="719"/>
      <c r="D36" s="720"/>
      <c r="E36" s="721" t="str">
        <f>IF(DbigError&gt;0,"Please check that you have not entered tonnages into the Data Page which are also entered into Questions 1C, 3 or 4.","")</f>
        <v/>
      </c>
      <c r="F36" s="721"/>
      <c r="G36" s="721"/>
      <c r="H36" s="721"/>
      <c r="I36" s="721"/>
      <c r="J36" s="721"/>
      <c r="K36" s="721"/>
      <c r="L36" s="721"/>
      <c r="M36" s="721"/>
      <c r="N36" s="721"/>
      <c r="O36" s="721"/>
      <c r="P36" s="721"/>
      <c r="Q36" s="722"/>
    </row>
    <row r="37" spans="3:17" x14ac:dyDescent="0.2">
      <c r="C37" s="719"/>
      <c r="D37" s="720"/>
      <c r="E37" s="721" t="str">
        <f>IF(DbigError&gt;0,"Tonnages entered into Questions 1C, 3 or 4 should not be entered into the Data Page.  These tons are automatically summed for you.","")</f>
        <v/>
      </c>
      <c r="F37" s="721"/>
      <c r="G37" s="721"/>
      <c r="H37" s="721"/>
      <c r="I37" s="721"/>
      <c r="J37" s="721"/>
      <c r="K37" s="721"/>
      <c r="L37" s="721"/>
      <c r="M37" s="721"/>
      <c r="N37" s="721"/>
      <c r="O37" s="721"/>
      <c r="P37" s="721"/>
      <c r="Q37" s="722"/>
    </row>
    <row r="38" spans="3:17" x14ac:dyDescent="0.2">
      <c r="C38" s="719"/>
      <c r="D38" s="720"/>
      <c r="E38" s="721" t="str">
        <f>IF(DbigError&gt;0,"You can see these sums in rows 13, 14 and 15 on the Data Page.  To find Data Page rows which may be in error, look for green colored cells.","")</f>
        <v/>
      </c>
      <c r="F38" s="721"/>
      <c r="G38" s="721"/>
      <c r="H38" s="721"/>
      <c r="I38" s="721"/>
      <c r="J38" s="721"/>
      <c r="K38" s="721"/>
      <c r="L38" s="721"/>
      <c r="M38" s="721"/>
      <c r="N38" s="721"/>
      <c r="O38" s="721"/>
      <c r="P38" s="721"/>
      <c r="Q38" s="722"/>
    </row>
    <row r="39" spans="3:17" x14ac:dyDescent="0.2">
      <c r="C39" s="723"/>
      <c r="D39" s="724"/>
      <c r="E39" s="725" t="str">
        <f>IF(DbigError&gt;0,"Check that the district numbers are entered correctly in the Data Page and also in Questions 1B, 1C, 2, 3 and 4.","")</f>
        <v/>
      </c>
      <c r="F39" s="725"/>
      <c r="G39" s="725"/>
      <c r="H39" s="725"/>
      <c r="I39" s="725"/>
      <c r="J39" s="725"/>
      <c r="K39" s="725"/>
      <c r="L39" s="725"/>
      <c r="M39" s="725"/>
      <c r="N39" s="725"/>
      <c r="O39" s="725"/>
      <c r="P39" s="725"/>
      <c r="Q39" s="726"/>
    </row>
    <row r="40" spans="3:17" x14ac:dyDescent="0.2">
      <c r="C40" s="715" t="str">
        <f>IF(DmogError&gt;0,"?? MOG? ","")</f>
        <v/>
      </c>
      <c r="D40" s="716" t="str">
        <f>IF(DmogError&gt;0,TEXT(DmogErrCnt,0),"")</f>
        <v/>
      </c>
      <c r="E40" s="717" t="str">
        <f>IF(DmogError&gt;0,"Districts have balance differences under 10% of the crush for that district.  If you know that this is due to MOG please go to the Data Page and,","")</f>
        <v/>
      </c>
      <c r="F40" s="717"/>
      <c r="G40" s="717"/>
      <c r="H40" s="717"/>
      <c r="I40" s="717"/>
      <c r="J40" s="717"/>
      <c r="K40" s="717"/>
      <c r="L40" s="717"/>
      <c r="M40" s="717"/>
      <c r="N40" s="717"/>
      <c r="O40" s="717"/>
      <c r="P40" s="717"/>
      <c r="Q40" s="718"/>
    </row>
    <row r="41" spans="3:17" x14ac:dyDescent="0.2">
      <c r="C41" s="719"/>
      <c r="D41" s="720"/>
      <c r="E41" s="721" t="str">
        <f>IF(DmogError&gt;0,"enter the numeral 1 in the MOG column B for the appropriate lines where crush is greater than purchase.  If the difference is not MOG,","")</f>
        <v/>
      </c>
      <c r="F41" s="721"/>
      <c r="G41" s="721"/>
      <c r="H41" s="721"/>
      <c r="I41" s="721"/>
      <c r="J41" s="721"/>
      <c r="K41" s="721"/>
      <c r="L41" s="721"/>
      <c r="M41" s="721"/>
      <c r="N41" s="721"/>
      <c r="O41" s="721"/>
      <c r="P41" s="721"/>
      <c r="Q41" s="722"/>
    </row>
    <row r="42" spans="3:17" x14ac:dyDescent="0.2">
      <c r="C42" s="723"/>
      <c r="D42" s="724"/>
      <c r="E42" s="725" t="str">
        <f>IF(DmogError&gt;0,"please fix the error.  Remember to put grapes you grow and crush at your firm on their own Data Page line and put a 1 in Data Page column C.","")</f>
        <v/>
      </c>
      <c r="F42" s="725"/>
      <c r="G42" s="725"/>
      <c r="H42" s="725"/>
      <c r="I42" s="725"/>
      <c r="J42" s="725"/>
      <c r="K42" s="725"/>
      <c r="L42" s="725"/>
      <c r="M42" s="725"/>
      <c r="N42" s="725"/>
      <c r="O42" s="725"/>
      <c r="P42" s="725"/>
      <c r="Q42" s="726"/>
    </row>
    <row r="43" spans="3:17" x14ac:dyDescent="0.2">
      <c r="C43" s="715" t="str">
        <f>IF(DrndError&gt;0,"Rounding?  ","")</f>
        <v/>
      </c>
      <c r="D43" s="716" t="str">
        <f>IF(DrndError&gt;0,TEXT(DrndErrCnt,0),"")</f>
        <v/>
      </c>
      <c r="E43" s="710" t="str">
        <f>IF(DrndError&gt;0,"Districts have a small balance difference that is probably due to rounding.","")</f>
        <v/>
      </c>
      <c r="F43" s="710"/>
      <c r="G43" s="710"/>
      <c r="H43" s="710"/>
      <c r="I43" s="710"/>
      <c r="J43" s="710"/>
      <c r="K43" s="710"/>
      <c r="L43" s="710"/>
      <c r="M43" s="710"/>
      <c r="N43" s="710"/>
      <c r="O43" s="710"/>
      <c r="P43" s="710"/>
      <c r="Q43" s="711"/>
    </row>
    <row r="44" spans="3:17" x14ac:dyDescent="0.2">
      <c r="C44" s="727"/>
      <c r="D44" s="728"/>
      <c r="E44" s="728"/>
      <c r="F44" s="728"/>
      <c r="G44" s="728"/>
      <c r="H44" s="728"/>
      <c r="I44" s="728"/>
      <c r="J44" s="728"/>
      <c r="K44" s="728"/>
      <c r="L44" s="728"/>
      <c r="M44" s="728"/>
      <c r="N44" s="728"/>
      <c r="O44" s="728"/>
      <c r="P44" s="728"/>
      <c r="Q44" s="729"/>
    </row>
  </sheetData>
  <sheetProtection password="C01D" sheet="1" objects="1" scenarios="1"/>
  <phoneticPr fontId="15" type="noConversion"/>
  <conditionalFormatting sqref="T9:U9 E9:P9">
    <cfRule type="cellIs" dxfId="281" priority="1" stopIfTrue="1" operator="greaterThan">
      <formula>0</formula>
    </cfRule>
  </conditionalFormatting>
  <conditionalFormatting sqref="Q9">
    <cfRule type="cellIs" dxfId="280" priority="2" stopIfTrue="1" operator="notEqual">
      <formula>0</formula>
    </cfRule>
  </conditionalFormatting>
  <conditionalFormatting sqref="D9">
    <cfRule type="cellIs" dxfId="279" priority="3" stopIfTrue="1" operator="notEqual">
      <formula>0</formula>
    </cfRule>
  </conditionalFormatting>
  <conditionalFormatting sqref="C9">
    <cfRule type="expression" dxfId="278" priority="4" stopIfTrue="1">
      <formula>D9&lt;&gt;0</formula>
    </cfRule>
  </conditionalFormatting>
  <conditionalFormatting sqref="E10:E26">
    <cfRule type="expression" dxfId="277" priority="5" stopIfTrue="1">
      <formula>+K10+N10&gt;0</formula>
    </cfRule>
  </conditionalFormatting>
  <conditionalFormatting sqref="G10:G26">
    <cfRule type="expression" dxfId="276" priority="6" stopIfTrue="1">
      <formula>+K10+N10&gt;0</formula>
    </cfRule>
  </conditionalFormatting>
  <conditionalFormatting sqref="H10:H26">
    <cfRule type="expression" dxfId="275" priority="7" stopIfTrue="1">
      <formula>+K10+N10&gt;0</formula>
    </cfRule>
  </conditionalFormatting>
  <conditionalFormatting sqref="I10:I26">
    <cfRule type="expression" dxfId="274" priority="8" stopIfTrue="1">
      <formula>+K10+N10&gt;0</formula>
    </cfRule>
  </conditionalFormatting>
  <conditionalFormatting sqref="J10:J26">
    <cfRule type="expression" dxfId="273" priority="9" stopIfTrue="1">
      <formula>+K10+N10&gt;0</formula>
    </cfRule>
  </conditionalFormatting>
  <conditionalFormatting sqref="K10:K26">
    <cfRule type="expression" dxfId="272" priority="10" stopIfTrue="1">
      <formula>+K10+N10&gt;0</formula>
    </cfRule>
  </conditionalFormatting>
  <conditionalFormatting sqref="L10:L26">
    <cfRule type="expression" dxfId="271" priority="11" stopIfTrue="1">
      <formula>+K10+N10&gt;0</formula>
    </cfRule>
  </conditionalFormatting>
  <conditionalFormatting sqref="M10:M26">
    <cfRule type="expression" dxfId="270" priority="12" stopIfTrue="1">
      <formula>+K10+N10&gt;0</formula>
    </cfRule>
  </conditionalFormatting>
  <conditionalFormatting sqref="N10:N26">
    <cfRule type="expression" dxfId="269" priority="13" stopIfTrue="1">
      <formula>+K10+N10&gt;0</formula>
    </cfRule>
  </conditionalFormatting>
  <conditionalFormatting sqref="O10:O26">
    <cfRule type="expression" dxfId="268" priority="14" stopIfTrue="1">
      <formula>+K10+N10&gt;0</formula>
    </cfRule>
  </conditionalFormatting>
  <conditionalFormatting sqref="P10:P26">
    <cfRule type="expression" dxfId="267" priority="15" stopIfTrue="1">
      <formula>+K10+N10&gt;0</formula>
    </cfRule>
  </conditionalFormatting>
  <conditionalFormatting sqref="T10:T26">
    <cfRule type="expression" dxfId="266" priority="16" stopIfTrue="1">
      <formula>+K10+N10&lt;&gt;0</formula>
    </cfRule>
  </conditionalFormatting>
  <conditionalFormatting sqref="U10:U26">
    <cfRule type="expression" dxfId="265" priority="17" stopIfTrue="1">
      <formula>+K10+N10&lt;&gt;0</formula>
    </cfRule>
  </conditionalFormatting>
  <conditionalFormatting sqref="A9">
    <cfRule type="expression" dxfId="264" priority="18" stopIfTrue="1">
      <formula>D9&lt;&gt;0</formula>
    </cfRule>
    <cfRule type="expression" dxfId="263" priority="19" stopIfTrue="1">
      <formula>+K9+N9&lt;&gt;0</formula>
    </cfRule>
  </conditionalFormatting>
  <conditionalFormatting sqref="R27:S27">
    <cfRule type="cellIs" dxfId="262" priority="20" stopIfTrue="1" operator="notEqual">
      <formula>0</formula>
    </cfRule>
  </conditionalFormatting>
  <conditionalFormatting sqref="T27:U27 E27:P27">
    <cfRule type="cellIs" dxfId="261" priority="21" stopIfTrue="1" operator="notEqual">
      <formula>0</formula>
    </cfRule>
  </conditionalFormatting>
  <conditionalFormatting sqref="I1">
    <cfRule type="cellIs" dxfId="260" priority="22" stopIfTrue="1" operator="notEqual">
      <formula>+POID</formula>
    </cfRule>
  </conditionalFormatting>
  <conditionalFormatting sqref="L1">
    <cfRule type="cellIs" dxfId="259" priority="23" stopIfTrue="1" operator="notEqual">
      <formula>+Operation</formula>
    </cfRule>
  </conditionalFormatting>
  <conditionalFormatting sqref="C7">
    <cfRule type="expression" dxfId="258" priority="24" stopIfTrue="1">
      <formula>+K9+N9+R7&lt;&gt;0</formula>
    </cfRule>
  </conditionalFormatting>
  <conditionalFormatting sqref="C4">
    <cfRule type="expression" dxfId="257" priority="25" stopIfTrue="1">
      <formula>+K9+N9+R7&lt;&gt;0</formula>
    </cfRule>
  </conditionalFormatting>
  <conditionalFormatting sqref="C3">
    <cfRule type="expression" dxfId="256" priority="26" stopIfTrue="1">
      <formula>+K9+N9+R7&lt;&gt;0</formula>
    </cfRule>
  </conditionalFormatting>
  <conditionalFormatting sqref="A10:A26">
    <cfRule type="expression" dxfId="255" priority="27" stopIfTrue="1">
      <formula>V10&gt;2</formula>
    </cfRule>
    <cfRule type="expression" dxfId="254" priority="28" stopIfTrue="1">
      <formula>V10&gt;1</formula>
    </cfRule>
    <cfRule type="expression" dxfId="253" priority="29" stopIfTrue="1">
      <formula>+K10+N10&gt;0</formula>
    </cfRule>
  </conditionalFormatting>
  <conditionalFormatting sqref="C10:C26">
    <cfRule type="expression" dxfId="252" priority="30" stopIfTrue="1">
      <formula>V10&gt;2</formula>
    </cfRule>
    <cfRule type="expression" dxfId="251" priority="31" stopIfTrue="1">
      <formula>V10&gt;1</formula>
    </cfRule>
    <cfRule type="expression" dxfId="250" priority="32" stopIfTrue="1">
      <formula>+K10+N10&gt;0</formula>
    </cfRule>
  </conditionalFormatting>
  <conditionalFormatting sqref="D10:D26">
    <cfRule type="expression" dxfId="249" priority="33" stopIfTrue="1">
      <formula>V10&gt;2</formula>
    </cfRule>
    <cfRule type="expression" dxfId="248" priority="34" stopIfTrue="1">
      <formula>V10&gt;1</formula>
    </cfRule>
    <cfRule type="expression" dxfId="247" priority="35" stopIfTrue="1">
      <formula>+K10+N10&gt;0</formula>
    </cfRule>
  </conditionalFormatting>
  <conditionalFormatting sqref="D27">
    <cfRule type="expression" dxfId="246" priority="36" stopIfTrue="1">
      <formula>V27&gt;2</formula>
    </cfRule>
    <cfRule type="expression" dxfId="245" priority="37" stopIfTrue="1">
      <formula>V27&gt;1</formula>
    </cfRule>
    <cfRule type="expression" dxfId="244" priority="38" stopIfTrue="1">
      <formula>+K27+N27&lt;&gt;0</formula>
    </cfRule>
  </conditionalFormatting>
  <conditionalFormatting sqref="C5">
    <cfRule type="expression" dxfId="243" priority="39" stopIfTrue="1">
      <formula>+K9+N9+R7&lt;&gt;0</formula>
    </cfRule>
  </conditionalFormatting>
  <conditionalFormatting sqref="C6">
    <cfRule type="expression" dxfId="242" priority="40" stopIfTrue="1">
      <formula>+K9+N9+R7&lt;&gt;0</formula>
    </cfRule>
  </conditionalFormatting>
  <conditionalFormatting sqref="C40:Q42">
    <cfRule type="expression" dxfId="241" priority="41" stopIfTrue="1">
      <formula>+DmogError &gt;0</formula>
    </cfRule>
  </conditionalFormatting>
  <conditionalFormatting sqref="C32:C39 E32:Q39">
    <cfRule type="expression" dxfId="240" priority="42" stopIfTrue="1">
      <formula>+DbigError &gt;0</formula>
    </cfRule>
  </conditionalFormatting>
  <conditionalFormatting sqref="F10:F26">
    <cfRule type="expression" dxfId="239" priority="43" stopIfTrue="1">
      <formula>+K10+N10&gt;0</formula>
    </cfRule>
  </conditionalFormatting>
  <conditionalFormatting sqref="Q10:Q26">
    <cfRule type="cellIs" dxfId="238" priority="44" stopIfTrue="1" operator="lessThan">
      <formula>-0.2</formula>
    </cfRule>
    <cfRule type="cellIs" dxfId="237" priority="45" stopIfTrue="1" operator="between">
      <formula>-0.21</formula>
      <formula>-0.0001</formula>
    </cfRule>
    <cfRule type="expression" dxfId="236" priority="46" stopIfTrue="1">
      <formula>+K10+N10&gt;0</formula>
    </cfRule>
  </conditionalFormatting>
  <conditionalFormatting sqref="Q27">
    <cfRule type="cellIs" dxfId="235" priority="47" stopIfTrue="1" operator="lessThan">
      <formula>-0.2</formula>
    </cfRule>
    <cfRule type="cellIs" dxfId="234" priority="48" stopIfTrue="1" operator="between">
      <formula>-0.21</formula>
      <formula>-0.0001</formula>
    </cfRule>
    <cfRule type="expression" dxfId="233"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A5" sqref="A5"/>
    </sheetView>
  </sheetViews>
  <sheetFormatPr defaultRowHeight="12.75" x14ac:dyDescent="0.2"/>
  <cols>
    <col min="1" max="1" width="25.7109375" style="49" customWidth="1"/>
    <col min="2" max="3" width="0" style="49" hidden="1" customWidth="1"/>
    <col min="4" max="5" width="12.7109375" style="49" customWidth="1"/>
    <col min="6" max="6" width="10.7109375" style="49" customWidth="1"/>
    <col min="7" max="7" width="11.42578125" style="49" hidden="1" customWidth="1"/>
    <col min="8" max="18" width="10.7109375" style="49" customWidth="1"/>
    <col min="19" max="20" width="0" style="49" hidden="1" customWidth="1"/>
    <col min="21" max="21" width="10.7109375" style="49" customWidth="1"/>
    <col min="22" max="22" width="10.85546875" style="49" customWidth="1"/>
    <col min="23" max="26" width="9.140625" style="49" hidden="1" customWidth="1"/>
    <col min="27" max="27" width="2.28515625" style="49" customWidth="1"/>
    <col min="28" max="16384" width="9.140625" style="49"/>
  </cols>
  <sheetData>
    <row r="1" spans="1:27" x14ac:dyDescent="0.2">
      <c r="A1" s="271"/>
      <c r="B1" s="277"/>
      <c r="C1" s="277"/>
      <c r="D1" s="277"/>
      <c r="E1" s="277"/>
      <c r="F1" s="277"/>
      <c r="G1" s="277"/>
      <c r="H1" s="255" t="str">
        <f>IF(ISNUMBER(+POID), IF(+POID &gt;300000000, IF(+POID &gt;999999999, "INVALID ID NUMBER", +POID ), "INVALID ID NUMBER" ), "YOUR ID NUMBER IS MISSING.")</f>
        <v>YOUR ID NUMBER IS MISSING.</v>
      </c>
      <c r="I1" s="277"/>
      <c r="J1" s="277"/>
      <c r="K1" s="670" t="str">
        <f>IF(+Operation=0, "YOUR FIRM'S NAME IS MISSING.", +Operation)</f>
        <v>YOUR FIRM'S NAME IS MISSING.</v>
      </c>
      <c r="L1" s="277"/>
      <c r="M1" s="277"/>
      <c r="N1" s="277"/>
      <c r="O1" s="277"/>
      <c r="P1" s="277"/>
      <c r="Q1" s="277"/>
      <c r="R1" s="277"/>
      <c r="S1" s="277"/>
      <c r="T1" s="277"/>
      <c r="U1" s="277"/>
      <c r="V1" s="277"/>
      <c r="W1" s="277"/>
      <c r="X1" s="277"/>
      <c r="Y1" s="277"/>
      <c r="Z1" s="277"/>
      <c r="AA1" s="317"/>
    </row>
    <row r="2" spans="1:27" ht="18" x14ac:dyDescent="0.25">
      <c r="A2" s="662" t="s">
        <v>27</v>
      </c>
      <c r="B2" s="259"/>
      <c r="C2" s="259"/>
      <c r="D2" s="259"/>
      <c r="E2" s="620"/>
      <c r="F2" s="259"/>
      <c r="G2" s="259"/>
      <c r="H2" s="259"/>
      <c r="I2" s="259"/>
      <c r="J2" s="259"/>
      <c r="K2" s="259"/>
      <c r="L2" s="259"/>
      <c r="M2" s="259"/>
      <c r="N2" s="259"/>
      <c r="O2" s="259"/>
      <c r="P2" s="259"/>
      <c r="Q2" s="324"/>
      <c r="R2" s="325"/>
      <c r="S2" s="315"/>
      <c r="T2" s="315"/>
      <c r="U2" s="623" t="s">
        <v>1045</v>
      </c>
      <c r="V2" s="317"/>
      <c r="W2" s="624"/>
      <c r="X2" s="624"/>
      <c r="Y2" s="624"/>
      <c r="Z2" s="624"/>
      <c r="AA2" s="321"/>
    </row>
    <row r="3" spans="1:27" x14ac:dyDescent="0.2">
      <c r="A3" s="668" t="str">
        <f>IF(+L9+O9+S7&lt;&gt;0, "Crush and Purchases", "")</f>
        <v/>
      </c>
      <c r="B3" s="619"/>
      <c r="C3" s="680"/>
      <c r="D3" s="625"/>
      <c r="E3" s="626" t="s">
        <v>1046</v>
      </c>
      <c r="F3" s="627" t="s">
        <v>1047</v>
      </c>
      <c r="G3" s="736"/>
      <c r="H3" s="621"/>
      <c r="I3" s="628"/>
      <c r="J3" s="621"/>
      <c r="K3" s="621"/>
      <c r="L3" s="622"/>
      <c r="M3" s="629" t="s">
        <v>1048</v>
      </c>
      <c r="N3" s="630"/>
      <c r="O3" s="631"/>
      <c r="P3" s="621"/>
      <c r="Q3" s="621"/>
      <c r="R3" s="632"/>
      <c r="S3" s="315"/>
      <c r="T3" s="315"/>
      <c r="U3" s="633" t="s">
        <v>1049</v>
      </c>
      <c r="V3" s="325"/>
      <c r="W3" s="634"/>
      <c r="X3" s="634"/>
      <c r="Y3" s="634"/>
      <c r="Z3" s="634"/>
      <c r="AA3" s="321"/>
    </row>
    <row r="4" spans="1:27" x14ac:dyDescent="0.2">
      <c r="A4" s="647" t="str">
        <f>IF(+L9+O9+S7&lt;&gt;0, "do not balance for all", "")</f>
        <v/>
      </c>
      <c r="B4" s="624"/>
      <c r="C4" s="681"/>
      <c r="D4" s="318"/>
      <c r="E4" s="635" t="s">
        <v>1050</v>
      </c>
      <c r="F4" s="636" t="s">
        <v>1051</v>
      </c>
      <c r="G4" s="637" t="s">
        <v>261</v>
      </c>
      <c r="H4" s="637" t="s">
        <v>1051</v>
      </c>
      <c r="I4" s="637" t="s">
        <v>1052</v>
      </c>
      <c r="J4" s="637" t="s">
        <v>399</v>
      </c>
      <c r="K4" s="637" t="s">
        <v>1053</v>
      </c>
      <c r="L4" s="637" t="s">
        <v>1078</v>
      </c>
      <c r="M4" s="638" t="s">
        <v>94</v>
      </c>
      <c r="N4" s="637" t="s">
        <v>94</v>
      </c>
      <c r="O4" s="637" t="s">
        <v>1078</v>
      </c>
      <c r="P4" s="637" t="s">
        <v>823</v>
      </c>
      <c r="Q4" s="639" t="s">
        <v>1079</v>
      </c>
      <c r="R4" s="640" t="s">
        <v>1080</v>
      </c>
      <c r="S4" s="641" t="s">
        <v>23</v>
      </c>
      <c r="T4" s="641"/>
      <c r="U4" s="637" t="s">
        <v>1081</v>
      </c>
      <c r="V4" s="637" t="s">
        <v>1053</v>
      </c>
      <c r="W4" s="634" t="s">
        <v>24</v>
      </c>
      <c r="X4" s="708" t="s">
        <v>23</v>
      </c>
      <c r="Y4" s="634"/>
      <c r="Z4" s="634"/>
      <c r="AA4" s="321"/>
    </row>
    <row r="5" spans="1:27" ht="15.75" x14ac:dyDescent="0.25">
      <c r="A5" s="682" t="s">
        <v>19</v>
      </c>
      <c r="B5" s="643"/>
      <c r="C5" s="683"/>
      <c r="D5" s="642"/>
      <c r="E5" s="645" t="s">
        <v>46</v>
      </c>
      <c r="F5" s="636" t="s">
        <v>131</v>
      </c>
      <c r="G5" s="639" t="s">
        <v>262</v>
      </c>
      <c r="H5" s="639" t="s">
        <v>1082</v>
      </c>
      <c r="I5" s="639" t="s">
        <v>1083</v>
      </c>
      <c r="J5" s="639" t="s">
        <v>1084</v>
      </c>
      <c r="K5" s="639" t="s">
        <v>1085</v>
      </c>
      <c r="L5" s="639" t="s">
        <v>1087</v>
      </c>
      <c r="M5" s="645" t="s">
        <v>1088</v>
      </c>
      <c r="N5" s="639" t="s">
        <v>1089</v>
      </c>
      <c r="O5" s="639" t="s">
        <v>131</v>
      </c>
      <c r="P5" s="639" t="s">
        <v>824</v>
      </c>
      <c r="Q5" s="639" t="s">
        <v>824</v>
      </c>
      <c r="R5" s="640" t="s">
        <v>1090</v>
      </c>
      <c r="S5" s="641"/>
      <c r="T5" s="641"/>
      <c r="U5" s="639" t="s">
        <v>1051</v>
      </c>
      <c r="V5" s="639" t="s">
        <v>1</v>
      </c>
      <c r="W5" s="634" t="s">
        <v>25</v>
      </c>
      <c r="X5" s="634"/>
      <c r="Y5" s="634"/>
      <c r="Z5" s="634"/>
      <c r="AA5" s="321"/>
    </row>
    <row r="6" spans="1:27" x14ac:dyDescent="0.2">
      <c r="A6" s="647"/>
      <c r="B6" s="643"/>
      <c r="C6" s="683"/>
      <c r="D6" s="642"/>
      <c r="E6" s="645" t="s">
        <v>45</v>
      </c>
      <c r="F6" s="636" t="s">
        <v>2</v>
      </c>
      <c r="G6" s="639" t="s">
        <v>342</v>
      </c>
      <c r="H6" s="639"/>
      <c r="I6" s="639"/>
      <c r="J6" s="639"/>
      <c r="K6" s="639" t="s">
        <v>3</v>
      </c>
      <c r="L6" s="639" t="s">
        <v>4</v>
      </c>
      <c r="M6" s="645"/>
      <c r="N6" s="639"/>
      <c r="O6" s="639" t="s">
        <v>1085</v>
      </c>
      <c r="P6" s="639" t="s">
        <v>5</v>
      </c>
      <c r="Q6" s="639" t="s">
        <v>5</v>
      </c>
      <c r="R6" s="640" t="s">
        <v>6</v>
      </c>
      <c r="S6" s="641">
        <f>IF(T7&lt;&gt;0,1,0)</f>
        <v>0</v>
      </c>
      <c r="T6" s="641"/>
      <c r="U6" s="639" t="s">
        <v>1082</v>
      </c>
      <c r="V6" s="639" t="s">
        <v>5</v>
      </c>
      <c r="W6" s="634"/>
      <c r="X6" s="315">
        <f>IF(X7&gt;0,1,0)</f>
        <v>0</v>
      </c>
      <c r="Y6" s="315">
        <f>IF(Y7&gt;0,1,0)</f>
        <v>0</v>
      </c>
      <c r="Z6" s="315">
        <f>IF(Z7&gt;0,1,0)</f>
        <v>0</v>
      </c>
      <c r="AA6" s="321"/>
    </row>
    <row r="7" spans="1:27" x14ac:dyDescent="0.2">
      <c r="A7" s="647"/>
      <c r="B7" s="648" t="s">
        <v>20</v>
      </c>
      <c r="C7" s="684" t="s">
        <v>7</v>
      </c>
      <c r="D7" s="647"/>
      <c r="E7" s="645" t="s">
        <v>47</v>
      </c>
      <c r="F7" s="640" t="s">
        <v>8</v>
      </c>
      <c r="G7" s="639" t="s">
        <v>343</v>
      </c>
      <c r="H7" s="639" t="s">
        <v>8</v>
      </c>
      <c r="I7" s="639" t="s">
        <v>9</v>
      </c>
      <c r="J7" s="639" t="s">
        <v>10</v>
      </c>
      <c r="K7" s="639" t="s">
        <v>11</v>
      </c>
      <c r="L7" s="639"/>
      <c r="M7" s="645" t="s">
        <v>12</v>
      </c>
      <c r="N7" s="639" t="s">
        <v>13</v>
      </c>
      <c r="O7" s="639" t="s">
        <v>1084</v>
      </c>
      <c r="P7" s="639" t="s">
        <v>14</v>
      </c>
      <c r="Q7" s="639" t="s">
        <v>15</v>
      </c>
      <c r="R7" s="640" t="s">
        <v>49</v>
      </c>
      <c r="S7" s="641">
        <f>SUM(S9:S459)</f>
        <v>0</v>
      </c>
      <c r="T7" s="641">
        <f>SUM(T9:T459)</f>
        <v>0</v>
      </c>
      <c r="U7" s="639" t="s">
        <v>14</v>
      </c>
      <c r="V7" s="639" t="s">
        <v>16</v>
      </c>
      <c r="W7" s="634"/>
      <c r="X7" s="315">
        <f>SUM(X10:X459)</f>
        <v>0</v>
      </c>
      <c r="Y7" s="315">
        <f>SUM(Y10:Y459)</f>
        <v>0</v>
      </c>
      <c r="Z7" s="315">
        <f>SUM(Z10:Z459)</f>
        <v>0</v>
      </c>
      <c r="AA7" s="321"/>
    </row>
    <row r="8" spans="1:27" x14ac:dyDescent="0.2">
      <c r="A8" s="647"/>
      <c r="B8" s="648"/>
      <c r="C8" s="684"/>
      <c r="D8" s="647"/>
      <c r="E8" s="644"/>
      <c r="F8" s="649" t="s">
        <v>17</v>
      </c>
      <c r="G8" s="639" t="s">
        <v>8</v>
      </c>
      <c r="H8" s="639"/>
      <c r="I8" s="639"/>
      <c r="J8" s="639"/>
      <c r="K8" s="639"/>
      <c r="L8" s="639"/>
      <c r="M8" s="645"/>
      <c r="N8" s="639"/>
      <c r="O8" s="639"/>
      <c r="P8" s="639"/>
      <c r="Q8" s="639"/>
      <c r="R8" s="649" t="s">
        <v>18</v>
      </c>
      <c r="S8" s="641"/>
      <c r="T8" s="641"/>
      <c r="U8" s="639"/>
      <c r="V8" s="639" t="s">
        <v>14</v>
      </c>
      <c r="W8" s="634"/>
      <c r="X8" s="634"/>
      <c r="Y8" s="634"/>
      <c r="Z8" s="634"/>
      <c r="AA8" s="321"/>
    </row>
    <row r="9" spans="1:27" x14ac:dyDescent="0.2">
      <c r="A9" s="685" t="str">
        <f>IF(+L9+O9&lt;&gt;0,"Missing a Variety Name","")</f>
        <v/>
      </c>
      <c r="B9" s="650"/>
      <c r="C9" s="650">
        <v>1</v>
      </c>
      <c r="D9" s="651"/>
      <c r="E9" s="652">
        <f>C9*ROUND(F9-R9,1)</f>
        <v>0</v>
      </c>
      <c r="F9" s="653">
        <f t="shared" ref="F9:F72" si="0">SUMIF(DPVCODES,B9,DPCTONS)*C9-H9-G9</f>
        <v>0</v>
      </c>
      <c r="G9" s="654">
        <f t="shared" ref="G9:G72" si="1">SUMIF(DPVCODES,B9,DPmoglines)*C9</f>
        <v>0</v>
      </c>
      <c r="H9" s="654">
        <f t="shared" ref="H9:H72" si="2">SUMIF(DPVCODES,B9,DPGCTONS)*C9</f>
        <v>0</v>
      </c>
      <c r="I9" s="654">
        <f t="shared" ref="I9:I72" si="3">SUMIF(Q3VCODES,B9,Q3CTONS)*C9</f>
        <v>0</v>
      </c>
      <c r="J9" s="654">
        <f t="shared" ref="J9:J72" si="4">SUMIF(Q4VCODES,B9,Q4CTONS)*C9</f>
        <v>0</v>
      </c>
      <c r="K9" s="654">
        <f t="shared" ref="K9:K72" si="5">SUMIF(Q1CVCODES,B9,Q1CCTONS)*C9</f>
        <v>0</v>
      </c>
      <c r="L9" s="654">
        <f>C9*(F9+H9+I9+J9+K9)</f>
        <v>0</v>
      </c>
      <c r="M9" s="655">
        <f t="shared" ref="M9:M72" si="6">SUMIF(DPVCODES,B9,DPAPTONS)*C9</f>
        <v>0</v>
      </c>
      <c r="N9" s="654">
        <f t="shared" ref="N9:N72" si="7">SUMIF(DPVCODES,B9,DPDPTONS)*C9</f>
        <v>0</v>
      </c>
      <c r="O9" s="654">
        <f t="shared" ref="O9:O72" si="8">C9*(M9+N9)</f>
        <v>0</v>
      </c>
      <c r="P9" s="654">
        <f t="shared" ref="P9:P72" si="9">SUMIF(Q2VCODES,B9,Q2BOTONS)*C9-U9</f>
        <v>0</v>
      </c>
      <c r="Q9" s="654">
        <f t="shared" ref="Q9:Q72" si="10">SUMIF(Q1BVCODES,B9,Q1BRSTONS)*C9</f>
        <v>0</v>
      </c>
      <c r="R9" s="656">
        <f>ROUND(C9*(O9-P9-Q9),4)</f>
        <v>0</v>
      </c>
      <c r="S9" s="650">
        <f t="shared" ref="S9:S72" si="11">IF(+E9&gt;0.1,1,IF(+E9&lt;-0.1,1,0))</f>
        <v>0</v>
      </c>
      <c r="T9" s="650">
        <f>S9</f>
        <v>0</v>
      </c>
      <c r="U9" s="654">
        <f t="shared" ref="U9:U72" si="12">SUMIF(Q2VCODES,B9,Q2GTONS)*C9</f>
        <v>0</v>
      </c>
      <c r="V9" s="654">
        <f t="shared" ref="V9:V72" si="13">SUMIF(Q1CVCODES,B9,Q1CBOTONS)*C9</f>
        <v>0</v>
      </c>
      <c r="W9" s="665"/>
      <c r="X9" s="665"/>
      <c r="Y9" s="665"/>
      <c r="Z9" s="665"/>
      <c r="AA9" s="325"/>
    </row>
    <row r="10" spans="1:27" x14ac:dyDescent="0.2">
      <c r="A10" s="642" t="s">
        <v>356</v>
      </c>
      <c r="B10" s="643">
        <v>5131</v>
      </c>
      <c r="C10" s="643">
        <v>1</v>
      </c>
      <c r="D10" s="657" t="str">
        <f>IF(W10&gt;2,"Problem?",IF(W10=2,"??",IF(W10=1,"Rounding?",IF(L10+O10&gt;0,"OK",IF(C10=0,"(alias)","")))))</f>
        <v/>
      </c>
      <c r="E10" s="658">
        <f>C10*ROUND(F10-R10,1)</f>
        <v>0</v>
      </c>
      <c r="F10" s="659">
        <f t="shared" si="0"/>
        <v>0</v>
      </c>
      <c r="G10" s="660">
        <f t="shared" si="1"/>
        <v>0</v>
      </c>
      <c r="H10" s="660">
        <f t="shared" si="2"/>
        <v>0</v>
      </c>
      <c r="I10" s="660">
        <f t="shared" si="3"/>
        <v>0</v>
      </c>
      <c r="J10" s="660">
        <f t="shared" si="4"/>
        <v>0</v>
      </c>
      <c r="K10" s="660">
        <f t="shared" si="5"/>
        <v>0</v>
      </c>
      <c r="L10" s="661">
        <f>C10*(F10+H10+I10+J10+K10)</f>
        <v>0</v>
      </c>
      <c r="M10" s="659">
        <f t="shared" si="6"/>
        <v>0</v>
      </c>
      <c r="N10" s="660">
        <f t="shared" si="7"/>
        <v>0</v>
      </c>
      <c r="O10" s="660">
        <f t="shared" si="8"/>
        <v>0</v>
      </c>
      <c r="P10" s="660">
        <f t="shared" si="9"/>
        <v>0</v>
      </c>
      <c r="Q10" s="660">
        <f t="shared" si="10"/>
        <v>0</v>
      </c>
      <c r="R10" s="658">
        <f t="shared" ref="R10:R73" si="14">ROUND(C10*(O10-P10-Q10),4)</f>
        <v>0</v>
      </c>
      <c r="S10" s="641">
        <f t="shared" si="11"/>
        <v>0</v>
      </c>
      <c r="T10" s="641">
        <f>IF(W10&gt;2,1,0)</f>
        <v>0</v>
      </c>
      <c r="U10" s="659">
        <f t="shared" si="12"/>
        <v>0</v>
      </c>
      <c r="V10" s="661">
        <f t="shared" si="13"/>
        <v>0</v>
      </c>
      <c r="W10" s="315">
        <f>IF(E10&lt;-0.5,4,IF(ABS(E10)&lt;0.1,0,IF(ABS(E10)&lt;=0.5,1,IF(E10&lt;0.01*L10,2,3))))</f>
        <v>0</v>
      </c>
      <c r="X10" s="315">
        <f t="shared" ref="X10:X73" si="15">IF(W10&gt;2,1,0)</f>
        <v>0</v>
      </c>
      <c r="Y10" s="315">
        <f t="shared" ref="Y10:Y73" si="16">IF(W10=2,1,0)</f>
        <v>0</v>
      </c>
      <c r="Z10" s="315">
        <f t="shared" ref="Z10:Z73" si="17">IF(W10=1,1,0)</f>
        <v>0</v>
      </c>
      <c r="AA10" s="321"/>
    </row>
    <row r="11" spans="1:27" x14ac:dyDescent="0.2">
      <c r="A11" s="642" t="s">
        <v>358</v>
      </c>
      <c r="B11" s="643">
        <v>5133</v>
      </c>
      <c r="C11" s="643">
        <v>1</v>
      </c>
      <c r="D11" s="657" t="str">
        <f t="shared" ref="D11:D74" si="18">IF(W11&gt;2,"Problem?",IF(W11=2,"??",IF(W11=1,"Rounding?",IF(L11+O11&gt;0,"OK",IF(C11=0,"(alias)","")))))</f>
        <v/>
      </c>
      <c r="E11" s="658">
        <f t="shared" ref="E11:E74" si="19">C11*ROUND(F11-R11,1)</f>
        <v>0</v>
      </c>
      <c r="F11" s="659">
        <f t="shared" si="0"/>
        <v>0</v>
      </c>
      <c r="G11" s="660">
        <f t="shared" si="1"/>
        <v>0</v>
      </c>
      <c r="H11" s="660">
        <f t="shared" si="2"/>
        <v>0</v>
      </c>
      <c r="I11" s="660">
        <f t="shared" si="3"/>
        <v>0</v>
      </c>
      <c r="J11" s="660">
        <f t="shared" si="4"/>
        <v>0</v>
      </c>
      <c r="K11" s="660">
        <f t="shared" si="5"/>
        <v>0</v>
      </c>
      <c r="L11" s="661">
        <f t="shared" ref="L11:L74" si="20">C11*(F11+H11+I11+J11+K11)</f>
        <v>0</v>
      </c>
      <c r="M11" s="659">
        <f t="shared" si="6"/>
        <v>0</v>
      </c>
      <c r="N11" s="660">
        <f t="shared" si="7"/>
        <v>0</v>
      </c>
      <c r="O11" s="660">
        <f t="shared" si="8"/>
        <v>0</v>
      </c>
      <c r="P11" s="660">
        <f t="shared" si="9"/>
        <v>0</v>
      </c>
      <c r="Q11" s="660">
        <f t="shared" si="10"/>
        <v>0</v>
      </c>
      <c r="R11" s="658">
        <f t="shared" si="14"/>
        <v>0</v>
      </c>
      <c r="S11" s="641">
        <f t="shared" si="11"/>
        <v>0</v>
      </c>
      <c r="T11" s="641">
        <f t="shared" ref="T11:T74" si="21">IF(W11&gt;2,1,0)</f>
        <v>0</v>
      </c>
      <c r="U11" s="659">
        <f t="shared" si="12"/>
        <v>0</v>
      </c>
      <c r="V11" s="661">
        <f t="shared" si="13"/>
        <v>0</v>
      </c>
      <c r="W11" s="315">
        <f t="shared" ref="W11:W74" si="22">IF(E11&lt;-0.5,4,IF(ABS(E11)&lt;0.1,0,IF(ABS(E11)&lt;=0.5,1,IF(E11&lt;0.01*L11,2,3))))</f>
        <v>0</v>
      </c>
      <c r="X11" s="315">
        <f t="shared" si="15"/>
        <v>0</v>
      </c>
      <c r="Y11" s="315">
        <f t="shared" si="16"/>
        <v>0</v>
      </c>
      <c r="Z11" s="315">
        <f t="shared" si="17"/>
        <v>0</v>
      </c>
      <c r="AA11" s="321"/>
    </row>
    <row r="12" spans="1:27" x14ac:dyDescent="0.2">
      <c r="A12" s="642" t="s">
        <v>359</v>
      </c>
      <c r="B12" s="643">
        <v>5120</v>
      </c>
      <c r="C12" s="643">
        <v>1</v>
      </c>
      <c r="D12" s="657" t="str">
        <f t="shared" si="18"/>
        <v/>
      </c>
      <c r="E12" s="658">
        <f t="shared" si="19"/>
        <v>0</v>
      </c>
      <c r="F12" s="659">
        <f t="shared" si="0"/>
        <v>0</v>
      </c>
      <c r="G12" s="660">
        <f t="shared" si="1"/>
        <v>0</v>
      </c>
      <c r="H12" s="660">
        <f t="shared" si="2"/>
        <v>0</v>
      </c>
      <c r="I12" s="660">
        <f t="shared" si="3"/>
        <v>0</v>
      </c>
      <c r="J12" s="660">
        <f t="shared" si="4"/>
        <v>0</v>
      </c>
      <c r="K12" s="660">
        <f t="shared" si="5"/>
        <v>0</v>
      </c>
      <c r="L12" s="661">
        <f t="shared" si="20"/>
        <v>0</v>
      </c>
      <c r="M12" s="659">
        <f t="shared" si="6"/>
        <v>0</v>
      </c>
      <c r="N12" s="660">
        <f t="shared" si="7"/>
        <v>0</v>
      </c>
      <c r="O12" s="660">
        <f t="shared" si="8"/>
        <v>0</v>
      </c>
      <c r="P12" s="660">
        <f t="shared" si="9"/>
        <v>0</v>
      </c>
      <c r="Q12" s="660">
        <f t="shared" si="10"/>
        <v>0</v>
      </c>
      <c r="R12" s="658">
        <f t="shared" si="14"/>
        <v>0</v>
      </c>
      <c r="S12" s="641">
        <f t="shared" si="11"/>
        <v>0</v>
      </c>
      <c r="T12" s="641">
        <f t="shared" si="21"/>
        <v>0</v>
      </c>
      <c r="U12" s="659">
        <f t="shared" si="12"/>
        <v>0</v>
      </c>
      <c r="V12" s="661">
        <f t="shared" si="13"/>
        <v>0</v>
      </c>
      <c r="W12" s="315">
        <f t="shared" si="22"/>
        <v>0</v>
      </c>
      <c r="X12" s="315">
        <f t="shared" si="15"/>
        <v>0</v>
      </c>
      <c r="Y12" s="315">
        <f t="shared" si="16"/>
        <v>0</v>
      </c>
      <c r="Z12" s="315">
        <f t="shared" si="17"/>
        <v>0</v>
      </c>
      <c r="AA12" s="321"/>
    </row>
    <row r="13" spans="1:27" x14ac:dyDescent="0.2">
      <c r="A13" s="642" t="s">
        <v>360</v>
      </c>
      <c r="B13" s="643">
        <v>5132</v>
      </c>
      <c r="C13" s="643">
        <v>1</v>
      </c>
      <c r="D13" s="657" t="str">
        <f t="shared" si="18"/>
        <v/>
      </c>
      <c r="E13" s="658">
        <f t="shared" si="19"/>
        <v>0</v>
      </c>
      <c r="F13" s="659">
        <f t="shared" si="0"/>
        <v>0</v>
      </c>
      <c r="G13" s="660">
        <f t="shared" si="1"/>
        <v>0</v>
      </c>
      <c r="H13" s="660">
        <f t="shared" si="2"/>
        <v>0</v>
      </c>
      <c r="I13" s="660">
        <f t="shared" si="3"/>
        <v>0</v>
      </c>
      <c r="J13" s="660">
        <f t="shared" si="4"/>
        <v>0</v>
      </c>
      <c r="K13" s="660">
        <f t="shared" si="5"/>
        <v>0</v>
      </c>
      <c r="L13" s="661">
        <f t="shared" si="20"/>
        <v>0</v>
      </c>
      <c r="M13" s="659">
        <f t="shared" si="6"/>
        <v>0</v>
      </c>
      <c r="N13" s="660">
        <f t="shared" si="7"/>
        <v>0</v>
      </c>
      <c r="O13" s="660">
        <f t="shared" si="8"/>
        <v>0</v>
      </c>
      <c r="P13" s="660">
        <f t="shared" si="9"/>
        <v>0</v>
      </c>
      <c r="Q13" s="660">
        <f t="shared" si="10"/>
        <v>0</v>
      </c>
      <c r="R13" s="658">
        <f t="shared" si="14"/>
        <v>0</v>
      </c>
      <c r="S13" s="641">
        <f t="shared" si="11"/>
        <v>0</v>
      </c>
      <c r="T13" s="641">
        <f t="shared" si="21"/>
        <v>0</v>
      </c>
      <c r="U13" s="659">
        <f t="shared" si="12"/>
        <v>0</v>
      </c>
      <c r="V13" s="661">
        <f t="shared" si="13"/>
        <v>0</v>
      </c>
      <c r="W13" s="315">
        <f t="shared" si="22"/>
        <v>0</v>
      </c>
      <c r="X13" s="315">
        <f t="shared" si="15"/>
        <v>0</v>
      </c>
      <c r="Y13" s="315">
        <f t="shared" si="16"/>
        <v>0</v>
      </c>
      <c r="Z13" s="315">
        <f t="shared" si="17"/>
        <v>0</v>
      </c>
      <c r="AA13" s="321"/>
    </row>
    <row r="14" spans="1:27" x14ac:dyDescent="0.2">
      <c r="A14" s="642" t="s">
        <v>303</v>
      </c>
      <c r="B14" s="643">
        <v>5124</v>
      </c>
      <c r="C14" s="643">
        <v>1</v>
      </c>
      <c r="D14" s="657" t="str">
        <f t="shared" si="18"/>
        <v/>
      </c>
      <c r="E14" s="658">
        <f t="shared" si="19"/>
        <v>0</v>
      </c>
      <c r="F14" s="659">
        <f t="shared" si="0"/>
        <v>0</v>
      </c>
      <c r="G14" s="660">
        <f t="shared" si="1"/>
        <v>0</v>
      </c>
      <c r="H14" s="660">
        <f t="shared" si="2"/>
        <v>0</v>
      </c>
      <c r="I14" s="660">
        <f t="shared" si="3"/>
        <v>0</v>
      </c>
      <c r="J14" s="660">
        <f t="shared" si="4"/>
        <v>0</v>
      </c>
      <c r="K14" s="660">
        <f t="shared" si="5"/>
        <v>0</v>
      </c>
      <c r="L14" s="661">
        <f t="shared" si="20"/>
        <v>0</v>
      </c>
      <c r="M14" s="659">
        <f t="shared" si="6"/>
        <v>0</v>
      </c>
      <c r="N14" s="660">
        <f t="shared" si="7"/>
        <v>0</v>
      </c>
      <c r="O14" s="660">
        <f t="shared" si="8"/>
        <v>0</v>
      </c>
      <c r="P14" s="660">
        <f t="shared" si="9"/>
        <v>0</v>
      </c>
      <c r="Q14" s="660">
        <f t="shared" si="10"/>
        <v>0</v>
      </c>
      <c r="R14" s="658">
        <f t="shared" si="14"/>
        <v>0</v>
      </c>
      <c r="S14" s="641">
        <f t="shared" si="11"/>
        <v>0</v>
      </c>
      <c r="T14" s="641">
        <f t="shared" si="21"/>
        <v>0</v>
      </c>
      <c r="U14" s="659">
        <f t="shared" si="12"/>
        <v>0</v>
      </c>
      <c r="V14" s="661">
        <f t="shared" si="13"/>
        <v>0</v>
      </c>
      <c r="W14" s="315">
        <f t="shared" si="22"/>
        <v>0</v>
      </c>
      <c r="X14" s="315">
        <f t="shared" si="15"/>
        <v>0</v>
      </c>
      <c r="Y14" s="315">
        <f t="shared" si="16"/>
        <v>0</v>
      </c>
      <c r="Z14" s="315">
        <f t="shared" si="17"/>
        <v>0</v>
      </c>
      <c r="AA14" s="321"/>
    </row>
    <row r="15" spans="1:27" x14ac:dyDescent="0.2">
      <c r="A15" s="642" t="s">
        <v>440</v>
      </c>
      <c r="B15" s="643">
        <v>6003</v>
      </c>
      <c r="C15" s="643">
        <v>1</v>
      </c>
      <c r="D15" s="657" t="str">
        <f t="shared" si="18"/>
        <v/>
      </c>
      <c r="E15" s="658">
        <f t="shared" si="19"/>
        <v>0</v>
      </c>
      <c r="F15" s="659">
        <f t="shared" si="0"/>
        <v>0</v>
      </c>
      <c r="G15" s="660">
        <f t="shared" si="1"/>
        <v>0</v>
      </c>
      <c r="H15" s="660">
        <f t="shared" si="2"/>
        <v>0</v>
      </c>
      <c r="I15" s="660">
        <f t="shared" si="3"/>
        <v>0</v>
      </c>
      <c r="J15" s="660">
        <f t="shared" si="4"/>
        <v>0</v>
      </c>
      <c r="K15" s="660">
        <f t="shared" si="5"/>
        <v>0</v>
      </c>
      <c r="L15" s="661">
        <f t="shared" si="20"/>
        <v>0</v>
      </c>
      <c r="M15" s="659">
        <f t="shared" si="6"/>
        <v>0</v>
      </c>
      <c r="N15" s="660">
        <f t="shared" si="7"/>
        <v>0</v>
      </c>
      <c r="O15" s="660">
        <f t="shared" si="8"/>
        <v>0</v>
      </c>
      <c r="P15" s="660">
        <f t="shared" si="9"/>
        <v>0</v>
      </c>
      <c r="Q15" s="660">
        <f t="shared" si="10"/>
        <v>0</v>
      </c>
      <c r="R15" s="658">
        <f t="shared" si="14"/>
        <v>0</v>
      </c>
      <c r="S15" s="641">
        <f t="shared" si="11"/>
        <v>0</v>
      </c>
      <c r="T15" s="641">
        <f t="shared" si="21"/>
        <v>0</v>
      </c>
      <c r="U15" s="659">
        <f t="shared" si="12"/>
        <v>0</v>
      </c>
      <c r="V15" s="661">
        <f t="shared" si="13"/>
        <v>0</v>
      </c>
      <c r="W15" s="315">
        <f t="shared" si="22"/>
        <v>0</v>
      </c>
      <c r="X15" s="315">
        <f t="shared" si="15"/>
        <v>0</v>
      </c>
      <c r="Y15" s="315">
        <f t="shared" si="16"/>
        <v>0</v>
      </c>
      <c r="Z15" s="315">
        <f t="shared" si="17"/>
        <v>0</v>
      </c>
      <c r="AA15" s="321"/>
    </row>
    <row r="16" spans="1:27" x14ac:dyDescent="0.2">
      <c r="A16" s="642" t="s">
        <v>1257</v>
      </c>
      <c r="B16" s="643">
        <v>5163</v>
      </c>
      <c r="C16" s="643">
        <v>1</v>
      </c>
      <c r="D16" s="657" t="str">
        <f t="shared" si="18"/>
        <v/>
      </c>
      <c r="E16" s="658">
        <f t="shared" si="19"/>
        <v>0</v>
      </c>
      <c r="F16" s="659">
        <f t="shared" si="0"/>
        <v>0</v>
      </c>
      <c r="G16" s="660">
        <f t="shared" si="1"/>
        <v>0</v>
      </c>
      <c r="H16" s="660">
        <f t="shared" si="2"/>
        <v>0</v>
      </c>
      <c r="I16" s="660">
        <f t="shared" si="3"/>
        <v>0</v>
      </c>
      <c r="J16" s="660">
        <f t="shared" si="4"/>
        <v>0</v>
      </c>
      <c r="K16" s="660">
        <f t="shared" si="5"/>
        <v>0</v>
      </c>
      <c r="L16" s="661">
        <f t="shared" si="20"/>
        <v>0</v>
      </c>
      <c r="M16" s="659">
        <f t="shared" si="6"/>
        <v>0</v>
      </c>
      <c r="N16" s="660">
        <f t="shared" si="7"/>
        <v>0</v>
      </c>
      <c r="O16" s="660">
        <f t="shared" si="8"/>
        <v>0</v>
      </c>
      <c r="P16" s="660">
        <f t="shared" si="9"/>
        <v>0</v>
      </c>
      <c r="Q16" s="660">
        <f t="shared" si="10"/>
        <v>0</v>
      </c>
      <c r="R16" s="658">
        <f t="shared" si="14"/>
        <v>0</v>
      </c>
      <c r="S16" s="641">
        <f t="shared" si="11"/>
        <v>0</v>
      </c>
      <c r="T16" s="641">
        <f t="shared" si="21"/>
        <v>0</v>
      </c>
      <c r="U16" s="659">
        <f t="shared" si="12"/>
        <v>0</v>
      </c>
      <c r="V16" s="661">
        <f t="shared" si="13"/>
        <v>0</v>
      </c>
      <c r="W16" s="315">
        <f t="shared" si="22"/>
        <v>0</v>
      </c>
      <c r="X16" s="315">
        <f t="shared" si="15"/>
        <v>0</v>
      </c>
      <c r="Y16" s="315">
        <f t="shared" si="16"/>
        <v>0</v>
      </c>
      <c r="Z16" s="315">
        <f t="shared" si="17"/>
        <v>0</v>
      </c>
      <c r="AA16" s="321"/>
    </row>
    <row r="17" spans="1:27" x14ac:dyDescent="0.2">
      <c r="A17" s="642" t="s">
        <v>441</v>
      </c>
      <c r="B17" s="643">
        <v>6177</v>
      </c>
      <c r="C17" s="643">
        <v>1</v>
      </c>
      <c r="D17" s="657" t="str">
        <f t="shared" si="18"/>
        <v/>
      </c>
      <c r="E17" s="658">
        <f t="shared" si="19"/>
        <v>0</v>
      </c>
      <c r="F17" s="659">
        <f t="shared" si="0"/>
        <v>0</v>
      </c>
      <c r="G17" s="660">
        <f t="shared" si="1"/>
        <v>0</v>
      </c>
      <c r="H17" s="660">
        <f t="shared" si="2"/>
        <v>0</v>
      </c>
      <c r="I17" s="660">
        <f t="shared" si="3"/>
        <v>0</v>
      </c>
      <c r="J17" s="660">
        <f t="shared" si="4"/>
        <v>0</v>
      </c>
      <c r="K17" s="660">
        <f t="shared" si="5"/>
        <v>0</v>
      </c>
      <c r="L17" s="661">
        <f t="shared" si="20"/>
        <v>0</v>
      </c>
      <c r="M17" s="659">
        <f t="shared" si="6"/>
        <v>0</v>
      </c>
      <c r="N17" s="660">
        <f t="shared" si="7"/>
        <v>0</v>
      </c>
      <c r="O17" s="660">
        <f t="shared" si="8"/>
        <v>0</v>
      </c>
      <c r="P17" s="660">
        <f t="shared" si="9"/>
        <v>0</v>
      </c>
      <c r="Q17" s="660">
        <f t="shared" si="10"/>
        <v>0</v>
      </c>
      <c r="R17" s="658">
        <f t="shared" si="14"/>
        <v>0</v>
      </c>
      <c r="S17" s="641">
        <f t="shared" si="11"/>
        <v>0</v>
      </c>
      <c r="T17" s="641">
        <f t="shared" si="21"/>
        <v>0</v>
      </c>
      <c r="U17" s="659">
        <f t="shared" si="12"/>
        <v>0</v>
      </c>
      <c r="V17" s="661">
        <f t="shared" si="13"/>
        <v>0</v>
      </c>
      <c r="W17" s="315">
        <f t="shared" si="22"/>
        <v>0</v>
      </c>
      <c r="X17" s="315">
        <f t="shared" si="15"/>
        <v>0</v>
      </c>
      <c r="Y17" s="315">
        <f t="shared" si="16"/>
        <v>0</v>
      </c>
      <c r="Z17" s="315">
        <f t="shared" si="17"/>
        <v>0</v>
      </c>
      <c r="AA17" s="321"/>
    </row>
    <row r="18" spans="1:27" x14ac:dyDescent="0.2">
      <c r="A18" s="642" t="s">
        <v>442</v>
      </c>
      <c r="B18" s="643">
        <v>7062</v>
      </c>
      <c r="C18" s="643">
        <v>1</v>
      </c>
      <c r="D18" s="657" t="str">
        <f t="shared" si="18"/>
        <v/>
      </c>
      <c r="E18" s="658">
        <f t="shared" si="19"/>
        <v>0</v>
      </c>
      <c r="F18" s="659">
        <f t="shared" si="0"/>
        <v>0</v>
      </c>
      <c r="G18" s="660">
        <f t="shared" si="1"/>
        <v>0</v>
      </c>
      <c r="H18" s="660">
        <f t="shared" si="2"/>
        <v>0</v>
      </c>
      <c r="I18" s="660">
        <f t="shared" si="3"/>
        <v>0</v>
      </c>
      <c r="J18" s="660">
        <f t="shared" si="4"/>
        <v>0</v>
      </c>
      <c r="K18" s="660">
        <f t="shared" si="5"/>
        <v>0</v>
      </c>
      <c r="L18" s="661">
        <f t="shared" si="20"/>
        <v>0</v>
      </c>
      <c r="M18" s="659">
        <f t="shared" si="6"/>
        <v>0</v>
      </c>
      <c r="N18" s="660">
        <f t="shared" si="7"/>
        <v>0</v>
      </c>
      <c r="O18" s="660">
        <f t="shared" si="8"/>
        <v>0</v>
      </c>
      <c r="P18" s="660">
        <f t="shared" si="9"/>
        <v>0</v>
      </c>
      <c r="Q18" s="660">
        <f t="shared" si="10"/>
        <v>0</v>
      </c>
      <c r="R18" s="658">
        <f t="shared" si="14"/>
        <v>0</v>
      </c>
      <c r="S18" s="641">
        <f t="shared" si="11"/>
        <v>0</v>
      </c>
      <c r="T18" s="641">
        <f t="shared" si="21"/>
        <v>0</v>
      </c>
      <c r="U18" s="659">
        <f t="shared" si="12"/>
        <v>0</v>
      </c>
      <c r="V18" s="661">
        <f t="shared" si="13"/>
        <v>0</v>
      </c>
      <c r="W18" s="315">
        <f t="shared" si="22"/>
        <v>0</v>
      </c>
      <c r="X18" s="315">
        <f t="shared" si="15"/>
        <v>0</v>
      </c>
      <c r="Y18" s="315">
        <f t="shared" si="16"/>
        <v>0</v>
      </c>
      <c r="Z18" s="315">
        <f t="shared" si="17"/>
        <v>0</v>
      </c>
      <c r="AA18" s="321"/>
    </row>
    <row r="19" spans="1:27" x14ac:dyDescent="0.2">
      <c r="A19" s="642" t="s">
        <v>444</v>
      </c>
      <c r="B19" s="643">
        <v>6005</v>
      </c>
      <c r="C19" s="643">
        <v>1</v>
      </c>
      <c r="D19" s="657" t="str">
        <f t="shared" si="18"/>
        <v/>
      </c>
      <c r="E19" s="658">
        <f t="shared" si="19"/>
        <v>0</v>
      </c>
      <c r="F19" s="659">
        <f t="shared" si="0"/>
        <v>0</v>
      </c>
      <c r="G19" s="660">
        <f t="shared" si="1"/>
        <v>0</v>
      </c>
      <c r="H19" s="660">
        <f t="shared" si="2"/>
        <v>0</v>
      </c>
      <c r="I19" s="660">
        <f t="shared" si="3"/>
        <v>0</v>
      </c>
      <c r="J19" s="660">
        <f t="shared" si="4"/>
        <v>0</v>
      </c>
      <c r="K19" s="660">
        <f t="shared" si="5"/>
        <v>0</v>
      </c>
      <c r="L19" s="661">
        <f t="shared" si="20"/>
        <v>0</v>
      </c>
      <c r="M19" s="659">
        <f t="shared" si="6"/>
        <v>0</v>
      </c>
      <c r="N19" s="660">
        <f t="shared" si="7"/>
        <v>0</v>
      </c>
      <c r="O19" s="660">
        <f t="shared" si="8"/>
        <v>0</v>
      </c>
      <c r="P19" s="660">
        <f t="shared" si="9"/>
        <v>0</v>
      </c>
      <c r="Q19" s="660">
        <f t="shared" si="10"/>
        <v>0</v>
      </c>
      <c r="R19" s="658">
        <f t="shared" si="14"/>
        <v>0</v>
      </c>
      <c r="S19" s="641">
        <f t="shared" si="11"/>
        <v>0</v>
      </c>
      <c r="T19" s="641">
        <f t="shared" si="21"/>
        <v>0</v>
      </c>
      <c r="U19" s="659">
        <f t="shared" si="12"/>
        <v>0</v>
      </c>
      <c r="V19" s="661">
        <f t="shared" si="13"/>
        <v>0</v>
      </c>
      <c r="W19" s="315">
        <f t="shared" si="22"/>
        <v>0</v>
      </c>
      <c r="X19" s="315">
        <f t="shared" si="15"/>
        <v>0</v>
      </c>
      <c r="Y19" s="315">
        <f t="shared" si="16"/>
        <v>0</v>
      </c>
      <c r="Z19" s="315">
        <f t="shared" si="17"/>
        <v>0</v>
      </c>
      <c r="AA19" s="321"/>
    </row>
    <row r="20" spans="1:27" x14ac:dyDescent="0.2">
      <c r="A20" s="642" t="s">
        <v>445</v>
      </c>
      <c r="B20" s="643"/>
      <c r="C20" s="643">
        <v>0</v>
      </c>
      <c r="D20" s="657" t="str">
        <f t="shared" si="18"/>
        <v>(alias)</v>
      </c>
      <c r="E20" s="658">
        <f t="shared" si="19"/>
        <v>0</v>
      </c>
      <c r="F20" s="659">
        <f t="shared" si="0"/>
        <v>0</v>
      </c>
      <c r="G20" s="660">
        <f t="shared" si="1"/>
        <v>0</v>
      </c>
      <c r="H20" s="660">
        <f t="shared" si="2"/>
        <v>0</v>
      </c>
      <c r="I20" s="660">
        <f t="shared" si="3"/>
        <v>0</v>
      </c>
      <c r="J20" s="660">
        <f t="shared" si="4"/>
        <v>0</v>
      </c>
      <c r="K20" s="660">
        <f t="shared" si="5"/>
        <v>0</v>
      </c>
      <c r="L20" s="661">
        <f t="shared" si="20"/>
        <v>0</v>
      </c>
      <c r="M20" s="659">
        <f t="shared" si="6"/>
        <v>0</v>
      </c>
      <c r="N20" s="660">
        <f t="shared" si="7"/>
        <v>0</v>
      </c>
      <c r="O20" s="660">
        <f t="shared" si="8"/>
        <v>0</v>
      </c>
      <c r="P20" s="660">
        <f t="shared" si="9"/>
        <v>0</v>
      </c>
      <c r="Q20" s="660">
        <f t="shared" si="10"/>
        <v>0</v>
      </c>
      <c r="R20" s="658">
        <f t="shared" si="14"/>
        <v>0</v>
      </c>
      <c r="S20" s="641">
        <f t="shared" si="11"/>
        <v>0</v>
      </c>
      <c r="T20" s="641">
        <f t="shared" si="21"/>
        <v>0</v>
      </c>
      <c r="U20" s="659">
        <f t="shared" si="12"/>
        <v>0</v>
      </c>
      <c r="V20" s="661">
        <f t="shared" si="13"/>
        <v>0</v>
      </c>
      <c r="W20" s="315">
        <f t="shared" si="22"/>
        <v>0</v>
      </c>
      <c r="X20" s="315">
        <f t="shared" si="15"/>
        <v>0</v>
      </c>
      <c r="Y20" s="315">
        <f t="shared" si="16"/>
        <v>0</v>
      </c>
      <c r="Z20" s="315">
        <f t="shared" si="17"/>
        <v>0</v>
      </c>
      <c r="AA20" s="321"/>
    </row>
    <row r="21" spans="1:27" x14ac:dyDescent="0.2">
      <c r="A21" s="642" t="s">
        <v>819</v>
      </c>
      <c r="B21" s="643">
        <v>6006</v>
      </c>
      <c r="C21" s="643">
        <v>1</v>
      </c>
      <c r="D21" s="657" t="str">
        <f t="shared" si="18"/>
        <v/>
      </c>
      <c r="E21" s="658">
        <f t="shared" si="19"/>
        <v>0</v>
      </c>
      <c r="F21" s="659">
        <f t="shared" si="0"/>
        <v>0</v>
      </c>
      <c r="G21" s="660">
        <f t="shared" si="1"/>
        <v>0</v>
      </c>
      <c r="H21" s="660">
        <f t="shared" si="2"/>
        <v>0</v>
      </c>
      <c r="I21" s="660">
        <f t="shared" si="3"/>
        <v>0</v>
      </c>
      <c r="J21" s="660">
        <f t="shared" si="4"/>
        <v>0</v>
      </c>
      <c r="K21" s="660">
        <f t="shared" si="5"/>
        <v>0</v>
      </c>
      <c r="L21" s="661">
        <f t="shared" si="20"/>
        <v>0</v>
      </c>
      <c r="M21" s="659">
        <f t="shared" si="6"/>
        <v>0</v>
      </c>
      <c r="N21" s="660">
        <f t="shared" si="7"/>
        <v>0</v>
      </c>
      <c r="O21" s="660">
        <f t="shared" si="8"/>
        <v>0</v>
      </c>
      <c r="P21" s="660">
        <f t="shared" si="9"/>
        <v>0</v>
      </c>
      <c r="Q21" s="660">
        <f t="shared" si="10"/>
        <v>0</v>
      </c>
      <c r="R21" s="658">
        <f t="shared" si="14"/>
        <v>0</v>
      </c>
      <c r="S21" s="641">
        <f t="shared" si="11"/>
        <v>0</v>
      </c>
      <c r="T21" s="641">
        <f t="shared" si="21"/>
        <v>0</v>
      </c>
      <c r="U21" s="659">
        <f t="shared" si="12"/>
        <v>0</v>
      </c>
      <c r="V21" s="661">
        <f t="shared" si="13"/>
        <v>0</v>
      </c>
      <c r="W21" s="315">
        <f t="shared" si="22"/>
        <v>0</v>
      </c>
      <c r="X21" s="315">
        <f t="shared" si="15"/>
        <v>0</v>
      </c>
      <c r="Y21" s="315">
        <f t="shared" si="16"/>
        <v>0</v>
      </c>
      <c r="Z21" s="315">
        <f t="shared" si="17"/>
        <v>0</v>
      </c>
      <c r="AA21" s="321"/>
    </row>
    <row r="22" spans="1:27" x14ac:dyDescent="0.2">
      <c r="A22" s="642" t="s">
        <v>446</v>
      </c>
      <c r="B22" s="643">
        <v>6007</v>
      </c>
      <c r="C22" s="643">
        <v>1</v>
      </c>
      <c r="D22" s="657" t="str">
        <f t="shared" si="18"/>
        <v/>
      </c>
      <c r="E22" s="658">
        <f t="shared" si="19"/>
        <v>0</v>
      </c>
      <c r="F22" s="659">
        <f t="shared" si="0"/>
        <v>0</v>
      </c>
      <c r="G22" s="660">
        <f t="shared" si="1"/>
        <v>0</v>
      </c>
      <c r="H22" s="660">
        <f t="shared" si="2"/>
        <v>0</v>
      </c>
      <c r="I22" s="660">
        <f t="shared" si="3"/>
        <v>0</v>
      </c>
      <c r="J22" s="660">
        <f t="shared" si="4"/>
        <v>0</v>
      </c>
      <c r="K22" s="660">
        <f t="shared" si="5"/>
        <v>0</v>
      </c>
      <c r="L22" s="661">
        <f t="shared" si="20"/>
        <v>0</v>
      </c>
      <c r="M22" s="659">
        <f t="shared" si="6"/>
        <v>0</v>
      </c>
      <c r="N22" s="660">
        <f t="shared" si="7"/>
        <v>0</v>
      </c>
      <c r="O22" s="660">
        <f t="shared" si="8"/>
        <v>0</v>
      </c>
      <c r="P22" s="660">
        <f t="shared" si="9"/>
        <v>0</v>
      </c>
      <c r="Q22" s="660">
        <f t="shared" si="10"/>
        <v>0</v>
      </c>
      <c r="R22" s="658">
        <f t="shared" si="14"/>
        <v>0</v>
      </c>
      <c r="S22" s="641">
        <f t="shared" si="11"/>
        <v>0</v>
      </c>
      <c r="T22" s="641">
        <f t="shared" si="21"/>
        <v>0</v>
      </c>
      <c r="U22" s="659">
        <f t="shared" si="12"/>
        <v>0</v>
      </c>
      <c r="V22" s="661">
        <f t="shared" si="13"/>
        <v>0</v>
      </c>
      <c r="W22" s="315">
        <f t="shared" si="22"/>
        <v>0</v>
      </c>
      <c r="X22" s="315">
        <f t="shared" si="15"/>
        <v>0</v>
      </c>
      <c r="Y22" s="315">
        <f t="shared" si="16"/>
        <v>0</v>
      </c>
      <c r="Z22" s="315">
        <f t="shared" si="17"/>
        <v>0</v>
      </c>
      <c r="AA22" s="321"/>
    </row>
    <row r="23" spans="1:27" x14ac:dyDescent="0.2">
      <c r="A23" s="642" t="s">
        <v>447</v>
      </c>
      <c r="B23" s="643"/>
      <c r="C23" s="643">
        <v>0</v>
      </c>
      <c r="D23" s="657" t="str">
        <f t="shared" si="18"/>
        <v>(alias)</v>
      </c>
      <c r="E23" s="658">
        <f t="shared" si="19"/>
        <v>0</v>
      </c>
      <c r="F23" s="659">
        <f t="shared" si="0"/>
        <v>0</v>
      </c>
      <c r="G23" s="660">
        <f t="shared" si="1"/>
        <v>0</v>
      </c>
      <c r="H23" s="660">
        <f t="shared" si="2"/>
        <v>0</v>
      </c>
      <c r="I23" s="660">
        <f t="shared" si="3"/>
        <v>0</v>
      </c>
      <c r="J23" s="660">
        <f t="shared" si="4"/>
        <v>0</v>
      </c>
      <c r="K23" s="660">
        <f t="shared" si="5"/>
        <v>0</v>
      </c>
      <c r="L23" s="661">
        <f t="shared" si="20"/>
        <v>0</v>
      </c>
      <c r="M23" s="659">
        <f t="shared" si="6"/>
        <v>0</v>
      </c>
      <c r="N23" s="660">
        <f t="shared" si="7"/>
        <v>0</v>
      </c>
      <c r="O23" s="660">
        <f t="shared" si="8"/>
        <v>0</v>
      </c>
      <c r="P23" s="660">
        <f t="shared" si="9"/>
        <v>0</v>
      </c>
      <c r="Q23" s="660">
        <f t="shared" si="10"/>
        <v>0</v>
      </c>
      <c r="R23" s="658">
        <f t="shared" si="14"/>
        <v>0</v>
      </c>
      <c r="S23" s="641">
        <f t="shared" si="11"/>
        <v>0</v>
      </c>
      <c r="T23" s="641">
        <f t="shared" si="21"/>
        <v>0</v>
      </c>
      <c r="U23" s="659">
        <f t="shared" si="12"/>
        <v>0</v>
      </c>
      <c r="V23" s="661">
        <f t="shared" si="13"/>
        <v>0</v>
      </c>
      <c r="W23" s="315">
        <f t="shared" si="22"/>
        <v>0</v>
      </c>
      <c r="X23" s="315">
        <f t="shared" si="15"/>
        <v>0</v>
      </c>
      <c r="Y23" s="315">
        <f t="shared" si="16"/>
        <v>0</v>
      </c>
      <c r="Z23" s="315">
        <f t="shared" si="17"/>
        <v>0</v>
      </c>
      <c r="AA23" s="321"/>
    </row>
    <row r="24" spans="1:27" x14ac:dyDescent="0.2">
      <c r="A24" s="642" t="s">
        <v>1195</v>
      </c>
      <c r="B24" s="643">
        <v>5141</v>
      </c>
      <c r="C24" s="643">
        <v>1</v>
      </c>
      <c r="D24" s="657" t="str">
        <f t="shared" si="18"/>
        <v/>
      </c>
      <c r="E24" s="658">
        <f t="shared" si="19"/>
        <v>0</v>
      </c>
      <c r="F24" s="659">
        <f t="shared" si="0"/>
        <v>0</v>
      </c>
      <c r="G24" s="660">
        <f t="shared" si="1"/>
        <v>0</v>
      </c>
      <c r="H24" s="660">
        <f t="shared" si="2"/>
        <v>0</v>
      </c>
      <c r="I24" s="660">
        <f t="shared" si="3"/>
        <v>0</v>
      </c>
      <c r="J24" s="660">
        <f t="shared" si="4"/>
        <v>0</v>
      </c>
      <c r="K24" s="660">
        <f t="shared" si="5"/>
        <v>0</v>
      </c>
      <c r="L24" s="661">
        <f t="shared" si="20"/>
        <v>0</v>
      </c>
      <c r="M24" s="659">
        <f t="shared" si="6"/>
        <v>0</v>
      </c>
      <c r="N24" s="660">
        <f t="shared" si="7"/>
        <v>0</v>
      </c>
      <c r="O24" s="660">
        <f t="shared" si="8"/>
        <v>0</v>
      </c>
      <c r="P24" s="660">
        <f t="shared" si="9"/>
        <v>0</v>
      </c>
      <c r="Q24" s="660">
        <f t="shared" si="10"/>
        <v>0</v>
      </c>
      <c r="R24" s="658">
        <f t="shared" si="14"/>
        <v>0</v>
      </c>
      <c r="S24" s="641">
        <f t="shared" si="11"/>
        <v>0</v>
      </c>
      <c r="T24" s="641">
        <f t="shared" si="21"/>
        <v>0</v>
      </c>
      <c r="U24" s="659">
        <f t="shared" si="12"/>
        <v>0</v>
      </c>
      <c r="V24" s="661">
        <f t="shared" si="13"/>
        <v>0</v>
      </c>
      <c r="W24" s="315">
        <f t="shared" si="22"/>
        <v>0</v>
      </c>
      <c r="X24" s="315">
        <f t="shared" si="15"/>
        <v>0</v>
      </c>
      <c r="Y24" s="315">
        <f t="shared" si="16"/>
        <v>0</v>
      </c>
      <c r="Z24" s="315">
        <f t="shared" si="17"/>
        <v>0</v>
      </c>
      <c r="AA24" s="321"/>
    </row>
    <row r="25" spans="1:27" x14ac:dyDescent="0.2">
      <c r="A25" s="642" t="s">
        <v>448</v>
      </c>
      <c r="B25" s="643">
        <v>5002</v>
      </c>
      <c r="C25" s="643">
        <v>1</v>
      </c>
      <c r="D25" s="657" t="str">
        <f t="shared" si="18"/>
        <v/>
      </c>
      <c r="E25" s="658">
        <f t="shared" si="19"/>
        <v>0</v>
      </c>
      <c r="F25" s="659">
        <f t="shared" si="0"/>
        <v>0</v>
      </c>
      <c r="G25" s="660">
        <f t="shared" si="1"/>
        <v>0</v>
      </c>
      <c r="H25" s="660">
        <f t="shared" si="2"/>
        <v>0</v>
      </c>
      <c r="I25" s="660">
        <f t="shared" si="3"/>
        <v>0</v>
      </c>
      <c r="J25" s="660">
        <f t="shared" si="4"/>
        <v>0</v>
      </c>
      <c r="K25" s="660">
        <f t="shared" si="5"/>
        <v>0</v>
      </c>
      <c r="L25" s="661">
        <f t="shared" si="20"/>
        <v>0</v>
      </c>
      <c r="M25" s="659">
        <f t="shared" si="6"/>
        <v>0</v>
      </c>
      <c r="N25" s="660">
        <f t="shared" si="7"/>
        <v>0</v>
      </c>
      <c r="O25" s="660">
        <f t="shared" si="8"/>
        <v>0</v>
      </c>
      <c r="P25" s="660">
        <f t="shared" si="9"/>
        <v>0</v>
      </c>
      <c r="Q25" s="660">
        <f t="shared" si="10"/>
        <v>0</v>
      </c>
      <c r="R25" s="658">
        <f t="shared" si="14"/>
        <v>0</v>
      </c>
      <c r="S25" s="641">
        <f t="shared" si="11"/>
        <v>0</v>
      </c>
      <c r="T25" s="641">
        <f t="shared" si="21"/>
        <v>0</v>
      </c>
      <c r="U25" s="659">
        <f t="shared" si="12"/>
        <v>0</v>
      </c>
      <c r="V25" s="661">
        <f t="shared" si="13"/>
        <v>0</v>
      </c>
      <c r="W25" s="315">
        <f t="shared" si="22"/>
        <v>0</v>
      </c>
      <c r="X25" s="315">
        <f t="shared" si="15"/>
        <v>0</v>
      </c>
      <c r="Y25" s="315">
        <f t="shared" si="16"/>
        <v>0</v>
      </c>
      <c r="Z25" s="315">
        <f t="shared" si="17"/>
        <v>0</v>
      </c>
      <c r="AA25" s="321"/>
    </row>
    <row r="26" spans="1:27" x14ac:dyDescent="0.2">
      <c r="A26" s="642" t="s">
        <v>449</v>
      </c>
      <c r="B26" s="643">
        <v>6009</v>
      </c>
      <c r="C26" s="643">
        <v>1</v>
      </c>
      <c r="D26" s="657" t="str">
        <f t="shared" si="18"/>
        <v/>
      </c>
      <c r="E26" s="658">
        <f t="shared" si="19"/>
        <v>0</v>
      </c>
      <c r="F26" s="659">
        <f t="shared" si="0"/>
        <v>0</v>
      </c>
      <c r="G26" s="660">
        <f t="shared" si="1"/>
        <v>0</v>
      </c>
      <c r="H26" s="660">
        <f t="shared" si="2"/>
        <v>0</v>
      </c>
      <c r="I26" s="660">
        <f t="shared" si="3"/>
        <v>0</v>
      </c>
      <c r="J26" s="660">
        <f t="shared" si="4"/>
        <v>0</v>
      </c>
      <c r="K26" s="660">
        <f t="shared" si="5"/>
        <v>0</v>
      </c>
      <c r="L26" s="661">
        <f t="shared" si="20"/>
        <v>0</v>
      </c>
      <c r="M26" s="659">
        <f t="shared" si="6"/>
        <v>0</v>
      </c>
      <c r="N26" s="660">
        <f t="shared" si="7"/>
        <v>0</v>
      </c>
      <c r="O26" s="660">
        <f t="shared" si="8"/>
        <v>0</v>
      </c>
      <c r="P26" s="660">
        <f t="shared" si="9"/>
        <v>0</v>
      </c>
      <c r="Q26" s="660">
        <f t="shared" si="10"/>
        <v>0</v>
      </c>
      <c r="R26" s="658">
        <f t="shared" si="14"/>
        <v>0</v>
      </c>
      <c r="S26" s="641">
        <f t="shared" si="11"/>
        <v>0</v>
      </c>
      <c r="T26" s="641">
        <f t="shared" si="21"/>
        <v>0</v>
      </c>
      <c r="U26" s="659">
        <f t="shared" si="12"/>
        <v>0</v>
      </c>
      <c r="V26" s="661">
        <f t="shared" si="13"/>
        <v>0</v>
      </c>
      <c r="W26" s="315">
        <f t="shared" si="22"/>
        <v>0</v>
      </c>
      <c r="X26" s="315">
        <f t="shared" si="15"/>
        <v>0</v>
      </c>
      <c r="Y26" s="315">
        <f t="shared" si="16"/>
        <v>0</v>
      </c>
      <c r="Z26" s="315">
        <f t="shared" si="17"/>
        <v>0</v>
      </c>
      <c r="AA26" s="321"/>
    </row>
    <row r="27" spans="1:27" x14ac:dyDescent="0.2">
      <c r="A27" s="642" t="s">
        <v>450</v>
      </c>
      <c r="B27" s="643">
        <v>6174</v>
      </c>
      <c r="C27" s="643">
        <v>1</v>
      </c>
      <c r="D27" s="657" t="str">
        <f t="shared" si="18"/>
        <v/>
      </c>
      <c r="E27" s="658">
        <f t="shared" si="19"/>
        <v>0</v>
      </c>
      <c r="F27" s="659">
        <f t="shared" si="0"/>
        <v>0</v>
      </c>
      <c r="G27" s="660">
        <f t="shared" si="1"/>
        <v>0</v>
      </c>
      <c r="H27" s="660">
        <f t="shared" si="2"/>
        <v>0</v>
      </c>
      <c r="I27" s="660">
        <f t="shared" si="3"/>
        <v>0</v>
      </c>
      <c r="J27" s="660">
        <f t="shared" si="4"/>
        <v>0</v>
      </c>
      <c r="K27" s="660">
        <f t="shared" si="5"/>
        <v>0</v>
      </c>
      <c r="L27" s="661">
        <f t="shared" si="20"/>
        <v>0</v>
      </c>
      <c r="M27" s="659">
        <f t="shared" si="6"/>
        <v>0</v>
      </c>
      <c r="N27" s="660">
        <f t="shared" si="7"/>
        <v>0</v>
      </c>
      <c r="O27" s="660">
        <f t="shared" si="8"/>
        <v>0</v>
      </c>
      <c r="P27" s="660">
        <f t="shared" si="9"/>
        <v>0</v>
      </c>
      <c r="Q27" s="660">
        <f t="shared" si="10"/>
        <v>0</v>
      </c>
      <c r="R27" s="658">
        <f t="shared" si="14"/>
        <v>0</v>
      </c>
      <c r="S27" s="641">
        <f t="shared" si="11"/>
        <v>0</v>
      </c>
      <c r="T27" s="641">
        <f t="shared" si="21"/>
        <v>0</v>
      </c>
      <c r="U27" s="659">
        <f t="shared" si="12"/>
        <v>0</v>
      </c>
      <c r="V27" s="661">
        <f t="shared" si="13"/>
        <v>0</v>
      </c>
      <c r="W27" s="315">
        <f t="shared" si="22"/>
        <v>0</v>
      </c>
      <c r="X27" s="315">
        <f t="shared" si="15"/>
        <v>0</v>
      </c>
      <c r="Y27" s="315">
        <f t="shared" si="16"/>
        <v>0</v>
      </c>
      <c r="Z27" s="315">
        <f t="shared" si="17"/>
        <v>0</v>
      </c>
      <c r="AA27" s="321"/>
    </row>
    <row r="28" spans="1:27" x14ac:dyDescent="0.2">
      <c r="A28" s="642" t="s">
        <v>1214</v>
      </c>
      <c r="B28" s="643">
        <v>6040</v>
      </c>
      <c r="C28" s="643">
        <v>1</v>
      </c>
      <c r="D28" s="657" t="str">
        <f t="shared" si="18"/>
        <v/>
      </c>
      <c r="E28" s="658">
        <f t="shared" si="19"/>
        <v>0</v>
      </c>
      <c r="F28" s="659">
        <f t="shared" si="0"/>
        <v>0</v>
      </c>
      <c r="G28" s="660">
        <f t="shared" si="1"/>
        <v>0</v>
      </c>
      <c r="H28" s="660">
        <f t="shared" si="2"/>
        <v>0</v>
      </c>
      <c r="I28" s="660">
        <f t="shared" si="3"/>
        <v>0</v>
      </c>
      <c r="J28" s="660">
        <f t="shared" si="4"/>
        <v>0</v>
      </c>
      <c r="K28" s="660">
        <f t="shared" si="5"/>
        <v>0</v>
      </c>
      <c r="L28" s="661">
        <f t="shared" si="20"/>
        <v>0</v>
      </c>
      <c r="M28" s="659">
        <f t="shared" si="6"/>
        <v>0</v>
      </c>
      <c r="N28" s="660">
        <f t="shared" si="7"/>
        <v>0</v>
      </c>
      <c r="O28" s="660">
        <f t="shared" si="8"/>
        <v>0</v>
      </c>
      <c r="P28" s="660">
        <f t="shared" si="9"/>
        <v>0</v>
      </c>
      <c r="Q28" s="660">
        <f t="shared" si="10"/>
        <v>0</v>
      </c>
      <c r="R28" s="658">
        <f t="shared" si="14"/>
        <v>0</v>
      </c>
      <c r="S28" s="641">
        <f t="shared" si="11"/>
        <v>0</v>
      </c>
      <c r="T28" s="641">
        <f t="shared" si="21"/>
        <v>0</v>
      </c>
      <c r="U28" s="659">
        <f t="shared" si="12"/>
        <v>0</v>
      </c>
      <c r="V28" s="661">
        <f t="shared" si="13"/>
        <v>0</v>
      </c>
      <c r="W28" s="315">
        <f t="shared" si="22"/>
        <v>0</v>
      </c>
      <c r="X28" s="315">
        <f t="shared" si="15"/>
        <v>0</v>
      </c>
      <c r="Y28" s="315">
        <f t="shared" si="16"/>
        <v>0</v>
      </c>
      <c r="Z28" s="315">
        <f t="shared" si="17"/>
        <v>0</v>
      </c>
      <c r="AA28" s="321"/>
    </row>
    <row r="29" spans="1:27" x14ac:dyDescent="0.2">
      <c r="A29" s="642" t="s">
        <v>451</v>
      </c>
      <c r="B29" s="643">
        <v>5073</v>
      </c>
      <c r="C29" s="643">
        <v>1</v>
      </c>
      <c r="D29" s="657" t="str">
        <f t="shared" si="18"/>
        <v/>
      </c>
      <c r="E29" s="658">
        <f t="shared" si="19"/>
        <v>0</v>
      </c>
      <c r="F29" s="659">
        <f t="shared" si="0"/>
        <v>0</v>
      </c>
      <c r="G29" s="660">
        <f t="shared" si="1"/>
        <v>0</v>
      </c>
      <c r="H29" s="660">
        <f t="shared" si="2"/>
        <v>0</v>
      </c>
      <c r="I29" s="660">
        <f t="shared" si="3"/>
        <v>0</v>
      </c>
      <c r="J29" s="660">
        <f t="shared" si="4"/>
        <v>0</v>
      </c>
      <c r="K29" s="660">
        <f t="shared" si="5"/>
        <v>0</v>
      </c>
      <c r="L29" s="661">
        <f t="shared" si="20"/>
        <v>0</v>
      </c>
      <c r="M29" s="659">
        <f t="shared" si="6"/>
        <v>0</v>
      </c>
      <c r="N29" s="660">
        <f t="shared" si="7"/>
        <v>0</v>
      </c>
      <c r="O29" s="660">
        <f t="shared" si="8"/>
        <v>0</v>
      </c>
      <c r="P29" s="660">
        <f t="shared" si="9"/>
        <v>0</v>
      </c>
      <c r="Q29" s="660">
        <f t="shared" si="10"/>
        <v>0</v>
      </c>
      <c r="R29" s="658">
        <f t="shared" si="14"/>
        <v>0</v>
      </c>
      <c r="S29" s="641">
        <f t="shared" si="11"/>
        <v>0</v>
      </c>
      <c r="T29" s="641">
        <f t="shared" si="21"/>
        <v>0</v>
      </c>
      <c r="U29" s="659">
        <f t="shared" si="12"/>
        <v>0</v>
      </c>
      <c r="V29" s="661">
        <f t="shared" si="13"/>
        <v>0</v>
      </c>
      <c r="W29" s="315">
        <f t="shared" si="22"/>
        <v>0</v>
      </c>
      <c r="X29" s="315">
        <f t="shared" si="15"/>
        <v>0</v>
      </c>
      <c r="Y29" s="315">
        <f t="shared" si="16"/>
        <v>0</v>
      </c>
      <c r="Z29" s="315">
        <f t="shared" si="17"/>
        <v>0</v>
      </c>
      <c r="AA29" s="321"/>
    </row>
    <row r="30" spans="1:27" x14ac:dyDescent="0.2">
      <c r="A30" s="642" t="s">
        <v>452</v>
      </c>
      <c r="B30" s="643">
        <v>6011</v>
      </c>
      <c r="C30" s="643">
        <v>1</v>
      </c>
      <c r="D30" s="657" t="str">
        <f t="shared" si="18"/>
        <v/>
      </c>
      <c r="E30" s="658">
        <f t="shared" si="19"/>
        <v>0</v>
      </c>
      <c r="F30" s="659">
        <f t="shared" si="0"/>
        <v>0</v>
      </c>
      <c r="G30" s="660">
        <f t="shared" si="1"/>
        <v>0</v>
      </c>
      <c r="H30" s="660">
        <f t="shared" si="2"/>
        <v>0</v>
      </c>
      <c r="I30" s="660">
        <f t="shared" si="3"/>
        <v>0</v>
      </c>
      <c r="J30" s="660">
        <f t="shared" si="4"/>
        <v>0</v>
      </c>
      <c r="K30" s="660">
        <f t="shared" si="5"/>
        <v>0</v>
      </c>
      <c r="L30" s="661">
        <f t="shared" si="20"/>
        <v>0</v>
      </c>
      <c r="M30" s="659">
        <f t="shared" si="6"/>
        <v>0</v>
      </c>
      <c r="N30" s="660">
        <f t="shared" si="7"/>
        <v>0</v>
      </c>
      <c r="O30" s="660">
        <f t="shared" si="8"/>
        <v>0</v>
      </c>
      <c r="P30" s="660">
        <f t="shared" si="9"/>
        <v>0</v>
      </c>
      <c r="Q30" s="660">
        <f t="shared" si="10"/>
        <v>0</v>
      </c>
      <c r="R30" s="658">
        <f t="shared" si="14"/>
        <v>0</v>
      </c>
      <c r="S30" s="641">
        <f t="shared" si="11"/>
        <v>0</v>
      </c>
      <c r="T30" s="641">
        <f t="shared" si="21"/>
        <v>0</v>
      </c>
      <c r="U30" s="659">
        <f t="shared" si="12"/>
        <v>0</v>
      </c>
      <c r="V30" s="661">
        <f t="shared" si="13"/>
        <v>0</v>
      </c>
      <c r="W30" s="315">
        <f t="shared" si="22"/>
        <v>0</v>
      </c>
      <c r="X30" s="315">
        <f t="shared" si="15"/>
        <v>0</v>
      </c>
      <c r="Y30" s="315">
        <f t="shared" si="16"/>
        <v>0</v>
      </c>
      <c r="Z30" s="315">
        <f t="shared" si="17"/>
        <v>0</v>
      </c>
      <c r="AA30" s="321"/>
    </row>
    <row r="31" spans="1:27" x14ac:dyDescent="0.2">
      <c r="A31" s="642" t="s">
        <v>453</v>
      </c>
      <c r="B31" s="643">
        <v>5105</v>
      </c>
      <c r="C31" s="643">
        <v>1</v>
      </c>
      <c r="D31" s="657" t="str">
        <f t="shared" si="18"/>
        <v/>
      </c>
      <c r="E31" s="658">
        <f t="shared" si="19"/>
        <v>0</v>
      </c>
      <c r="F31" s="659">
        <f t="shared" si="0"/>
        <v>0</v>
      </c>
      <c r="G31" s="660">
        <f t="shared" si="1"/>
        <v>0</v>
      </c>
      <c r="H31" s="660">
        <f t="shared" si="2"/>
        <v>0</v>
      </c>
      <c r="I31" s="660">
        <f t="shared" si="3"/>
        <v>0</v>
      </c>
      <c r="J31" s="660">
        <f t="shared" si="4"/>
        <v>0</v>
      </c>
      <c r="K31" s="660">
        <f t="shared" si="5"/>
        <v>0</v>
      </c>
      <c r="L31" s="661">
        <f t="shared" si="20"/>
        <v>0</v>
      </c>
      <c r="M31" s="659">
        <f t="shared" si="6"/>
        <v>0</v>
      </c>
      <c r="N31" s="660">
        <f t="shared" si="7"/>
        <v>0</v>
      </c>
      <c r="O31" s="660">
        <f t="shared" si="8"/>
        <v>0</v>
      </c>
      <c r="P31" s="660">
        <f t="shared" si="9"/>
        <v>0</v>
      </c>
      <c r="Q31" s="660">
        <f t="shared" si="10"/>
        <v>0</v>
      </c>
      <c r="R31" s="658">
        <f t="shared" si="14"/>
        <v>0</v>
      </c>
      <c r="S31" s="641">
        <f t="shared" si="11"/>
        <v>0</v>
      </c>
      <c r="T31" s="641">
        <f t="shared" si="21"/>
        <v>0</v>
      </c>
      <c r="U31" s="659">
        <f t="shared" si="12"/>
        <v>0</v>
      </c>
      <c r="V31" s="661">
        <f t="shared" si="13"/>
        <v>0</v>
      </c>
      <c r="W31" s="315">
        <f t="shared" si="22"/>
        <v>0</v>
      </c>
      <c r="X31" s="315">
        <f t="shared" si="15"/>
        <v>0</v>
      </c>
      <c r="Y31" s="315">
        <f t="shared" si="16"/>
        <v>0</v>
      </c>
      <c r="Z31" s="315">
        <f t="shared" si="17"/>
        <v>0</v>
      </c>
      <c r="AA31" s="321"/>
    </row>
    <row r="32" spans="1:27" x14ac:dyDescent="0.2">
      <c r="A32" s="642" t="s">
        <v>454</v>
      </c>
      <c r="B32" s="643">
        <v>6012</v>
      </c>
      <c r="C32" s="643">
        <v>1</v>
      </c>
      <c r="D32" s="657" t="str">
        <f t="shared" si="18"/>
        <v/>
      </c>
      <c r="E32" s="658">
        <f t="shared" si="19"/>
        <v>0</v>
      </c>
      <c r="F32" s="659">
        <f t="shared" si="0"/>
        <v>0</v>
      </c>
      <c r="G32" s="660">
        <f t="shared" si="1"/>
        <v>0</v>
      </c>
      <c r="H32" s="660">
        <f t="shared" si="2"/>
        <v>0</v>
      </c>
      <c r="I32" s="660">
        <f t="shared" si="3"/>
        <v>0</v>
      </c>
      <c r="J32" s="660">
        <f t="shared" si="4"/>
        <v>0</v>
      </c>
      <c r="K32" s="660">
        <f t="shared" si="5"/>
        <v>0</v>
      </c>
      <c r="L32" s="661">
        <f t="shared" si="20"/>
        <v>0</v>
      </c>
      <c r="M32" s="659">
        <f t="shared" si="6"/>
        <v>0</v>
      </c>
      <c r="N32" s="660">
        <f t="shared" si="7"/>
        <v>0</v>
      </c>
      <c r="O32" s="660">
        <f t="shared" si="8"/>
        <v>0</v>
      </c>
      <c r="P32" s="660">
        <f t="shared" si="9"/>
        <v>0</v>
      </c>
      <c r="Q32" s="660">
        <f t="shared" si="10"/>
        <v>0</v>
      </c>
      <c r="R32" s="658">
        <f t="shared" si="14"/>
        <v>0</v>
      </c>
      <c r="S32" s="641">
        <f t="shared" si="11"/>
        <v>0</v>
      </c>
      <c r="T32" s="641">
        <f t="shared" si="21"/>
        <v>0</v>
      </c>
      <c r="U32" s="659">
        <f t="shared" si="12"/>
        <v>0</v>
      </c>
      <c r="V32" s="661">
        <f t="shared" si="13"/>
        <v>0</v>
      </c>
      <c r="W32" s="315">
        <f t="shared" si="22"/>
        <v>0</v>
      </c>
      <c r="X32" s="315">
        <f t="shared" si="15"/>
        <v>0</v>
      </c>
      <c r="Y32" s="315">
        <f t="shared" si="16"/>
        <v>0</v>
      </c>
      <c r="Z32" s="315">
        <f t="shared" si="17"/>
        <v>0</v>
      </c>
      <c r="AA32" s="321"/>
    </row>
    <row r="33" spans="1:27" x14ac:dyDescent="0.2">
      <c r="A33" s="642" t="s">
        <v>1030</v>
      </c>
      <c r="B33" s="643">
        <v>6019</v>
      </c>
      <c r="C33" s="643">
        <v>1</v>
      </c>
      <c r="D33" s="657" t="str">
        <f t="shared" si="18"/>
        <v/>
      </c>
      <c r="E33" s="658">
        <f t="shared" si="19"/>
        <v>0</v>
      </c>
      <c r="F33" s="659">
        <f t="shared" si="0"/>
        <v>0</v>
      </c>
      <c r="G33" s="660">
        <f t="shared" si="1"/>
        <v>0</v>
      </c>
      <c r="H33" s="660">
        <f t="shared" si="2"/>
        <v>0</v>
      </c>
      <c r="I33" s="660">
        <f t="shared" si="3"/>
        <v>0</v>
      </c>
      <c r="J33" s="660">
        <f t="shared" si="4"/>
        <v>0</v>
      </c>
      <c r="K33" s="660">
        <f t="shared" si="5"/>
        <v>0</v>
      </c>
      <c r="L33" s="661">
        <f t="shared" si="20"/>
        <v>0</v>
      </c>
      <c r="M33" s="659">
        <f t="shared" si="6"/>
        <v>0</v>
      </c>
      <c r="N33" s="660">
        <f t="shared" si="7"/>
        <v>0</v>
      </c>
      <c r="O33" s="660">
        <f t="shared" si="8"/>
        <v>0</v>
      </c>
      <c r="P33" s="660">
        <f t="shared" si="9"/>
        <v>0</v>
      </c>
      <c r="Q33" s="660">
        <f t="shared" si="10"/>
        <v>0</v>
      </c>
      <c r="R33" s="658">
        <f t="shared" si="14"/>
        <v>0</v>
      </c>
      <c r="S33" s="641">
        <f t="shared" si="11"/>
        <v>0</v>
      </c>
      <c r="T33" s="641">
        <f t="shared" si="21"/>
        <v>0</v>
      </c>
      <c r="U33" s="659">
        <f t="shared" si="12"/>
        <v>0</v>
      </c>
      <c r="V33" s="661">
        <f t="shared" si="13"/>
        <v>0</v>
      </c>
      <c r="W33" s="315">
        <f t="shared" si="22"/>
        <v>0</v>
      </c>
      <c r="X33" s="315">
        <f t="shared" si="15"/>
        <v>0</v>
      </c>
      <c r="Y33" s="315">
        <f t="shared" si="16"/>
        <v>0</v>
      </c>
      <c r="Z33" s="315">
        <f t="shared" si="17"/>
        <v>0</v>
      </c>
      <c r="AA33" s="321"/>
    </row>
    <row r="34" spans="1:27" x14ac:dyDescent="0.2">
      <c r="A34" s="642" t="s">
        <v>1310</v>
      </c>
      <c r="B34" s="643">
        <v>7081</v>
      </c>
      <c r="C34" s="643">
        <v>1</v>
      </c>
      <c r="D34" s="657" t="str">
        <f t="shared" si="18"/>
        <v/>
      </c>
      <c r="E34" s="658">
        <f t="shared" si="19"/>
        <v>0</v>
      </c>
      <c r="F34" s="659">
        <f t="shared" si="0"/>
        <v>0</v>
      </c>
      <c r="G34" s="660">
        <f t="shared" si="1"/>
        <v>0</v>
      </c>
      <c r="H34" s="660">
        <f t="shared" si="2"/>
        <v>0</v>
      </c>
      <c r="I34" s="660">
        <f t="shared" si="3"/>
        <v>0</v>
      </c>
      <c r="J34" s="660">
        <f t="shared" si="4"/>
        <v>0</v>
      </c>
      <c r="K34" s="660">
        <f t="shared" si="5"/>
        <v>0</v>
      </c>
      <c r="L34" s="661">
        <f t="shared" si="20"/>
        <v>0</v>
      </c>
      <c r="M34" s="659">
        <f t="shared" si="6"/>
        <v>0</v>
      </c>
      <c r="N34" s="660">
        <f t="shared" si="7"/>
        <v>0</v>
      </c>
      <c r="O34" s="660">
        <f t="shared" si="8"/>
        <v>0</v>
      </c>
      <c r="P34" s="660">
        <f t="shared" si="9"/>
        <v>0</v>
      </c>
      <c r="Q34" s="660">
        <f t="shared" si="10"/>
        <v>0</v>
      </c>
      <c r="R34" s="658">
        <f t="shared" si="14"/>
        <v>0</v>
      </c>
      <c r="S34" s="641">
        <f t="shared" si="11"/>
        <v>0</v>
      </c>
      <c r="T34" s="641">
        <f t="shared" si="21"/>
        <v>0</v>
      </c>
      <c r="U34" s="659">
        <f t="shared" si="12"/>
        <v>0</v>
      </c>
      <c r="V34" s="661">
        <f t="shared" si="13"/>
        <v>0</v>
      </c>
      <c r="W34" s="315">
        <f t="shared" si="22"/>
        <v>0</v>
      </c>
      <c r="X34" s="315">
        <f t="shared" si="15"/>
        <v>0</v>
      </c>
      <c r="Y34" s="315">
        <f t="shared" si="16"/>
        <v>0</v>
      </c>
      <c r="Z34" s="315">
        <f t="shared" si="17"/>
        <v>0</v>
      </c>
      <c r="AA34" s="321"/>
    </row>
    <row r="35" spans="1:27" x14ac:dyDescent="0.2">
      <c r="A35" s="642" t="s">
        <v>455</v>
      </c>
      <c r="B35" s="643">
        <v>7054</v>
      </c>
      <c r="C35" s="643">
        <v>1</v>
      </c>
      <c r="D35" s="657" t="str">
        <f t="shared" si="18"/>
        <v/>
      </c>
      <c r="E35" s="658">
        <f t="shared" si="19"/>
        <v>0</v>
      </c>
      <c r="F35" s="659">
        <f t="shared" si="0"/>
        <v>0</v>
      </c>
      <c r="G35" s="660">
        <f t="shared" si="1"/>
        <v>0</v>
      </c>
      <c r="H35" s="660">
        <f t="shared" si="2"/>
        <v>0</v>
      </c>
      <c r="I35" s="660">
        <f t="shared" si="3"/>
        <v>0</v>
      </c>
      <c r="J35" s="660">
        <f t="shared" si="4"/>
        <v>0</v>
      </c>
      <c r="K35" s="660">
        <f t="shared" si="5"/>
        <v>0</v>
      </c>
      <c r="L35" s="661">
        <f t="shared" si="20"/>
        <v>0</v>
      </c>
      <c r="M35" s="659">
        <f t="shared" si="6"/>
        <v>0</v>
      </c>
      <c r="N35" s="660">
        <f t="shared" si="7"/>
        <v>0</v>
      </c>
      <c r="O35" s="660">
        <f t="shared" si="8"/>
        <v>0</v>
      </c>
      <c r="P35" s="660">
        <f t="shared" si="9"/>
        <v>0</v>
      </c>
      <c r="Q35" s="660">
        <f t="shared" si="10"/>
        <v>0</v>
      </c>
      <c r="R35" s="658">
        <f t="shared" si="14"/>
        <v>0</v>
      </c>
      <c r="S35" s="641">
        <f t="shared" si="11"/>
        <v>0</v>
      </c>
      <c r="T35" s="641">
        <f t="shared" si="21"/>
        <v>0</v>
      </c>
      <c r="U35" s="659">
        <f t="shared" si="12"/>
        <v>0</v>
      </c>
      <c r="V35" s="661">
        <f t="shared" si="13"/>
        <v>0</v>
      </c>
      <c r="W35" s="315">
        <f t="shared" si="22"/>
        <v>0</v>
      </c>
      <c r="X35" s="315">
        <f t="shared" si="15"/>
        <v>0</v>
      </c>
      <c r="Y35" s="315">
        <f t="shared" si="16"/>
        <v>0</v>
      </c>
      <c r="Z35" s="315">
        <f t="shared" si="17"/>
        <v>0</v>
      </c>
      <c r="AA35" s="321"/>
    </row>
    <row r="36" spans="1:27" x14ac:dyDescent="0.2">
      <c r="A36" s="642" t="s">
        <v>1263</v>
      </c>
      <c r="B36" s="643">
        <v>5169</v>
      </c>
      <c r="C36" s="643">
        <v>1</v>
      </c>
      <c r="D36" s="657" t="str">
        <f t="shared" si="18"/>
        <v/>
      </c>
      <c r="E36" s="658">
        <f t="shared" si="19"/>
        <v>0</v>
      </c>
      <c r="F36" s="659">
        <f t="shared" si="0"/>
        <v>0</v>
      </c>
      <c r="G36" s="660">
        <f t="shared" si="1"/>
        <v>0</v>
      </c>
      <c r="H36" s="660">
        <f t="shared" si="2"/>
        <v>0</v>
      </c>
      <c r="I36" s="660">
        <f t="shared" si="3"/>
        <v>0</v>
      </c>
      <c r="J36" s="660">
        <f t="shared" si="4"/>
        <v>0</v>
      </c>
      <c r="K36" s="660">
        <f t="shared" si="5"/>
        <v>0</v>
      </c>
      <c r="L36" s="661">
        <f t="shared" si="20"/>
        <v>0</v>
      </c>
      <c r="M36" s="659">
        <f t="shared" si="6"/>
        <v>0</v>
      </c>
      <c r="N36" s="660">
        <f t="shared" si="7"/>
        <v>0</v>
      </c>
      <c r="O36" s="660">
        <f t="shared" si="8"/>
        <v>0</v>
      </c>
      <c r="P36" s="660">
        <f t="shared" si="9"/>
        <v>0</v>
      </c>
      <c r="Q36" s="660">
        <f t="shared" si="10"/>
        <v>0</v>
      </c>
      <c r="R36" s="658">
        <f t="shared" si="14"/>
        <v>0</v>
      </c>
      <c r="S36" s="641">
        <f t="shared" si="11"/>
        <v>0</v>
      </c>
      <c r="T36" s="641">
        <f t="shared" si="21"/>
        <v>0</v>
      </c>
      <c r="U36" s="659">
        <f t="shared" si="12"/>
        <v>0</v>
      </c>
      <c r="V36" s="661">
        <f t="shared" si="13"/>
        <v>0</v>
      </c>
      <c r="W36" s="315">
        <f t="shared" si="22"/>
        <v>0</v>
      </c>
      <c r="X36" s="315">
        <f t="shared" si="15"/>
        <v>0</v>
      </c>
      <c r="Y36" s="315">
        <f t="shared" si="16"/>
        <v>0</v>
      </c>
      <c r="Z36" s="315">
        <f t="shared" si="17"/>
        <v>0</v>
      </c>
      <c r="AA36" s="321"/>
    </row>
    <row r="37" spans="1:27" x14ac:dyDescent="0.2">
      <c r="A37" s="642" t="s">
        <v>1054</v>
      </c>
      <c r="B37" s="643">
        <v>5061</v>
      </c>
      <c r="C37" s="643">
        <v>1</v>
      </c>
      <c r="D37" s="657" t="str">
        <f t="shared" si="18"/>
        <v/>
      </c>
      <c r="E37" s="658">
        <f t="shared" si="19"/>
        <v>0</v>
      </c>
      <c r="F37" s="659">
        <f t="shared" si="0"/>
        <v>0</v>
      </c>
      <c r="G37" s="660">
        <f t="shared" si="1"/>
        <v>0</v>
      </c>
      <c r="H37" s="660">
        <f t="shared" si="2"/>
        <v>0</v>
      </c>
      <c r="I37" s="660">
        <f t="shared" si="3"/>
        <v>0</v>
      </c>
      <c r="J37" s="660">
        <f t="shared" si="4"/>
        <v>0</v>
      </c>
      <c r="K37" s="660">
        <f t="shared" si="5"/>
        <v>0</v>
      </c>
      <c r="L37" s="661">
        <f t="shared" si="20"/>
        <v>0</v>
      </c>
      <c r="M37" s="659">
        <f t="shared" si="6"/>
        <v>0</v>
      </c>
      <c r="N37" s="660">
        <f t="shared" si="7"/>
        <v>0</v>
      </c>
      <c r="O37" s="660">
        <f t="shared" si="8"/>
        <v>0</v>
      </c>
      <c r="P37" s="660">
        <f t="shared" si="9"/>
        <v>0</v>
      </c>
      <c r="Q37" s="660">
        <f t="shared" si="10"/>
        <v>0</v>
      </c>
      <c r="R37" s="658">
        <f t="shared" si="14"/>
        <v>0</v>
      </c>
      <c r="S37" s="641">
        <f t="shared" si="11"/>
        <v>0</v>
      </c>
      <c r="T37" s="641">
        <f t="shared" si="21"/>
        <v>0</v>
      </c>
      <c r="U37" s="659">
        <f t="shared" si="12"/>
        <v>0</v>
      </c>
      <c r="V37" s="661">
        <f t="shared" si="13"/>
        <v>0</v>
      </c>
      <c r="W37" s="315">
        <f t="shared" si="22"/>
        <v>0</v>
      </c>
      <c r="X37" s="315">
        <f t="shared" si="15"/>
        <v>0</v>
      </c>
      <c r="Y37" s="315">
        <f t="shared" si="16"/>
        <v>0</v>
      </c>
      <c r="Z37" s="315">
        <f t="shared" si="17"/>
        <v>0</v>
      </c>
      <c r="AA37" s="321"/>
    </row>
    <row r="38" spans="1:27" x14ac:dyDescent="0.2">
      <c r="A38" s="642" t="s">
        <v>456</v>
      </c>
      <c r="B38" s="643">
        <v>6191</v>
      </c>
      <c r="C38" s="643">
        <v>1</v>
      </c>
      <c r="D38" s="657" t="str">
        <f t="shared" si="18"/>
        <v/>
      </c>
      <c r="E38" s="658">
        <f t="shared" si="19"/>
        <v>0</v>
      </c>
      <c r="F38" s="659">
        <f t="shared" si="0"/>
        <v>0</v>
      </c>
      <c r="G38" s="660">
        <f t="shared" si="1"/>
        <v>0</v>
      </c>
      <c r="H38" s="660">
        <f t="shared" si="2"/>
        <v>0</v>
      </c>
      <c r="I38" s="660">
        <f t="shared" si="3"/>
        <v>0</v>
      </c>
      <c r="J38" s="660">
        <f t="shared" si="4"/>
        <v>0</v>
      </c>
      <c r="K38" s="660">
        <f t="shared" si="5"/>
        <v>0</v>
      </c>
      <c r="L38" s="661">
        <f t="shared" si="20"/>
        <v>0</v>
      </c>
      <c r="M38" s="659">
        <f t="shared" si="6"/>
        <v>0</v>
      </c>
      <c r="N38" s="660">
        <f t="shared" si="7"/>
        <v>0</v>
      </c>
      <c r="O38" s="660">
        <f t="shared" si="8"/>
        <v>0</v>
      </c>
      <c r="P38" s="660">
        <f t="shared" si="9"/>
        <v>0</v>
      </c>
      <c r="Q38" s="660">
        <f t="shared" si="10"/>
        <v>0</v>
      </c>
      <c r="R38" s="658">
        <f t="shared" si="14"/>
        <v>0</v>
      </c>
      <c r="S38" s="641">
        <f t="shared" si="11"/>
        <v>0</v>
      </c>
      <c r="T38" s="641">
        <f t="shared" si="21"/>
        <v>0</v>
      </c>
      <c r="U38" s="659">
        <f t="shared" si="12"/>
        <v>0</v>
      </c>
      <c r="V38" s="661">
        <f t="shared" si="13"/>
        <v>0</v>
      </c>
      <c r="W38" s="315">
        <f t="shared" si="22"/>
        <v>0</v>
      </c>
      <c r="X38" s="315">
        <f t="shared" si="15"/>
        <v>0</v>
      </c>
      <c r="Y38" s="315">
        <f t="shared" si="16"/>
        <v>0</v>
      </c>
      <c r="Z38" s="315">
        <f t="shared" si="17"/>
        <v>0</v>
      </c>
      <c r="AA38" s="321"/>
    </row>
    <row r="39" spans="1:27" x14ac:dyDescent="0.2">
      <c r="A39" s="642" t="s">
        <v>1203</v>
      </c>
      <c r="B39" s="643">
        <v>5149</v>
      </c>
      <c r="C39" s="643">
        <v>1</v>
      </c>
      <c r="D39" s="657" t="str">
        <f t="shared" si="18"/>
        <v/>
      </c>
      <c r="E39" s="658">
        <f t="shared" si="19"/>
        <v>0</v>
      </c>
      <c r="F39" s="659">
        <f t="shared" si="0"/>
        <v>0</v>
      </c>
      <c r="G39" s="660">
        <f t="shared" si="1"/>
        <v>0</v>
      </c>
      <c r="H39" s="660">
        <f t="shared" si="2"/>
        <v>0</v>
      </c>
      <c r="I39" s="660">
        <f t="shared" si="3"/>
        <v>0</v>
      </c>
      <c r="J39" s="660">
        <f t="shared" si="4"/>
        <v>0</v>
      </c>
      <c r="K39" s="660">
        <f t="shared" si="5"/>
        <v>0</v>
      </c>
      <c r="L39" s="661">
        <f t="shared" si="20"/>
        <v>0</v>
      </c>
      <c r="M39" s="659">
        <f t="shared" si="6"/>
        <v>0</v>
      </c>
      <c r="N39" s="660">
        <f t="shared" si="7"/>
        <v>0</v>
      </c>
      <c r="O39" s="660">
        <f t="shared" si="8"/>
        <v>0</v>
      </c>
      <c r="P39" s="660">
        <f t="shared" si="9"/>
        <v>0</v>
      </c>
      <c r="Q39" s="660">
        <f t="shared" si="10"/>
        <v>0</v>
      </c>
      <c r="R39" s="658">
        <f t="shared" si="14"/>
        <v>0</v>
      </c>
      <c r="S39" s="641">
        <f t="shared" si="11"/>
        <v>0</v>
      </c>
      <c r="T39" s="641">
        <f t="shared" si="21"/>
        <v>0</v>
      </c>
      <c r="U39" s="659">
        <f t="shared" si="12"/>
        <v>0</v>
      </c>
      <c r="V39" s="661">
        <f t="shared" si="13"/>
        <v>0</v>
      </c>
      <c r="W39" s="315">
        <f t="shared" si="22"/>
        <v>0</v>
      </c>
      <c r="X39" s="315">
        <f t="shared" si="15"/>
        <v>0</v>
      </c>
      <c r="Y39" s="315">
        <f t="shared" si="16"/>
        <v>0</v>
      </c>
      <c r="Z39" s="315">
        <f t="shared" si="17"/>
        <v>0</v>
      </c>
      <c r="AA39" s="321"/>
    </row>
    <row r="40" spans="1:27" x14ac:dyDescent="0.2">
      <c r="A40" s="642" t="s">
        <v>1055</v>
      </c>
      <c r="B40" s="643">
        <v>5041</v>
      </c>
      <c r="C40" s="643">
        <v>1</v>
      </c>
      <c r="D40" s="657" t="str">
        <f t="shared" si="18"/>
        <v/>
      </c>
      <c r="E40" s="658">
        <f t="shared" si="19"/>
        <v>0</v>
      </c>
      <c r="F40" s="659">
        <f t="shared" si="0"/>
        <v>0</v>
      </c>
      <c r="G40" s="660">
        <f t="shared" si="1"/>
        <v>0</v>
      </c>
      <c r="H40" s="660">
        <f t="shared" si="2"/>
        <v>0</v>
      </c>
      <c r="I40" s="660">
        <f t="shared" si="3"/>
        <v>0</v>
      </c>
      <c r="J40" s="660">
        <f t="shared" si="4"/>
        <v>0</v>
      </c>
      <c r="K40" s="660">
        <f t="shared" si="5"/>
        <v>0</v>
      </c>
      <c r="L40" s="661">
        <f t="shared" si="20"/>
        <v>0</v>
      </c>
      <c r="M40" s="659">
        <f t="shared" si="6"/>
        <v>0</v>
      </c>
      <c r="N40" s="660">
        <f t="shared" si="7"/>
        <v>0</v>
      </c>
      <c r="O40" s="660">
        <f t="shared" si="8"/>
        <v>0</v>
      </c>
      <c r="P40" s="660">
        <f t="shared" si="9"/>
        <v>0</v>
      </c>
      <c r="Q40" s="660">
        <f t="shared" si="10"/>
        <v>0</v>
      </c>
      <c r="R40" s="658">
        <f t="shared" si="14"/>
        <v>0</v>
      </c>
      <c r="S40" s="641">
        <f t="shared" si="11"/>
        <v>0</v>
      </c>
      <c r="T40" s="641">
        <f t="shared" si="21"/>
        <v>0</v>
      </c>
      <c r="U40" s="659">
        <f t="shared" si="12"/>
        <v>0</v>
      </c>
      <c r="V40" s="661">
        <f t="shared" si="13"/>
        <v>0</v>
      </c>
      <c r="W40" s="315">
        <f t="shared" si="22"/>
        <v>0</v>
      </c>
      <c r="X40" s="315">
        <f t="shared" si="15"/>
        <v>0</v>
      </c>
      <c r="Y40" s="315">
        <f t="shared" si="16"/>
        <v>0</v>
      </c>
      <c r="Z40" s="315">
        <f t="shared" si="17"/>
        <v>0</v>
      </c>
      <c r="AA40" s="321"/>
    </row>
    <row r="41" spans="1:27" x14ac:dyDescent="0.2">
      <c r="A41" s="642" t="s">
        <v>460</v>
      </c>
      <c r="B41" s="643">
        <v>5122</v>
      </c>
      <c r="C41" s="643">
        <v>1</v>
      </c>
      <c r="D41" s="657" t="str">
        <f t="shared" si="18"/>
        <v/>
      </c>
      <c r="E41" s="658">
        <f t="shared" si="19"/>
        <v>0</v>
      </c>
      <c r="F41" s="659">
        <f t="shared" si="0"/>
        <v>0</v>
      </c>
      <c r="G41" s="660">
        <f t="shared" si="1"/>
        <v>0</v>
      </c>
      <c r="H41" s="660">
        <f t="shared" si="2"/>
        <v>0</v>
      </c>
      <c r="I41" s="660">
        <f t="shared" si="3"/>
        <v>0</v>
      </c>
      <c r="J41" s="660">
        <f t="shared" si="4"/>
        <v>0</v>
      </c>
      <c r="K41" s="660">
        <f t="shared" si="5"/>
        <v>0</v>
      </c>
      <c r="L41" s="661">
        <f t="shared" si="20"/>
        <v>0</v>
      </c>
      <c r="M41" s="659">
        <f t="shared" si="6"/>
        <v>0</v>
      </c>
      <c r="N41" s="660">
        <f t="shared" si="7"/>
        <v>0</v>
      </c>
      <c r="O41" s="660">
        <f t="shared" si="8"/>
        <v>0</v>
      </c>
      <c r="P41" s="660">
        <f t="shared" si="9"/>
        <v>0</v>
      </c>
      <c r="Q41" s="660">
        <f t="shared" si="10"/>
        <v>0</v>
      </c>
      <c r="R41" s="658">
        <f t="shared" si="14"/>
        <v>0</v>
      </c>
      <c r="S41" s="641">
        <f t="shared" si="11"/>
        <v>0</v>
      </c>
      <c r="T41" s="641">
        <f t="shared" si="21"/>
        <v>0</v>
      </c>
      <c r="U41" s="659">
        <f t="shared" si="12"/>
        <v>0</v>
      </c>
      <c r="V41" s="661">
        <f t="shared" si="13"/>
        <v>0</v>
      </c>
      <c r="W41" s="315">
        <f t="shared" si="22"/>
        <v>0</v>
      </c>
      <c r="X41" s="315">
        <f t="shared" si="15"/>
        <v>0</v>
      </c>
      <c r="Y41" s="315">
        <f t="shared" si="16"/>
        <v>0</v>
      </c>
      <c r="Z41" s="315">
        <f t="shared" si="17"/>
        <v>0</v>
      </c>
      <c r="AA41" s="321"/>
    </row>
    <row r="42" spans="1:27" x14ac:dyDescent="0.2">
      <c r="A42" s="642" t="s">
        <v>461</v>
      </c>
      <c r="B42" s="643">
        <v>5099</v>
      </c>
      <c r="C42" s="643">
        <v>1</v>
      </c>
      <c r="D42" s="657" t="str">
        <f t="shared" si="18"/>
        <v/>
      </c>
      <c r="E42" s="658">
        <f t="shared" si="19"/>
        <v>0</v>
      </c>
      <c r="F42" s="659">
        <f t="shared" si="0"/>
        <v>0</v>
      </c>
      <c r="G42" s="660">
        <f t="shared" si="1"/>
        <v>0</v>
      </c>
      <c r="H42" s="660">
        <f t="shared" si="2"/>
        <v>0</v>
      </c>
      <c r="I42" s="660">
        <f t="shared" si="3"/>
        <v>0</v>
      </c>
      <c r="J42" s="660">
        <f t="shared" si="4"/>
        <v>0</v>
      </c>
      <c r="K42" s="660">
        <f t="shared" si="5"/>
        <v>0</v>
      </c>
      <c r="L42" s="661">
        <f t="shared" si="20"/>
        <v>0</v>
      </c>
      <c r="M42" s="659">
        <f t="shared" si="6"/>
        <v>0</v>
      </c>
      <c r="N42" s="660">
        <f t="shared" si="7"/>
        <v>0</v>
      </c>
      <c r="O42" s="660">
        <f t="shared" si="8"/>
        <v>0</v>
      </c>
      <c r="P42" s="660">
        <f t="shared" si="9"/>
        <v>0</v>
      </c>
      <c r="Q42" s="660">
        <f t="shared" si="10"/>
        <v>0</v>
      </c>
      <c r="R42" s="658">
        <f t="shared" si="14"/>
        <v>0</v>
      </c>
      <c r="S42" s="641">
        <f t="shared" si="11"/>
        <v>0</v>
      </c>
      <c r="T42" s="641">
        <f t="shared" si="21"/>
        <v>0</v>
      </c>
      <c r="U42" s="659">
        <f t="shared" si="12"/>
        <v>0</v>
      </c>
      <c r="V42" s="661">
        <f t="shared" si="13"/>
        <v>0</v>
      </c>
      <c r="W42" s="315">
        <f t="shared" si="22"/>
        <v>0</v>
      </c>
      <c r="X42" s="315">
        <f t="shared" si="15"/>
        <v>0</v>
      </c>
      <c r="Y42" s="315">
        <f t="shared" si="16"/>
        <v>0</v>
      </c>
      <c r="Z42" s="315">
        <f t="shared" si="17"/>
        <v>0</v>
      </c>
      <c r="AA42" s="321"/>
    </row>
    <row r="43" spans="1:27" x14ac:dyDescent="0.2">
      <c r="A43" s="642" t="s">
        <v>1056</v>
      </c>
      <c r="B43" s="643">
        <v>7059</v>
      </c>
      <c r="C43" s="643">
        <v>1</v>
      </c>
      <c r="D43" s="657" t="str">
        <f t="shared" si="18"/>
        <v/>
      </c>
      <c r="E43" s="658">
        <f t="shared" si="19"/>
        <v>0</v>
      </c>
      <c r="F43" s="659">
        <f t="shared" si="0"/>
        <v>0</v>
      </c>
      <c r="G43" s="660">
        <f t="shared" si="1"/>
        <v>0</v>
      </c>
      <c r="H43" s="660">
        <f t="shared" si="2"/>
        <v>0</v>
      </c>
      <c r="I43" s="660">
        <f t="shared" si="3"/>
        <v>0</v>
      </c>
      <c r="J43" s="660">
        <f t="shared" si="4"/>
        <v>0</v>
      </c>
      <c r="K43" s="660">
        <f t="shared" si="5"/>
        <v>0</v>
      </c>
      <c r="L43" s="661">
        <f t="shared" si="20"/>
        <v>0</v>
      </c>
      <c r="M43" s="659">
        <f t="shared" si="6"/>
        <v>0</v>
      </c>
      <c r="N43" s="660">
        <f t="shared" si="7"/>
        <v>0</v>
      </c>
      <c r="O43" s="660">
        <f t="shared" si="8"/>
        <v>0</v>
      </c>
      <c r="P43" s="660">
        <f t="shared" si="9"/>
        <v>0</v>
      </c>
      <c r="Q43" s="660">
        <f t="shared" si="10"/>
        <v>0</v>
      </c>
      <c r="R43" s="658">
        <f t="shared" si="14"/>
        <v>0</v>
      </c>
      <c r="S43" s="641">
        <f t="shared" si="11"/>
        <v>0</v>
      </c>
      <c r="T43" s="641">
        <f t="shared" si="21"/>
        <v>0</v>
      </c>
      <c r="U43" s="659">
        <f t="shared" si="12"/>
        <v>0</v>
      </c>
      <c r="V43" s="661">
        <f t="shared" si="13"/>
        <v>0</v>
      </c>
      <c r="W43" s="315">
        <f t="shared" si="22"/>
        <v>0</v>
      </c>
      <c r="X43" s="315">
        <f t="shared" si="15"/>
        <v>0</v>
      </c>
      <c r="Y43" s="315">
        <f t="shared" si="16"/>
        <v>0</v>
      </c>
      <c r="Z43" s="315">
        <f t="shared" si="17"/>
        <v>0</v>
      </c>
      <c r="AA43" s="321"/>
    </row>
    <row r="44" spans="1:27" x14ac:dyDescent="0.2">
      <c r="A44" s="642" t="s">
        <v>462</v>
      </c>
      <c r="B44" s="643">
        <v>6013</v>
      </c>
      <c r="C44" s="643">
        <v>1</v>
      </c>
      <c r="D44" s="657" t="str">
        <f t="shared" si="18"/>
        <v/>
      </c>
      <c r="E44" s="658">
        <f t="shared" si="19"/>
        <v>0</v>
      </c>
      <c r="F44" s="659">
        <f t="shared" si="0"/>
        <v>0</v>
      </c>
      <c r="G44" s="660">
        <f t="shared" si="1"/>
        <v>0</v>
      </c>
      <c r="H44" s="660">
        <f t="shared" si="2"/>
        <v>0</v>
      </c>
      <c r="I44" s="660">
        <f t="shared" si="3"/>
        <v>0</v>
      </c>
      <c r="J44" s="660">
        <f t="shared" si="4"/>
        <v>0</v>
      </c>
      <c r="K44" s="660">
        <f t="shared" si="5"/>
        <v>0</v>
      </c>
      <c r="L44" s="661">
        <f t="shared" si="20"/>
        <v>0</v>
      </c>
      <c r="M44" s="659">
        <f t="shared" si="6"/>
        <v>0</v>
      </c>
      <c r="N44" s="660">
        <f t="shared" si="7"/>
        <v>0</v>
      </c>
      <c r="O44" s="660">
        <f t="shared" si="8"/>
        <v>0</v>
      </c>
      <c r="P44" s="660">
        <f t="shared" si="9"/>
        <v>0</v>
      </c>
      <c r="Q44" s="660">
        <f t="shared" si="10"/>
        <v>0</v>
      </c>
      <c r="R44" s="658">
        <f t="shared" si="14"/>
        <v>0</v>
      </c>
      <c r="S44" s="641">
        <f t="shared" si="11"/>
        <v>0</v>
      </c>
      <c r="T44" s="641">
        <f t="shared" si="21"/>
        <v>0</v>
      </c>
      <c r="U44" s="659">
        <f t="shared" si="12"/>
        <v>0</v>
      </c>
      <c r="V44" s="661">
        <f t="shared" si="13"/>
        <v>0</v>
      </c>
      <c r="W44" s="315">
        <f t="shared" si="22"/>
        <v>0</v>
      </c>
      <c r="X44" s="315">
        <f t="shared" si="15"/>
        <v>0</v>
      </c>
      <c r="Y44" s="315">
        <f t="shared" si="16"/>
        <v>0</v>
      </c>
      <c r="Z44" s="315">
        <f t="shared" si="17"/>
        <v>0</v>
      </c>
      <c r="AA44" s="321"/>
    </row>
    <row r="45" spans="1:27" x14ac:dyDescent="0.2">
      <c r="A45" s="642" t="s">
        <v>463</v>
      </c>
      <c r="B45" s="643"/>
      <c r="C45" s="643">
        <v>0</v>
      </c>
      <c r="D45" s="657" t="str">
        <f t="shared" si="18"/>
        <v>(alias)</v>
      </c>
      <c r="E45" s="658">
        <f t="shared" si="19"/>
        <v>0</v>
      </c>
      <c r="F45" s="659">
        <f t="shared" si="0"/>
        <v>0</v>
      </c>
      <c r="G45" s="660">
        <f t="shared" si="1"/>
        <v>0</v>
      </c>
      <c r="H45" s="660">
        <f t="shared" si="2"/>
        <v>0</v>
      </c>
      <c r="I45" s="660">
        <f t="shared" si="3"/>
        <v>0</v>
      </c>
      <c r="J45" s="660">
        <f t="shared" si="4"/>
        <v>0</v>
      </c>
      <c r="K45" s="660">
        <f t="shared" si="5"/>
        <v>0</v>
      </c>
      <c r="L45" s="661">
        <f t="shared" si="20"/>
        <v>0</v>
      </c>
      <c r="M45" s="659">
        <f t="shared" si="6"/>
        <v>0</v>
      </c>
      <c r="N45" s="660">
        <f t="shared" si="7"/>
        <v>0</v>
      </c>
      <c r="O45" s="660">
        <f t="shared" si="8"/>
        <v>0</v>
      </c>
      <c r="P45" s="660">
        <f t="shared" si="9"/>
        <v>0</v>
      </c>
      <c r="Q45" s="660">
        <f t="shared" si="10"/>
        <v>0</v>
      </c>
      <c r="R45" s="658">
        <f t="shared" si="14"/>
        <v>0</v>
      </c>
      <c r="S45" s="641">
        <f t="shared" si="11"/>
        <v>0</v>
      </c>
      <c r="T45" s="641">
        <f t="shared" si="21"/>
        <v>0</v>
      </c>
      <c r="U45" s="659">
        <f t="shared" si="12"/>
        <v>0</v>
      </c>
      <c r="V45" s="661">
        <f t="shared" si="13"/>
        <v>0</v>
      </c>
      <c r="W45" s="315">
        <f t="shared" si="22"/>
        <v>0</v>
      </c>
      <c r="X45" s="315">
        <f t="shared" si="15"/>
        <v>0</v>
      </c>
      <c r="Y45" s="315">
        <f t="shared" si="16"/>
        <v>0</v>
      </c>
      <c r="Z45" s="315">
        <f t="shared" si="17"/>
        <v>0</v>
      </c>
      <c r="AA45" s="321"/>
    </row>
    <row r="46" spans="1:27" x14ac:dyDescent="0.2">
      <c r="A46" s="642" t="s">
        <v>736</v>
      </c>
      <c r="B46" s="643">
        <v>5005</v>
      </c>
      <c r="C46" s="643">
        <v>1</v>
      </c>
      <c r="D46" s="657" t="str">
        <f t="shared" si="18"/>
        <v/>
      </c>
      <c r="E46" s="658">
        <f t="shared" si="19"/>
        <v>0</v>
      </c>
      <c r="F46" s="659">
        <f t="shared" si="0"/>
        <v>0</v>
      </c>
      <c r="G46" s="660">
        <f t="shared" si="1"/>
        <v>0</v>
      </c>
      <c r="H46" s="660">
        <f t="shared" si="2"/>
        <v>0</v>
      </c>
      <c r="I46" s="660">
        <f t="shared" si="3"/>
        <v>0</v>
      </c>
      <c r="J46" s="660">
        <f t="shared" si="4"/>
        <v>0</v>
      </c>
      <c r="K46" s="660">
        <f t="shared" si="5"/>
        <v>0</v>
      </c>
      <c r="L46" s="661">
        <f t="shared" si="20"/>
        <v>0</v>
      </c>
      <c r="M46" s="659">
        <f t="shared" si="6"/>
        <v>0</v>
      </c>
      <c r="N46" s="660">
        <f t="shared" si="7"/>
        <v>0</v>
      </c>
      <c r="O46" s="660">
        <f t="shared" si="8"/>
        <v>0</v>
      </c>
      <c r="P46" s="660">
        <f t="shared" si="9"/>
        <v>0</v>
      </c>
      <c r="Q46" s="660">
        <f t="shared" si="10"/>
        <v>0</v>
      </c>
      <c r="R46" s="658">
        <f t="shared" si="14"/>
        <v>0</v>
      </c>
      <c r="S46" s="641">
        <f t="shared" si="11"/>
        <v>0</v>
      </c>
      <c r="T46" s="641">
        <f t="shared" si="21"/>
        <v>0</v>
      </c>
      <c r="U46" s="659">
        <f t="shared" si="12"/>
        <v>0</v>
      </c>
      <c r="V46" s="661">
        <f t="shared" si="13"/>
        <v>0</v>
      </c>
      <c r="W46" s="315">
        <f t="shared" si="22"/>
        <v>0</v>
      </c>
      <c r="X46" s="315">
        <f t="shared" si="15"/>
        <v>0</v>
      </c>
      <c r="Y46" s="315">
        <f t="shared" si="16"/>
        <v>0</v>
      </c>
      <c r="Z46" s="315">
        <f t="shared" si="17"/>
        <v>0</v>
      </c>
      <c r="AA46" s="321"/>
    </row>
    <row r="47" spans="1:27" x14ac:dyDescent="0.2">
      <c r="A47" s="642" t="s">
        <v>464</v>
      </c>
      <c r="B47" s="643">
        <v>6016</v>
      </c>
      <c r="C47" s="643">
        <v>1</v>
      </c>
      <c r="D47" s="657" t="str">
        <f t="shared" si="18"/>
        <v/>
      </c>
      <c r="E47" s="658">
        <f t="shared" si="19"/>
        <v>0</v>
      </c>
      <c r="F47" s="659">
        <f t="shared" si="0"/>
        <v>0</v>
      </c>
      <c r="G47" s="660">
        <f t="shared" si="1"/>
        <v>0</v>
      </c>
      <c r="H47" s="660">
        <f t="shared" si="2"/>
        <v>0</v>
      </c>
      <c r="I47" s="660">
        <f t="shared" si="3"/>
        <v>0</v>
      </c>
      <c r="J47" s="660">
        <f t="shared" si="4"/>
        <v>0</v>
      </c>
      <c r="K47" s="660">
        <f t="shared" si="5"/>
        <v>0</v>
      </c>
      <c r="L47" s="661">
        <f t="shared" si="20"/>
        <v>0</v>
      </c>
      <c r="M47" s="659">
        <f t="shared" si="6"/>
        <v>0</v>
      </c>
      <c r="N47" s="660">
        <f t="shared" si="7"/>
        <v>0</v>
      </c>
      <c r="O47" s="660">
        <f t="shared" si="8"/>
        <v>0</v>
      </c>
      <c r="P47" s="660">
        <f t="shared" si="9"/>
        <v>0</v>
      </c>
      <c r="Q47" s="660">
        <f t="shared" si="10"/>
        <v>0</v>
      </c>
      <c r="R47" s="658">
        <f t="shared" si="14"/>
        <v>0</v>
      </c>
      <c r="S47" s="641">
        <f t="shared" si="11"/>
        <v>0</v>
      </c>
      <c r="T47" s="641">
        <f t="shared" si="21"/>
        <v>0</v>
      </c>
      <c r="U47" s="659">
        <f t="shared" si="12"/>
        <v>0</v>
      </c>
      <c r="V47" s="661">
        <f t="shared" si="13"/>
        <v>0</v>
      </c>
      <c r="W47" s="315">
        <f t="shared" si="22"/>
        <v>0</v>
      </c>
      <c r="X47" s="315">
        <f t="shared" si="15"/>
        <v>0</v>
      </c>
      <c r="Y47" s="315">
        <f t="shared" si="16"/>
        <v>0</v>
      </c>
      <c r="Z47" s="315">
        <f t="shared" si="17"/>
        <v>0</v>
      </c>
      <c r="AA47" s="321"/>
    </row>
    <row r="48" spans="1:27" x14ac:dyDescent="0.2">
      <c r="A48" s="642" t="s">
        <v>465</v>
      </c>
      <c r="B48" s="643">
        <v>5065</v>
      </c>
      <c r="C48" s="643">
        <v>1</v>
      </c>
      <c r="D48" s="657" t="str">
        <f t="shared" si="18"/>
        <v/>
      </c>
      <c r="E48" s="658">
        <f t="shared" si="19"/>
        <v>0</v>
      </c>
      <c r="F48" s="659">
        <f t="shared" si="0"/>
        <v>0</v>
      </c>
      <c r="G48" s="660">
        <f t="shared" si="1"/>
        <v>0</v>
      </c>
      <c r="H48" s="660">
        <f t="shared" si="2"/>
        <v>0</v>
      </c>
      <c r="I48" s="660">
        <f t="shared" si="3"/>
        <v>0</v>
      </c>
      <c r="J48" s="660">
        <f t="shared" si="4"/>
        <v>0</v>
      </c>
      <c r="K48" s="660">
        <f t="shared" si="5"/>
        <v>0</v>
      </c>
      <c r="L48" s="661">
        <f t="shared" si="20"/>
        <v>0</v>
      </c>
      <c r="M48" s="659">
        <f t="shared" si="6"/>
        <v>0</v>
      </c>
      <c r="N48" s="660">
        <f t="shared" si="7"/>
        <v>0</v>
      </c>
      <c r="O48" s="660">
        <f t="shared" si="8"/>
        <v>0</v>
      </c>
      <c r="P48" s="660">
        <f t="shared" si="9"/>
        <v>0</v>
      </c>
      <c r="Q48" s="660">
        <f t="shared" si="10"/>
        <v>0</v>
      </c>
      <c r="R48" s="658">
        <f t="shared" si="14"/>
        <v>0</v>
      </c>
      <c r="S48" s="641">
        <f t="shared" si="11"/>
        <v>0</v>
      </c>
      <c r="T48" s="641">
        <f t="shared" si="21"/>
        <v>0</v>
      </c>
      <c r="U48" s="659">
        <f t="shared" si="12"/>
        <v>0</v>
      </c>
      <c r="V48" s="661">
        <f t="shared" si="13"/>
        <v>0</v>
      </c>
      <c r="W48" s="315">
        <f t="shared" si="22"/>
        <v>0</v>
      </c>
      <c r="X48" s="315">
        <f t="shared" si="15"/>
        <v>0</v>
      </c>
      <c r="Y48" s="315">
        <f t="shared" si="16"/>
        <v>0</v>
      </c>
      <c r="Z48" s="315">
        <f t="shared" si="17"/>
        <v>0</v>
      </c>
      <c r="AA48" s="321"/>
    </row>
    <row r="49" spans="1:27" x14ac:dyDescent="0.2">
      <c r="A49" s="642" t="s">
        <v>466</v>
      </c>
      <c r="B49" s="643">
        <v>5006</v>
      </c>
      <c r="C49" s="643">
        <v>1</v>
      </c>
      <c r="D49" s="657" t="str">
        <f t="shared" si="18"/>
        <v/>
      </c>
      <c r="E49" s="658">
        <f t="shared" si="19"/>
        <v>0</v>
      </c>
      <c r="F49" s="659">
        <f t="shared" si="0"/>
        <v>0</v>
      </c>
      <c r="G49" s="660">
        <f t="shared" si="1"/>
        <v>0</v>
      </c>
      <c r="H49" s="660">
        <f t="shared" si="2"/>
        <v>0</v>
      </c>
      <c r="I49" s="660">
        <f t="shared" si="3"/>
        <v>0</v>
      </c>
      <c r="J49" s="660">
        <f t="shared" si="4"/>
        <v>0</v>
      </c>
      <c r="K49" s="660">
        <f t="shared" si="5"/>
        <v>0</v>
      </c>
      <c r="L49" s="661">
        <f t="shared" si="20"/>
        <v>0</v>
      </c>
      <c r="M49" s="659">
        <f t="shared" si="6"/>
        <v>0</v>
      </c>
      <c r="N49" s="660">
        <f t="shared" si="7"/>
        <v>0</v>
      </c>
      <c r="O49" s="660">
        <f t="shared" si="8"/>
        <v>0</v>
      </c>
      <c r="P49" s="660">
        <f t="shared" si="9"/>
        <v>0</v>
      </c>
      <c r="Q49" s="660">
        <f t="shared" si="10"/>
        <v>0</v>
      </c>
      <c r="R49" s="658">
        <f t="shared" si="14"/>
        <v>0</v>
      </c>
      <c r="S49" s="641">
        <f t="shared" si="11"/>
        <v>0</v>
      </c>
      <c r="T49" s="641">
        <f t="shared" si="21"/>
        <v>0</v>
      </c>
      <c r="U49" s="659">
        <f t="shared" si="12"/>
        <v>0</v>
      </c>
      <c r="V49" s="661">
        <f t="shared" si="13"/>
        <v>0</v>
      </c>
      <c r="W49" s="315">
        <f t="shared" si="22"/>
        <v>0</v>
      </c>
      <c r="X49" s="315">
        <f t="shared" si="15"/>
        <v>0</v>
      </c>
      <c r="Y49" s="315">
        <f t="shared" si="16"/>
        <v>0</v>
      </c>
      <c r="Z49" s="315">
        <f t="shared" si="17"/>
        <v>0</v>
      </c>
      <c r="AA49" s="321"/>
    </row>
    <row r="50" spans="1:27" x14ac:dyDescent="0.2">
      <c r="A50" s="642" t="s">
        <v>1200</v>
      </c>
      <c r="B50" s="643">
        <v>5146</v>
      </c>
      <c r="C50" s="643">
        <v>1</v>
      </c>
      <c r="D50" s="657" t="str">
        <f t="shared" si="18"/>
        <v/>
      </c>
      <c r="E50" s="658">
        <f t="shared" si="19"/>
        <v>0</v>
      </c>
      <c r="F50" s="659">
        <f t="shared" si="0"/>
        <v>0</v>
      </c>
      <c r="G50" s="660">
        <f t="shared" si="1"/>
        <v>0</v>
      </c>
      <c r="H50" s="660">
        <f t="shared" si="2"/>
        <v>0</v>
      </c>
      <c r="I50" s="660">
        <f t="shared" si="3"/>
        <v>0</v>
      </c>
      <c r="J50" s="660">
        <f t="shared" si="4"/>
        <v>0</v>
      </c>
      <c r="K50" s="660">
        <f t="shared" si="5"/>
        <v>0</v>
      </c>
      <c r="L50" s="661">
        <f t="shared" si="20"/>
        <v>0</v>
      </c>
      <c r="M50" s="659">
        <f t="shared" si="6"/>
        <v>0</v>
      </c>
      <c r="N50" s="660">
        <f t="shared" si="7"/>
        <v>0</v>
      </c>
      <c r="O50" s="660">
        <f t="shared" si="8"/>
        <v>0</v>
      </c>
      <c r="P50" s="660">
        <f t="shared" si="9"/>
        <v>0</v>
      </c>
      <c r="Q50" s="660">
        <f t="shared" si="10"/>
        <v>0</v>
      </c>
      <c r="R50" s="658">
        <f t="shared" si="14"/>
        <v>0</v>
      </c>
      <c r="S50" s="641">
        <f t="shared" si="11"/>
        <v>0</v>
      </c>
      <c r="T50" s="641">
        <f t="shared" si="21"/>
        <v>0</v>
      </c>
      <c r="U50" s="659">
        <f t="shared" si="12"/>
        <v>0</v>
      </c>
      <c r="V50" s="661">
        <f t="shared" si="13"/>
        <v>0</v>
      </c>
      <c r="W50" s="315">
        <f t="shared" si="22"/>
        <v>0</v>
      </c>
      <c r="X50" s="315">
        <f t="shared" si="15"/>
        <v>0</v>
      </c>
      <c r="Y50" s="315">
        <f t="shared" si="16"/>
        <v>0</v>
      </c>
      <c r="Z50" s="315">
        <f t="shared" si="17"/>
        <v>0</v>
      </c>
      <c r="AA50" s="321"/>
    </row>
    <row r="51" spans="1:27" x14ac:dyDescent="0.2">
      <c r="A51" s="642" t="s">
        <v>467</v>
      </c>
      <c r="B51" s="643">
        <v>5128</v>
      </c>
      <c r="C51" s="643">
        <v>1</v>
      </c>
      <c r="D51" s="657" t="str">
        <f t="shared" si="18"/>
        <v/>
      </c>
      <c r="E51" s="658">
        <f t="shared" si="19"/>
        <v>0</v>
      </c>
      <c r="F51" s="659">
        <f t="shared" si="0"/>
        <v>0</v>
      </c>
      <c r="G51" s="660">
        <f t="shared" si="1"/>
        <v>0</v>
      </c>
      <c r="H51" s="660">
        <f t="shared" si="2"/>
        <v>0</v>
      </c>
      <c r="I51" s="660">
        <f t="shared" si="3"/>
        <v>0</v>
      </c>
      <c r="J51" s="660">
        <f t="shared" si="4"/>
        <v>0</v>
      </c>
      <c r="K51" s="660">
        <f t="shared" si="5"/>
        <v>0</v>
      </c>
      <c r="L51" s="661">
        <f t="shared" si="20"/>
        <v>0</v>
      </c>
      <c r="M51" s="659">
        <f t="shared" si="6"/>
        <v>0</v>
      </c>
      <c r="N51" s="660">
        <f t="shared" si="7"/>
        <v>0</v>
      </c>
      <c r="O51" s="660">
        <f t="shared" si="8"/>
        <v>0</v>
      </c>
      <c r="P51" s="660">
        <f t="shared" si="9"/>
        <v>0</v>
      </c>
      <c r="Q51" s="660">
        <f t="shared" si="10"/>
        <v>0</v>
      </c>
      <c r="R51" s="658">
        <f t="shared" si="14"/>
        <v>0</v>
      </c>
      <c r="S51" s="641">
        <f t="shared" si="11"/>
        <v>0</v>
      </c>
      <c r="T51" s="641">
        <f t="shared" si="21"/>
        <v>0</v>
      </c>
      <c r="U51" s="659">
        <f t="shared" si="12"/>
        <v>0</v>
      </c>
      <c r="V51" s="661">
        <f t="shared" si="13"/>
        <v>0</v>
      </c>
      <c r="W51" s="315">
        <f t="shared" si="22"/>
        <v>0</v>
      </c>
      <c r="X51" s="315">
        <f t="shared" si="15"/>
        <v>0</v>
      </c>
      <c r="Y51" s="315">
        <f t="shared" si="16"/>
        <v>0</v>
      </c>
      <c r="Z51" s="315">
        <f t="shared" si="17"/>
        <v>0</v>
      </c>
      <c r="AA51" s="321"/>
    </row>
    <row r="52" spans="1:27" x14ac:dyDescent="0.2">
      <c r="A52" s="642" t="s">
        <v>468</v>
      </c>
      <c r="B52" s="643"/>
      <c r="C52" s="643">
        <v>0</v>
      </c>
      <c r="D52" s="657" t="str">
        <f t="shared" si="18"/>
        <v>(alias)</v>
      </c>
      <c r="E52" s="658">
        <f t="shared" si="19"/>
        <v>0</v>
      </c>
      <c r="F52" s="659">
        <f t="shared" si="0"/>
        <v>0</v>
      </c>
      <c r="G52" s="660">
        <f t="shared" si="1"/>
        <v>0</v>
      </c>
      <c r="H52" s="660">
        <f t="shared" si="2"/>
        <v>0</v>
      </c>
      <c r="I52" s="660">
        <f t="shared" si="3"/>
        <v>0</v>
      </c>
      <c r="J52" s="660">
        <f t="shared" si="4"/>
        <v>0</v>
      </c>
      <c r="K52" s="660">
        <f t="shared" si="5"/>
        <v>0</v>
      </c>
      <c r="L52" s="661">
        <f t="shared" si="20"/>
        <v>0</v>
      </c>
      <c r="M52" s="659">
        <f t="shared" si="6"/>
        <v>0</v>
      </c>
      <c r="N52" s="660">
        <f t="shared" si="7"/>
        <v>0</v>
      </c>
      <c r="O52" s="660">
        <f t="shared" si="8"/>
        <v>0</v>
      </c>
      <c r="P52" s="660">
        <f t="shared" si="9"/>
        <v>0</v>
      </c>
      <c r="Q52" s="660">
        <f t="shared" si="10"/>
        <v>0</v>
      </c>
      <c r="R52" s="658">
        <f t="shared" si="14"/>
        <v>0</v>
      </c>
      <c r="S52" s="641">
        <f t="shared" si="11"/>
        <v>0</v>
      </c>
      <c r="T52" s="641">
        <f t="shared" si="21"/>
        <v>0</v>
      </c>
      <c r="U52" s="659">
        <f t="shared" si="12"/>
        <v>0</v>
      </c>
      <c r="V52" s="661">
        <f t="shared" si="13"/>
        <v>0</v>
      </c>
      <c r="W52" s="315">
        <f t="shared" si="22"/>
        <v>0</v>
      </c>
      <c r="X52" s="315">
        <f t="shared" si="15"/>
        <v>0</v>
      </c>
      <c r="Y52" s="315">
        <f t="shared" si="16"/>
        <v>0</v>
      </c>
      <c r="Z52" s="315">
        <f t="shared" si="17"/>
        <v>0</v>
      </c>
      <c r="AA52" s="321"/>
    </row>
    <row r="53" spans="1:27" x14ac:dyDescent="0.2">
      <c r="A53" s="642" t="s">
        <v>737</v>
      </c>
      <c r="B53" s="643">
        <v>4002</v>
      </c>
      <c r="C53" s="643">
        <v>1</v>
      </c>
      <c r="D53" s="657" t="str">
        <f t="shared" si="18"/>
        <v/>
      </c>
      <c r="E53" s="658">
        <f t="shared" si="19"/>
        <v>0</v>
      </c>
      <c r="F53" s="659">
        <f t="shared" si="0"/>
        <v>0</v>
      </c>
      <c r="G53" s="660">
        <f t="shared" si="1"/>
        <v>0</v>
      </c>
      <c r="H53" s="660">
        <f t="shared" si="2"/>
        <v>0</v>
      </c>
      <c r="I53" s="660">
        <f t="shared" si="3"/>
        <v>0</v>
      </c>
      <c r="J53" s="660">
        <f t="shared" si="4"/>
        <v>0</v>
      </c>
      <c r="K53" s="660">
        <f t="shared" si="5"/>
        <v>0</v>
      </c>
      <c r="L53" s="661">
        <f t="shared" si="20"/>
        <v>0</v>
      </c>
      <c r="M53" s="659">
        <f t="shared" si="6"/>
        <v>0</v>
      </c>
      <c r="N53" s="660">
        <f t="shared" si="7"/>
        <v>0</v>
      </c>
      <c r="O53" s="660">
        <f t="shared" si="8"/>
        <v>0</v>
      </c>
      <c r="P53" s="660">
        <f t="shared" si="9"/>
        <v>0</v>
      </c>
      <c r="Q53" s="660">
        <f t="shared" si="10"/>
        <v>0</v>
      </c>
      <c r="R53" s="658">
        <f t="shared" si="14"/>
        <v>0</v>
      </c>
      <c r="S53" s="641">
        <f t="shared" si="11"/>
        <v>0</v>
      </c>
      <c r="T53" s="641">
        <f t="shared" si="21"/>
        <v>0</v>
      </c>
      <c r="U53" s="659">
        <f t="shared" si="12"/>
        <v>0</v>
      </c>
      <c r="V53" s="661">
        <f t="shared" si="13"/>
        <v>0</v>
      </c>
      <c r="W53" s="315">
        <f t="shared" si="22"/>
        <v>0</v>
      </c>
      <c r="X53" s="315">
        <f t="shared" si="15"/>
        <v>0</v>
      </c>
      <c r="Y53" s="315">
        <f t="shared" si="16"/>
        <v>0</v>
      </c>
      <c r="Z53" s="315">
        <f t="shared" si="17"/>
        <v>0</v>
      </c>
      <c r="AA53" s="321"/>
    </row>
    <row r="54" spans="1:27" x14ac:dyDescent="0.2">
      <c r="A54" s="642" t="s">
        <v>469</v>
      </c>
      <c r="B54" s="643">
        <v>5121</v>
      </c>
      <c r="C54" s="643">
        <v>1</v>
      </c>
      <c r="D54" s="657" t="str">
        <f t="shared" si="18"/>
        <v/>
      </c>
      <c r="E54" s="658">
        <f t="shared" si="19"/>
        <v>0</v>
      </c>
      <c r="F54" s="659">
        <f t="shared" si="0"/>
        <v>0</v>
      </c>
      <c r="G54" s="660">
        <f t="shared" si="1"/>
        <v>0</v>
      </c>
      <c r="H54" s="660">
        <f t="shared" si="2"/>
        <v>0</v>
      </c>
      <c r="I54" s="660">
        <f t="shared" si="3"/>
        <v>0</v>
      </c>
      <c r="J54" s="660">
        <f t="shared" si="4"/>
        <v>0</v>
      </c>
      <c r="K54" s="660">
        <f t="shared" si="5"/>
        <v>0</v>
      </c>
      <c r="L54" s="661">
        <f t="shared" si="20"/>
        <v>0</v>
      </c>
      <c r="M54" s="659">
        <f t="shared" si="6"/>
        <v>0</v>
      </c>
      <c r="N54" s="660">
        <f t="shared" si="7"/>
        <v>0</v>
      </c>
      <c r="O54" s="660">
        <f t="shared" si="8"/>
        <v>0</v>
      </c>
      <c r="P54" s="660">
        <f t="shared" si="9"/>
        <v>0</v>
      </c>
      <c r="Q54" s="660">
        <f t="shared" si="10"/>
        <v>0</v>
      </c>
      <c r="R54" s="658">
        <f t="shared" si="14"/>
        <v>0</v>
      </c>
      <c r="S54" s="641">
        <f t="shared" si="11"/>
        <v>0</v>
      </c>
      <c r="T54" s="641">
        <f t="shared" si="21"/>
        <v>0</v>
      </c>
      <c r="U54" s="659">
        <f t="shared" si="12"/>
        <v>0</v>
      </c>
      <c r="V54" s="661">
        <f t="shared" si="13"/>
        <v>0</v>
      </c>
      <c r="W54" s="315">
        <f t="shared" si="22"/>
        <v>0</v>
      </c>
      <c r="X54" s="315">
        <f t="shared" si="15"/>
        <v>0</v>
      </c>
      <c r="Y54" s="315">
        <f t="shared" si="16"/>
        <v>0</v>
      </c>
      <c r="Z54" s="315">
        <f t="shared" si="17"/>
        <v>0</v>
      </c>
      <c r="AA54" s="321"/>
    </row>
    <row r="55" spans="1:27" x14ac:dyDescent="0.2">
      <c r="A55" s="642" t="s">
        <v>1208</v>
      </c>
      <c r="B55" s="643">
        <v>5154</v>
      </c>
      <c r="C55" s="643">
        <v>1</v>
      </c>
      <c r="D55" s="657" t="str">
        <f t="shared" si="18"/>
        <v/>
      </c>
      <c r="E55" s="658">
        <f t="shared" si="19"/>
        <v>0</v>
      </c>
      <c r="F55" s="659">
        <f t="shared" si="0"/>
        <v>0</v>
      </c>
      <c r="G55" s="660">
        <f t="shared" si="1"/>
        <v>0</v>
      </c>
      <c r="H55" s="660">
        <f t="shared" si="2"/>
        <v>0</v>
      </c>
      <c r="I55" s="660">
        <f t="shared" si="3"/>
        <v>0</v>
      </c>
      <c r="J55" s="660">
        <f t="shared" si="4"/>
        <v>0</v>
      </c>
      <c r="K55" s="660">
        <f t="shared" si="5"/>
        <v>0</v>
      </c>
      <c r="L55" s="661">
        <f t="shared" si="20"/>
        <v>0</v>
      </c>
      <c r="M55" s="659">
        <f t="shared" si="6"/>
        <v>0</v>
      </c>
      <c r="N55" s="660">
        <f t="shared" si="7"/>
        <v>0</v>
      </c>
      <c r="O55" s="660">
        <f t="shared" si="8"/>
        <v>0</v>
      </c>
      <c r="P55" s="660">
        <f t="shared" si="9"/>
        <v>0</v>
      </c>
      <c r="Q55" s="660">
        <f t="shared" si="10"/>
        <v>0</v>
      </c>
      <c r="R55" s="658">
        <f t="shared" si="14"/>
        <v>0</v>
      </c>
      <c r="S55" s="641">
        <f t="shared" si="11"/>
        <v>0</v>
      </c>
      <c r="T55" s="641">
        <f t="shared" si="21"/>
        <v>0</v>
      </c>
      <c r="U55" s="659">
        <f t="shared" si="12"/>
        <v>0</v>
      </c>
      <c r="V55" s="661">
        <f t="shared" si="13"/>
        <v>0</v>
      </c>
      <c r="W55" s="315">
        <f t="shared" si="22"/>
        <v>0</v>
      </c>
      <c r="X55" s="315">
        <f t="shared" si="15"/>
        <v>0</v>
      </c>
      <c r="Y55" s="315">
        <f t="shared" si="16"/>
        <v>0</v>
      </c>
      <c r="Z55" s="315">
        <f t="shared" si="17"/>
        <v>0</v>
      </c>
      <c r="AA55" s="321"/>
    </row>
    <row r="56" spans="1:27" x14ac:dyDescent="0.2">
      <c r="A56" s="642" t="s">
        <v>470</v>
      </c>
      <c r="B56" s="643">
        <v>5081</v>
      </c>
      <c r="C56" s="643">
        <v>1</v>
      </c>
      <c r="D56" s="657" t="str">
        <f t="shared" si="18"/>
        <v/>
      </c>
      <c r="E56" s="658">
        <f t="shared" si="19"/>
        <v>0</v>
      </c>
      <c r="F56" s="659">
        <f t="shared" si="0"/>
        <v>0</v>
      </c>
      <c r="G56" s="660">
        <f t="shared" si="1"/>
        <v>0</v>
      </c>
      <c r="H56" s="660">
        <f t="shared" si="2"/>
        <v>0</v>
      </c>
      <c r="I56" s="660">
        <f t="shared" si="3"/>
        <v>0</v>
      </c>
      <c r="J56" s="660">
        <f t="shared" si="4"/>
        <v>0</v>
      </c>
      <c r="K56" s="660">
        <f t="shared" si="5"/>
        <v>0</v>
      </c>
      <c r="L56" s="661">
        <f t="shared" si="20"/>
        <v>0</v>
      </c>
      <c r="M56" s="659">
        <f t="shared" si="6"/>
        <v>0</v>
      </c>
      <c r="N56" s="660">
        <f t="shared" si="7"/>
        <v>0</v>
      </c>
      <c r="O56" s="660">
        <f t="shared" si="8"/>
        <v>0</v>
      </c>
      <c r="P56" s="660">
        <f t="shared" si="9"/>
        <v>0</v>
      </c>
      <c r="Q56" s="660">
        <f t="shared" si="10"/>
        <v>0</v>
      </c>
      <c r="R56" s="658">
        <f t="shared" si="14"/>
        <v>0</v>
      </c>
      <c r="S56" s="641">
        <f t="shared" si="11"/>
        <v>0</v>
      </c>
      <c r="T56" s="641">
        <f t="shared" si="21"/>
        <v>0</v>
      </c>
      <c r="U56" s="659">
        <f t="shared" si="12"/>
        <v>0</v>
      </c>
      <c r="V56" s="661">
        <f t="shared" si="13"/>
        <v>0</v>
      </c>
      <c r="W56" s="315">
        <f t="shared" si="22"/>
        <v>0</v>
      </c>
      <c r="X56" s="315">
        <f t="shared" si="15"/>
        <v>0</v>
      </c>
      <c r="Y56" s="315">
        <f t="shared" si="16"/>
        <v>0</v>
      </c>
      <c r="Z56" s="315">
        <f t="shared" si="17"/>
        <v>0</v>
      </c>
      <c r="AA56" s="321"/>
    </row>
    <row r="57" spans="1:27" x14ac:dyDescent="0.2">
      <c r="A57" s="642" t="s">
        <v>471</v>
      </c>
      <c r="B57" s="643">
        <v>5088</v>
      </c>
      <c r="C57" s="643">
        <v>1</v>
      </c>
      <c r="D57" s="657" t="str">
        <f t="shared" si="18"/>
        <v/>
      </c>
      <c r="E57" s="658">
        <f t="shared" si="19"/>
        <v>0</v>
      </c>
      <c r="F57" s="659">
        <f t="shared" si="0"/>
        <v>0</v>
      </c>
      <c r="G57" s="660">
        <f t="shared" si="1"/>
        <v>0</v>
      </c>
      <c r="H57" s="660">
        <f t="shared" si="2"/>
        <v>0</v>
      </c>
      <c r="I57" s="660">
        <f t="shared" si="3"/>
        <v>0</v>
      </c>
      <c r="J57" s="660">
        <f t="shared" si="4"/>
        <v>0</v>
      </c>
      <c r="K57" s="660">
        <f t="shared" si="5"/>
        <v>0</v>
      </c>
      <c r="L57" s="661">
        <f t="shared" si="20"/>
        <v>0</v>
      </c>
      <c r="M57" s="659">
        <f t="shared" si="6"/>
        <v>0</v>
      </c>
      <c r="N57" s="660">
        <f t="shared" si="7"/>
        <v>0</v>
      </c>
      <c r="O57" s="660">
        <f t="shared" si="8"/>
        <v>0</v>
      </c>
      <c r="P57" s="660">
        <f t="shared" si="9"/>
        <v>0</v>
      </c>
      <c r="Q57" s="660">
        <f t="shared" si="10"/>
        <v>0</v>
      </c>
      <c r="R57" s="658">
        <f t="shared" si="14"/>
        <v>0</v>
      </c>
      <c r="S57" s="641">
        <f t="shared" si="11"/>
        <v>0</v>
      </c>
      <c r="T57" s="641">
        <f t="shared" si="21"/>
        <v>0</v>
      </c>
      <c r="U57" s="659">
        <f t="shared" si="12"/>
        <v>0</v>
      </c>
      <c r="V57" s="661">
        <f t="shared" si="13"/>
        <v>0</v>
      </c>
      <c r="W57" s="315">
        <f t="shared" si="22"/>
        <v>0</v>
      </c>
      <c r="X57" s="315">
        <f t="shared" si="15"/>
        <v>0</v>
      </c>
      <c r="Y57" s="315">
        <f t="shared" si="16"/>
        <v>0</v>
      </c>
      <c r="Z57" s="315">
        <f t="shared" si="17"/>
        <v>0</v>
      </c>
      <c r="AA57" s="321"/>
    </row>
    <row r="58" spans="1:27" x14ac:dyDescent="0.2">
      <c r="A58" s="642" t="s">
        <v>1234</v>
      </c>
      <c r="B58" s="643">
        <v>5158</v>
      </c>
      <c r="C58" s="643">
        <v>1</v>
      </c>
      <c r="D58" s="657" t="str">
        <f t="shared" si="18"/>
        <v/>
      </c>
      <c r="E58" s="658">
        <f t="shared" si="19"/>
        <v>0</v>
      </c>
      <c r="F58" s="659">
        <f t="shared" si="0"/>
        <v>0</v>
      </c>
      <c r="G58" s="660">
        <f t="shared" si="1"/>
        <v>0</v>
      </c>
      <c r="H58" s="660">
        <f t="shared" si="2"/>
        <v>0</v>
      </c>
      <c r="I58" s="660">
        <f t="shared" si="3"/>
        <v>0</v>
      </c>
      <c r="J58" s="660">
        <f t="shared" si="4"/>
        <v>0</v>
      </c>
      <c r="K58" s="660">
        <f t="shared" si="5"/>
        <v>0</v>
      </c>
      <c r="L58" s="661">
        <f t="shared" si="20"/>
        <v>0</v>
      </c>
      <c r="M58" s="659">
        <f t="shared" si="6"/>
        <v>0</v>
      </c>
      <c r="N58" s="660">
        <f t="shared" si="7"/>
        <v>0</v>
      </c>
      <c r="O58" s="660">
        <f t="shared" si="8"/>
        <v>0</v>
      </c>
      <c r="P58" s="660">
        <f t="shared" si="9"/>
        <v>0</v>
      </c>
      <c r="Q58" s="660">
        <f t="shared" si="10"/>
        <v>0</v>
      </c>
      <c r="R58" s="658">
        <f t="shared" si="14"/>
        <v>0</v>
      </c>
      <c r="S58" s="641">
        <f t="shared" si="11"/>
        <v>0</v>
      </c>
      <c r="T58" s="641">
        <f t="shared" si="21"/>
        <v>0</v>
      </c>
      <c r="U58" s="659">
        <f t="shared" si="12"/>
        <v>0</v>
      </c>
      <c r="V58" s="661">
        <f t="shared" si="13"/>
        <v>0</v>
      </c>
      <c r="W58" s="315">
        <f t="shared" si="22"/>
        <v>0</v>
      </c>
      <c r="X58" s="315">
        <f t="shared" si="15"/>
        <v>0</v>
      </c>
      <c r="Y58" s="315">
        <f t="shared" si="16"/>
        <v>0</v>
      </c>
      <c r="Z58" s="315">
        <f t="shared" si="17"/>
        <v>0</v>
      </c>
      <c r="AA58" s="321"/>
    </row>
    <row r="59" spans="1:27" x14ac:dyDescent="0.2">
      <c r="A59" s="642" t="s">
        <v>472</v>
      </c>
      <c r="B59" s="643"/>
      <c r="C59" s="643">
        <v>0</v>
      </c>
      <c r="D59" s="657" t="str">
        <f t="shared" si="18"/>
        <v>(alias)</v>
      </c>
      <c r="E59" s="658">
        <f t="shared" si="19"/>
        <v>0</v>
      </c>
      <c r="F59" s="659">
        <f t="shared" si="0"/>
        <v>0</v>
      </c>
      <c r="G59" s="660">
        <f t="shared" si="1"/>
        <v>0</v>
      </c>
      <c r="H59" s="660">
        <f t="shared" si="2"/>
        <v>0</v>
      </c>
      <c r="I59" s="660">
        <f t="shared" si="3"/>
        <v>0</v>
      </c>
      <c r="J59" s="660">
        <f t="shared" si="4"/>
        <v>0</v>
      </c>
      <c r="K59" s="660">
        <f t="shared" si="5"/>
        <v>0</v>
      </c>
      <c r="L59" s="661">
        <f t="shared" si="20"/>
        <v>0</v>
      </c>
      <c r="M59" s="659">
        <f t="shared" si="6"/>
        <v>0</v>
      </c>
      <c r="N59" s="660">
        <f t="shared" si="7"/>
        <v>0</v>
      </c>
      <c r="O59" s="660">
        <f t="shared" si="8"/>
        <v>0</v>
      </c>
      <c r="P59" s="660">
        <f t="shared" si="9"/>
        <v>0</v>
      </c>
      <c r="Q59" s="660">
        <f t="shared" si="10"/>
        <v>0</v>
      </c>
      <c r="R59" s="658">
        <f t="shared" si="14"/>
        <v>0</v>
      </c>
      <c r="S59" s="641">
        <f t="shared" si="11"/>
        <v>0</v>
      </c>
      <c r="T59" s="641">
        <f t="shared" si="21"/>
        <v>0</v>
      </c>
      <c r="U59" s="659">
        <f t="shared" si="12"/>
        <v>0</v>
      </c>
      <c r="V59" s="661">
        <f t="shared" si="13"/>
        <v>0</v>
      </c>
      <c r="W59" s="315">
        <f t="shared" si="22"/>
        <v>0</v>
      </c>
      <c r="X59" s="315">
        <f t="shared" si="15"/>
        <v>0</v>
      </c>
      <c r="Y59" s="315">
        <f t="shared" si="16"/>
        <v>0</v>
      </c>
      <c r="Z59" s="315">
        <f t="shared" si="17"/>
        <v>0</v>
      </c>
      <c r="AA59" s="321"/>
    </row>
    <row r="60" spans="1:27" x14ac:dyDescent="0.2">
      <c r="A60" s="642" t="s">
        <v>473</v>
      </c>
      <c r="B60" s="643"/>
      <c r="C60" s="643">
        <v>0</v>
      </c>
      <c r="D60" s="657" t="str">
        <f t="shared" si="18"/>
        <v>(alias)</v>
      </c>
      <c r="E60" s="658">
        <f t="shared" si="19"/>
        <v>0</v>
      </c>
      <c r="F60" s="659">
        <f t="shared" si="0"/>
        <v>0</v>
      </c>
      <c r="G60" s="660">
        <f t="shared" si="1"/>
        <v>0</v>
      </c>
      <c r="H60" s="660">
        <f t="shared" si="2"/>
        <v>0</v>
      </c>
      <c r="I60" s="660">
        <f t="shared" si="3"/>
        <v>0</v>
      </c>
      <c r="J60" s="660">
        <f t="shared" si="4"/>
        <v>0</v>
      </c>
      <c r="K60" s="660">
        <f t="shared" si="5"/>
        <v>0</v>
      </c>
      <c r="L60" s="661">
        <f t="shared" si="20"/>
        <v>0</v>
      </c>
      <c r="M60" s="659">
        <f t="shared" si="6"/>
        <v>0</v>
      </c>
      <c r="N60" s="660">
        <f t="shared" si="7"/>
        <v>0</v>
      </c>
      <c r="O60" s="660">
        <f t="shared" si="8"/>
        <v>0</v>
      </c>
      <c r="P60" s="660">
        <f t="shared" si="9"/>
        <v>0</v>
      </c>
      <c r="Q60" s="660">
        <f t="shared" si="10"/>
        <v>0</v>
      </c>
      <c r="R60" s="658">
        <f t="shared" si="14"/>
        <v>0</v>
      </c>
      <c r="S60" s="641">
        <f t="shared" si="11"/>
        <v>0</v>
      </c>
      <c r="T60" s="641">
        <f t="shared" si="21"/>
        <v>0</v>
      </c>
      <c r="U60" s="659">
        <f t="shared" si="12"/>
        <v>0</v>
      </c>
      <c r="V60" s="661">
        <f t="shared" si="13"/>
        <v>0</v>
      </c>
      <c r="W60" s="315">
        <f t="shared" si="22"/>
        <v>0</v>
      </c>
      <c r="X60" s="315">
        <f t="shared" si="15"/>
        <v>0</v>
      </c>
      <c r="Y60" s="315">
        <f t="shared" si="16"/>
        <v>0</v>
      </c>
      <c r="Z60" s="315">
        <f t="shared" si="17"/>
        <v>0</v>
      </c>
      <c r="AA60" s="321"/>
    </row>
    <row r="61" spans="1:27" x14ac:dyDescent="0.2">
      <c r="A61" s="642" t="s">
        <v>474</v>
      </c>
      <c r="B61" s="643">
        <v>5010</v>
      </c>
      <c r="C61" s="643">
        <v>1</v>
      </c>
      <c r="D61" s="657" t="str">
        <f t="shared" si="18"/>
        <v/>
      </c>
      <c r="E61" s="658">
        <f t="shared" si="19"/>
        <v>0</v>
      </c>
      <c r="F61" s="659">
        <f t="shared" si="0"/>
        <v>0</v>
      </c>
      <c r="G61" s="660">
        <f t="shared" si="1"/>
        <v>0</v>
      </c>
      <c r="H61" s="660">
        <f t="shared" si="2"/>
        <v>0</v>
      </c>
      <c r="I61" s="660">
        <f t="shared" si="3"/>
        <v>0</v>
      </c>
      <c r="J61" s="660">
        <f t="shared" si="4"/>
        <v>0</v>
      </c>
      <c r="K61" s="660">
        <f t="shared" si="5"/>
        <v>0</v>
      </c>
      <c r="L61" s="661">
        <f t="shared" si="20"/>
        <v>0</v>
      </c>
      <c r="M61" s="659">
        <f t="shared" si="6"/>
        <v>0</v>
      </c>
      <c r="N61" s="660">
        <f t="shared" si="7"/>
        <v>0</v>
      </c>
      <c r="O61" s="660">
        <f t="shared" si="8"/>
        <v>0</v>
      </c>
      <c r="P61" s="660">
        <f t="shared" si="9"/>
        <v>0</v>
      </c>
      <c r="Q61" s="660">
        <f t="shared" si="10"/>
        <v>0</v>
      </c>
      <c r="R61" s="658">
        <f t="shared" si="14"/>
        <v>0</v>
      </c>
      <c r="S61" s="641">
        <f t="shared" si="11"/>
        <v>0</v>
      </c>
      <c r="T61" s="641">
        <f t="shared" si="21"/>
        <v>0</v>
      </c>
      <c r="U61" s="659">
        <f t="shared" si="12"/>
        <v>0</v>
      </c>
      <c r="V61" s="661">
        <f t="shared" si="13"/>
        <v>0</v>
      </c>
      <c r="W61" s="315">
        <f t="shared" si="22"/>
        <v>0</v>
      </c>
      <c r="X61" s="315">
        <f t="shared" si="15"/>
        <v>0</v>
      </c>
      <c r="Y61" s="315">
        <f t="shared" si="16"/>
        <v>0</v>
      </c>
      <c r="Z61" s="315">
        <f t="shared" si="17"/>
        <v>0</v>
      </c>
      <c r="AA61" s="321"/>
    </row>
    <row r="62" spans="1:27" x14ac:dyDescent="0.2">
      <c r="A62" s="642" t="s">
        <v>475</v>
      </c>
      <c r="B62" s="643">
        <v>5011</v>
      </c>
      <c r="C62" s="643">
        <v>1</v>
      </c>
      <c r="D62" s="657" t="str">
        <f t="shared" si="18"/>
        <v/>
      </c>
      <c r="E62" s="658">
        <f t="shared" si="19"/>
        <v>0</v>
      </c>
      <c r="F62" s="659">
        <f t="shared" si="0"/>
        <v>0</v>
      </c>
      <c r="G62" s="660">
        <f t="shared" si="1"/>
        <v>0</v>
      </c>
      <c r="H62" s="660">
        <f t="shared" si="2"/>
        <v>0</v>
      </c>
      <c r="I62" s="660">
        <f t="shared" si="3"/>
        <v>0</v>
      </c>
      <c r="J62" s="660">
        <f t="shared" si="4"/>
        <v>0</v>
      </c>
      <c r="K62" s="660">
        <f t="shared" si="5"/>
        <v>0</v>
      </c>
      <c r="L62" s="661">
        <f t="shared" si="20"/>
        <v>0</v>
      </c>
      <c r="M62" s="659">
        <f t="shared" si="6"/>
        <v>0</v>
      </c>
      <c r="N62" s="660">
        <f t="shared" si="7"/>
        <v>0</v>
      </c>
      <c r="O62" s="660">
        <f t="shared" si="8"/>
        <v>0</v>
      </c>
      <c r="P62" s="660">
        <f t="shared" si="9"/>
        <v>0</v>
      </c>
      <c r="Q62" s="660">
        <f t="shared" si="10"/>
        <v>0</v>
      </c>
      <c r="R62" s="658">
        <f t="shared" si="14"/>
        <v>0</v>
      </c>
      <c r="S62" s="641">
        <f t="shared" si="11"/>
        <v>0</v>
      </c>
      <c r="T62" s="641">
        <f t="shared" si="21"/>
        <v>0</v>
      </c>
      <c r="U62" s="659">
        <f t="shared" si="12"/>
        <v>0</v>
      </c>
      <c r="V62" s="661">
        <f t="shared" si="13"/>
        <v>0</v>
      </c>
      <c r="W62" s="315">
        <f t="shared" si="22"/>
        <v>0</v>
      </c>
      <c r="X62" s="315">
        <f t="shared" si="15"/>
        <v>0</v>
      </c>
      <c r="Y62" s="315">
        <f t="shared" si="16"/>
        <v>0</v>
      </c>
      <c r="Z62" s="315">
        <f t="shared" si="17"/>
        <v>0</v>
      </c>
      <c r="AA62" s="321"/>
    </row>
    <row r="63" spans="1:27" x14ac:dyDescent="0.2">
      <c r="A63" s="642" t="s">
        <v>476</v>
      </c>
      <c r="B63" s="643"/>
      <c r="C63" s="643">
        <v>0</v>
      </c>
      <c r="D63" s="657" t="str">
        <f t="shared" si="18"/>
        <v>(alias)</v>
      </c>
      <c r="E63" s="658">
        <f t="shared" si="19"/>
        <v>0</v>
      </c>
      <c r="F63" s="659">
        <f t="shared" si="0"/>
        <v>0</v>
      </c>
      <c r="G63" s="660">
        <f t="shared" si="1"/>
        <v>0</v>
      </c>
      <c r="H63" s="660">
        <f t="shared" si="2"/>
        <v>0</v>
      </c>
      <c r="I63" s="660">
        <f t="shared" si="3"/>
        <v>0</v>
      </c>
      <c r="J63" s="660">
        <f t="shared" si="4"/>
        <v>0</v>
      </c>
      <c r="K63" s="660">
        <f t="shared" si="5"/>
        <v>0</v>
      </c>
      <c r="L63" s="661">
        <f t="shared" si="20"/>
        <v>0</v>
      </c>
      <c r="M63" s="659">
        <f t="shared" si="6"/>
        <v>0</v>
      </c>
      <c r="N63" s="660">
        <f t="shared" si="7"/>
        <v>0</v>
      </c>
      <c r="O63" s="660">
        <f t="shared" si="8"/>
        <v>0</v>
      </c>
      <c r="P63" s="660">
        <f t="shared" si="9"/>
        <v>0</v>
      </c>
      <c r="Q63" s="660">
        <f t="shared" si="10"/>
        <v>0</v>
      </c>
      <c r="R63" s="658">
        <f t="shared" si="14"/>
        <v>0</v>
      </c>
      <c r="S63" s="641">
        <f t="shared" si="11"/>
        <v>0</v>
      </c>
      <c r="T63" s="641">
        <f t="shared" si="21"/>
        <v>0</v>
      </c>
      <c r="U63" s="659">
        <f t="shared" si="12"/>
        <v>0</v>
      </c>
      <c r="V63" s="661">
        <f t="shared" si="13"/>
        <v>0</v>
      </c>
      <c r="W63" s="315">
        <f t="shared" si="22"/>
        <v>0</v>
      </c>
      <c r="X63" s="315">
        <f t="shared" si="15"/>
        <v>0</v>
      </c>
      <c r="Y63" s="315">
        <f t="shared" si="16"/>
        <v>0</v>
      </c>
      <c r="Z63" s="315">
        <f t="shared" si="17"/>
        <v>0</v>
      </c>
      <c r="AA63" s="321"/>
    </row>
    <row r="64" spans="1:27" x14ac:dyDescent="0.2">
      <c r="A64" s="642" t="s">
        <v>477</v>
      </c>
      <c r="B64" s="643">
        <v>5092</v>
      </c>
      <c r="C64" s="643">
        <v>1</v>
      </c>
      <c r="D64" s="657" t="str">
        <f t="shared" si="18"/>
        <v/>
      </c>
      <c r="E64" s="658">
        <f t="shared" si="19"/>
        <v>0</v>
      </c>
      <c r="F64" s="659">
        <f t="shared" si="0"/>
        <v>0</v>
      </c>
      <c r="G64" s="660">
        <f t="shared" si="1"/>
        <v>0</v>
      </c>
      <c r="H64" s="660">
        <f t="shared" si="2"/>
        <v>0</v>
      </c>
      <c r="I64" s="660">
        <f t="shared" si="3"/>
        <v>0</v>
      </c>
      <c r="J64" s="660">
        <f t="shared" si="4"/>
        <v>0</v>
      </c>
      <c r="K64" s="660">
        <f t="shared" si="5"/>
        <v>0</v>
      </c>
      <c r="L64" s="661">
        <f t="shared" si="20"/>
        <v>0</v>
      </c>
      <c r="M64" s="659">
        <f t="shared" si="6"/>
        <v>0</v>
      </c>
      <c r="N64" s="660">
        <f t="shared" si="7"/>
        <v>0</v>
      </c>
      <c r="O64" s="660">
        <f t="shared" si="8"/>
        <v>0</v>
      </c>
      <c r="P64" s="660">
        <f t="shared" si="9"/>
        <v>0</v>
      </c>
      <c r="Q64" s="660">
        <f t="shared" si="10"/>
        <v>0</v>
      </c>
      <c r="R64" s="658">
        <f t="shared" si="14"/>
        <v>0</v>
      </c>
      <c r="S64" s="641">
        <f t="shared" si="11"/>
        <v>0</v>
      </c>
      <c r="T64" s="641">
        <f t="shared" si="21"/>
        <v>0</v>
      </c>
      <c r="U64" s="659">
        <f t="shared" si="12"/>
        <v>0</v>
      </c>
      <c r="V64" s="661">
        <f t="shared" si="13"/>
        <v>0</v>
      </c>
      <c r="W64" s="315">
        <f t="shared" si="22"/>
        <v>0</v>
      </c>
      <c r="X64" s="315">
        <f t="shared" si="15"/>
        <v>0</v>
      </c>
      <c r="Y64" s="315">
        <f t="shared" si="16"/>
        <v>0</v>
      </c>
      <c r="Z64" s="315">
        <f t="shared" si="17"/>
        <v>0</v>
      </c>
      <c r="AA64" s="321"/>
    </row>
    <row r="65" spans="1:27" x14ac:dyDescent="0.2">
      <c r="A65" s="642" t="s">
        <v>738</v>
      </c>
      <c r="B65" s="643">
        <v>5012</v>
      </c>
      <c r="C65" s="643">
        <v>1</v>
      </c>
      <c r="D65" s="657" t="str">
        <f t="shared" si="18"/>
        <v/>
      </c>
      <c r="E65" s="658">
        <f t="shared" si="19"/>
        <v>0</v>
      </c>
      <c r="F65" s="659">
        <f t="shared" si="0"/>
        <v>0</v>
      </c>
      <c r="G65" s="660">
        <f t="shared" si="1"/>
        <v>0</v>
      </c>
      <c r="H65" s="660">
        <f t="shared" si="2"/>
        <v>0</v>
      </c>
      <c r="I65" s="660">
        <f t="shared" si="3"/>
        <v>0</v>
      </c>
      <c r="J65" s="660">
        <f t="shared" si="4"/>
        <v>0</v>
      </c>
      <c r="K65" s="660">
        <f t="shared" si="5"/>
        <v>0</v>
      </c>
      <c r="L65" s="661">
        <f t="shared" si="20"/>
        <v>0</v>
      </c>
      <c r="M65" s="659">
        <f t="shared" si="6"/>
        <v>0</v>
      </c>
      <c r="N65" s="660">
        <f t="shared" si="7"/>
        <v>0</v>
      </c>
      <c r="O65" s="660">
        <f t="shared" si="8"/>
        <v>0</v>
      </c>
      <c r="P65" s="660">
        <f t="shared" si="9"/>
        <v>0</v>
      </c>
      <c r="Q65" s="660">
        <f t="shared" si="10"/>
        <v>0</v>
      </c>
      <c r="R65" s="658">
        <f t="shared" si="14"/>
        <v>0</v>
      </c>
      <c r="S65" s="641">
        <f t="shared" si="11"/>
        <v>0</v>
      </c>
      <c r="T65" s="641">
        <f t="shared" si="21"/>
        <v>0</v>
      </c>
      <c r="U65" s="659">
        <f t="shared" si="12"/>
        <v>0</v>
      </c>
      <c r="V65" s="661">
        <f t="shared" si="13"/>
        <v>0</v>
      </c>
      <c r="W65" s="315">
        <f t="shared" si="22"/>
        <v>0</v>
      </c>
      <c r="X65" s="315">
        <f t="shared" si="15"/>
        <v>0</v>
      </c>
      <c r="Y65" s="315">
        <f t="shared" si="16"/>
        <v>0</v>
      </c>
      <c r="Z65" s="315">
        <f t="shared" si="17"/>
        <v>0</v>
      </c>
      <c r="AA65" s="321"/>
    </row>
    <row r="66" spans="1:27" x14ac:dyDescent="0.2">
      <c r="A66" s="642" t="s">
        <v>478</v>
      </c>
      <c r="B66" s="643"/>
      <c r="C66" s="643">
        <v>0</v>
      </c>
      <c r="D66" s="657" t="str">
        <f t="shared" si="18"/>
        <v>(alias)</v>
      </c>
      <c r="E66" s="658">
        <f t="shared" si="19"/>
        <v>0</v>
      </c>
      <c r="F66" s="659">
        <f t="shared" si="0"/>
        <v>0</v>
      </c>
      <c r="G66" s="660">
        <f t="shared" si="1"/>
        <v>0</v>
      </c>
      <c r="H66" s="660">
        <f t="shared" si="2"/>
        <v>0</v>
      </c>
      <c r="I66" s="660">
        <f t="shared" si="3"/>
        <v>0</v>
      </c>
      <c r="J66" s="660">
        <f t="shared" si="4"/>
        <v>0</v>
      </c>
      <c r="K66" s="660">
        <f t="shared" si="5"/>
        <v>0</v>
      </c>
      <c r="L66" s="661">
        <f t="shared" si="20"/>
        <v>0</v>
      </c>
      <c r="M66" s="659">
        <f t="shared" si="6"/>
        <v>0</v>
      </c>
      <c r="N66" s="660">
        <f t="shared" si="7"/>
        <v>0</v>
      </c>
      <c r="O66" s="660">
        <f t="shared" si="8"/>
        <v>0</v>
      </c>
      <c r="P66" s="660">
        <f t="shared" si="9"/>
        <v>0</v>
      </c>
      <c r="Q66" s="660">
        <f t="shared" si="10"/>
        <v>0</v>
      </c>
      <c r="R66" s="658">
        <f t="shared" si="14"/>
        <v>0</v>
      </c>
      <c r="S66" s="641">
        <f t="shared" si="11"/>
        <v>0</v>
      </c>
      <c r="T66" s="641">
        <f t="shared" si="21"/>
        <v>0</v>
      </c>
      <c r="U66" s="659">
        <f t="shared" si="12"/>
        <v>0</v>
      </c>
      <c r="V66" s="661">
        <f t="shared" si="13"/>
        <v>0</v>
      </c>
      <c r="W66" s="315">
        <f t="shared" si="22"/>
        <v>0</v>
      </c>
      <c r="X66" s="315">
        <f t="shared" si="15"/>
        <v>0</v>
      </c>
      <c r="Y66" s="315">
        <f t="shared" si="16"/>
        <v>0</v>
      </c>
      <c r="Z66" s="315">
        <f t="shared" si="17"/>
        <v>0</v>
      </c>
      <c r="AA66" s="321"/>
    </row>
    <row r="67" spans="1:27" x14ac:dyDescent="0.2">
      <c r="A67" s="642" t="s">
        <v>479</v>
      </c>
      <c r="B67" s="643">
        <v>5013</v>
      </c>
      <c r="C67" s="643">
        <v>1</v>
      </c>
      <c r="D67" s="657" t="str">
        <f t="shared" si="18"/>
        <v/>
      </c>
      <c r="E67" s="658">
        <f t="shared" si="19"/>
        <v>0</v>
      </c>
      <c r="F67" s="659">
        <f t="shared" si="0"/>
        <v>0</v>
      </c>
      <c r="G67" s="660">
        <f t="shared" si="1"/>
        <v>0</v>
      </c>
      <c r="H67" s="660">
        <f t="shared" si="2"/>
        <v>0</v>
      </c>
      <c r="I67" s="660">
        <f t="shared" si="3"/>
        <v>0</v>
      </c>
      <c r="J67" s="660">
        <f t="shared" si="4"/>
        <v>0</v>
      </c>
      <c r="K67" s="660">
        <f t="shared" si="5"/>
        <v>0</v>
      </c>
      <c r="L67" s="661">
        <f t="shared" si="20"/>
        <v>0</v>
      </c>
      <c r="M67" s="659">
        <f t="shared" si="6"/>
        <v>0</v>
      </c>
      <c r="N67" s="660">
        <f t="shared" si="7"/>
        <v>0</v>
      </c>
      <c r="O67" s="660">
        <f t="shared" si="8"/>
        <v>0</v>
      </c>
      <c r="P67" s="660">
        <f t="shared" si="9"/>
        <v>0</v>
      </c>
      <c r="Q67" s="660">
        <f t="shared" si="10"/>
        <v>0</v>
      </c>
      <c r="R67" s="658">
        <f t="shared" si="14"/>
        <v>0</v>
      </c>
      <c r="S67" s="641">
        <f t="shared" si="11"/>
        <v>0</v>
      </c>
      <c r="T67" s="641">
        <f t="shared" si="21"/>
        <v>0</v>
      </c>
      <c r="U67" s="659">
        <f t="shared" si="12"/>
        <v>0</v>
      </c>
      <c r="V67" s="661">
        <f t="shared" si="13"/>
        <v>0</v>
      </c>
      <c r="W67" s="315">
        <f t="shared" si="22"/>
        <v>0</v>
      </c>
      <c r="X67" s="315">
        <f t="shared" si="15"/>
        <v>0</v>
      </c>
      <c r="Y67" s="315">
        <f t="shared" si="16"/>
        <v>0</v>
      </c>
      <c r="Z67" s="315">
        <f t="shared" si="17"/>
        <v>0</v>
      </c>
      <c r="AA67" s="321"/>
    </row>
    <row r="68" spans="1:27" x14ac:dyDescent="0.2">
      <c r="A68" s="642" t="s">
        <v>1057</v>
      </c>
      <c r="B68" s="643">
        <v>7061</v>
      </c>
      <c r="C68" s="643">
        <v>1</v>
      </c>
      <c r="D68" s="657" t="str">
        <f t="shared" si="18"/>
        <v/>
      </c>
      <c r="E68" s="658">
        <f t="shared" si="19"/>
        <v>0</v>
      </c>
      <c r="F68" s="659">
        <f t="shared" si="0"/>
        <v>0</v>
      </c>
      <c r="G68" s="660">
        <f t="shared" si="1"/>
        <v>0</v>
      </c>
      <c r="H68" s="660">
        <f t="shared" si="2"/>
        <v>0</v>
      </c>
      <c r="I68" s="660">
        <f t="shared" si="3"/>
        <v>0</v>
      </c>
      <c r="J68" s="660">
        <f t="shared" si="4"/>
        <v>0</v>
      </c>
      <c r="K68" s="660">
        <f t="shared" si="5"/>
        <v>0</v>
      </c>
      <c r="L68" s="661">
        <f t="shared" si="20"/>
        <v>0</v>
      </c>
      <c r="M68" s="659">
        <f t="shared" si="6"/>
        <v>0</v>
      </c>
      <c r="N68" s="660">
        <f t="shared" si="7"/>
        <v>0</v>
      </c>
      <c r="O68" s="660">
        <f t="shared" si="8"/>
        <v>0</v>
      </c>
      <c r="P68" s="660">
        <f t="shared" si="9"/>
        <v>0</v>
      </c>
      <c r="Q68" s="660">
        <f t="shared" si="10"/>
        <v>0</v>
      </c>
      <c r="R68" s="658">
        <f t="shared" si="14"/>
        <v>0</v>
      </c>
      <c r="S68" s="641">
        <f t="shared" si="11"/>
        <v>0</v>
      </c>
      <c r="T68" s="641">
        <f t="shared" si="21"/>
        <v>0</v>
      </c>
      <c r="U68" s="659">
        <f t="shared" si="12"/>
        <v>0</v>
      </c>
      <c r="V68" s="661">
        <f t="shared" si="13"/>
        <v>0</v>
      </c>
      <c r="W68" s="315">
        <f t="shared" si="22"/>
        <v>0</v>
      </c>
      <c r="X68" s="315">
        <f t="shared" si="15"/>
        <v>0</v>
      </c>
      <c r="Y68" s="315">
        <f t="shared" si="16"/>
        <v>0</v>
      </c>
      <c r="Z68" s="315">
        <f t="shared" si="17"/>
        <v>0</v>
      </c>
      <c r="AA68" s="321"/>
    </row>
    <row r="69" spans="1:27" x14ac:dyDescent="0.2">
      <c r="A69" s="642" t="s">
        <v>59</v>
      </c>
      <c r="B69" s="643">
        <v>5066</v>
      </c>
      <c r="C69" s="643">
        <v>1</v>
      </c>
      <c r="D69" s="657" t="str">
        <f t="shared" si="18"/>
        <v/>
      </c>
      <c r="E69" s="658">
        <f t="shared" si="19"/>
        <v>0</v>
      </c>
      <c r="F69" s="659">
        <f t="shared" si="0"/>
        <v>0</v>
      </c>
      <c r="G69" s="660">
        <f t="shared" si="1"/>
        <v>0</v>
      </c>
      <c r="H69" s="660">
        <f t="shared" si="2"/>
        <v>0</v>
      </c>
      <c r="I69" s="660">
        <f t="shared" si="3"/>
        <v>0</v>
      </c>
      <c r="J69" s="660">
        <f t="shared" si="4"/>
        <v>0</v>
      </c>
      <c r="K69" s="660">
        <f t="shared" si="5"/>
        <v>0</v>
      </c>
      <c r="L69" s="661">
        <f t="shared" si="20"/>
        <v>0</v>
      </c>
      <c r="M69" s="659">
        <f t="shared" si="6"/>
        <v>0</v>
      </c>
      <c r="N69" s="660">
        <f t="shared" si="7"/>
        <v>0</v>
      </c>
      <c r="O69" s="660">
        <f t="shared" si="8"/>
        <v>0</v>
      </c>
      <c r="P69" s="660">
        <f t="shared" si="9"/>
        <v>0</v>
      </c>
      <c r="Q69" s="660">
        <f t="shared" si="10"/>
        <v>0</v>
      </c>
      <c r="R69" s="658">
        <f t="shared" si="14"/>
        <v>0</v>
      </c>
      <c r="S69" s="641">
        <f t="shared" si="11"/>
        <v>0</v>
      </c>
      <c r="T69" s="641">
        <f t="shared" si="21"/>
        <v>0</v>
      </c>
      <c r="U69" s="659">
        <f t="shared" si="12"/>
        <v>0</v>
      </c>
      <c r="V69" s="661">
        <f t="shared" si="13"/>
        <v>0</v>
      </c>
      <c r="W69" s="315">
        <f t="shared" si="22"/>
        <v>0</v>
      </c>
      <c r="X69" s="315">
        <f t="shared" si="15"/>
        <v>0</v>
      </c>
      <c r="Y69" s="315">
        <f t="shared" si="16"/>
        <v>0</v>
      </c>
      <c r="Z69" s="315">
        <f t="shared" si="17"/>
        <v>0</v>
      </c>
      <c r="AA69" s="321"/>
    </row>
    <row r="70" spans="1:27" x14ac:dyDescent="0.2">
      <c r="A70" s="642" t="s">
        <v>480</v>
      </c>
      <c r="B70" s="643">
        <v>6187</v>
      </c>
      <c r="C70" s="643">
        <v>1</v>
      </c>
      <c r="D70" s="657" t="str">
        <f t="shared" si="18"/>
        <v/>
      </c>
      <c r="E70" s="658">
        <f t="shared" si="19"/>
        <v>0</v>
      </c>
      <c r="F70" s="659">
        <f t="shared" si="0"/>
        <v>0</v>
      </c>
      <c r="G70" s="660">
        <f t="shared" si="1"/>
        <v>0</v>
      </c>
      <c r="H70" s="660">
        <f t="shared" si="2"/>
        <v>0</v>
      </c>
      <c r="I70" s="660">
        <f t="shared" si="3"/>
        <v>0</v>
      </c>
      <c r="J70" s="660">
        <f t="shared" si="4"/>
        <v>0</v>
      </c>
      <c r="K70" s="660">
        <f t="shared" si="5"/>
        <v>0</v>
      </c>
      <c r="L70" s="661">
        <f t="shared" si="20"/>
        <v>0</v>
      </c>
      <c r="M70" s="659">
        <f t="shared" si="6"/>
        <v>0</v>
      </c>
      <c r="N70" s="660">
        <f t="shared" si="7"/>
        <v>0</v>
      </c>
      <c r="O70" s="660">
        <f t="shared" si="8"/>
        <v>0</v>
      </c>
      <c r="P70" s="660">
        <f t="shared" si="9"/>
        <v>0</v>
      </c>
      <c r="Q70" s="660">
        <f t="shared" si="10"/>
        <v>0</v>
      </c>
      <c r="R70" s="658">
        <f t="shared" si="14"/>
        <v>0</v>
      </c>
      <c r="S70" s="641">
        <f t="shared" si="11"/>
        <v>0</v>
      </c>
      <c r="T70" s="641">
        <f t="shared" si="21"/>
        <v>0</v>
      </c>
      <c r="U70" s="659">
        <f t="shared" si="12"/>
        <v>0</v>
      </c>
      <c r="V70" s="661">
        <f t="shared" si="13"/>
        <v>0</v>
      </c>
      <c r="W70" s="315">
        <f t="shared" si="22"/>
        <v>0</v>
      </c>
      <c r="X70" s="315">
        <f t="shared" si="15"/>
        <v>0</v>
      </c>
      <c r="Y70" s="315">
        <f t="shared" si="16"/>
        <v>0</v>
      </c>
      <c r="Z70" s="315">
        <f t="shared" si="17"/>
        <v>0</v>
      </c>
      <c r="AA70" s="321"/>
    </row>
    <row r="71" spans="1:27" x14ac:dyDescent="0.2">
      <c r="A71" s="642" t="s">
        <v>481</v>
      </c>
      <c r="B71" s="643">
        <v>6164</v>
      </c>
      <c r="C71" s="643">
        <v>1</v>
      </c>
      <c r="D71" s="657" t="str">
        <f t="shared" si="18"/>
        <v/>
      </c>
      <c r="E71" s="658">
        <f t="shared" si="19"/>
        <v>0</v>
      </c>
      <c r="F71" s="659">
        <f t="shared" si="0"/>
        <v>0</v>
      </c>
      <c r="G71" s="660">
        <f t="shared" si="1"/>
        <v>0</v>
      </c>
      <c r="H71" s="660">
        <f t="shared" si="2"/>
        <v>0</v>
      </c>
      <c r="I71" s="660">
        <f t="shared" si="3"/>
        <v>0</v>
      </c>
      <c r="J71" s="660">
        <f t="shared" si="4"/>
        <v>0</v>
      </c>
      <c r="K71" s="660">
        <f t="shared" si="5"/>
        <v>0</v>
      </c>
      <c r="L71" s="661">
        <f t="shared" si="20"/>
        <v>0</v>
      </c>
      <c r="M71" s="659">
        <f t="shared" si="6"/>
        <v>0</v>
      </c>
      <c r="N71" s="660">
        <f t="shared" si="7"/>
        <v>0</v>
      </c>
      <c r="O71" s="660">
        <f t="shared" si="8"/>
        <v>0</v>
      </c>
      <c r="P71" s="660">
        <f t="shared" si="9"/>
        <v>0</v>
      </c>
      <c r="Q71" s="660">
        <f t="shared" si="10"/>
        <v>0</v>
      </c>
      <c r="R71" s="658">
        <f t="shared" si="14"/>
        <v>0</v>
      </c>
      <c r="S71" s="641">
        <f t="shared" si="11"/>
        <v>0</v>
      </c>
      <c r="T71" s="641">
        <f t="shared" si="21"/>
        <v>0</v>
      </c>
      <c r="U71" s="659">
        <f t="shared" si="12"/>
        <v>0</v>
      </c>
      <c r="V71" s="661">
        <f t="shared" si="13"/>
        <v>0</v>
      </c>
      <c r="W71" s="315">
        <f t="shared" si="22"/>
        <v>0</v>
      </c>
      <c r="X71" s="315">
        <f t="shared" si="15"/>
        <v>0</v>
      </c>
      <c r="Y71" s="315">
        <f t="shared" si="16"/>
        <v>0</v>
      </c>
      <c r="Z71" s="315">
        <f t="shared" si="17"/>
        <v>0</v>
      </c>
      <c r="AA71" s="321"/>
    </row>
    <row r="72" spans="1:27" x14ac:dyDescent="0.2">
      <c r="A72" s="642" t="s">
        <v>482</v>
      </c>
      <c r="B72" s="643"/>
      <c r="C72" s="643">
        <v>0</v>
      </c>
      <c r="D72" s="657" t="str">
        <f t="shared" si="18"/>
        <v>(alias)</v>
      </c>
      <c r="E72" s="658">
        <f t="shared" si="19"/>
        <v>0</v>
      </c>
      <c r="F72" s="659">
        <f t="shared" si="0"/>
        <v>0</v>
      </c>
      <c r="G72" s="660">
        <f t="shared" si="1"/>
        <v>0</v>
      </c>
      <c r="H72" s="660">
        <f t="shared" si="2"/>
        <v>0</v>
      </c>
      <c r="I72" s="660">
        <f t="shared" si="3"/>
        <v>0</v>
      </c>
      <c r="J72" s="660">
        <f t="shared" si="4"/>
        <v>0</v>
      </c>
      <c r="K72" s="660">
        <f t="shared" si="5"/>
        <v>0</v>
      </c>
      <c r="L72" s="661">
        <f t="shared" si="20"/>
        <v>0</v>
      </c>
      <c r="M72" s="659">
        <f t="shared" si="6"/>
        <v>0</v>
      </c>
      <c r="N72" s="660">
        <f t="shared" si="7"/>
        <v>0</v>
      </c>
      <c r="O72" s="660">
        <f t="shared" si="8"/>
        <v>0</v>
      </c>
      <c r="P72" s="660">
        <f t="shared" si="9"/>
        <v>0</v>
      </c>
      <c r="Q72" s="660">
        <f t="shared" si="10"/>
        <v>0</v>
      </c>
      <c r="R72" s="658">
        <f t="shared" si="14"/>
        <v>0</v>
      </c>
      <c r="S72" s="641">
        <f t="shared" si="11"/>
        <v>0</v>
      </c>
      <c r="T72" s="641">
        <f t="shared" si="21"/>
        <v>0</v>
      </c>
      <c r="U72" s="659">
        <f t="shared" si="12"/>
        <v>0</v>
      </c>
      <c r="V72" s="661">
        <f t="shared" si="13"/>
        <v>0</v>
      </c>
      <c r="W72" s="315">
        <f t="shared" si="22"/>
        <v>0</v>
      </c>
      <c r="X72" s="315">
        <f t="shared" si="15"/>
        <v>0</v>
      </c>
      <c r="Y72" s="315">
        <f t="shared" si="16"/>
        <v>0</v>
      </c>
      <c r="Z72" s="315">
        <f t="shared" si="17"/>
        <v>0</v>
      </c>
      <c r="AA72" s="321"/>
    </row>
    <row r="73" spans="1:27" x14ac:dyDescent="0.2">
      <c r="A73" s="642" t="s">
        <v>483</v>
      </c>
      <c r="B73" s="643">
        <v>5087</v>
      </c>
      <c r="C73" s="643">
        <v>1</v>
      </c>
      <c r="D73" s="657" t="str">
        <f t="shared" si="18"/>
        <v/>
      </c>
      <c r="E73" s="658">
        <f t="shared" si="19"/>
        <v>0</v>
      </c>
      <c r="F73" s="659">
        <f t="shared" ref="F73:F136" si="23">SUMIF(DPVCODES,B73,DPCTONS)*C73-H73-G73</f>
        <v>0</v>
      </c>
      <c r="G73" s="660">
        <f t="shared" ref="G73:G136" si="24">SUMIF(DPVCODES,B73,DPmoglines)*C73</f>
        <v>0</v>
      </c>
      <c r="H73" s="660">
        <f t="shared" ref="H73:H136" si="25">SUMIF(DPVCODES,B73,DPGCTONS)*C73</f>
        <v>0</v>
      </c>
      <c r="I73" s="660">
        <f t="shared" ref="I73:I136" si="26">SUMIF(Q3VCODES,B73,Q3CTONS)*C73</f>
        <v>0</v>
      </c>
      <c r="J73" s="660">
        <f t="shared" ref="J73:J136" si="27">SUMIF(Q4VCODES,B73,Q4CTONS)*C73</f>
        <v>0</v>
      </c>
      <c r="K73" s="660">
        <f t="shared" ref="K73:K136" si="28">SUMIF(Q1CVCODES,B73,Q1CCTONS)*C73</f>
        <v>0</v>
      </c>
      <c r="L73" s="661">
        <f t="shared" si="20"/>
        <v>0</v>
      </c>
      <c r="M73" s="659">
        <f t="shared" ref="M73:M136" si="29">SUMIF(DPVCODES,B73,DPAPTONS)*C73</f>
        <v>0</v>
      </c>
      <c r="N73" s="660">
        <f t="shared" ref="N73:N136" si="30">SUMIF(DPVCODES,B73,DPDPTONS)*C73</f>
        <v>0</v>
      </c>
      <c r="O73" s="660">
        <f t="shared" ref="O73:O136" si="31">C73*(M73+N73)</f>
        <v>0</v>
      </c>
      <c r="P73" s="660">
        <f t="shared" ref="P73:P136" si="32">SUMIF(Q2VCODES,B73,Q2BOTONS)*C73-U73</f>
        <v>0</v>
      </c>
      <c r="Q73" s="660">
        <f t="shared" ref="Q73:Q136" si="33">SUMIF(Q1BVCODES,B73,Q1BRSTONS)*C73</f>
        <v>0</v>
      </c>
      <c r="R73" s="658">
        <f t="shared" si="14"/>
        <v>0</v>
      </c>
      <c r="S73" s="641">
        <f t="shared" ref="S73:S136" si="34">IF(+E73&gt;0.1,1,IF(+E73&lt;-0.1,1,0))</f>
        <v>0</v>
      </c>
      <c r="T73" s="641">
        <f t="shared" si="21"/>
        <v>0</v>
      </c>
      <c r="U73" s="659">
        <f t="shared" ref="U73:U136" si="35">SUMIF(Q2VCODES,B73,Q2GTONS)*C73</f>
        <v>0</v>
      </c>
      <c r="V73" s="661">
        <f t="shared" ref="V73:V136" si="36">SUMIF(Q1CVCODES,B73,Q1CBOTONS)*C73</f>
        <v>0</v>
      </c>
      <c r="W73" s="315">
        <f t="shared" si="22"/>
        <v>0</v>
      </c>
      <c r="X73" s="315">
        <f t="shared" si="15"/>
        <v>0</v>
      </c>
      <c r="Y73" s="315">
        <f t="shared" si="16"/>
        <v>0</v>
      </c>
      <c r="Z73" s="315">
        <f t="shared" si="17"/>
        <v>0</v>
      </c>
      <c r="AA73" s="321"/>
    </row>
    <row r="74" spans="1:27" x14ac:dyDescent="0.2">
      <c r="A74" s="642" t="s">
        <v>1267</v>
      </c>
      <c r="B74" s="643">
        <v>7078</v>
      </c>
      <c r="C74" s="643">
        <v>1</v>
      </c>
      <c r="D74" s="657" t="str">
        <f t="shared" si="18"/>
        <v/>
      </c>
      <c r="E74" s="658">
        <f t="shared" si="19"/>
        <v>0</v>
      </c>
      <c r="F74" s="659">
        <f t="shared" si="23"/>
        <v>0</v>
      </c>
      <c r="G74" s="660">
        <f t="shared" si="24"/>
        <v>0</v>
      </c>
      <c r="H74" s="660">
        <f t="shared" si="25"/>
        <v>0</v>
      </c>
      <c r="I74" s="660">
        <f t="shared" si="26"/>
        <v>0</v>
      </c>
      <c r="J74" s="660">
        <f t="shared" si="27"/>
        <v>0</v>
      </c>
      <c r="K74" s="660">
        <f t="shared" si="28"/>
        <v>0</v>
      </c>
      <c r="L74" s="661">
        <f t="shared" si="20"/>
        <v>0</v>
      </c>
      <c r="M74" s="659">
        <f t="shared" si="29"/>
        <v>0</v>
      </c>
      <c r="N74" s="660">
        <f t="shared" si="30"/>
        <v>0</v>
      </c>
      <c r="O74" s="660">
        <f t="shared" si="31"/>
        <v>0</v>
      </c>
      <c r="P74" s="660">
        <f t="shared" si="32"/>
        <v>0</v>
      </c>
      <c r="Q74" s="660">
        <f t="shared" si="33"/>
        <v>0</v>
      </c>
      <c r="R74" s="658">
        <f t="shared" ref="R74:R137" si="37">ROUND(C74*(O74-P74-Q74),4)</f>
        <v>0</v>
      </c>
      <c r="S74" s="641">
        <f t="shared" si="34"/>
        <v>0</v>
      </c>
      <c r="T74" s="641">
        <f t="shared" si="21"/>
        <v>0</v>
      </c>
      <c r="U74" s="659">
        <f t="shared" si="35"/>
        <v>0</v>
      </c>
      <c r="V74" s="661">
        <f t="shared" si="36"/>
        <v>0</v>
      </c>
      <c r="W74" s="315">
        <f t="shared" si="22"/>
        <v>0</v>
      </c>
      <c r="X74" s="315">
        <f t="shared" ref="X74:X137" si="38">IF(W74&gt;2,1,0)</f>
        <v>0</v>
      </c>
      <c r="Y74" s="315">
        <f t="shared" ref="Y74:Y137" si="39">IF(W74=2,1,0)</f>
        <v>0</v>
      </c>
      <c r="Z74" s="315">
        <f t="shared" ref="Z74:Z137" si="40">IF(W74=1,1,0)</f>
        <v>0</v>
      </c>
      <c r="AA74" s="321"/>
    </row>
    <row r="75" spans="1:27" x14ac:dyDescent="0.2">
      <c r="A75" s="642" t="s">
        <v>484</v>
      </c>
      <c r="B75" s="643"/>
      <c r="C75" s="643">
        <v>0</v>
      </c>
      <c r="D75" s="657" t="str">
        <f t="shared" ref="D75:D138" si="41">IF(W75&gt;2,"Problem?",IF(W75=2,"??",IF(W75=1,"Rounding?",IF(L75+O75&gt;0,"OK",IF(C75=0,"(alias)","")))))</f>
        <v>(alias)</v>
      </c>
      <c r="E75" s="658">
        <f t="shared" ref="E75:E138" si="42">C75*ROUND(F75-R75,1)</f>
        <v>0</v>
      </c>
      <c r="F75" s="659">
        <f t="shared" si="23"/>
        <v>0</v>
      </c>
      <c r="G75" s="660">
        <f t="shared" si="24"/>
        <v>0</v>
      </c>
      <c r="H75" s="660">
        <f t="shared" si="25"/>
        <v>0</v>
      </c>
      <c r="I75" s="660">
        <f t="shared" si="26"/>
        <v>0</v>
      </c>
      <c r="J75" s="660">
        <f t="shared" si="27"/>
        <v>0</v>
      </c>
      <c r="K75" s="660">
        <f t="shared" si="28"/>
        <v>0</v>
      </c>
      <c r="L75" s="661">
        <f t="shared" ref="L75:L138" si="43">C75*(F75+H75+I75+J75+K75)</f>
        <v>0</v>
      </c>
      <c r="M75" s="659">
        <f t="shared" si="29"/>
        <v>0</v>
      </c>
      <c r="N75" s="660">
        <f t="shared" si="30"/>
        <v>0</v>
      </c>
      <c r="O75" s="660">
        <f t="shared" si="31"/>
        <v>0</v>
      </c>
      <c r="P75" s="660">
        <f t="shared" si="32"/>
        <v>0</v>
      </c>
      <c r="Q75" s="660">
        <f t="shared" si="33"/>
        <v>0</v>
      </c>
      <c r="R75" s="658">
        <f t="shared" si="37"/>
        <v>0</v>
      </c>
      <c r="S75" s="641">
        <f t="shared" si="34"/>
        <v>0</v>
      </c>
      <c r="T75" s="641">
        <f t="shared" ref="T75:T138" si="44">IF(W75&gt;2,1,0)</f>
        <v>0</v>
      </c>
      <c r="U75" s="659">
        <f t="shared" si="35"/>
        <v>0</v>
      </c>
      <c r="V75" s="661">
        <f t="shared" si="36"/>
        <v>0</v>
      </c>
      <c r="W75" s="315">
        <f t="shared" ref="W75:W138" si="45">IF(E75&lt;-0.5,4,IF(ABS(E75)&lt;0.1,0,IF(ABS(E75)&lt;=0.5,1,IF(E75&lt;0.01*L75,2,3))))</f>
        <v>0</v>
      </c>
      <c r="X75" s="315">
        <f t="shared" si="38"/>
        <v>0</v>
      </c>
      <c r="Y75" s="315">
        <f t="shared" si="39"/>
        <v>0</v>
      </c>
      <c r="Z75" s="315">
        <f t="shared" si="40"/>
        <v>0</v>
      </c>
      <c r="AA75" s="321"/>
    </row>
    <row r="76" spans="1:27" x14ac:dyDescent="0.2">
      <c r="A76" s="642" t="s">
        <v>739</v>
      </c>
      <c r="B76" s="643">
        <v>7002</v>
      </c>
      <c r="C76" s="643">
        <v>1</v>
      </c>
      <c r="D76" s="657" t="str">
        <f t="shared" si="41"/>
        <v/>
      </c>
      <c r="E76" s="658">
        <f t="shared" si="42"/>
        <v>0</v>
      </c>
      <c r="F76" s="659">
        <f t="shared" si="23"/>
        <v>0</v>
      </c>
      <c r="G76" s="660">
        <f t="shared" si="24"/>
        <v>0</v>
      </c>
      <c r="H76" s="660">
        <f t="shared" si="25"/>
        <v>0</v>
      </c>
      <c r="I76" s="660">
        <f t="shared" si="26"/>
        <v>0</v>
      </c>
      <c r="J76" s="660">
        <f t="shared" si="27"/>
        <v>0</v>
      </c>
      <c r="K76" s="660">
        <f t="shared" si="28"/>
        <v>0</v>
      </c>
      <c r="L76" s="661">
        <f t="shared" si="43"/>
        <v>0</v>
      </c>
      <c r="M76" s="659">
        <f t="shared" si="29"/>
        <v>0</v>
      </c>
      <c r="N76" s="660">
        <f t="shared" si="30"/>
        <v>0</v>
      </c>
      <c r="O76" s="660">
        <f t="shared" si="31"/>
        <v>0</v>
      </c>
      <c r="P76" s="660">
        <f t="shared" si="32"/>
        <v>0</v>
      </c>
      <c r="Q76" s="660">
        <f t="shared" si="33"/>
        <v>0</v>
      </c>
      <c r="R76" s="658">
        <f t="shared" si="37"/>
        <v>0</v>
      </c>
      <c r="S76" s="641">
        <f t="shared" si="34"/>
        <v>0</v>
      </c>
      <c r="T76" s="641">
        <f t="shared" si="44"/>
        <v>0</v>
      </c>
      <c r="U76" s="659">
        <f t="shared" si="35"/>
        <v>0</v>
      </c>
      <c r="V76" s="661">
        <f t="shared" si="36"/>
        <v>0</v>
      </c>
      <c r="W76" s="315">
        <f t="shared" si="45"/>
        <v>0</v>
      </c>
      <c r="X76" s="315">
        <f t="shared" si="38"/>
        <v>0</v>
      </c>
      <c r="Y76" s="315">
        <f t="shared" si="39"/>
        <v>0</v>
      </c>
      <c r="Z76" s="315">
        <f t="shared" si="40"/>
        <v>0</v>
      </c>
      <c r="AA76" s="321"/>
    </row>
    <row r="77" spans="1:27" x14ac:dyDescent="0.2">
      <c r="A77" s="642" t="s">
        <v>1308</v>
      </c>
      <c r="B77" s="643">
        <v>6054</v>
      </c>
      <c r="C77" s="643">
        <v>1</v>
      </c>
      <c r="D77" s="657" t="str">
        <f t="shared" si="41"/>
        <v/>
      </c>
      <c r="E77" s="658">
        <f t="shared" si="42"/>
        <v>0</v>
      </c>
      <c r="F77" s="659">
        <f t="shared" si="23"/>
        <v>0</v>
      </c>
      <c r="G77" s="660">
        <f t="shared" si="24"/>
        <v>0</v>
      </c>
      <c r="H77" s="660">
        <f t="shared" si="25"/>
        <v>0</v>
      </c>
      <c r="I77" s="660">
        <f t="shared" si="26"/>
        <v>0</v>
      </c>
      <c r="J77" s="660">
        <f t="shared" si="27"/>
        <v>0</v>
      </c>
      <c r="K77" s="660">
        <f t="shared" si="28"/>
        <v>0</v>
      </c>
      <c r="L77" s="661">
        <f t="shared" si="43"/>
        <v>0</v>
      </c>
      <c r="M77" s="659">
        <f t="shared" si="29"/>
        <v>0</v>
      </c>
      <c r="N77" s="660">
        <f t="shared" si="30"/>
        <v>0</v>
      </c>
      <c r="O77" s="660">
        <f t="shared" si="31"/>
        <v>0</v>
      </c>
      <c r="P77" s="660">
        <f t="shared" si="32"/>
        <v>0</v>
      </c>
      <c r="Q77" s="660">
        <f t="shared" si="33"/>
        <v>0</v>
      </c>
      <c r="R77" s="658">
        <f t="shared" si="37"/>
        <v>0</v>
      </c>
      <c r="S77" s="641">
        <f t="shared" si="34"/>
        <v>0</v>
      </c>
      <c r="T77" s="641">
        <f t="shared" si="44"/>
        <v>0</v>
      </c>
      <c r="U77" s="659">
        <f t="shared" si="35"/>
        <v>0</v>
      </c>
      <c r="V77" s="661">
        <f t="shared" si="36"/>
        <v>0</v>
      </c>
      <c r="W77" s="315">
        <f t="shared" si="45"/>
        <v>0</v>
      </c>
      <c r="X77" s="315">
        <f t="shared" si="38"/>
        <v>0</v>
      </c>
      <c r="Y77" s="315">
        <f t="shared" si="39"/>
        <v>0</v>
      </c>
      <c r="Z77" s="315">
        <f t="shared" si="40"/>
        <v>0</v>
      </c>
      <c r="AA77" s="321"/>
    </row>
    <row r="78" spans="1:27" x14ac:dyDescent="0.2">
      <c r="A78" s="642" t="s">
        <v>485</v>
      </c>
      <c r="B78" s="643">
        <v>6023</v>
      </c>
      <c r="C78" s="643">
        <v>1</v>
      </c>
      <c r="D78" s="657" t="str">
        <f t="shared" si="41"/>
        <v/>
      </c>
      <c r="E78" s="658">
        <f t="shared" si="42"/>
        <v>0</v>
      </c>
      <c r="F78" s="659">
        <f t="shared" si="23"/>
        <v>0</v>
      </c>
      <c r="G78" s="660">
        <f t="shared" si="24"/>
        <v>0</v>
      </c>
      <c r="H78" s="660">
        <f t="shared" si="25"/>
        <v>0</v>
      </c>
      <c r="I78" s="660">
        <f t="shared" si="26"/>
        <v>0</v>
      </c>
      <c r="J78" s="660">
        <f t="shared" si="27"/>
        <v>0</v>
      </c>
      <c r="K78" s="660">
        <f t="shared" si="28"/>
        <v>0</v>
      </c>
      <c r="L78" s="661">
        <f t="shared" si="43"/>
        <v>0</v>
      </c>
      <c r="M78" s="659">
        <f t="shared" si="29"/>
        <v>0</v>
      </c>
      <c r="N78" s="660">
        <f t="shared" si="30"/>
        <v>0</v>
      </c>
      <c r="O78" s="660">
        <f t="shared" si="31"/>
        <v>0</v>
      </c>
      <c r="P78" s="660">
        <f t="shared" si="32"/>
        <v>0</v>
      </c>
      <c r="Q78" s="660">
        <f t="shared" si="33"/>
        <v>0</v>
      </c>
      <c r="R78" s="658">
        <f t="shared" si="37"/>
        <v>0</v>
      </c>
      <c r="S78" s="641">
        <f t="shared" si="34"/>
        <v>0</v>
      </c>
      <c r="T78" s="641">
        <f t="shared" si="44"/>
        <v>0</v>
      </c>
      <c r="U78" s="659">
        <f t="shared" si="35"/>
        <v>0</v>
      </c>
      <c r="V78" s="661">
        <f t="shared" si="36"/>
        <v>0</v>
      </c>
      <c r="W78" s="315">
        <f t="shared" si="45"/>
        <v>0</v>
      </c>
      <c r="X78" s="315">
        <f t="shared" si="38"/>
        <v>0</v>
      </c>
      <c r="Y78" s="315">
        <f t="shared" si="39"/>
        <v>0</v>
      </c>
      <c r="Z78" s="315">
        <f t="shared" si="40"/>
        <v>0</v>
      </c>
      <c r="AA78" s="321"/>
    </row>
    <row r="79" spans="1:27" x14ac:dyDescent="0.2">
      <c r="A79" s="642" t="s">
        <v>486</v>
      </c>
      <c r="B79" s="643">
        <v>6024</v>
      </c>
      <c r="C79" s="643">
        <v>1</v>
      </c>
      <c r="D79" s="657" t="str">
        <f t="shared" si="41"/>
        <v/>
      </c>
      <c r="E79" s="658">
        <f t="shared" si="42"/>
        <v>0</v>
      </c>
      <c r="F79" s="659">
        <f t="shared" si="23"/>
        <v>0</v>
      </c>
      <c r="G79" s="660">
        <f t="shared" si="24"/>
        <v>0</v>
      </c>
      <c r="H79" s="660">
        <f t="shared" si="25"/>
        <v>0</v>
      </c>
      <c r="I79" s="660">
        <f t="shared" si="26"/>
        <v>0</v>
      </c>
      <c r="J79" s="660">
        <f t="shared" si="27"/>
        <v>0</v>
      </c>
      <c r="K79" s="660">
        <f t="shared" si="28"/>
        <v>0</v>
      </c>
      <c r="L79" s="661">
        <f t="shared" si="43"/>
        <v>0</v>
      </c>
      <c r="M79" s="659">
        <f t="shared" si="29"/>
        <v>0</v>
      </c>
      <c r="N79" s="660">
        <f t="shared" si="30"/>
        <v>0</v>
      </c>
      <c r="O79" s="660">
        <f t="shared" si="31"/>
        <v>0</v>
      </c>
      <c r="P79" s="660">
        <f t="shared" si="32"/>
        <v>0</v>
      </c>
      <c r="Q79" s="660">
        <f t="shared" si="33"/>
        <v>0</v>
      </c>
      <c r="R79" s="658">
        <f t="shared" si="37"/>
        <v>0</v>
      </c>
      <c r="S79" s="641">
        <f t="shared" si="34"/>
        <v>0</v>
      </c>
      <c r="T79" s="641">
        <f t="shared" si="44"/>
        <v>0</v>
      </c>
      <c r="U79" s="659">
        <f t="shared" si="35"/>
        <v>0</v>
      </c>
      <c r="V79" s="661">
        <f t="shared" si="36"/>
        <v>0</v>
      </c>
      <c r="W79" s="315">
        <f t="shared" si="45"/>
        <v>0</v>
      </c>
      <c r="X79" s="315">
        <f t="shared" si="38"/>
        <v>0</v>
      </c>
      <c r="Y79" s="315">
        <f t="shared" si="39"/>
        <v>0</v>
      </c>
      <c r="Z79" s="315">
        <f t="shared" si="40"/>
        <v>0</v>
      </c>
      <c r="AA79" s="321"/>
    </row>
    <row r="80" spans="1:27" x14ac:dyDescent="0.2">
      <c r="A80" s="642" t="s">
        <v>487</v>
      </c>
      <c r="B80" s="643"/>
      <c r="C80" s="643">
        <v>0</v>
      </c>
      <c r="D80" s="657" t="str">
        <f t="shared" si="41"/>
        <v>(alias)</v>
      </c>
      <c r="E80" s="658">
        <f t="shared" si="42"/>
        <v>0</v>
      </c>
      <c r="F80" s="659">
        <f t="shared" si="23"/>
        <v>0</v>
      </c>
      <c r="G80" s="660">
        <f t="shared" si="24"/>
        <v>0</v>
      </c>
      <c r="H80" s="660">
        <f t="shared" si="25"/>
        <v>0</v>
      </c>
      <c r="I80" s="660">
        <f t="shared" si="26"/>
        <v>0</v>
      </c>
      <c r="J80" s="660">
        <f t="shared" si="27"/>
        <v>0</v>
      </c>
      <c r="K80" s="660">
        <f t="shared" si="28"/>
        <v>0</v>
      </c>
      <c r="L80" s="661">
        <f t="shared" si="43"/>
        <v>0</v>
      </c>
      <c r="M80" s="659">
        <f t="shared" si="29"/>
        <v>0</v>
      </c>
      <c r="N80" s="660">
        <f t="shared" si="30"/>
        <v>0</v>
      </c>
      <c r="O80" s="660">
        <f t="shared" si="31"/>
        <v>0</v>
      </c>
      <c r="P80" s="660">
        <f t="shared" si="32"/>
        <v>0</v>
      </c>
      <c r="Q80" s="660">
        <f t="shared" si="33"/>
        <v>0</v>
      </c>
      <c r="R80" s="658">
        <f t="shared" si="37"/>
        <v>0</v>
      </c>
      <c r="S80" s="641">
        <f t="shared" si="34"/>
        <v>0</v>
      </c>
      <c r="T80" s="641">
        <f t="shared" si="44"/>
        <v>0</v>
      </c>
      <c r="U80" s="659">
        <f t="shared" si="35"/>
        <v>0</v>
      </c>
      <c r="V80" s="661">
        <f t="shared" si="36"/>
        <v>0</v>
      </c>
      <c r="W80" s="315">
        <f t="shared" si="45"/>
        <v>0</v>
      </c>
      <c r="X80" s="315">
        <f t="shared" si="38"/>
        <v>0</v>
      </c>
      <c r="Y80" s="315">
        <f t="shared" si="39"/>
        <v>0</v>
      </c>
      <c r="Z80" s="315">
        <f t="shared" si="40"/>
        <v>0</v>
      </c>
      <c r="AA80" s="321"/>
    </row>
    <row r="81" spans="1:27" x14ac:dyDescent="0.2">
      <c r="A81" s="642" t="s">
        <v>488</v>
      </c>
      <c r="B81" s="643">
        <v>5014</v>
      </c>
      <c r="C81" s="643">
        <v>1</v>
      </c>
      <c r="D81" s="657" t="str">
        <f t="shared" si="41"/>
        <v/>
      </c>
      <c r="E81" s="658">
        <f t="shared" si="42"/>
        <v>0</v>
      </c>
      <c r="F81" s="659">
        <f t="shared" si="23"/>
        <v>0</v>
      </c>
      <c r="G81" s="660">
        <f t="shared" si="24"/>
        <v>0</v>
      </c>
      <c r="H81" s="660">
        <f t="shared" si="25"/>
        <v>0</v>
      </c>
      <c r="I81" s="660">
        <f t="shared" si="26"/>
        <v>0</v>
      </c>
      <c r="J81" s="660">
        <f t="shared" si="27"/>
        <v>0</v>
      </c>
      <c r="K81" s="660">
        <f t="shared" si="28"/>
        <v>0</v>
      </c>
      <c r="L81" s="661">
        <f t="shared" si="43"/>
        <v>0</v>
      </c>
      <c r="M81" s="659">
        <f t="shared" si="29"/>
        <v>0</v>
      </c>
      <c r="N81" s="660">
        <f t="shared" si="30"/>
        <v>0</v>
      </c>
      <c r="O81" s="660">
        <f t="shared" si="31"/>
        <v>0</v>
      </c>
      <c r="P81" s="660">
        <f t="shared" si="32"/>
        <v>0</v>
      </c>
      <c r="Q81" s="660">
        <f t="shared" si="33"/>
        <v>0</v>
      </c>
      <c r="R81" s="658">
        <f t="shared" si="37"/>
        <v>0</v>
      </c>
      <c r="S81" s="641">
        <f t="shared" si="34"/>
        <v>0</v>
      </c>
      <c r="T81" s="641">
        <f t="shared" si="44"/>
        <v>0</v>
      </c>
      <c r="U81" s="659">
        <f t="shared" si="35"/>
        <v>0</v>
      </c>
      <c r="V81" s="661">
        <f t="shared" si="36"/>
        <v>0</v>
      </c>
      <c r="W81" s="315">
        <f t="shared" si="45"/>
        <v>0</v>
      </c>
      <c r="X81" s="315">
        <f t="shared" si="38"/>
        <v>0</v>
      </c>
      <c r="Y81" s="315">
        <f t="shared" si="39"/>
        <v>0</v>
      </c>
      <c r="Z81" s="315">
        <f t="shared" si="40"/>
        <v>0</v>
      </c>
      <c r="AA81" s="321"/>
    </row>
    <row r="82" spans="1:27" x14ac:dyDescent="0.2">
      <c r="A82" s="642" t="s">
        <v>489</v>
      </c>
      <c r="B82" s="643">
        <v>6025</v>
      </c>
      <c r="C82" s="643">
        <v>1</v>
      </c>
      <c r="D82" s="657" t="str">
        <f t="shared" si="41"/>
        <v/>
      </c>
      <c r="E82" s="658">
        <f t="shared" si="42"/>
        <v>0</v>
      </c>
      <c r="F82" s="659">
        <f t="shared" si="23"/>
        <v>0</v>
      </c>
      <c r="G82" s="660">
        <f t="shared" si="24"/>
        <v>0</v>
      </c>
      <c r="H82" s="660">
        <f t="shared" si="25"/>
        <v>0</v>
      </c>
      <c r="I82" s="660">
        <f t="shared" si="26"/>
        <v>0</v>
      </c>
      <c r="J82" s="660">
        <f t="shared" si="27"/>
        <v>0</v>
      </c>
      <c r="K82" s="660">
        <f t="shared" si="28"/>
        <v>0</v>
      </c>
      <c r="L82" s="661">
        <f t="shared" si="43"/>
        <v>0</v>
      </c>
      <c r="M82" s="659">
        <f t="shared" si="29"/>
        <v>0</v>
      </c>
      <c r="N82" s="660">
        <f t="shared" si="30"/>
        <v>0</v>
      </c>
      <c r="O82" s="660">
        <f t="shared" si="31"/>
        <v>0</v>
      </c>
      <c r="P82" s="660">
        <f t="shared" si="32"/>
        <v>0</v>
      </c>
      <c r="Q82" s="660">
        <f t="shared" si="33"/>
        <v>0</v>
      </c>
      <c r="R82" s="658">
        <f t="shared" si="37"/>
        <v>0</v>
      </c>
      <c r="S82" s="641">
        <f t="shared" si="34"/>
        <v>0</v>
      </c>
      <c r="T82" s="641">
        <f t="shared" si="44"/>
        <v>0</v>
      </c>
      <c r="U82" s="659">
        <f t="shared" si="35"/>
        <v>0</v>
      </c>
      <c r="V82" s="661">
        <f t="shared" si="36"/>
        <v>0</v>
      </c>
      <c r="W82" s="315">
        <f t="shared" si="45"/>
        <v>0</v>
      </c>
      <c r="X82" s="315">
        <f t="shared" si="38"/>
        <v>0</v>
      </c>
      <c r="Y82" s="315">
        <f t="shared" si="39"/>
        <v>0</v>
      </c>
      <c r="Z82" s="315">
        <f t="shared" si="40"/>
        <v>0</v>
      </c>
      <c r="AA82" s="321"/>
    </row>
    <row r="83" spans="1:27" x14ac:dyDescent="0.2">
      <c r="A83" s="642" t="s">
        <v>490</v>
      </c>
      <c r="B83" s="643">
        <v>6010</v>
      </c>
      <c r="C83" s="643">
        <v>1</v>
      </c>
      <c r="D83" s="657" t="str">
        <f t="shared" si="41"/>
        <v/>
      </c>
      <c r="E83" s="658">
        <f t="shared" si="42"/>
        <v>0</v>
      </c>
      <c r="F83" s="659">
        <f t="shared" si="23"/>
        <v>0</v>
      </c>
      <c r="G83" s="660">
        <f t="shared" si="24"/>
        <v>0</v>
      </c>
      <c r="H83" s="660">
        <f t="shared" si="25"/>
        <v>0</v>
      </c>
      <c r="I83" s="660">
        <f t="shared" si="26"/>
        <v>0</v>
      </c>
      <c r="J83" s="660">
        <f t="shared" si="27"/>
        <v>0</v>
      </c>
      <c r="K83" s="660">
        <f t="shared" si="28"/>
        <v>0</v>
      </c>
      <c r="L83" s="661">
        <f t="shared" si="43"/>
        <v>0</v>
      </c>
      <c r="M83" s="659">
        <f t="shared" si="29"/>
        <v>0</v>
      </c>
      <c r="N83" s="660">
        <f t="shared" si="30"/>
        <v>0</v>
      </c>
      <c r="O83" s="660">
        <f t="shared" si="31"/>
        <v>0</v>
      </c>
      <c r="P83" s="660">
        <f t="shared" si="32"/>
        <v>0</v>
      </c>
      <c r="Q83" s="660">
        <f t="shared" si="33"/>
        <v>0</v>
      </c>
      <c r="R83" s="658">
        <f t="shared" si="37"/>
        <v>0</v>
      </c>
      <c r="S83" s="641">
        <f t="shared" si="34"/>
        <v>0</v>
      </c>
      <c r="T83" s="641">
        <f t="shared" si="44"/>
        <v>0</v>
      </c>
      <c r="U83" s="659">
        <f t="shared" si="35"/>
        <v>0</v>
      </c>
      <c r="V83" s="661">
        <f t="shared" si="36"/>
        <v>0</v>
      </c>
      <c r="W83" s="315">
        <f t="shared" si="45"/>
        <v>0</v>
      </c>
      <c r="X83" s="315">
        <f t="shared" si="38"/>
        <v>0</v>
      </c>
      <c r="Y83" s="315">
        <f t="shared" si="39"/>
        <v>0</v>
      </c>
      <c r="Z83" s="315">
        <f t="shared" si="40"/>
        <v>0</v>
      </c>
      <c r="AA83" s="321"/>
    </row>
    <row r="84" spans="1:27" x14ac:dyDescent="0.2">
      <c r="A84" s="642" t="s">
        <v>1058</v>
      </c>
      <c r="B84" s="643">
        <v>5050</v>
      </c>
      <c r="C84" s="643">
        <v>1</v>
      </c>
      <c r="D84" s="657" t="str">
        <f t="shared" si="41"/>
        <v/>
      </c>
      <c r="E84" s="658">
        <f t="shared" si="42"/>
        <v>0</v>
      </c>
      <c r="F84" s="659">
        <f t="shared" si="23"/>
        <v>0</v>
      </c>
      <c r="G84" s="660">
        <f t="shared" si="24"/>
        <v>0</v>
      </c>
      <c r="H84" s="660">
        <f t="shared" si="25"/>
        <v>0</v>
      </c>
      <c r="I84" s="660">
        <f t="shared" si="26"/>
        <v>0</v>
      </c>
      <c r="J84" s="660">
        <f t="shared" si="27"/>
        <v>0</v>
      </c>
      <c r="K84" s="660">
        <f t="shared" si="28"/>
        <v>0</v>
      </c>
      <c r="L84" s="661">
        <f t="shared" si="43"/>
        <v>0</v>
      </c>
      <c r="M84" s="659">
        <f t="shared" si="29"/>
        <v>0</v>
      </c>
      <c r="N84" s="660">
        <f t="shared" si="30"/>
        <v>0</v>
      </c>
      <c r="O84" s="660">
        <f t="shared" si="31"/>
        <v>0</v>
      </c>
      <c r="P84" s="660">
        <f t="shared" si="32"/>
        <v>0</v>
      </c>
      <c r="Q84" s="660">
        <f t="shared" si="33"/>
        <v>0</v>
      </c>
      <c r="R84" s="658">
        <f t="shared" si="37"/>
        <v>0</v>
      </c>
      <c r="S84" s="641">
        <f t="shared" si="34"/>
        <v>0</v>
      </c>
      <c r="T84" s="641">
        <f t="shared" si="44"/>
        <v>0</v>
      </c>
      <c r="U84" s="659">
        <f t="shared" si="35"/>
        <v>0</v>
      </c>
      <c r="V84" s="661">
        <f t="shared" si="36"/>
        <v>0</v>
      </c>
      <c r="W84" s="315">
        <f t="shared" si="45"/>
        <v>0</v>
      </c>
      <c r="X84" s="315">
        <f t="shared" si="38"/>
        <v>0</v>
      </c>
      <c r="Y84" s="315">
        <f t="shared" si="39"/>
        <v>0</v>
      </c>
      <c r="Z84" s="315">
        <f t="shared" si="40"/>
        <v>0</v>
      </c>
      <c r="AA84" s="321"/>
    </row>
    <row r="85" spans="1:27" x14ac:dyDescent="0.2">
      <c r="A85" s="642" t="s">
        <v>1307</v>
      </c>
      <c r="B85" s="643">
        <v>5175</v>
      </c>
      <c r="C85" s="643">
        <v>1</v>
      </c>
      <c r="D85" s="657" t="str">
        <f t="shared" si="41"/>
        <v/>
      </c>
      <c r="E85" s="658">
        <f t="shared" si="42"/>
        <v>0</v>
      </c>
      <c r="F85" s="659">
        <f t="shared" si="23"/>
        <v>0</v>
      </c>
      <c r="G85" s="660">
        <f t="shared" si="24"/>
        <v>0</v>
      </c>
      <c r="H85" s="660">
        <f t="shared" si="25"/>
        <v>0</v>
      </c>
      <c r="I85" s="660">
        <f t="shared" si="26"/>
        <v>0</v>
      </c>
      <c r="J85" s="660">
        <f t="shared" si="27"/>
        <v>0</v>
      </c>
      <c r="K85" s="660">
        <f t="shared" si="28"/>
        <v>0</v>
      </c>
      <c r="L85" s="661">
        <f t="shared" si="43"/>
        <v>0</v>
      </c>
      <c r="M85" s="659">
        <f t="shared" si="29"/>
        <v>0</v>
      </c>
      <c r="N85" s="660">
        <f t="shared" si="30"/>
        <v>0</v>
      </c>
      <c r="O85" s="660">
        <f t="shared" si="31"/>
        <v>0</v>
      </c>
      <c r="P85" s="660">
        <f t="shared" si="32"/>
        <v>0</v>
      </c>
      <c r="Q85" s="660">
        <f t="shared" si="33"/>
        <v>0</v>
      </c>
      <c r="R85" s="658">
        <f t="shared" si="37"/>
        <v>0</v>
      </c>
      <c r="S85" s="641">
        <f t="shared" si="34"/>
        <v>0</v>
      </c>
      <c r="T85" s="641">
        <f t="shared" si="44"/>
        <v>0</v>
      </c>
      <c r="U85" s="659">
        <f t="shared" si="35"/>
        <v>0</v>
      </c>
      <c r="V85" s="661">
        <f t="shared" si="36"/>
        <v>0</v>
      </c>
      <c r="W85" s="315">
        <f t="shared" si="45"/>
        <v>0</v>
      </c>
      <c r="X85" s="315">
        <f t="shared" si="38"/>
        <v>0</v>
      </c>
      <c r="Y85" s="315">
        <f t="shared" si="39"/>
        <v>0</v>
      </c>
      <c r="Z85" s="315">
        <f t="shared" si="40"/>
        <v>0</v>
      </c>
      <c r="AA85" s="321"/>
    </row>
    <row r="86" spans="1:27" x14ac:dyDescent="0.2">
      <c r="A86" s="642" t="s">
        <v>1258</v>
      </c>
      <c r="B86" s="643">
        <v>5164</v>
      </c>
      <c r="C86" s="643">
        <v>1</v>
      </c>
      <c r="D86" s="657" t="str">
        <f t="shared" si="41"/>
        <v/>
      </c>
      <c r="E86" s="658">
        <f t="shared" si="42"/>
        <v>0</v>
      </c>
      <c r="F86" s="659">
        <f t="shared" si="23"/>
        <v>0</v>
      </c>
      <c r="G86" s="660">
        <f t="shared" si="24"/>
        <v>0</v>
      </c>
      <c r="H86" s="660">
        <f t="shared" si="25"/>
        <v>0</v>
      </c>
      <c r="I86" s="660">
        <f t="shared" si="26"/>
        <v>0</v>
      </c>
      <c r="J86" s="660">
        <f t="shared" si="27"/>
        <v>0</v>
      </c>
      <c r="K86" s="660">
        <f t="shared" si="28"/>
        <v>0</v>
      </c>
      <c r="L86" s="661">
        <f t="shared" si="43"/>
        <v>0</v>
      </c>
      <c r="M86" s="659">
        <f t="shared" si="29"/>
        <v>0</v>
      </c>
      <c r="N86" s="660">
        <f t="shared" si="30"/>
        <v>0</v>
      </c>
      <c r="O86" s="660">
        <f t="shared" si="31"/>
        <v>0</v>
      </c>
      <c r="P86" s="660">
        <f t="shared" si="32"/>
        <v>0</v>
      </c>
      <c r="Q86" s="660">
        <f t="shared" si="33"/>
        <v>0</v>
      </c>
      <c r="R86" s="658">
        <f t="shared" si="37"/>
        <v>0</v>
      </c>
      <c r="S86" s="641">
        <f t="shared" si="34"/>
        <v>0</v>
      </c>
      <c r="T86" s="641">
        <f t="shared" si="44"/>
        <v>0</v>
      </c>
      <c r="U86" s="659">
        <f t="shared" si="35"/>
        <v>0</v>
      </c>
      <c r="V86" s="661">
        <f t="shared" si="36"/>
        <v>0</v>
      </c>
      <c r="W86" s="315">
        <f t="shared" si="45"/>
        <v>0</v>
      </c>
      <c r="X86" s="315">
        <f t="shared" si="38"/>
        <v>0</v>
      </c>
      <c r="Y86" s="315">
        <f t="shared" si="39"/>
        <v>0</v>
      </c>
      <c r="Z86" s="315">
        <f t="shared" si="40"/>
        <v>0</v>
      </c>
      <c r="AA86" s="321"/>
    </row>
    <row r="87" spans="1:27" x14ac:dyDescent="0.2">
      <c r="A87" s="642" t="s">
        <v>491</v>
      </c>
      <c r="B87" s="643">
        <v>4003</v>
      </c>
      <c r="C87" s="643">
        <v>1</v>
      </c>
      <c r="D87" s="657" t="str">
        <f t="shared" si="41"/>
        <v/>
      </c>
      <c r="E87" s="658">
        <f t="shared" si="42"/>
        <v>0</v>
      </c>
      <c r="F87" s="659">
        <f t="shared" si="23"/>
        <v>0</v>
      </c>
      <c r="G87" s="660">
        <f t="shared" si="24"/>
        <v>0</v>
      </c>
      <c r="H87" s="660">
        <f t="shared" si="25"/>
        <v>0</v>
      </c>
      <c r="I87" s="660">
        <f t="shared" si="26"/>
        <v>0</v>
      </c>
      <c r="J87" s="660">
        <f t="shared" si="27"/>
        <v>0</v>
      </c>
      <c r="K87" s="660">
        <f t="shared" si="28"/>
        <v>0</v>
      </c>
      <c r="L87" s="661">
        <f t="shared" si="43"/>
        <v>0</v>
      </c>
      <c r="M87" s="659">
        <f t="shared" si="29"/>
        <v>0</v>
      </c>
      <c r="N87" s="660">
        <f t="shared" si="30"/>
        <v>0</v>
      </c>
      <c r="O87" s="660">
        <f t="shared" si="31"/>
        <v>0</v>
      </c>
      <c r="P87" s="660">
        <f t="shared" si="32"/>
        <v>0</v>
      </c>
      <c r="Q87" s="660">
        <f t="shared" si="33"/>
        <v>0</v>
      </c>
      <c r="R87" s="658">
        <f t="shared" si="37"/>
        <v>0</v>
      </c>
      <c r="S87" s="641">
        <f t="shared" si="34"/>
        <v>0</v>
      </c>
      <c r="T87" s="641">
        <f t="shared" si="44"/>
        <v>0</v>
      </c>
      <c r="U87" s="659">
        <f t="shared" si="35"/>
        <v>0</v>
      </c>
      <c r="V87" s="661">
        <f t="shared" si="36"/>
        <v>0</v>
      </c>
      <c r="W87" s="315">
        <f t="shared" si="45"/>
        <v>0</v>
      </c>
      <c r="X87" s="315">
        <f t="shared" si="38"/>
        <v>0</v>
      </c>
      <c r="Y87" s="315">
        <f t="shared" si="39"/>
        <v>0</v>
      </c>
      <c r="Z87" s="315">
        <f t="shared" si="40"/>
        <v>0</v>
      </c>
      <c r="AA87" s="321"/>
    </row>
    <row r="88" spans="1:27" x14ac:dyDescent="0.2">
      <c r="A88" s="642" t="s">
        <v>492</v>
      </c>
      <c r="B88" s="643">
        <v>5015</v>
      </c>
      <c r="C88" s="643">
        <v>1</v>
      </c>
      <c r="D88" s="657" t="str">
        <f t="shared" si="41"/>
        <v/>
      </c>
      <c r="E88" s="658">
        <f t="shared" si="42"/>
        <v>0</v>
      </c>
      <c r="F88" s="659">
        <f t="shared" si="23"/>
        <v>0</v>
      </c>
      <c r="G88" s="660">
        <f t="shared" si="24"/>
        <v>0</v>
      </c>
      <c r="H88" s="660">
        <f t="shared" si="25"/>
        <v>0</v>
      </c>
      <c r="I88" s="660">
        <f t="shared" si="26"/>
        <v>0</v>
      </c>
      <c r="J88" s="660">
        <f t="shared" si="27"/>
        <v>0</v>
      </c>
      <c r="K88" s="660">
        <f t="shared" si="28"/>
        <v>0</v>
      </c>
      <c r="L88" s="661">
        <f t="shared" si="43"/>
        <v>0</v>
      </c>
      <c r="M88" s="659">
        <f t="shared" si="29"/>
        <v>0</v>
      </c>
      <c r="N88" s="660">
        <f t="shared" si="30"/>
        <v>0</v>
      </c>
      <c r="O88" s="660">
        <f t="shared" si="31"/>
        <v>0</v>
      </c>
      <c r="P88" s="660">
        <f t="shared" si="32"/>
        <v>0</v>
      </c>
      <c r="Q88" s="660">
        <f t="shared" si="33"/>
        <v>0</v>
      </c>
      <c r="R88" s="658">
        <f t="shared" si="37"/>
        <v>0</v>
      </c>
      <c r="S88" s="641">
        <f t="shared" si="34"/>
        <v>0</v>
      </c>
      <c r="T88" s="641">
        <f t="shared" si="44"/>
        <v>0</v>
      </c>
      <c r="U88" s="659">
        <f t="shared" si="35"/>
        <v>0</v>
      </c>
      <c r="V88" s="661">
        <f t="shared" si="36"/>
        <v>0</v>
      </c>
      <c r="W88" s="315">
        <f t="shared" si="45"/>
        <v>0</v>
      </c>
      <c r="X88" s="315">
        <f t="shared" si="38"/>
        <v>0</v>
      </c>
      <c r="Y88" s="315">
        <f t="shared" si="39"/>
        <v>0</v>
      </c>
      <c r="Z88" s="315">
        <f t="shared" si="40"/>
        <v>0</v>
      </c>
      <c r="AA88" s="321"/>
    </row>
    <row r="89" spans="1:27" x14ac:dyDescent="0.2">
      <c r="A89" s="642" t="s">
        <v>493</v>
      </c>
      <c r="B89" s="643">
        <v>6026</v>
      </c>
      <c r="C89" s="643">
        <v>1</v>
      </c>
      <c r="D89" s="657" t="str">
        <f t="shared" si="41"/>
        <v/>
      </c>
      <c r="E89" s="658">
        <f t="shared" si="42"/>
        <v>0</v>
      </c>
      <c r="F89" s="659">
        <f t="shared" si="23"/>
        <v>0</v>
      </c>
      <c r="G89" s="660">
        <f t="shared" si="24"/>
        <v>0</v>
      </c>
      <c r="H89" s="660">
        <f t="shared" si="25"/>
        <v>0</v>
      </c>
      <c r="I89" s="660">
        <f t="shared" si="26"/>
        <v>0</v>
      </c>
      <c r="J89" s="660">
        <f t="shared" si="27"/>
        <v>0</v>
      </c>
      <c r="K89" s="660">
        <f t="shared" si="28"/>
        <v>0</v>
      </c>
      <c r="L89" s="661">
        <f t="shared" si="43"/>
        <v>0</v>
      </c>
      <c r="M89" s="659">
        <f t="shared" si="29"/>
        <v>0</v>
      </c>
      <c r="N89" s="660">
        <f t="shared" si="30"/>
        <v>0</v>
      </c>
      <c r="O89" s="660">
        <f t="shared" si="31"/>
        <v>0</v>
      </c>
      <c r="P89" s="660">
        <f t="shared" si="32"/>
        <v>0</v>
      </c>
      <c r="Q89" s="660">
        <f t="shared" si="33"/>
        <v>0</v>
      </c>
      <c r="R89" s="658">
        <f t="shared" si="37"/>
        <v>0</v>
      </c>
      <c r="S89" s="641">
        <f t="shared" si="34"/>
        <v>0</v>
      </c>
      <c r="T89" s="641">
        <f t="shared" si="44"/>
        <v>0</v>
      </c>
      <c r="U89" s="659">
        <f t="shared" si="35"/>
        <v>0</v>
      </c>
      <c r="V89" s="661">
        <f t="shared" si="36"/>
        <v>0</v>
      </c>
      <c r="W89" s="315">
        <f t="shared" si="45"/>
        <v>0</v>
      </c>
      <c r="X89" s="315">
        <f t="shared" si="38"/>
        <v>0</v>
      </c>
      <c r="Y89" s="315">
        <f t="shared" si="39"/>
        <v>0</v>
      </c>
      <c r="Z89" s="315">
        <f t="shared" si="40"/>
        <v>0</v>
      </c>
      <c r="AA89" s="321"/>
    </row>
    <row r="90" spans="1:27" x14ac:dyDescent="0.2">
      <c r="A90" s="642" t="s">
        <v>830</v>
      </c>
      <c r="B90" s="643">
        <v>6002</v>
      </c>
      <c r="C90" s="643">
        <v>1</v>
      </c>
      <c r="D90" s="657" t="str">
        <f t="shared" si="41"/>
        <v/>
      </c>
      <c r="E90" s="658">
        <f t="shared" si="42"/>
        <v>0</v>
      </c>
      <c r="F90" s="659">
        <f t="shared" si="23"/>
        <v>0</v>
      </c>
      <c r="G90" s="660">
        <f t="shared" si="24"/>
        <v>0</v>
      </c>
      <c r="H90" s="660">
        <f t="shared" si="25"/>
        <v>0</v>
      </c>
      <c r="I90" s="660">
        <f t="shared" si="26"/>
        <v>0</v>
      </c>
      <c r="J90" s="660">
        <f t="shared" si="27"/>
        <v>0</v>
      </c>
      <c r="K90" s="660">
        <f t="shared" si="28"/>
        <v>0</v>
      </c>
      <c r="L90" s="661">
        <f t="shared" si="43"/>
        <v>0</v>
      </c>
      <c r="M90" s="659">
        <f t="shared" si="29"/>
        <v>0</v>
      </c>
      <c r="N90" s="660">
        <f t="shared" si="30"/>
        <v>0</v>
      </c>
      <c r="O90" s="660">
        <f t="shared" si="31"/>
        <v>0</v>
      </c>
      <c r="P90" s="660">
        <f t="shared" si="32"/>
        <v>0</v>
      </c>
      <c r="Q90" s="660">
        <f t="shared" si="33"/>
        <v>0</v>
      </c>
      <c r="R90" s="658">
        <f t="shared" si="37"/>
        <v>0</v>
      </c>
      <c r="S90" s="641">
        <f t="shared" si="34"/>
        <v>0</v>
      </c>
      <c r="T90" s="641">
        <f t="shared" si="44"/>
        <v>0</v>
      </c>
      <c r="U90" s="659">
        <f t="shared" si="35"/>
        <v>0</v>
      </c>
      <c r="V90" s="661">
        <f t="shared" si="36"/>
        <v>0</v>
      </c>
      <c r="W90" s="315">
        <f t="shared" si="45"/>
        <v>0</v>
      </c>
      <c r="X90" s="315">
        <f t="shared" si="38"/>
        <v>0</v>
      </c>
      <c r="Y90" s="315">
        <f t="shared" si="39"/>
        <v>0</v>
      </c>
      <c r="Z90" s="315">
        <f t="shared" si="40"/>
        <v>0</v>
      </c>
      <c r="AA90" s="321"/>
    </row>
    <row r="91" spans="1:27" x14ac:dyDescent="0.2">
      <c r="A91" s="642" t="s">
        <v>494</v>
      </c>
      <c r="B91" s="643"/>
      <c r="C91" s="643">
        <v>0</v>
      </c>
      <c r="D91" s="657" t="str">
        <f t="shared" si="41"/>
        <v>(alias)</v>
      </c>
      <c r="E91" s="658">
        <f t="shared" si="42"/>
        <v>0</v>
      </c>
      <c r="F91" s="659">
        <f t="shared" si="23"/>
        <v>0</v>
      </c>
      <c r="G91" s="660">
        <f t="shared" si="24"/>
        <v>0</v>
      </c>
      <c r="H91" s="660">
        <f t="shared" si="25"/>
        <v>0</v>
      </c>
      <c r="I91" s="660">
        <f t="shared" si="26"/>
        <v>0</v>
      </c>
      <c r="J91" s="660">
        <f t="shared" si="27"/>
        <v>0</v>
      </c>
      <c r="K91" s="660">
        <f t="shared" si="28"/>
        <v>0</v>
      </c>
      <c r="L91" s="661">
        <f t="shared" si="43"/>
        <v>0</v>
      </c>
      <c r="M91" s="659">
        <f t="shared" si="29"/>
        <v>0</v>
      </c>
      <c r="N91" s="660">
        <f t="shared" si="30"/>
        <v>0</v>
      </c>
      <c r="O91" s="660">
        <f t="shared" si="31"/>
        <v>0</v>
      </c>
      <c r="P91" s="660">
        <f t="shared" si="32"/>
        <v>0</v>
      </c>
      <c r="Q91" s="660">
        <f t="shared" si="33"/>
        <v>0</v>
      </c>
      <c r="R91" s="658">
        <f t="shared" si="37"/>
        <v>0</v>
      </c>
      <c r="S91" s="641">
        <f t="shared" si="34"/>
        <v>0</v>
      </c>
      <c r="T91" s="641">
        <f t="shared" si="44"/>
        <v>0</v>
      </c>
      <c r="U91" s="659">
        <f t="shared" si="35"/>
        <v>0</v>
      </c>
      <c r="V91" s="661">
        <f t="shared" si="36"/>
        <v>0</v>
      </c>
      <c r="W91" s="315">
        <f t="shared" si="45"/>
        <v>0</v>
      </c>
      <c r="X91" s="315">
        <f t="shared" si="38"/>
        <v>0</v>
      </c>
      <c r="Y91" s="315">
        <f t="shared" si="39"/>
        <v>0</v>
      </c>
      <c r="Z91" s="315">
        <f t="shared" si="40"/>
        <v>0</v>
      </c>
      <c r="AA91" s="321"/>
    </row>
    <row r="92" spans="1:27" x14ac:dyDescent="0.2">
      <c r="A92" s="642" t="s">
        <v>495</v>
      </c>
      <c r="B92" s="643">
        <v>6162</v>
      </c>
      <c r="C92" s="643">
        <v>1</v>
      </c>
      <c r="D92" s="657" t="str">
        <f t="shared" si="41"/>
        <v/>
      </c>
      <c r="E92" s="658">
        <f t="shared" si="42"/>
        <v>0</v>
      </c>
      <c r="F92" s="659">
        <f t="shared" si="23"/>
        <v>0</v>
      </c>
      <c r="G92" s="660">
        <f t="shared" si="24"/>
        <v>0</v>
      </c>
      <c r="H92" s="660">
        <f t="shared" si="25"/>
        <v>0</v>
      </c>
      <c r="I92" s="660">
        <f t="shared" si="26"/>
        <v>0</v>
      </c>
      <c r="J92" s="660">
        <f t="shared" si="27"/>
        <v>0</v>
      </c>
      <c r="K92" s="660">
        <f t="shared" si="28"/>
        <v>0</v>
      </c>
      <c r="L92" s="661">
        <f t="shared" si="43"/>
        <v>0</v>
      </c>
      <c r="M92" s="659">
        <f t="shared" si="29"/>
        <v>0</v>
      </c>
      <c r="N92" s="660">
        <f t="shared" si="30"/>
        <v>0</v>
      </c>
      <c r="O92" s="660">
        <f t="shared" si="31"/>
        <v>0</v>
      </c>
      <c r="P92" s="660">
        <f t="shared" si="32"/>
        <v>0</v>
      </c>
      <c r="Q92" s="660">
        <f t="shared" si="33"/>
        <v>0</v>
      </c>
      <c r="R92" s="658">
        <f t="shared" si="37"/>
        <v>0</v>
      </c>
      <c r="S92" s="641">
        <f t="shared" si="34"/>
        <v>0</v>
      </c>
      <c r="T92" s="641">
        <f t="shared" si="44"/>
        <v>0</v>
      </c>
      <c r="U92" s="659">
        <f t="shared" si="35"/>
        <v>0</v>
      </c>
      <c r="V92" s="661">
        <f t="shared" si="36"/>
        <v>0</v>
      </c>
      <c r="W92" s="315">
        <f t="shared" si="45"/>
        <v>0</v>
      </c>
      <c r="X92" s="315">
        <f t="shared" si="38"/>
        <v>0</v>
      </c>
      <c r="Y92" s="315">
        <f t="shared" si="39"/>
        <v>0</v>
      </c>
      <c r="Z92" s="315">
        <f t="shared" si="40"/>
        <v>0</v>
      </c>
      <c r="AA92" s="321"/>
    </row>
    <row r="93" spans="1:27" x14ac:dyDescent="0.2">
      <c r="A93" s="642" t="s">
        <v>496</v>
      </c>
      <c r="B93" s="643">
        <v>6157</v>
      </c>
      <c r="C93" s="643">
        <v>1</v>
      </c>
      <c r="D93" s="657" t="str">
        <f t="shared" si="41"/>
        <v/>
      </c>
      <c r="E93" s="658">
        <f t="shared" si="42"/>
        <v>0</v>
      </c>
      <c r="F93" s="659">
        <f t="shared" si="23"/>
        <v>0</v>
      </c>
      <c r="G93" s="660">
        <f t="shared" si="24"/>
        <v>0</v>
      </c>
      <c r="H93" s="660">
        <f t="shared" si="25"/>
        <v>0</v>
      </c>
      <c r="I93" s="660">
        <f t="shared" si="26"/>
        <v>0</v>
      </c>
      <c r="J93" s="660">
        <f t="shared" si="27"/>
        <v>0</v>
      </c>
      <c r="K93" s="660">
        <f t="shared" si="28"/>
        <v>0</v>
      </c>
      <c r="L93" s="661">
        <f t="shared" si="43"/>
        <v>0</v>
      </c>
      <c r="M93" s="659">
        <f t="shared" si="29"/>
        <v>0</v>
      </c>
      <c r="N93" s="660">
        <f t="shared" si="30"/>
        <v>0</v>
      </c>
      <c r="O93" s="660">
        <f t="shared" si="31"/>
        <v>0</v>
      </c>
      <c r="P93" s="660">
        <f t="shared" si="32"/>
        <v>0</v>
      </c>
      <c r="Q93" s="660">
        <f t="shared" si="33"/>
        <v>0</v>
      </c>
      <c r="R93" s="658">
        <f t="shared" si="37"/>
        <v>0</v>
      </c>
      <c r="S93" s="641">
        <f t="shared" si="34"/>
        <v>0</v>
      </c>
      <c r="T93" s="641">
        <f t="shared" si="44"/>
        <v>0</v>
      </c>
      <c r="U93" s="659">
        <f t="shared" si="35"/>
        <v>0</v>
      </c>
      <c r="V93" s="661">
        <f t="shared" si="36"/>
        <v>0</v>
      </c>
      <c r="W93" s="315">
        <f t="shared" si="45"/>
        <v>0</v>
      </c>
      <c r="X93" s="315">
        <f t="shared" si="38"/>
        <v>0</v>
      </c>
      <c r="Y93" s="315">
        <f t="shared" si="39"/>
        <v>0</v>
      </c>
      <c r="Z93" s="315">
        <f t="shared" si="40"/>
        <v>0</v>
      </c>
      <c r="AA93" s="321"/>
    </row>
    <row r="94" spans="1:27" x14ac:dyDescent="0.2">
      <c r="A94" s="642" t="s">
        <v>935</v>
      </c>
      <c r="B94" s="643">
        <v>5036</v>
      </c>
      <c r="C94" s="643">
        <v>1</v>
      </c>
      <c r="D94" s="657" t="str">
        <f t="shared" si="41"/>
        <v/>
      </c>
      <c r="E94" s="658">
        <f t="shared" si="42"/>
        <v>0</v>
      </c>
      <c r="F94" s="659">
        <f t="shared" si="23"/>
        <v>0</v>
      </c>
      <c r="G94" s="660">
        <f t="shared" si="24"/>
        <v>0</v>
      </c>
      <c r="H94" s="660">
        <f t="shared" si="25"/>
        <v>0</v>
      </c>
      <c r="I94" s="660">
        <f t="shared" si="26"/>
        <v>0</v>
      </c>
      <c r="J94" s="660">
        <f t="shared" si="27"/>
        <v>0</v>
      </c>
      <c r="K94" s="660">
        <f t="shared" si="28"/>
        <v>0</v>
      </c>
      <c r="L94" s="661">
        <f t="shared" si="43"/>
        <v>0</v>
      </c>
      <c r="M94" s="659">
        <f t="shared" si="29"/>
        <v>0</v>
      </c>
      <c r="N94" s="660">
        <f t="shared" si="30"/>
        <v>0</v>
      </c>
      <c r="O94" s="660">
        <f t="shared" si="31"/>
        <v>0</v>
      </c>
      <c r="P94" s="660">
        <f t="shared" si="32"/>
        <v>0</v>
      </c>
      <c r="Q94" s="660">
        <f t="shared" si="33"/>
        <v>0</v>
      </c>
      <c r="R94" s="658">
        <f t="shared" si="37"/>
        <v>0</v>
      </c>
      <c r="S94" s="641">
        <f t="shared" si="34"/>
        <v>0</v>
      </c>
      <c r="T94" s="641">
        <f t="shared" si="44"/>
        <v>0</v>
      </c>
      <c r="U94" s="659">
        <f t="shared" si="35"/>
        <v>0</v>
      </c>
      <c r="V94" s="661">
        <f t="shared" si="36"/>
        <v>0</v>
      </c>
      <c r="W94" s="315">
        <f t="shared" si="45"/>
        <v>0</v>
      </c>
      <c r="X94" s="315">
        <f t="shared" si="38"/>
        <v>0</v>
      </c>
      <c r="Y94" s="315">
        <f t="shared" si="39"/>
        <v>0</v>
      </c>
      <c r="Z94" s="315">
        <f t="shared" si="40"/>
        <v>0</v>
      </c>
      <c r="AA94" s="321"/>
    </row>
    <row r="95" spans="1:27" x14ac:dyDescent="0.2">
      <c r="A95" s="642" t="s">
        <v>497</v>
      </c>
      <c r="B95" s="643">
        <v>7003</v>
      </c>
      <c r="C95" s="643">
        <v>1</v>
      </c>
      <c r="D95" s="657" t="str">
        <f t="shared" si="41"/>
        <v/>
      </c>
      <c r="E95" s="658">
        <f t="shared" si="42"/>
        <v>0</v>
      </c>
      <c r="F95" s="659">
        <f t="shared" si="23"/>
        <v>0</v>
      </c>
      <c r="G95" s="660">
        <f t="shared" si="24"/>
        <v>0</v>
      </c>
      <c r="H95" s="660">
        <f t="shared" si="25"/>
        <v>0</v>
      </c>
      <c r="I95" s="660">
        <f t="shared" si="26"/>
        <v>0</v>
      </c>
      <c r="J95" s="660">
        <f t="shared" si="27"/>
        <v>0</v>
      </c>
      <c r="K95" s="660">
        <f t="shared" si="28"/>
        <v>0</v>
      </c>
      <c r="L95" s="661">
        <f t="shared" si="43"/>
        <v>0</v>
      </c>
      <c r="M95" s="659">
        <f t="shared" si="29"/>
        <v>0</v>
      </c>
      <c r="N95" s="660">
        <f t="shared" si="30"/>
        <v>0</v>
      </c>
      <c r="O95" s="660">
        <f t="shared" si="31"/>
        <v>0</v>
      </c>
      <c r="P95" s="660">
        <f t="shared" si="32"/>
        <v>0</v>
      </c>
      <c r="Q95" s="660">
        <f t="shared" si="33"/>
        <v>0</v>
      </c>
      <c r="R95" s="658">
        <f t="shared" si="37"/>
        <v>0</v>
      </c>
      <c r="S95" s="641">
        <f t="shared" si="34"/>
        <v>0</v>
      </c>
      <c r="T95" s="641">
        <f t="shared" si="44"/>
        <v>0</v>
      </c>
      <c r="U95" s="659">
        <f t="shared" si="35"/>
        <v>0</v>
      </c>
      <c r="V95" s="661">
        <f t="shared" si="36"/>
        <v>0</v>
      </c>
      <c r="W95" s="315">
        <f t="shared" si="45"/>
        <v>0</v>
      </c>
      <c r="X95" s="315">
        <f t="shared" si="38"/>
        <v>0</v>
      </c>
      <c r="Y95" s="315">
        <f t="shared" si="39"/>
        <v>0</v>
      </c>
      <c r="Z95" s="315">
        <f t="shared" si="40"/>
        <v>0</v>
      </c>
      <c r="AA95" s="321"/>
    </row>
    <row r="96" spans="1:27" x14ac:dyDescent="0.2">
      <c r="A96" s="642" t="s">
        <v>498</v>
      </c>
      <c r="B96" s="643">
        <v>5083</v>
      </c>
      <c r="C96" s="643">
        <v>1</v>
      </c>
      <c r="D96" s="657" t="str">
        <f t="shared" si="41"/>
        <v/>
      </c>
      <c r="E96" s="658">
        <f t="shared" si="42"/>
        <v>0</v>
      </c>
      <c r="F96" s="659">
        <f t="shared" si="23"/>
        <v>0</v>
      </c>
      <c r="G96" s="660">
        <f t="shared" si="24"/>
        <v>0</v>
      </c>
      <c r="H96" s="660">
        <f t="shared" si="25"/>
        <v>0</v>
      </c>
      <c r="I96" s="660">
        <f t="shared" si="26"/>
        <v>0</v>
      </c>
      <c r="J96" s="660">
        <f t="shared" si="27"/>
        <v>0</v>
      </c>
      <c r="K96" s="660">
        <f t="shared" si="28"/>
        <v>0</v>
      </c>
      <c r="L96" s="661">
        <f t="shared" si="43"/>
        <v>0</v>
      </c>
      <c r="M96" s="659">
        <f t="shared" si="29"/>
        <v>0</v>
      </c>
      <c r="N96" s="660">
        <f t="shared" si="30"/>
        <v>0</v>
      </c>
      <c r="O96" s="660">
        <f t="shared" si="31"/>
        <v>0</v>
      </c>
      <c r="P96" s="660">
        <f t="shared" si="32"/>
        <v>0</v>
      </c>
      <c r="Q96" s="660">
        <f t="shared" si="33"/>
        <v>0</v>
      </c>
      <c r="R96" s="658">
        <f t="shared" si="37"/>
        <v>0</v>
      </c>
      <c r="S96" s="641">
        <f t="shared" si="34"/>
        <v>0</v>
      </c>
      <c r="T96" s="641">
        <f t="shared" si="44"/>
        <v>0</v>
      </c>
      <c r="U96" s="659">
        <f t="shared" si="35"/>
        <v>0</v>
      </c>
      <c r="V96" s="661">
        <f t="shared" si="36"/>
        <v>0</v>
      </c>
      <c r="W96" s="315">
        <f t="shared" si="45"/>
        <v>0</v>
      </c>
      <c r="X96" s="315">
        <f t="shared" si="38"/>
        <v>0</v>
      </c>
      <c r="Y96" s="315">
        <f t="shared" si="39"/>
        <v>0</v>
      </c>
      <c r="Z96" s="315">
        <f t="shared" si="40"/>
        <v>0</v>
      </c>
      <c r="AA96" s="321"/>
    </row>
    <row r="97" spans="1:27" x14ac:dyDescent="0.2">
      <c r="A97" s="642" t="s">
        <v>499</v>
      </c>
      <c r="B97" s="643">
        <v>6160</v>
      </c>
      <c r="C97" s="643">
        <v>1</v>
      </c>
      <c r="D97" s="657" t="str">
        <f t="shared" si="41"/>
        <v/>
      </c>
      <c r="E97" s="658">
        <f t="shared" si="42"/>
        <v>0</v>
      </c>
      <c r="F97" s="659">
        <f t="shared" si="23"/>
        <v>0</v>
      </c>
      <c r="G97" s="660">
        <f t="shared" si="24"/>
        <v>0</v>
      </c>
      <c r="H97" s="660">
        <f t="shared" si="25"/>
        <v>0</v>
      </c>
      <c r="I97" s="660">
        <f t="shared" si="26"/>
        <v>0</v>
      </c>
      <c r="J97" s="660">
        <f t="shared" si="27"/>
        <v>0</v>
      </c>
      <c r="K97" s="660">
        <f t="shared" si="28"/>
        <v>0</v>
      </c>
      <c r="L97" s="661">
        <f t="shared" si="43"/>
        <v>0</v>
      </c>
      <c r="M97" s="659">
        <f t="shared" si="29"/>
        <v>0</v>
      </c>
      <c r="N97" s="660">
        <f t="shared" si="30"/>
        <v>0</v>
      </c>
      <c r="O97" s="660">
        <f t="shared" si="31"/>
        <v>0</v>
      </c>
      <c r="P97" s="660">
        <f t="shared" si="32"/>
        <v>0</v>
      </c>
      <c r="Q97" s="660">
        <f t="shared" si="33"/>
        <v>0</v>
      </c>
      <c r="R97" s="658">
        <f t="shared" si="37"/>
        <v>0</v>
      </c>
      <c r="S97" s="641">
        <f t="shared" si="34"/>
        <v>0</v>
      </c>
      <c r="T97" s="641">
        <f t="shared" si="44"/>
        <v>0</v>
      </c>
      <c r="U97" s="659">
        <f t="shared" si="35"/>
        <v>0</v>
      </c>
      <c r="V97" s="661">
        <f t="shared" si="36"/>
        <v>0</v>
      </c>
      <c r="W97" s="315">
        <f t="shared" si="45"/>
        <v>0</v>
      </c>
      <c r="X97" s="315">
        <f t="shared" si="38"/>
        <v>0</v>
      </c>
      <c r="Y97" s="315">
        <f t="shared" si="39"/>
        <v>0</v>
      </c>
      <c r="Z97" s="315">
        <f t="shared" si="40"/>
        <v>0</v>
      </c>
      <c r="AA97" s="321"/>
    </row>
    <row r="98" spans="1:27" x14ac:dyDescent="0.2">
      <c r="A98" s="642" t="s">
        <v>500</v>
      </c>
      <c r="B98" s="643">
        <v>6028</v>
      </c>
      <c r="C98" s="643">
        <v>1</v>
      </c>
      <c r="D98" s="657" t="str">
        <f t="shared" si="41"/>
        <v/>
      </c>
      <c r="E98" s="658">
        <f t="shared" si="42"/>
        <v>0</v>
      </c>
      <c r="F98" s="659">
        <f t="shared" si="23"/>
        <v>0</v>
      </c>
      <c r="G98" s="660">
        <f t="shared" si="24"/>
        <v>0</v>
      </c>
      <c r="H98" s="660">
        <f t="shared" si="25"/>
        <v>0</v>
      </c>
      <c r="I98" s="660">
        <f t="shared" si="26"/>
        <v>0</v>
      </c>
      <c r="J98" s="660">
        <f t="shared" si="27"/>
        <v>0</v>
      </c>
      <c r="K98" s="660">
        <f t="shared" si="28"/>
        <v>0</v>
      </c>
      <c r="L98" s="661">
        <f t="shared" si="43"/>
        <v>0</v>
      </c>
      <c r="M98" s="659">
        <f t="shared" si="29"/>
        <v>0</v>
      </c>
      <c r="N98" s="660">
        <f t="shared" si="30"/>
        <v>0</v>
      </c>
      <c r="O98" s="660">
        <f t="shared" si="31"/>
        <v>0</v>
      </c>
      <c r="P98" s="660">
        <f t="shared" si="32"/>
        <v>0</v>
      </c>
      <c r="Q98" s="660">
        <f t="shared" si="33"/>
        <v>0</v>
      </c>
      <c r="R98" s="658">
        <f t="shared" si="37"/>
        <v>0</v>
      </c>
      <c r="S98" s="641">
        <f t="shared" si="34"/>
        <v>0</v>
      </c>
      <c r="T98" s="641">
        <f t="shared" si="44"/>
        <v>0</v>
      </c>
      <c r="U98" s="659">
        <f t="shared" si="35"/>
        <v>0</v>
      </c>
      <c r="V98" s="661">
        <f t="shared" si="36"/>
        <v>0</v>
      </c>
      <c r="W98" s="315">
        <f t="shared" si="45"/>
        <v>0</v>
      </c>
      <c r="X98" s="315">
        <f t="shared" si="38"/>
        <v>0</v>
      </c>
      <c r="Y98" s="315">
        <f t="shared" si="39"/>
        <v>0</v>
      </c>
      <c r="Z98" s="315">
        <f t="shared" si="40"/>
        <v>0</v>
      </c>
      <c r="AA98" s="321"/>
    </row>
    <row r="99" spans="1:27" x14ac:dyDescent="0.2">
      <c r="A99" s="642" t="s">
        <v>740</v>
      </c>
      <c r="B99" s="643">
        <v>7004</v>
      </c>
      <c r="C99" s="643">
        <v>1</v>
      </c>
      <c r="D99" s="657" t="str">
        <f t="shared" si="41"/>
        <v/>
      </c>
      <c r="E99" s="658">
        <f t="shared" si="42"/>
        <v>0</v>
      </c>
      <c r="F99" s="659">
        <f t="shared" si="23"/>
        <v>0</v>
      </c>
      <c r="G99" s="660">
        <f t="shared" si="24"/>
        <v>0</v>
      </c>
      <c r="H99" s="660">
        <f t="shared" si="25"/>
        <v>0</v>
      </c>
      <c r="I99" s="660">
        <f t="shared" si="26"/>
        <v>0</v>
      </c>
      <c r="J99" s="660">
        <f t="shared" si="27"/>
        <v>0</v>
      </c>
      <c r="K99" s="660">
        <f t="shared" si="28"/>
        <v>0</v>
      </c>
      <c r="L99" s="661">
        <f t="shared" si="43"/>
        <v>0</v>
      </c>
      <c r="M99" s="659">
        <f t="shared" si="29"/>
        <v>0</v>
      </c>
      <c r="N99" s="660">
        <f t="shared" si="30"/>
        <v>0</v>
      </c>
      <c r="O99" s="660">
        <f t="shared" si="31"/>
        <v>0</v>
      </c>
      <c r="P99" s="660">
        <f t="shared" si="32"/>
        <v>0</v>
      </c>
      <c r="Q99" s="660">
        <f t="shared" si="33"/>
        <v>0</v>
      </c>
      <c r="R99" s="658">
        <f t="shared" si="37"/>
        <v>0</v>
      </c>
      <c r="S99" s="641">
        <f t="shared" si="34"/>
        <v>0</v>
      </c>
      <c r="T99" s="641">
        <f t="shared" si="44"/>
        <v>0</v>
      </c>
      <c r="U99" s="659">
        <f t="shared" si="35"/>
        <v>0</v>
      </c>
      <c r="V99" s="661">
        <f t="shared" si="36"/>
        <v>0</v>
      </c>
      <c r="W99" s="315">
        <f t="shared" si="45"/>
        <v>0</v>
      </c>
      <c r="X99" s="315">
        <f t="shared" si="38"/>
        <v>0</v>
      </c>
      <c r="Y99" s="315">
        <f t="shared" si="39"/>
        <v>0</v>
      </c>
      <c r="Z99" s="315">
        <f t="shared" si="40"/>
        <v>0</v>
      </c>
      <c r="AA99" s="321"/>
    </row>
    <row r="100" spans="1:27" x14ac:dyDescent="0.2">
      <c r="A100" s="642" t="s">
        <v>871</v>
      </c>
      <c r="B100" s="643"/>
      <c r="C100" s="643">
        <v>0</v>
      </c>
      <c r="D100" s="657" t="str">
        <f t="shared" si="41"/>
        <v>(alias)</v>
      </c>
      <c r="E100" s="658">
        <f t="shared" si="42"/>
        <v>0</v>
      </c>
      <c r="F100" s="659">
        <f t="shared" si="23"/>
        <v>0</v>
      </c>
      <c r="G100" s="660">
        <f t="shared" si="24"/>
        <v>0</v>
      </c>
      <c r="H100" s="660">
        <f t="shared" si="25"/>
        <v>0</v>
      </c>
      <c r="I100" s="660">
        <f t="shared" si="26"/>
        <v>0</v>
      </c>
      <c r="J100" s="660">
        <f t="shared" si="27"/>
        <v>0</v>
      </c>
      <c r="K100" s="660">
        <f t="shared" si="28"/>
        <v>0</v>
      </c>
      <c r="L100" s="661">
        <f t="shared" si="43"/>
        <v>0</v>
      </c>
      <c r="M100" s="659">
        <f t="shared" si="29"/>
        <v>0</v>
      </c>
      <c r="N100" s="660">
        <f t="shared" si="30"/>
        <v>0</v>
      </c>
      <c r="O100" s="660">
        <f t="shared" si="31"/>
        <v>0</v>
      </c>
      <c r="P100" s="660">
        <f t="shared" si="32"/>
        <v>0</v>
      </c>
      <c r="Q100" s="660">
        <f t="shared" si="33"/>
        <v>0</v>
      </c>
      <c r="R100" s="658">
        <f t="shared" si="37"/>
        <v>0</v>
      </c>
      <c r="S100" s="641">
        <f t="shared" si="34"/>
        <v>0</v>
      </c>
      <c r="T100" s="641">
        <f t="shared" si="44"/>
        <v>0</v>
      </c>
      <c r="U100" s="659">
        <f t="shared" si="35"/>
        <v>0</v>
      </c>
      <c r="V100" s="661">
        <f t="shared" si="36"/>
        <v>0</v>
      </c>
      <c r="W100" s="315">
        <f t="shared" si="45"/>
        <v>0</v>
      </c>
      <c r="X100" s="315">
        <f t="shared" si="38"/>
        <v>0</v>
      </c>
      <c r="Y100" s="315">
        <f t="shared" si="39"/>
        <v>0</v>
      </c>
      <c r="Z100" s="315">
        <f t="shared" si="40"/>
        <v>0</v>
      </c>
      <c r="AA100" s="321"/>
    </row>
    <row r="101" spans="1:27" x14ac:dyDescent="0.2">
      <c r="A101" s="642" t="s">
        <v>501</v>
      </c>
      <c r="B101" s="643">
        <v>7005</v>
      </c>
      <c r="C101" s="643">
        <v>1</v>
      </c>
      <c r="D101" s="657" t="str">
        <f t="shared" si="41"/>
        <v/>
      </c>
      <c r="E101" s="658">
        <f t="shared" si="42"/>
        <v>0</v>
      </c>
      <c r="F101" s="659">
        <f t="shared" si="23"/>
        <v>0</v>
      </c>
      <c r="G101" s="660">
        <f t="shared" si="24"/>
        <v>0</v>
      </c>
      <c r="H101" s="660">
        <f t="shared" si="25"/>
        <v>0</v>
      </c>
      <c r="I101" s="660">
        <f t="shared" si="26"/>
        <v>0</v>
      </c>
      <c r="J101" s="660">
        <f t="shared" si="27"/>
        <v>0</v>
      </c>
      <c r="K101" s="660">
        <f t="shared" si="28"/>
        <v>0</v>
      </c>
      <c r="L101" s="661">
        <f t="shared" si="43"/>
        <v>0</v>
      </c>
      <c r="M101" s="659">
        <f t="shared" si="29"/>
        <v>0</v>
      </c>
      <c r="N101" s="660">
        <f t="shared" si="30"/>
        <v>0</v>
      </c>
      <c r="O101" s="660">
        <f t="shared" si="31"/>
        <v>0</v>
      </c>
      <c r="P101" s="660">
        <f t="shared" si="32"/>
        <v>0</v>
      </c>
      <c r="Q101" s="660">
        <f t="shared" si="33"/>
        <v>0</v>
      </c>
      <c r="R101" s="658">
        <f t="shared" si="37"/>
        <v>0</v>
      </c>
      <c r="S101" s="641">
        <f t="shared" si="34"/>
        <v>0</v>
      </c>
      <c r="T101" s="641">
        <f t="shared" si="44"/>
        <v>0</v>
      </c>
      <c r="U101" s="659">
        <f t="shared" si="35"/>
        <v>0</v>
      </c>
      <c r="V101" s="661">
        <f t="shared" si="36"/>
        <v>0</v>
      </c>
      <c r="W101" s="315">
        <f t="shared" si="45"/>
        <v>0</v>
      </c>
      <c r="X101" s="315">
        <f t="shared" si="38"/>
        <v>0</v>
      </c>
      <c r="Y101" s="315">
        <f t="shared" si="39"/>
        <v>0</v>
      </c>
      <c r="Z101" s="315">
        <f t="shared" si="40"/>
        <v>0</v>
      </c>
      <c r="AA101" s="321"/>
    </row>
    <row r="102" spans="1:27" x14ac:dyDescent="0.2">
      <c r="A102" s="642" t="s">
        <v>502</v>
      </c>
      <c r="B102" s="643">
        <v>7006</v>
      </c>
      <c r="C102" s="643">
        <v>1</v>
      </c>
      <c r="D102" s="657" t="str">
        <f t="shared" si="41"/>
        <v/>
      </c>
      <c r="E102" s="658">
        <f t="shared" si="42"/>
        <v>0</v>
      </c>
      <c r="F102" s="659">
        <f t="shared" si="23"/>
        <v>0</v>
      </c>
      <c r="G102" s="660">
        <f t="shared" si="24"/>
        <v>0</v>
      </c>
      <c r="H102" s="660">
        <f t="shared" si="25"/>
        <v>0</v>
      </c>
      <c r="I102" s="660">
        <f t="shared" si="26"/>
        <v>0</v>
      </c>
      <c r="J102" s="660">
        <f t="shared" si="27"/>
        <v>0</v>
      </c>
      <c r="K102" s="660">
        <f t="shared" si="28"/>
        <v>0</v>
      </c>
      <c r="L102" s="661">
        <f t="shared" si="43"/>
        <v>0</v>
      </c>
      <c r="M102" s="659">
        <f t="shared" si="29"/>
        <v>0</v>
      </c>
      <c r="N102" s="660">
        <f t="shared" si="30"/>
        <v>0</v>
      </c>
      <c r="O102" s="660">
        <f t="shared" si="31"/>
        <v>0</v>
      </c>
      <c r="P102" s="660">
        <f t="shared" si="32"/>
        <v>0</v>
      </c>
      <c r="Q102" s="660">
        <f t="shared" si="33"/>
        <v>0</v>
      </c>
      <c r="R102" s="658">
        <f t="shared" si="37"/>
        <v>0</v>
      </c>
      <c r="S102" s="641">
        <f t="shared" si="34"/>
        <v>0</v>
      </c>
      <c r="T102" s="641">
        <f t="shared" si="44"/>
        <v>0</v>
      </c>
      <c r="U102" s="659">
        <f t="shared" si="35"/>
        <v>0</v>
      </c>
      <c r="V102" s="661">
        <f t="shared" si="36"/>
        <v>0</v>
      </c>
      <c r="W102" s="315">
        <f t="shared" si="45"/>
        <v>0</v>
      </c>
      <c r="X102" s="315">
        <f t="shared" si="38"/>
        <v>0</v>
      </c>
      <c r="Y102" s="315">
        <f t="shared" si="39"/>
        <v>0</v>
      </c>
      <c r="Z102" s="315">
        <f t="shared" si="40"/>
        <v>0</v>
      </c>
      <c r="AA102" s="321"/>
    </row>
    <row r="103" spans="1:27" x14ac:dyDescent="0.2">
      <c r="A103" s="642" t="s">
        <v>503</v>
      </c>
      <c r="B103" s="643">
        <v>5107</v>
      </c>
      <c r="C103" s="643">
        <v>1</v>
      </c>
      <c r="D103" s="657" t="str">
        <f t="shared" si="41"/>
        <v/>
      </c>
      <c r="E103" s="658">
        <f t="shared" si="42"/>
        <v>0</v>
      </c>
      <c r="F103" s="659">
        <f t="shared" si="23"/>
        <v>0</v>
      </c>
      <c r="G103" s="660">
        <f t="shared" si="24"/>
        <v>0</v>
      </c>
      <c r="H103" s="660">
        <f t="shared" si="25"/>
        <v>0</v>
      </c>
      <c r="I103" s="660">
        <f t="shared" si="26"/>
        <v>0</v>
      </c>
      <c r="J103" s="660">
        <f t="shared" si="27"/>
        <v>0</v>
      </c>
      <c r="K103" s="660">
        <f t="shared" si="28"/>
        <v>0</v>
      </c>
      <c r="L103" s="661">
        <f t="shared" si="43"/>
        <v>0</v>
      </c>
      <c r="M103" s="659">
        <f t="shared" si="29"/>
        <v>0</v>
      </c>
      <c r="N103" s="660">
        <f t="shared" si="30"/>
        <v>0</v>
      </c>
      <c r="O103" s="660">
        <f t="shared" si="31"/>
        <v>0</v>
      </c>
      <c r="P103" s="660">
        <f t="shared" si="32"/>
        <v>0</v>
      </c>
      <c r="Q103" s="660">
        <f t="shared" si="33"/>
        <v>0</v>
      </c>
      <c r="R103" s="658">
        <f t="shared" si="37"/>
        <v>0</v>
      </c>
      <c r="S103" s="641">
        <f t="shared" si="34"/>
        <v>0</v>
      </c>
      <c r="T103" s="641">
        <f t="shared" si="44"/>
        <v>0</v>
      </c>
      <c r="U103" s="659">
        <f t="shared" si="35"/>
        <v>0</v>
      </c>
      <c r="V103" s="661">
        <f t="shared" si="36"/>
        <v>0</v>
      </c>
      <c r="W103" s="315">
        <f t="shared" si="45"/>
        <v>0</v>
      </c>
      <c r="X103" s="315">
        <f t="shared" si="38"/>
        <v>0</v>
      </c>
      <c r="Y103" s="315">
        <f t="shared" si="39"/>
        <v>0</v>
      </c>
      <c r="Z103" s="315">
        <f t="shared" si="40"/>
        <v>0</v>
      </c>
      <c r="AA103" s="321"/>
    </row>
    <row r="104" spans="1:27" x14ac:dyDescent="0.2">
      <c r="A104" s="642" t="s">
        <v>504</v>
      </c>
      <c r="B104" s="643">
        <v>5084</v>
      </c>
      <c r="C104" s="643">
        <v>1</v>
      </c>
      <c r="D104" s="657" t="str">
        <f t="shared" si="41"/>
        <v/>
      </c>
      <c r="E104" s="658">
        <f t="shared" si="42"/>
        <v>0</v>
      </c>
      <c r="F104" s="659">
        <f t="shared" si="23"/>
        <v>0</v>
      </c>
      <c r="G104" s="660">
        <f t="shared" si="24"/>
        <v>0</v>
      </c>
      <c r="H104" s="660">
        <f t="shared" si="25"/>
        <v>0</v>
      </c>
      <c r="I104" s="660">
        <f t="shared" si="26"/>
        <v>0</v>
      </c>
      <c r="J104" s="660">
        <f t="shared" si="27"/>
        <v>0</v>
      </c>
      <c r="K104" s="660">
        <f t="shared" si="28"/>
        <v>0</v>
      </c>
      <c r="L104" s="661">
        <f t="shared" si="43"/>
        <v>0</v>
      </c>
      <c r="M104" s="659">
        <f t="shared" si="29"/>
        <v>0</v>
      </c>
      <c r="N104" s="660">
        <f t="shared" si="30"/>
        <v>0</v>
      </c>
      <c r="O104" s="660">
        <f t="shared" si="31"/>
        <v>0</v>
      </c>
      <c r="P104" s="660">
        <f t="shared" si="32"/>
        <v>0</v>
      </c>
      <c r="Q104" s="660">
        <f t="shared" si="33"/>
        <v>0</v>
      </c>
      <c r="R104" s="658">
        <f t="shared" si="37"/>
        <v>0</v>
      </c>
      <c r="S104" s="641">
        <f t="shared" si="34"/>
        <v>0</v>
      </c>
      <c r="T104" s="641">
        <f t="shared" si="44"/>
        <v>0</v>
      </c>
      <c r="U104" s="659">
        <f t="shared" si="35"/>
        <v>0</v>
      </c>
      <c r="V104" s="661">
        <f t="shared" si="36"/>
        <v>0</v>
      </c>
      <c r="W104" s="315">
        <f t="shared" si="45"/>
        <v>0</v>
      </c>
      <c r="X104" s="315">
        <f t="shared" si="38"/>
        <v>0</v>
      </c>
      <c r="Y104" s="315">
        <f t="shared" si="39"/>
        <v>0</v>
      </c>
      <c r="Z104" s="315">
        <f t="shared" si="40"/>
        <v>0</v>
      </c>
      <c r="AA104" s="321"/>
    </row>
    <row r="105" spans="1:27" x14ac:dyDescent="0.2">
      <c r="A105" s="642" t="s">
        <v>1059</v>
      </c>
      <c r="B105" s="643">
        <v>6030</v>
      </c>
      <c r="C105" s="643">
        <v>1</v>
      </c>
      <c r="D105" s="657" t="str">
        <f t="shared" si="41"/>
        <v/>
      </c>
      <c r="E105" s="658">
        <f t="shared" si="42"/>
        <v>0</v>
      </c>
      <c r="F105" s="659">
        <f t="shared" si="23"/>
        <v>0</v>
      </c>
      <c r="G105" s="660">
        <f t="shared" si="24"/>
        <v>0</v>
      </c>
      <c r="H105" s="660">
        <f t="shared" si="25"/>
        <v>0</v>
      </c>
      <c r="I105" s="660">
        <f t="shared" si="26"/>
        <v>0</v>
      </c>
      <c r="J105" s="660">
        <f t="shared" si="27"/>
        <v>0</v>
      </c>
      <c r="K105" s="660">
        <f t="shared" si="28"/>
        <v>0</v>
      </c>
      <c r="L105" s="661">
        <f t="shared" si="43"/>
        <v>0</v>
      </c>
      <c r="M105" s="659">
        <f t="shared" si="29"/>
        <v>0</v>
      </c>
      <c r="N105" s="660">
        <f t="shared" si="30"/>
        <v>0</v>
      </c>
      <c r="O105" s="660">
        <f t="shared" si="31"/>
        <v>0</v>
      </c>
      <c r="P105" s="660">
        <f t="shared" si="32"/>
        <v>0</v>
      </c>
      <c r="Q105" s="660">
        <f t="shared" si="33"/>
        <v>0</v>
      </c>
      <c r="R105" s="658">
        <f t="shared" si="37"/>
        <v>0</v>
      </c>
      <c r="S105" s="641">
        <f t="shared" si="34"/>
        <v>0</v>
      </c>
      <c r="T105" s="641">
        <f t="shared" si="44"/>
        <v>0</v>
      </c>
      <c r="U105" s="659">
        <f t="shared" si="35"/>
        <v>0</v>
      </c>
      <c r="V105" s="661">
        <f t="shared" si="36"/>
        <v>0</v>
      </c>
      <c r="W105" s="315">
        <f t="shared" si="45"/>
        <v>0</v>
      </c>
      <c r="X105" s="315">
        <f t="shared" si="38"/>
        <v>0</v>
      </c>
      <c r="Y105" s="315">
        <f t="shared" si="39"/>
        <v>0</v>
      </c>
      <c r="Z105" s="315">
        <f t="shared" si="40"/>
        <v>0</v>
      </c>
      <c r="AA105" s="321"/>
    </row>
    <row r="106" spans="1:27" x14ac:dyDescent="0.2">
      <c r="A106" s="642" t="s">
        <v>741</v>
      </c>
      <c r="B106" s="643">
        <v>6171</v>
      </c>
      <c r="C106" s="643">
        <v>1</v>
      </c>
      <c r="D106" s="657" t="str">
        <f t="shared" si="41"/>
        <v/>
      </c>
      <c r="E106" s="658">
        <f t="shared" si="42"/>
        <v>0</v>
      </c>
      <c r="F106" s="659">
        <f t="shared" si="23"/>
        <v>0</v>
      </c>
      <c r="G106" s="660">
        <f t="shared" si="24"/>
        <v>0</v>
      </c>
      <c r="H106" s="660">
        <f t="shared" si="25"/>
        <v>0</v>
      </c>
      <c r="I106" s="660">
        <f t="shared" si="26"/>
        <v>0</v>
      </c>
      <c r="J106" s="660">
        <f t="shared" si="27"/>
        <v>0</v>
      </c>
      <c r="K106" s="660">
        <f t="shared" si="28"/>
        <v>0</v>
      </c>
      <c r="L106" s="661">
        <f t="shared" si="43"/>
        <v>0</v>
      </c>
      <c r="M106" s="659">
        <f t="shared" si="29"/>
        <v>0</v>
      </c>
      <c r="N106" s="660">
        <f t="shared" si="30"/>
        <v>0</v>
      </c>
      <c r="O106" s="660">
        <f t="shared" si="31"/>
        <v>0</v>
      </c>
      <c r="P106" s="660">
        <f t="shared" si="32"/>
        <v>0</v>
      </c>
      <c r="Q106" s="660">
        <f t="shared" si="33"/>
        <v>0</v>
      </c>
      <c r="R106" s="658">
        <f t="shared" si="37"/>
        <v>0</v>
      </c>
      <c r="S106" s="641">
        <f t="shared" si="34"/>
        <v>0</v>
      </c>
      <c r="T106" s="641">
        <f t="shared" si="44"/>
        <v>0</v>
      </c>
      <c r="U106" s="659">
        <f t="shared" si="35"/>
        <v>0</v>
      </c>
      <c r="V106" s="661">
        <f t="shared" si="36"/>
        <v>0</v>
      </c>
      <c r="W106" s="315">
        <f t="shared" si="45"/>
        <v>0</v>
      </c>
      <c r="X106" s="315">
        <f t="shared" si="38"/>
        <v>0</v>
      </c>
      <c r="Y106" s="315">
        <f t="shared" si="39"/>
        <v>0</v>
      </c>
      <c r="Z106" s="315">
        <f t="shared" si="40"/>
        <v>0</v>
      </c>
      <c r="AA106" s="321"/>
    </row>
    <row r="107" spans="1:27" x14ac:dyDescent="0.2">
      <c r="A107" s="642" t="s">
        <v>1216</v>
      </c>
      <c r="B107" s="643">
        <v>7069</v>
      </c>
      <c r="C107" s="643">
        <v>1</v>
      </c>
      <c r="D107" s="657" t="str">
        <f t="shared" si="41"/>
        <v/>
      </c>
      <c r="E107" s="658">
        <f t="shared" si="42"/>
        <v>0</v>
      </c>
      <c r="F107" s="659">
        <f t="shared" si="23"/>
        <v>0</v>
      </c>
      <c r="G107" s="660">
        <f t="shared" si="24"/>
        <v>0</v>
      </c>
      <c r="H107" s="660">
        <f t="shared" si="25"/>
        <v>0</v>
      </c>
      <c r="I107" s="660">
        <f t="shared" si="26"/>
        <v>0</v>
      </c>
      <c r="J107" s="660">
        <f t="shared" si="27"/>
        <v>0</v>
      </c>
      <c r="K107" s="660">
        <f t="shared" si="28"/>
        <v>0</v>
      </c>
      <c r="L107" s="661">
        <f t="shared" si="43"/>
        <v>0</v>
      </c>
      <c r="M107" s="659">
        <f t="shared" si="29"/>
        <v>0</v>
      </c>
      <c r="N107" s="660">
        <f t="shared" si="30"/>
        <v>0</v>
      </c>
      <c r="O107" s="660">
        <f t="shared" si="31"/>
        <v>0</v>
      </c>
      <c r="P107" s="660">
        <f t="shared" si="32"/>
        <v>0</v>
      </c>
      <c r="Q107" s="660">
        <f t="shared" si="33"/>
        <v>0</v>
      </c>
      <c r="R107" s="658">
        <f t="shared" si="37"/>
        <v>0</v>
      </c>
      <c r="S107" s="641">
        <f t="shared" si="34"/>
        <v>0</v>
      </c>
      <c r="T107" s="641">
        <f t="shared" si="44"/>
        <v>0</v>
      </c>
      <c r="U107" s="659">
        <f t="shared" si="35"/>
        <v>0</v>
      </c>
      <c r="V107" s="661">
        <f t="shared" si="36"/>
        <v>0</v>
      </c>
      <c r="W107" s="315">
        <f t="shared" si="45"/>
        <v>0</v>
      </c>
      <c r="X107" s="315">
        <f t="shared" si="38"/>
        <v>0</v>
      </c>
      <c r="Y107" s="315">
        <f t="shared" si="39"/>
        <v>0</v>
      </c>
      <c r="Z107" s="315">
        <f t="shared" si="40"/>
        <v>0</v>
      </c>
      <c r="AA107" s="321"/>
    </row>
    <row r="108" spans="1:27" x14ac:dyDescent="0.2">
      <c r="A108" s="642" t="s">
        <v>505</v>
      </c>
      <c r="B108" s="643">
        <v>5123</v>
      </c>
      <c r="C108" s="643">
        <v>1</v>
      </c>
      <c r="D108" s="657" t="str">
        <f t="shared" si="41"/>
        <v/>
      </c>
      <c r="E108" s="658">
        <f t="shared" si="42"/>
        <v>0</v>
      </c>
      <c r="F108" s="659">
        <f t="shared" si="23"/>
        <v>0</v>
      </c>
      <c r="G108" s="660">
        <f t="shared" si="24"/>
        <v>0</v>
      </c>
      <c r="H108" s="660">
        <f t="shared" si="25"/>
        <v>0</v>
      </c>
      <c r="I108" s="660">
        <f t="shared" si="26"/>
        <v>0</v>
      </c>
      <c r="J108" s="660">
        <f t="shared" si="27"/>
        <v>0</v>
      </c>
      <c r="K108" s="660">
        <f t="shared" si="28"/>
        <v>0</v>
      </c>
      <c r="L108" s="661">
        <f t="shared" si="43"/>
        <v>0</v>
      </c>
      <c r="M108" s="659">
        <f t="shared" si="29"/>
        <v>0</v>
      </c>
      <c r="N108" s="660">
        <f t="shared" si="30"/>
        <v>0</v>
      </c>
      <c r="O108" s="660">
        <f t="shared" si="31"/>
        <v>0</v>
      </c>
      <c r="P108" s="660">
        <f t="shared" si="32"/>
        <v>0</v>
      </c>
      <c r="Q108" s="660">
        <f t="shared" si="33"/>
        <v>0</v>
      </c>
      <c r="R108" s="658">
        <f t="shared" si="37"/>
        <v>0</v>
      </c>
      <c r="S108" s="641">
        <f t="shared" si="34"/>
        <v>0</v>
      </c>
      <c r="T108" s="641">
        <f t="shared" si="44"/>
        <v>0</v>
      </c>
      <c r="U108" s="659">
        <f t="shared" si="35"/>
        <v>0</v>
      </c>
      <c r="V108" s="661">
        <f t="shared" si="36"/>
        <v>0</v>
      </c>
      <c r="W108" s="315">
        <f t="shared" si="45"/>
        <v>0</v>
      </c>
      <c r="X108" s="315">
        <f t="shared" si="38"/>
        <v>0</v>
      </c>
      <c r="Y108" s="315">
        <f t="shared" si="39"/>
        <v>0</v>
      </c>
      <c r="Z108" s="315">
        <f t="shared" si="40"/>
        <v>0</v>
      </c>
      <c r="AA108" s="321"/>
    </row>
    <row r="109" spans="1:27" x14ac:dyDescent="0.2">
      <c r="A109" s="642" t="s">
        <v>1217</v>
      </c>
      <c r="B109" s="643">
        <v>7072</v>
      </c>
      <c r="C109" s="643">
        <v>1</v>
      </c>
      <c r="D109" s="657" t="str">
        <f t="shared" si="41"/>
        <v/>
      </c>
      <c r="E109" s="658">
        <f t="shared" si="42"/>
        <v>0</v>
      </c>
      <c r="F109" s="659">
        <f t="shared" si="23"/>
        <v>0</v>
      </c>
      <c r="G109" s="660">
        <f t="shared" si="24"/>
        <v>0</v>
      </c>
      <c r="H109" s="660">
        <f t="shared" si="25"/>
        <v>0</v>
      </c>
      <c r="I109" s="660">
        <f t="shared" si="26"/>
        <v>0</v>
      </c>
      <c r="J109" s="660">
        <f t="shared" si="27"/>
        <v>0</v>
      </c>
      <c r="K109" s="660">
        <f t="shared" si="28"/>
        <v>0</v>
      </c>
      <c r="L109" s="661">
        <f t="shared" si="43"/>
        <v>0</v>
      </c>
      <c r="M109" s="659">
        <f t="shared" si="29"/>
        <v>0</v>
      </c>
      <c r="N109" s="660">
        <f t="shared" si="30"/>
        <v>0</v>
      </c>
      <c r="O109" s="660">
        <f t="shared" si="31"/>
        <v>0</v>
      </c>
      <c r="P109" s="660">
        <f t="shared" si="32"/>
        <v>0</v>
      </c>
      <c r="Q109" s="660">
        <f t="shared" si="33"/>
        <v>0</v>
      </c>
      <c r="R109" s="658">
        <f t="shared" si="37"/>
        <v>0</v>
      </c>
      <c r="S109" s="641">
        <f t="shared" si="34"/>
        <v>0</v>
      </c>
      <c r="T109" s="641">
        <f t="shared" si="44"/>
        <v>0</v>
      </c>
      <c r="U109" s="659">
        <f t="shared" si="35"/>
        <v>0</v>
      </c>
      <c r="V109" s="661">
        <f t="shared" si="36"/>
        <v>0</v>
      </c>
      <c r="W109" s="315">
        <f t="shared" si="45"/>
        <v>0</v>
      </c>
      <c r="X109" s="315">
        <f t="shared" si="38"/>
        <v>0</v>
      </c>
      <c r="Y109" s="315">
        <f t="shared" si="39"/>
        <v>0</v>
      </c>
      <c r="Z109" s="315">
        <f t="shared" si="40"/>
        <v>0</v>
      </c>
      <c r="AA109" s="321"/>
    </row>
    <row r="110" spans="1:27" x14ac:dyDescent="0.2">
      <c r="A110" s="642" t="s">
        <v>1060</v>
      </c>
      <c r="B110" s="643">
        <v>6031</v>
      </c>
      <c r="C110" s="643">
        <v>1</v>
      </c>
      <c r="D110" s="657" t="str">
        <f t="shared" si="41"/>
        <v/>
      </c>
      <c r="E110" s="658">
        <f t="shared" si="42"/>
        <v>0</v>
      </c>
      <c r="F110" s="659">
        <f t="shared" si="23"/>
        <v>0</v>
      </c>
      <c r="G110" s="660">
        <f t="shared" si="24"/>
        <v>0</v>
      </c>
      <c r="H110" s="660">
        <f t="shared" si="25"/>
        <v>0</v>
      </c>
      <c r="I110" s="660">
        <f t="shared" si="26"/>
        <v>0</v>
      </c>
      <c r="J110" s="660">
        <f t="shared" si="27"/>
        <v>0</v>
      </c>
      <c r="K110" s="660">
        <f t="shared" si="28"/>
        <v>0</v>
      </c>
      <c r="L110" s="661">
        <f t="shared" si="43"/>
        <v>0</v>
      </c>
      <c r="M110" s="659">
        <f t="shared" si="29"/>
        <v>0</v>
      </c>
      <c r="N110" s="660">
        <f t="shared" si="30"/>
        <v>0</v>
      </c>
      <c r="O110" s="660">
        <f t="shared" si="31"/>
        <v>0</v>
      </c>
      <c r="P110" s="660">
        <f t="shared" si="32"/>
        <v>0</v>
      </c>
      <c r="Q110" s="660">
        <f t="shared" si="33"/>
        <v>0</v>
      </c>
      <c r="R110" s="658">
        <f t="shared" si="37"/>
        <v>0</v>
      </c>
      <c r="S110" s="641">
        <f t="shared" si="34"/>
        <v>0</v>
      </c>
      <c r="T110" s="641">
        <f t="shared" si="44"/>
        <v>0</v>
      </c>
      <c r="U110" s="659">
        <f t="shared" si="35"/>
        <v>0</v>
      </c>
      <c r="V110" s="661">
        <f t="shared" si="36"/>
        <v>0</v>
      </c>
      <c r="W110" s="315">
        <f t="shared" si="45"/>
        <v>0</v>
      </c>
      <c r="X110" s="315">
        <f t="shared" si="38"/>
        <v>0</v>
      </c>
      <c r="Y110" s="315">
        <f t="shared" si="39"/>
        <v>0</v>
      </c>
      <c r="Z110" s="315">
        <f t="shared" si="40"/>
        <v>0</v>
      </c>
      <c r="AA110" s="321"/>
    </row>
    <row r="111" spans="1:27" x14ac:dyDescent="0.2">
      <c r="A111" s="642" t="s">
        <v>506</v>
      </c>
      <c r="B111" s="643">
        <v>5017</v>
      </c>
      <c r="C111" s="643">
        <v>1</v>
      </c>
      <c r="D111" s="657" t="str">
        <f t="shared" si="41"/>
        <v/>
      </c>
      <c r="E111" s="658">
        <f t="shared" si="42"/>
        <v>0</v>
      </c>
      <c r="F111" s="659">
        <f t="shared" si="23"/>
        <v>0</v>
      </c>
      <c r="G111" s="660">
        <f t="shared" si="24"/>
        <v>0</v>
      </c>
      <c r="H111" s="660">
        <f t="shared" si="25"/>
        <v>0</v>
      </c>
      <c r="I111" s="660">
        <f t="shared" si="26"/>
        <v>0</v>
      </c>
      <c r="J111" s="660">
        <f t="shared" si="27"/>
        <v>0</v>
      </c>
      <c r="K111" s="660">
        <f t="shared" si="28"/>
        <v>0</v>
      </c>
      <c r="L111" s="661">
        <f t="shared" si="43"/>
        <v>0</v>
      </c>
      <c r="M111" s="659">
        <f t="shared" si="29"/>
        <v>0</v>
      </c>
      <c r="N111" s="660">
        <f t="shared" si="30"/>
        <v>0</v>
      </c>
      <c r="O111" s="660">
        <f t="shared" si="31"/>
        <v>0</v>
      </c>
      <c r="P111" s="660">
        <f t="shared" si="32"/>
        <v>0</v>
      </c>
      <c r="Q111" s="660">
        <f t="shared" si="33"/>
        <v>0</v>
      </c>
      <c r="R111" s="658">
        <f t="shared" si="37"/>
        <v>0</v>
      </c>
      <c r="S111" s="641">
        <f t="shared" si="34"/>
        <v>0</v>
      </c>
      <c r="T111" s="641">
        <f t="shared" si="44"/>
        <v>0</v>
      </c>
      <c r="U111" s="659">
        <f t="shared" si="35"/>
        <v>0</v>
      </c>
      <c r="V111" s="661">
        <f t="shared" si="36"/>
        <v>0</v>
      </c>
      <c r="W111" s="315">
        <f t="shared" si="45"/>
        <v>0</v>
      </c>
      <c r="X111" s="315">
        <f t="shared" si="38"/>
        <v>0</v>
      </c>
      <c r="Y111" s="315">
        <f t="shared" si="39"/>
        <v>0</v>
      </c>
      <c r="Z111" s="315">
        <f t="shared" si="40"/>
        <v>0</v>
      </c>
      <c r="AA111" s="321"/>
    </row>
    <row r="112" spans="1:27" x14ac:dyDescent="0.2">
      <c r="A112" s="642" t="s">
        <v>507</v>
      </c>
      <c r="B112" s="643">
        <v>5018</v>
      </c>
      <c r="C112" s="643">
        <v>1</v>
      </c>
      <c r="D112" s="657" t="str">
        <f t="shared" si="41"/>
        <v/>
      </c>
      <c r="E112" s="658">
        <f t="shared" si="42"/>
        <v>0</v>
      </c>
      <c r="F112" s="659">
        <f t="shared" si="23"/>
        <v>0</v>
      </c>
      <c r="G112" s="660">
        <f t="shared" si="24"/>
        <v>0</v>
      </c>
      <c r="H112" s="660">
        <f t="shared" si="25"/>
        <v>0</v>
      </c>
      <c r="I112" s="660">
        <f t="shared" si="26"/>
        <v>0</v>
      </c>
      <c r="J112" s="660">
        <f t="shared" si="27"/>
        <v>0</v>
      </c>
      <c r="K112" s="660">
        <f t="shared" si="28"/>
        <v>0</v>
      </c>
      <c r="L112" s="661">
        <f t="shared" si="43"/>
        <v>0</v>
      </c>
      <c r="M112" s="659">
        <f t="shared" si="29"/>
        <v>0</v>
      </c>
      <c r="N112" s="660">
        <f t="shared" si="30"/>
        <v>0</v>
      </c>
      <c r="O112" s="660">
        <f t="shared" si="31"/>
        <v>0</v>
      </c>
      <c r="P112" s="660">
        <f t="shared" si="32"/>
        <v>0</v>
      </c>
      <c r="Q112" s="660">
        <f t="shared" si="33"/>
        <v>0</v>
      </c>
      <c r="R112" s="658">
        <f t="shared" si="37"/>
        <v>0</v>
      </c>
      <c r="S112" s="641">
        <f t="shared" si="34"/>
        <v>0</v>
      </c>
      <c r="T112" s="641">
        <f t="shared" si="44"/>
        <v>0</v>
      </c>
      <c r="U112" s="659">
        <f t="shared" si="35"/>
        <v>0</v>
      </c>
      <c r="V112" s="661">
        <f t="shared" si="36"/>
        <v>0</v>
      </c>
      <c r="W112" s="315">
        <f t="shared" si="45"/>
        <v>0</v>
      </c>
      <c r="X112" s="315">
        <f t="shared" si="38"/>
        <v>0</v>
      </c>
      <c r="Y112" s="315">
        <f t="shared" si="39"/>
        <v>0</v>
      </c>
      <c r="Z112" s="315">
        <f t="shared" si="40"/>
        <v>0</v>
      </c>
      <c r="AA112" s="321"/>
    </row>
    <row r="113" spans="1:27" x14ac:dyDescent="0.2">
      <c r="A113" s="642" t="s">
        <v>508</v>
      </c>
      <c r="B113" s="643">
        <v>5082</v>
      </c>
      <c r="C113" s="643">
        <v>1</v>
      </c>
      <c r="D113" s="657" t="str">
        <f t="shared" si="41"/>
        <v/>
      </c>
      <c r="E113" s="658">
        <f t="shared" si="42"/>
        <v>0</v>
      </c>
      <c r="F113" s="659">
        <f t="shared" si="23"/>
        <v>0</v>
      </c>
      <c r="G113" s="660">
        <f t="shared" si="24"/>
        <v>0</v>
      </c>
      <c r="H113" s="660">
        <f t="shared" si="25"/>
        <v>0</v>
      </c>
      <c r="I113" s="660">
        <f t="shared" si="26"/>
        <v>0</v>
      </c>
      <c r="J113" s="660">
        <f t="shared" si="27"/>
        <v>0</v>
      </c>
      <c r="K113" s="660">
        <f t="shared" si="28"/>
        <v>0</v>
      </c>
      <c r="L113" s="661">
        <f t="shared" si="43"/>
        <v>0</v>
      </c>
      <c r="M113" s="659">
        <f t="shared" si="29"/>
        <v>0</v>
      </c>
      <c r="N113" s="660">
        <f t="shared" si="30"/>
        <v>0</v>
      </c>
      <c r="O113" s="660">
        <f t="shared" si="31"/>
        <v>0</v>
      </c>
      <c r="P113" s="660">
        <f t="shared" si="32"/>
        <v>0</v>
      </c>
      <c r="Q113" s="660">
        <f t="shared" si="33"/>
        <v>0</v>
      </c>
      <c r="R113" s="658">
        <f t="shared" si="37"/>
        <v>0</v>
      </c>
      <c r="S113" s="641">
        <f t="shared" si="34"/>
        <v>0</v>
      </c>
      <c r="T113" s="641">
        <f t="shared" si="44"/>
        <v>0</v>
      </c>
      <c r="U113" s="659">
        <f t="shared" si="35"/>
        <v>0</v>
      </c>
      <c r="V113" s="661">
        <f t="shared" si="36"/>
        <v>0</v>
      </c>
      <c r="W113" s="315">
        <f t="shared" si="45"/>
        <v>0</v>
      </c>
      <c r="X113" s="315">
        <f t="shared" si="38"/>
        <v>0</v>
      </c>
      <c r="Y113" s="315">
        <f t="shared" si="39"/>
        <v>0</v>
      </c>
      <c r="Z113" s="315">
        <f t="shared" si="40"/>
        <v>0</v>
      </c>
      <c r="AA113" s="321"/>
    </row>
    <row r="114" spans="1:27" x14ac:dyDescent="0.2">
      <c r="A114" s="642" t="s">
        <v>509</v>
      </c>
      <c r="B114" s="643">
        <v>7047</v>
      </c>
      <c r="C114" s="643">
        <v>1</v>
      </c>
      <c r="D114" s="657" t="str">
        <f t="shared" si="41"/>
        <v/>
      </c>
      <c r="E114" s="658">
        <f t="shared" si="42"/>
        <v>0</v>
      </c>
      <c r="F114" s="659">
        <f t="shared" si="23"/>
        <v>0</v>
      </c>
      <c r="G114" s="660">
        <f t="shared" si="24"/>
        <v>0</v>
      </c>
      <c r="H114" s="660">
        <f t="shared" si="25"/>
        <v>0</v>
      </c>
      <c r="I114" s="660">
        <f t="shared" si="26"/>
        <v>0</v>
      </c>
      <c r="J114" s="660">
        <f t="shared" si="27"/>
        <v>0</v>
      </c>
      <c r="K114" s="660">
        <f t="shared" si="28"/>
        <v>0</v>
      </c>
      <c r="L114" s="661">
        <f t="shared" si="43"/>
        <v>0</v>
      </c>
      <c r="M114" s="659">
        <f t="shared" si="29"/>
        <v>0</v>
      </c>
      <c r="N114" s="660">
        <f t="shared" si="30"/>
        <v>0</v>
      </c>
      <c r="O114" s="660">
        <f t="shared" si="31"/>
        <v>0</v>
      </c>
      <c r="P114" s="660">
        <f t="shared" si="32"/>
        <v>0</v>
      </c>
      <c r="Q114" s="660">
        <f t="shared" si="33"/>
        <v>0</v>
      </c>
      <c r="R114" s="658">
        <f t="shared" si="37"/>
        <v>0</v>
      </c>
      <c r="S114" s="641">
        <f t="shared" si="34"/>
        <v>0</v>
      </c>
      <c r="T114" s="641">
        <f t="shared" si="44"/>
        <v>0</v>
      </c>
      <c r="U114" s="659">
        <f t="shared" si="35"/>
        <v>0</v>
      </c>
      <c r="V114" s="661">
        <f t="shared" si="36"/>
        <v>0</v>
      </c>
      <c r="W114" s="315">
        <f t="shared" si="45"/>
        <v>0</v>
      </c>
      <c r="X114" s="315">
        <f t="shared" si="38"/>
        <v>0</v>
      </c>
      <c r="Y114" s="315">
        <f t="shared" si="39"/>
        <v>0</v>
      </c>
      <c r="Z114" s="315">
        <f t="shared" si="40"/>
        <v>0</v>
      </c>
      <c r="AA114" s="321"/>
    </row>
    <row r="115" spans="1:27" x14ac:dyDescent="0.2">
      <c r="A115" s="642" t="s">
        <v>1061</v>
      </c>
      <c r="B115" s="643">
        <v>6032</v>
      </c>
      <c r="C115" s="643">
        <v>1</v>
      </c>
      <c r="D115" s="657" t="str">
        <f t="shared" si="41"/>
        <v/>
      </c>
      <c r="E115" s="658">
        <f t="shared" si="42"/>
        <v>0</v>
      </c>
      <c r="F115" s="659">
        <f t="shared" si="23"/>
        <v>0</v>
      </c>
      <c r="G115" s="660">
        <f t="shared" si="24"/>
        <v>0</v>
      </c>
      <c r="H115" s="660">
        <f t="shared" si="25"/>
        <v>0</v>
      </c>
      <c r="I115" s="660">
        <f t="shared" si="26"/>
        <v>0</v>
      </c>
      <c r="J115" s="660">
        <f t="shared" si="27"/>
        <v>0</v>
      </c>
      <c r="K115" s="660">
        <f t="shared" si="28"/>
        <v>0</v>
      </c>
      <c r="L115" s="661">
        <f t="shared" si="43"/>
        <v>0</v>
      </c>
      <c r="M115" s="659">
        <f t="shared" si="29"/>
        <v>0</v>
      </c>
      <c r="N115" s="660">
        <f t="shared" si="30"/>
        <v>0</v>
      </c>
      <c r="O115" s="660">
        <f t="shared" si="31"/>
        <v>0</v>
      </c>
      <c r="P115" s="660">
        <f t="shared" si="32"/>
        <v>0</v>
      </c>
      <c r="Q115" s="660">
        <f t="shared" si="33"/>
        <v>0</v>
      </c>
      <c r="R115" s="658">
        <f t="shared" si="37"/>
        <v>0</v>
      </c>
      <c r="S115" s="641">
        <f t="shared" si="34"/>
        <v>0</v>
      </c>
      <c r="T115" s="641">
        <f t="shared" si="44"/>
        <v>0</v>
      </c>
      <c r="U115" s="659">
        <f t="shared" si="35"/>
        <v>0</v>
      </c>
      <c r="V115" s="661">
        <f t="shared" si="36"/>
        <v>0</v>
      </c>
      <c r="W115" s="315">
        <f t="shared" si="45"/>
        <v>0</v>
      </c>
      <c r="X115" s="315">
        <f t="shared" si="38"/>
        <v>0</v>
      </c>
      <c r="Y115" s="315">
        <f t="shared" si="39"/>
        <v>0</v>
      </c>
      <c r="Z115" s="315">
        <f t="shared" si="40"/>
        <v>0</v>
      </c>
      <c r="AA115" s="321"/>
    </row>
    <row r="116" spans="1:27" x14ac:dyDescent="0.2">
      <c r="A116" s="642" t="s">
        <v>1180</v>
      </c>
      <c r="B116" s="643">
        <v>5139</v>
      </c>
      <c r="C116" s="643">
        <v>1</v>
      </c>
      <c r="D116" s="657" t="str">
        <f t="shared" si="41"/>
        <v/>
      </c>
      <c r="E116" s="658">
        <f t="shared" si="42"/>
        <v>0</v>
      </c>
      <c r="F116" s="659">
        <f t="shared" si="23"/>
        <v>0</v>
      </c>
      <c r="G116" s="660">
        <f t="shared" si="24"/>
        <v>0</v>
      </c>
      <c r="H116" s="660">
        <f t="shared" si="25"/>
        <v>0</v>
      </c>
      <c r="I116" s="660">
        <f t="shared" si="26"/>
        <v>0</v>
      </c>
      <c r="J116" s="660">
        <f t="shared" si="27"/>
        <v>0</v>
      </c>
      <c r="K116" s="660">
        <f t="shared" si="28"/>
        <v>0</v>
      </c>
      <c r="L116" s="661">
        <f t="shared" si="43"/>
        <v>0</v>
      </c>
      <c r="M116" s="659">
        <f t="shared" si="29"/>
        <v>0</v>
      </c>
      <c r="N116" s="660">
        <f t="shared" si="30"/>
        <v>0</v>
      </c>
      <c r="O116" s="660">
        <f t="shared" si="31"/>
        <v>0</v>
      </c>
      <c r="P116" s="660">
        <f t="shared" si="32"/>
        <v>0</v>
      </c>
      <c r="Q116" s="660">
        <f t="shared" si="33"/>
        <v>0</v>
      </c>
      <c r="R116" s="658">
        <f t="shared" si="37"/>
        <v>0</v>
      </c>
      <c r="S116" s="641">
        <f t="shared" si="34"/>
        <v>0</v>
      </c>
      <c r="T116" s="641">
        <f t="shared" si="44"/>
        <v>0</v>
      </c>
      <c r="U116" s="659">
        <f t="shared" si="35"/>
        <v>0</v>
      </c>
      <c r="V116" s="661">
        <f t="shared" si="36"/>
        <v>0</v>
      </c>
      <c r="W116" s="315">
        <f t="shared" si="45"/>
        <v>0</v>
      </c>
      <c r="X116" s="315">
        <f t="shared" si="38"/>
        <v>0</v>
      </c>
      <c r="Y116" s="315">
        <f t="shared" si="39"/>
        <v>0</v>
      </c>
      <c r="Z116" s="315">
        <f t="shared" si="40"/>
        <v>0</v>
      </c>
      <c r="AA116" s="321"/>
    </row>
    <row r="117" spans="1:27" x14ac:dyDescent="0.2">
      <c r="A117" s="642" t="s">
        <v>510</v>
      </c>
      <c r="B117" s="643">
        <v>6185</v>
      </c>
      <c r="C117" s="643">
        <v>1</v>
      </c>
      <c r="D117" s="657" t="str">
        <f t="shared" si="41"/>
        <v/>
      </c>
      <c r="E117" s="658">
        <f t="shared" si="42"/>
        <v>0</v>
      </c>
      <c r="F117" s="659">
        <f t="shared" si="23"/>
        <v>0</v>
      </c>
      <c r="G117" s="660">
        <f t="shared" si="24"/>
        <v>0</v>
      </c>
      <c r="H117" s="660">
        <f t="shared" si="25"/>
        <v>0</v>
      </c>
      <c r="I117" s="660">
        <f t="shared" si="26"/>
        <v>0</v>
      </c>
      <c r="J117" s="660">
        <f t="shared" si="27"/>
        <v>0</v>
      </c>
      <c r="K117" s="660">
        <f t="shared" si="28"/>
        <v>0</v>
      </c>
      <c r="L117" s="661">
        <f t="shared" si="43"/>
        <v>0</v>
      </c>
      <c r="M117" s="659">
        <f t="shared" si="29"/>
        <v>0</v>
      </c>
      <c r="N117" s="660">
        <f t="shared" si="30"/>
        <v>0</v>
      </c>
      <c r="O117" s="660">
        <f t="shared" si="31"/>
        <v>0</v>
      </c>
      <c r="P117" s="660">
        <f t="shared" si="32"/>
        <v>0</v>
      </c>
      <c r="Q117" s="660">
        <f t="shared" si="33"/>
        <v>0</v>
      </c>
      <c r="R117" s="658">
        <f t="shared" si="37"/>
        <v>0</v>
      </c>
      <c r="S117" s="641">
        <f t="shared" si="34"/>
        <v>0</v>
      </c>
      <c r="T117" s="641">
        <f t="shared" si="44"/>
        <v>0</v>
      </c>
      <c r="U117" s="659">
        <f t="shared" si="35"/>
        <v>0</v>
      </c>
      <c r="V117" s="661">
        <f t="shared" si="36"/>
        <v>0</v>
      </c>
      <c r="W117" s="315">
        <f t="shared" si="45"/>
        <v>0</v>
      </c>
      <c r="X117" s="315">
        <f t="shared" si="38"/>
        <v>0</v>
      </c>
      <c r="Y117" s="315">
        <f t="shared" si="39"/>
        <v>0</v>
      </c>
      <c r="Z117" s="315">
        <f t="shared" si="40"/>
        <v>0</v>
      </c>
      <c r="AA117" s="321"/>
    </row>
    <row r="118" spans="1:27" x14ac:dyDescent="0.2">
      <c r="A118" s="642" t="s">
        <v>511</v>
      </c>
      <c r="B118" s="643">
        <v>5104</v>
      </c>
      <c r="C118" s="643">
        <v>1</v>
      </c>
      <c r="D118" s="657" t="str">
        <f t="shared" si="41"/>
        <v/>
      </c>
      <c r="E118" s="658">
        <f t="shared" si="42"/>
        <v>0</v>
      </c>
      <c r="F118" s="659">
        <f t="shared" si="23"/>
        <v>0</v>
      </c>
      <c r="G118" s="660">
        <f t="shared" si="24"/>
        <v>0</v>
      </c>
      <c r="H118" s="660">
        <f t="shared" si="25"/>
        <v>0</v>
      </c>
      <c r="I118" s="660">
        <f t="shared" si="26"/>
        <v>0</v>
      </c>
      <c r="J118" s="660">
        <f t="shared" si="27"/>
        <v>0</v>
      </c>
      <c r="K118" s="660">
        <f t="shared" si="28"/>
        <v>0</v>
      </c>
      <c r="L118" s="661">
        <f t="shared" si="43"/>
        <v>0</v>
      </c>
      <c r="M118" s="659">
        <f t="shared" si="29"/>
        <v>0</v>
      </c>
      <c r="N118" s="660">
        <f t="shared" si="30"/>
        <v>0</v>
      </c>
      <c r="O118" s="660">
        <f t="shared" si="31"/>
        <v>0</v>
      </c>
      <c r="P118" s="660">
        <f t="shared" si="32"/>
        <v>0</v>
      </c>
      <c r="Q118" s="660">
        <f t="shared" si="33"/>
        <v>0</v>
      </c>
      <c r="R118" s="658">
        <f t="shared" si="37"/>
        <v>0</v>
      </c>
      <c r="S118" s="641">
        <f t="shared" si="34"/>
        <v>0</v>
      </c>
      <c r="T118" s="641">
        <f t="shared" si="44"/>
        <v>0</v>
      </c>
      <c r="U118" s="659">
        <f t="shared" si="35"/>
        <v>0</v>
      </c>
      <c r="V118" s="661">
        <f t="shared" si="36"/>
        <v>0</v>
      </c>
      <c r="W118" s="315">
        <f t="shared" si="45"/>
        <v>0</v>
      </c>
      <c r="X118" s="315">
        <f t="shared" si="38"/>
        <v>0</v>
      </c>
      <c r="Y118" s="315">
        <f t="shared" si="39"/>
        <v>0</v>
      </c>
      <c r="Z118" s="315">
        <f t="shared" si="40"/>
        <v>0</v>
      </c>
      <c r="AA118" s="321"/>
    </row>
    <row r="119" spans="1:27" x14ac:dyDescent="0.2">
      <c r="A119" s="642" t="s">
        <v>512</v>
      </c>
      <c r="B119" s="643"/>
      <c r="C119" s="643">
        <v>0</v>
      </c>
      <c r="D119" s="657" t="str">
        <f t="shared" si="41"/>
        <v>(alias)</v>
      </c>
      <c r="E119" s="658">
        <f t="shared" si="42"/>
        <v>0</v>
      </c>
      <c r="F119" s="659">
        <f t="shared" si="23"/>
        <v>0</v>
      </c>
      <c r="G119" s="660">
        <f t="shared" si="24"/>
        <v>0</v>
      </c>
      <c r="H119" s="660">
        <f t="shared" si="25"/>
        <v>0</v>
      </c>
      <c r="I119" s="660">
        <f t="shared" si="26"/>
        <v>0</v>
      </c>
      <c r="J119" s="660">
        <f t="shared" si="27"/>
        <v>0</v>
      </c>
      <c r="K119" s="660">
        <f t="shared" si="28"/>
        <v>0</v>
      </c>
      <c r="L119" s="661">
        <f t="shared" si="43"/>
        <v>0</v>
      </c>
      <c r="M119" s="659">
        <f t="shared" si="29"/>
        <v>0</v>
      </c>
      <c r="N119" s="660">
        <f t="shared" si="30"/>
        <v>0</v>
      </c>
      <c r="O119" s="660">
        <f t="shared" si="31"/>
        <v>0</v>
      </c>
      <c r="P119" s="660">
        <f t="shared" si="32"/>
        <v>0</v>
      </c>
      <c r="Q119" s="660">
        <f t="shared" si="33"/>
        <v>0</v>
      </c>
      <c r="R119" s="658">
        <f t="shared" si="37"/>
        <v>0</v>
      </c>
      <c r="S119" s="641">
        <f t="shared" si="34"/>
        <v>0</v>
      </c>
      <c r="T119" s="641">
        <f t="shared" si="44"/>
        <v>0</v>
      </c>
      <c r="U119" s="659">
        <f t="shared" si="35"/>
        <v>0</v>
      </c>
      <c r="V119" s="661">
        <f t="shared" si="36"/>
        <v>0</v>
      </c>
      <c r="W119" s="315">
        <f t="shared" si="45"/>
        <v>0</v>
      </c>
      <c r="X119" s="315">
        <f t="shared" si="38"/>
        <v>0</v>
      </c>
      <c r="Y119" s="315">
        <f t="shared" si="39"/>
        <v>0</v>
      </c>
      <c r="Z119" s="315">
        <f t="shared" si="40"/>
        <v>0</v>
      </c>
      <c r="AA119" s="321"/>
    </row>
    <row r="120" spans="1:27" x14ac:dyDescent="0.2">
      <c r="A120" s="642" t="s">
        <v>514</v>
      </c>
      <c r="B120" s="643">
        <v>5127</v>
      </c>
      <c r="C120" s="643">
        <v>1</v>
      </c>
      <c r="D120" s="657" t="str">
        <f t="shared" si="41"/>
        <v/>
      </c>
      <c r="E120" s="658">
        <f t="shared" si="42"/>
        <v>0</v>
      </c>
      <c r="F120" s="659">
        <f t="shared" si="23"/>
        <v>0</v>
      </c>
      <c r="G120" s="660">
        <f t="shared" si="24"/>
        <v>0</v>
      </c>
      <c r="H120" s="660">
        <f t="shared" si="25"/>
        <v>0</v>
      </c>
      <c r="I120" s="660">
        <f t="shared" si="26"/>
        <v>0</v>
      </c>
      <c r="J120" s="660">
        <f t="shared" si="27"/>
        <v>0</v>
      </c>
      <c r="K120" s="660">
        <f t="shared" si="28"/>
        <v>0</v>
      </c>
      <c r="L120" s="661">
        <f t="shared" si="43"/>
        <v>0</v>
      </c>
      <c r="M120" s="659">
        <f t="shared" si="29"/>
        <v>0</v>
      </c>
      <c r="N120" s="660">
        <f t="shared" si="30"/>
        <v>0</v>
      </c>
      <c r="O120" s="660">
        <f t="shared" si="31"/>
        <v>0</v>
      </c>
      <c r="P120" s="660">
        <f t="shared" si="32"/>
        <v>0</v>
      </c>
      <c r="Q120" s="660">
        <f t="shared" si="33"/>
        <v>0</v>
      </c>
      <c r="R120" s="658">
        <f t="shared" si="37"/>
        <v>0</v>
      </c>
      <c r="S120" s="641">
        <f t="shared" si="34"/>
        <v>0</v>
      </c>
      <c r="T120" s="641">
        <f t="shared" si="44"/>
        <v>0</v>
      </c>
      <c r="U120" s="659">
        <f t="shared" si="35"/>
        <v>0</v>
      </c>
      <c r="V120" s="661">
        <f t="shared" si="36"/>
        <v>0</v>
      </c>
      <c r="W120" s="315">
        <f t="shared" si="45"/>
        <v>0</v>
      </c>
      <c r="X120" s="315">
        <f t="shared" si="38"/>
        <v>0</v>
      </c>
      <c r="Y120" s="315">
        <f t="shared" si="39"/>
        <v>0</v>
      </c>
      <c r="Z120" s="315">
        <f t="shared" si="40"/>
        <v>0</v>
      </c>
      <c r="AA120" s="321"/>
    </row>
    <row r="121" spans="1:27" x14ac:dyDescent="0.2">
      <c r="A121" s="642" t="s">
        <v>515</v>
      </c>
      <c r="B121" s="643">
        <v>5080</v>
      </c>
      <c r="C121" s="643">
        <v>1</v>
      </c>
      <c r="D121" s="657" t="str">
        <f t="shared" si="41"/>
        <v/>
      </c>
      <c r="E121" s="658">
        <f t="shared" si="42"/>
        <v>0</v>
      </c>
      <c r="F121" s="659">
        <f t="shared" si="23"/>
        <v>0</v>
      </c>
      <c r="G121" s="660">
        <f t="shared" si="24"/>
        <v>0</v>
      </c>
      <c r="H121" s="660">
        <f t="shared" si="25"/>
        <v>0</v>
      </c>
      <c r="I121" s="660">
        <f t="shared" si="26"/>
        <v>0</v>
      </c>
      <c r="J121" s="660">
        <f t="shared" si="27"/>
        <v>0</v>
      </c>
      <c r="K121" s="660">
        <f t="shared" si="28"/>
        <v>0</v>
      </c>
      <c r="L121" s="661">
        <f t="shared" si="43"/>
        <v>0</v>
      </c>
      <c r="M121" s="659">
        <f t="shared" si="29"/>
        <v>0</v>
      </c>
      <c r="N121" s="660">
        <f t="shared" si="30"/>
        <v>0</v>
      </c>
      <c r="O121" s="660">
        <f t="shared" si="31"/>
        <v>0</v>
      </c>
      <c r="P121" s="660">
        <f t="shared" si="32"/>
        <v>0</v>
      </c>
      <c r="Q121" s="660">
        <f t="shared" si="33"/>
        <v>0</v>
      </c>
      <c r="R121" s="658">
        <f t="shared" si="37"/>
        <v>0</v>
      </c>
      <c r="S121" s="641">
        <f t="shared" si="34"/>
        <v>0</v>
      </c>
      <c r="T121" s="641">
        <f t="shared" si="44"/>
        <v>0</v>
      </c>
      <c r="U121" s="659">
        <f t="shared" si="35"/>
        <v>0</v>
      </c>
      <c r="V121" s="661">
        <f t="shared" si="36"/>
        <v>0</v>
      </c>
      <c r="W121" s="315">
        <f t="shared" si="45"/>
        <v>0</v>
      </c>
      <c r="X121" s="315">
        <f t="shared" si="38"/>
        <v>0</v>
      </c>
      <c r="Y121" s="315">
        <f t="shared" si="39"/>
        <v>0</v>
      </c>
      <c r="Z121" s="315">
        <f t="shared" si="40"/>
        <v>0</v>
      </c>
      <c r="AA121" s="321"/>
    </row>
    <row r="122" spans="1:27" x14ac:dyDescent="0.2">
      <c r="A122" s="642" t="s">
        <v>516</v>
      </c>
      <c r="B122" s="643">
        <v>6193</v>
      </c>
      <c r="C122" s="643">
        <v>1</v>
      </c>
      <c r="D122" s="657" t="str">
        <f t="shared" si="41"/>
        <v/>
      </c>
      <c r="E122" s="658">
        <f t="shared" si="42"/>
        <v>0</v>
      </c>
      <c r="F122" s="659">
        <f t="shared" si="23"/>
        <v>0</v>
      </c>
      <c r="G122" s="660">
        <f t="shared" si="24"/>
        <v>0</v>
      </c>
      <c r="H122" s="660">
        <f t="shared" si="25"/>
        <v>0</v>
      </c>
      <c r="I122" s="660">
        <f t="shared" si="26"/>
        <v>0</v>
      </c>
      <c r="J122" s="660">
        <f t="shared" si="27"/>
        <v>0</v>
      </c>
      <c r="K122" s="660">
        <f t="shared" si="28"/>
        <v>0</v>
      </c>
      <c r="L122" s="661">
        <f t="shared" si="43"/>
        <v>0</v>
      </c>
      <c r="M122" s="659">
        <f t="shared" si="29"/>
        <v>0</v>
      </c>
      <c r="N122" s="660">
        <f t="shared" si="30"/>
        <v>0</v>
      </c>
      <c r="O122" s="660">
        <f t="shared" si="31"/>
        <v>0</v>
      </c>
      <c r="P122" s="660">
        <f t="shared" si="32"/>
        <v>0</v>
      </c>
      <c r="Q122" s="660">
        <f t="shared" si="33"/>
        <v>0</v>
      </c>
      <c r="R122" s="658">
        <f t="shared" si="37"/>
        <v>0</v>
      </c>
      <c r="S122" s="641">
        <f t="shared" si="34"/>
        <v>0</v>
      </c>
      <c r="T122" s="641">
        <f t="shared" si="44"/>
        <v>0</v>
      </c>
      <c r="U122" s="659">
        <f t="shared" si="35"/>
        <v>0</v>
      </c>
      <c r="V122" s="661">
        <f t="shared" si="36"/>
        <v>0</v>
      </c>
      <c r="W122" s="315">
        <f t="shared" si="45"/>
        <v>0</v>
      </c>
      <c r="X122" s="315">
        <f t="shared" si="38"/>
        <v>0</v>
      </c>
      <c r="Y122" s="315">
        <f t="shared" si="39"/>
        <v>0</v>
      </c>
      <c r="Z122" s="315">
        <f t="shared" si="40"/>
        <v>0</v>
      </c>
      <c r="AA122" s="321"/>
    </row>
    <row r="123" spans="1:27" x14ac:dyDescent="0.2">
      <c r="A123" s="642" t="s">
        <v>1259</v>
      </c>
      <c r="B123" s="643">
        <v>5165</v>
      </c>
      <c r="C123" s="643">
        <v>1</v>
      </c>
      <c r="D123" s="657" t="str">
        <f t="shared" si="41"/>
        <v/>
      </c>
      <c r="E123" s="658">
        <f t="shared" si="42"/>
        <v>0</v>
      </c>
      <c r="F123" s="659">
        <f t="shared" si="23"/>
        <v>0</v>
      </c>
      <c r="G123" s="660">
        <f t="shared" si="24"/>
        <v>0</v>
      </c>
      <c r="H123" s="660">
        <f t="shared" si="25"/>
        <v>0</v>
      </c>
      <c r="I123" s="660">
        <f t="shared" si="26"/>
        <v>0</v>
      </c>
      <c r="J123" s="660">
        <f t="shared" si="27"/>
        <v>0</v>
      </c>
      <c r="K123" s="660">
        <f t="shared" si="28"/>
        <v>0</v>
      </c>
      <c r="L123" s="661">
        <f t="shared" si="43"/>
        <v>0</v>
      </c>
      <c r="M123" s="659">
        <f t="shared" si="29"/>
        <v>0</v>
      </c>
      <c r="N123" s="660">
        <f t="shared" si="30"/>
        <v>0</v>
      </c>
      <c r="O123" s="660">
        <f t="shared" si="31"/>
        <v>0</v>
      </c>
      <c r="P123" s="660">
        <f t="shared" si="32"/>
        <v>0</v>
      </c>
      <c r="Q123" s="660">
        <f t="shared" si="33"/>
        <v>0</v>
      </c>
      <c r="R123" s="658">
        <f t="shared" si="37"/>
        <v>0</v>
      </c>
      <c r="S123" s="641">
        <f t="shared" si="34"/>
        <v>0</v>
      </c>
      <c r="T123" s="641">
        <f t="shared" si="44"/>
        <v>0</v>
      </c>
      <c r="U123" s="659">
        <f t="shared" si="35"/>
        <v>0</v>
      </c>
      <c r="V123" s="661">
        <f t="shared" si="36"/>
        <v>0</v>
      </c>
      <c r="W123" s="315">
        <f t="shared" si="45"/>
        <v>0</v>
      </c>
      <c r="X123" s="315">
        <f t="shared" si="38"/>
        <v>0</v>
      </c>
      <c r="Y123" s="315">
        <f t="shared" si="39"/>
        <v>0</v>
      </c>
      <c r="Z123" s="315">
        <f t="shared" si="40"/>
        <v>0</v>
      </c>
      <c r="AA123" s="321"/>
    </row>
    <row r="124" spans="1:27" x14ac:dyDescent="0.2">
      <c r="A124" s="642" t="s">
        <v>517</v>
      </c>
      <c r="B124" s="643">
        <v>4004</v>
      </c>
      <c r="C124" s="643">
        <v>1</v>
      </c>
      <c r="D124" s="657" t="str">
        <f t="shared" si="41"/>
        <v/>
      </c>
      <c r="E124" s="658">
        <f t="shared" si="42"/>
        <v>0</v>
      </c>
      <c r="F124" s="659">
        <f t="shared" si="23"/>
        <v>0</v>
      </c>
      <c r="G124" s="660">
        <f t="shared" si="24"/>
        <v>0</v>
      </c>
      <c r="H124" s="660">
        <f t="shared" si="25"/>
        <v>0</v>
      </c>
      <c r="I124" s="660">
        <f t="shared" si="26"/>
        <v>0</v>
      </c>
      <c r="J124" s="660">
        <f t="shared" si="27"/>
        <v>0</v>
      </c>
      <c r="K124" s="660">
        <f t="shared" si="28"/>
        <v>0</v>
      </c>
      <c r="L124" s="661">
        <f t="shared" si="43"/>
        <v>0</v>
      </c>
      <c r="M124" s="659">
        <f t="shared" si="29"/>
        <v>0</v>
      </c>
      <c r="N124" s="660">
        <f t="shared" si="30"/>
        <v>0</v>
      </c>
      <c r="O124" s="660">
        <f t="shared" si="31"/>
        <v>0</v>
      </c>
      <c r="P124" s="660">
        <f t="shared" si="32"/>
        <v>0</v>
      </c>
      <c r="Q124" s="660">
        <f t="shared" si="33"/>
        <v>0</v>
      </c>
      <c r="R124" s="658">
        <f t="shared" si="37"/>
        <v>0</v>
      </c>
      <c r="S124" s="641">
        <f t="shared" si="34"/>
        <v>0</v>
      </c>
      <c r="T124" s="641">
        <f t="shared" si="44"/>
        <v>0</v>
      </c>
      <c r="U124" s="659">
        <f t="shared" si="35"/>
        <v>0</v>
      </c>
      <c r="V124" s="661">
        <f t="shared" si="36"/>
        <v>0</v>
      </c>
      <c r="W124" s="315">
        <f t="shared" si="45"/>
        <v>0</v>
      </c>
      <c r="X124" s="315">
        <f t="shared" si="38"/>
        <v>0</v>
      </c>
      <c r="Y124" s="315">
        <f t="shared" si="39"/>
        <v>0</v>
      </c>
      <c r="Z124" s="315">
        <f t="shared" si="40"/>
        <v>0</v>
      </c>
      <c r="AA124" s="321"/>
    </row>
    <row r="125" spans="1:27" x14ac:dyDescent="0.2">
      <c r="A125" s="642" t="s">
        <v>518</v>
      </c>
      <c r="B125" s="643">
        <v>6173</v>
      </c>
      <c r="C125" s="643">
        <v>1</v>
      </c>
      <c r="D125" s="657" t="str">
        <f t="shared" si="41"/>
        <v/>
      </c>
      <c r="E125" s="658">
        <f t="shared" si="42"/>
        <v>0</v>
      </c>
      <c r="F125" s="659">
        <f t="shared" si="23"/>
        <v>0</v>
      </c>
      <c r="G125" s="660">
        <f t="shared" si="24"/>
        <v>0</v>
      </c>
      <c r="H125" s="660">
        <f t="shared" si="25"/>
        <v>0</v>
      </c>
      <c r="I125" s="660">
        <f t="shared" si="26"/>
        <v>0</v>
      </c>
      <c r="J125" s="660">
        <f t="shared" si="27"/>
        <v>0</v>
      </c>
      <c r="K125" s="660">
        <f t="shared" si="28"/>
        <v>0</v>
      </c>
      <c r="L125" s="661">
        <f t="shared" si="43"/>
        <v>0</v>
      </c>
      <c r="M125" s="659">
        <f t="shared" si="29"/>
        <v>0</v>
      </c>
      <c r="N125" s="660">
        <f t="shared" si="30"/>
        <v>0</v>
      </c>
      <c r="O125" s="660">
        <f t="shared" si="31"/>
        <v>0</v>
      </c>
      <c r="P125" s="660">
        <f t="shared" si="32"/>
        <v>0</v>
      </c>
      <c r="Q125" s="660">
        <f t="shared" si="33"/>
        <v>0</v>
      </c>
      <c r="R125" s="658">
        <f t="shared" si="37"/>
        <v>0</v>
      </c>
      <c r="S125" s="641">
        <f t="shared" si="34"/>
        <v>0</v>
      </c>
      <c r="T125" s="641">
        <f t="shared" si="44"/>
        <v>0</v>
      </c>
      <c r="U125" s="659">
        <f t="shared" si="35"/>
        <v>0</v>
      </c>
      <c r="V125" s="661">
        <f t="shared" si="36"/>
        <v>0</v>
      </c>
      <c r="W125" s="315">
        <f t="shared" si="45"/>
        <v>0</v>
      </c>
      <c r="X125" s="315">
        <f t="shared" si="38"/>
        <v>0</v>
      </c>
      <c r="Y125" s="315">
        <f t="shared" si="39"/>
        <v>0</v>
      </c>
      <c r="Z125" s="315">
        <f t="shared" si="40"/>
        <v>0</v>
      </c>
      <c r="AA125" s="321"/>
    </row>
    <row r="126" spans="1:27" x14ac:dyDescent="0.2">
      <c r="A126" s="642" t="s">
        <v>519</v>
      </c>
      <c r="B126" s="643">
        <v>6014</v>
      </c>
      <c r="C126" s="643">
        <v>1</v>
      </c>
      <c r="D126" s="657" t="str">
        <f t="shared" si="41"/>
        <v/>
      </c>
      <c r="E126" s="658">
        <f t="shared" si="42"/>
        <v>0</v>
      </c>
      <c r="F126" s="659">
        <f t="shared" si="23"/>
        <v>0</v>
      </c>
      <c r="G126" s="660">
        <f t="shared" si="24"/>
        <v>0</v>
      </c>
      <c r="H126" s="660">
        <f t="shared" si="25"/>
        <v>0</v>
      </c>
      <c r="I126" s="660">
        <f t="shared" si="26"/>
        <v>0</v>
      </c>
      <c r="J126" s="660">
        <f t="shared" si="27"/>
        <v>0</v>
      </c>
      <c r="K126" s="660">
        <f t="shared" si="28"/>
        <v>0</v>
      </c>
      <c r="L126" s="661">
        <f t="shared" si="43"/>
        <v>0</v>
      </c>
      <c r="M126" s="659">
        <f t="shared" si="29"/>
        <v>0</v>
      </c>
      <c r="N126" s="660">
        <f t="shared" si="30"/>
        <v>0</v>
      </c>
      <c r="O126" s="660">
        <f t="shared" si="31"/>
        <v>0</v>
      </c>
      <c r="P126" s="660">
        <f t="shared" si="32"/>
        <v>0</v>
      </c>
      <c r="Q126" s="660">
        <f t="shared" si="33"/>
        <v>0</v>
      </c>
      <c r="R126" s="658">
        <f t="shared" si="37"/>
        <v>0</v>
      </c>
      <c r="S126" s="641">
        <f t="shared" si="34"/>
        <v>0</v>
      </c>
      <c r="T126" s="641">
        <f t="shared" si="44"/>
        <v>0</v>
      </c>
      <c r="U126" s="659">
        <f t="shared" si="35"/>
        <v>0</v>
      </c>
      <c r="V126" s="661">
        <f t="shared" si="36"/>
        <v>0</v>
      </c>
      <c r="W126" s="315">
        <f t="shared" si="45"/>
        <v>0</v>
      </c>
      <c r="X126" s="315">
        <f t="shared" si="38"/>
        <v>0</v>
      </c>
      <c r="Y126" s="315">
        <f t="shared" si="39"/>
        <v>0</v>
      </c>
      <c r="Z126" s="315">
        <f t="shared" si="40"/>
        <v>0</v>
      </c>
      <c r="AA126" s="321"/>
    </row>
    <row r="127" spans="1:27" x14ac:dyDescent="0.2">
      <c r="A127" s="642" t="s">
        <v>520</v>
      </c>
      <c r="B127" s="643">
        <v>4014</v>
      </c>
      <c r="C127" s="643">
        <v>1</v>
      </c>
      <c r="D127" s="657" t="str">
        <f t="shared" si="41"/>
        <v/>
      </c>
      <c r="E127" s="658">
        <f t="shared" si="42"/>
        <v>0</v>
      </c>
      <c r="F127" s="659">
        <f t="shared" si="23"/>
        <v>0</v>
      </c>
      <c r="G127" s="660">
        <f t="shared" si="24"/>
        <v>0</v>
      </c>
      <c r="H127" s="660">
        <f t="shared" si="25"/>
        <v>0</v>
      </c>
      <c r="I127" s="660">
        <f t="shared" si="26"/>
        <v>0</v>
      </c>
      <c r="J127" s="660">
        <f t="shared" si="27"/>
        <v>0</v>
      </c>
      <c r="K127" s="660">
        <f t="shared" si="28"/>
        <v>0</v>
      </c>
      <c r="L127" s="661">
        <f t="shared" si="43"/>
        <v>0</v>
      </c>
      <c r="M127" s="659">
        <f t="shared" si="29"/>
        <v>0</v>
      </c>
      <c r="N127" s="660">
        <f t="shared" si="30"/>
        <v>0</v>
      </c>
      <c r="O127" s="660">
        <f t="shared" si="31"/>
        <v>0</v>
      </c>
      <c r="P127" s="660">
        <f t="shared" si="32"/>
        <v>0</v>
      </c>
      <c r="Q127" s="660">
        <f t="shared" si="33"/>
        <v>0</v>
      </c>
      <c r="R127" s="658">
        <f t="shared" si="37"/>
        <v>0</v>
      </c>
      <c r="S127" s="641">
        <f t="shared" si="34"/>
        <v>0</v>
      </c>
      <c r="T127" s="641">
        <f t="shared" si="44"/>
        <v>0</v>
      </c>
      <c r="U127" s="659">
        <f t="shared" si="35"/>
        <v>0</v>
      </c>
      <c r="V127" s="661">
        <f t="shared" si="36"/>
        <v>0</v>
      </c>
      <c r="W127" s="315">
        <f t="shared" si="45"/>
        <v>0</v>
      </c>
      <c r="X127" s="315">
        <f t="shared" si="38"/>
        <v>0</v>
      </c>
      <c r="Y127" s="315">
        <f t="shared" si="39"/>
        <v>0</v>
      </c>
      <c r="Z127" s="315">
        <f t="shared" si="40"/>
        <v>0</v>
      </c>
      <c r="AA127" s="321"/>
    </row>
    <row r="128" spans="1:27" x14ac:dyDescent="0.2">
      <c r="A128" s="642" t="s">
        <v>1062</v>
      </c>
      <c r="B128" s="643">
        <v>7060</v>
      </c>
      <c r="C128" s="643">
        <v>1</v>
      </c>
      <c r="D128" s="657" t="str">
        <f t="shared" si="41"/>
        <v/>
      </c>
      <c r="E128" s="658">
        <f t="shared" si="42"/>
        <v>0</v>
      </c>
      <c r="F128" s="659">
        <f t="shared" si="23"/>
        <v>0</v>
      </c>
      <c r="G128" s="660">
        <f t="shared" si="24"/>
        <v>0</v>
      </c>
      <c r="H128" s="660">
        <f t="shared" si="25"/>
        <v>0</v>
      </c>
      <c r="I128" s="660">
        <f t="shared" si="26"/>
        <v>0</v>
      </c>
      <c r="J128" s="660">
        <f t="shared" si="27"/>
        <v>0</v>
      </c>
      <c r="K128" s="660">
        <f t="shared" si="28"/>
        <v>0</v>
      </c>
      <c r="L128" s="661">
        <f t="shared" si="43"/>
        <v>0</v>
      </c>
      <c r="M128" s="659">
        <f t="shared" si="29"/>
        <v>0</v>
      </c>
      <c r="N128" s="660">
        <f t="shared" si="30"/>
        <v>0</v>
      </c>
      <c r="O128" s="660">
        <f t="shared" si="31"/>
        <v>0</v>
      </c>
      <c r="P128" s="660">
        <f t="shared" si="32"/>
        <v>0</v>
      </c>
      <c r="Q128" s="660">
        <f t="shared" si="33"/>
        <v>0</v>
      </c>
      <c r="R128" s="658">
        <f t="shared" si="37"/>
        <v>0</v>
      </c>
      <c r="S128" s="641">
        <f t="shared" si="34"/>
        <v>0</v>
      </c>
      <c r="T128" s="641">
        <f t="shared" si="44"/>
        <v>0</v>
      </c>
      <c r="U128" s="659">
        <f t="shared" si="35"/>
        <v>0</v>
      </c>
      <c r="V128" s="661">
        <f t="shared" si="36"/>
        <v>0</v>
      </c>
      <c r="W128" s="315">
        <f t="shared" si="45"/>
        <v>0</v>
      </c>
      <c r="X128" s="315">
        <f t="shared" si="38"/>
        <v>0</v>
      </c>
      <c r="Y128" s="315">
        <f t="shared" si="39"/>
        <v>0</v>
      </c>
      <c r="Z128" s="315">
        <f t="shared" si="40"/>
        <v>0</v>
      </c>
      <c r="AA128" s="321"/>
    </row>
    <row r="129" spans="1:27" x14ac:dyDescent="0.2">
      <c r="A129" s="642" t="s">
        <v>521</v>
      </c>
      <c r="B129" s="643">
        <v>6194</v>
      </c>
      <c r="C129" s="643">
        <v>1</v>
      </c>
      <c r="D129" s="657" t="str">
        <f t="shared" si="41"/>
        <v/>
      </c>
      <c r="E129" s="658">
        <f t="shared" si="42"/>
        <v>0</v>
      </c>
      <c r="F129" s="659">
        <f t="shared" si="23"/>
        <v>0</v>
      </c>
      <c r="G129" s="660">
        <f t="shared" si="24"/>
        <v>0</v>
      </c>
      <c r="H129" s="660">
        <f t="shared" si="25"/>
        <v>0</v>
      </c>
      <c r="I129" s="660">
        <f t="shared" si="26"/>
        <v>0</v>
      </c>
      <c r="J129" s="660">
        <f t="shared" si="27"/>
        <v>0</v>
      </c>
      <c r="K129" s="660">
        <f t="shared" si="28"/>
        <v>0</v>
      </c>
      <c r="L129" s="661">
        <f t="shared" si="43"/>
        <v>0</v>
      </c>
      <c r="M129" s="659">
        <f t="shared" si="29"/>
        <v>0</v>
      </c>
      <c r="N129" s="660">
        <f t="shared" si="30"/>
        <v>0</v>
      </c>
      <c r="O129" s="660">
        <f t="shared" si="31"/>
        <v>0</v>
      </c>
      <c r="P129" s="660">
        <f t="shared" si="32"/>
        <v>0</v>
      </c>
      <c r="Q129" s="660">
        <f t="shared" si="33"/>
        <v>0</v>
      </c>
      <c r="R129" s="658">
        <f t="shared" si="37"/>
        <v>0</v>
      </c>
      <c r="S129" s="641">
        <f t="shared" si="34"/>
        <v>0</v>
      </c>
      <c r="T129" s="641">
        <f t="shared" si="44"/>
        <v>0</v>
      </c>
      <c r="U129" s="659">
        <f t="shared" si="35"/>
        <v>0</v>
      </c>
      <c r="V129" s="661">
        <f t="shared" si="36"/>
        <v>0</v>
      </c>
      <c r="W129" s="315">
        <f t="shared" si="45"/>
        <v>0</v>
      </c>
      <c r="X129" s="315">
        <f t="shared" si="38"/>
        <v>0</v>
      </c>
      <c r="Y129" s="315">
        <f t="shared" si="39"/>
        <v>0</v>
      </c>
      <c r="Z129" s="315">
        <f t="shared" si="40"/>
        <v>0</v>
      </c>
      <c r="AA129" s="321"/>
    </row>
    <row r="130" spans="1:27" x14ac:dyDescent="0.2">
      <c r="A130" s="642" t="s">
        <v>522</v>
      </c>
      <c r="B130" s="643">
        <v>6043</v>
      </c>
      <c r="C130" s="643">
        <v>1</v>
      </c>
      <c r="D130" s="657" t="str">
        <f t="shared" si="41"/>
        <v/>
      </c>
      <c r="E130" s="658">
        <f t="shared" si="42"/>
        <v>0</v>
      </c>
      <c r="F130" s="659">
        <f t="shared" si="23"/>
        <v>0</v>
      </c>
      <c r="G130" s="660">
        <f t="shared" si="24"/>
        <v>0</v>
      </c>
      <c r="H130" s="660">
        <f t="shared" si="25"/>
        <v>0</v>
      </c>
      <c r="I130" s="660">
        <f t="shared" si="26"/>
        <v>0</v>
      </c>
      <c r="J130" s="660">
        <f t="shared" si="27"/>
        <v>0</v>
      </c>
      <c r="K130" s="660">
        <f t="shared" si="28"/>
        <v>0</v>
      </c>
      <c r="L130" s="661">
        <f t="shared" si="43"/>
        <v>0</v>
      </c>
      <c r="M130" s="659">
        <f t="shared" si="29"/>
        <v>0</v>
      </c>
      <c r="N130" s="660">
        <f t="shared" si="30"/>
        <v>0</v>
      </c>
      <c r="O130" s="660">
        <f t="shared" si="31"/>
        <v>0</v>
      </c>
      <c r="P130" s="660">
        <f t="shared" si="32"/>
        <v>0</v>
      </c>
      <c r="Q130" s="660">
        <f t="shared" si="33"/>
        <v>0</v>
      </c>
      <c r="R130" s="658">
        <f t="shared" si="37"/>
        <v>0</v>
      </c>
      <c r="S130" s="641">
        <f t="shared" si="34"/>
        <v>0</v>
      </c>
      <c r="T130" s="641">
        <f t="shared" si="44"/>
        <v>0</v>
      </c>
      <c r="U130" s="659">
        <f t="shared" si="35"/>
        <v>0</v>
      </c>
      <c r="V130" s="661">
        <f t="shared" si="36"/>
        <v>0</v>
      </c>
      <c r="W130" s="315">
        <f t="shared" si="45"/>
        <v>0</v>
      </c>
      <c r="X130" s="315">
        <f t="shared" si="38"/>
        <v>0</v>
      </c>
      <c r="Y130" s="315">
        <f t="shared" si="39"/>
        <v>0</v>
      </c>
      <c r="Z130" s="315">
        <f t="shared" si="40"/>
        <v>0</v>
      </c>
      <c r="AA130" s="321"/>
    </row>
    <row r="131" spans="1:27" x14ac:dyDescent="0.2">
      <c r="A131" s="642" t="s">
        <v>523</v>
      </c>
      <c r="B131" s="643">
        <v>5023</v>
      </c>
      <c r="C131" s="643">
        <v>1</v>
      </c>
      <c r="D131" s="657" t="str">
        <f t="shared" si="41"/>
        <v/>
      </c>
      <c r="E131" s="658">
        <f t="shared" si="42"/>
        <v>0</v>
      </c>
      <c r="F131" s="659">
        <f t="shared" si="23"/>
        <v>0</v>
      </c>
      <c r="G131" s="660">
        <f t="shared" si="24"/>
        <v>0</v>
      </c>
      <c r="H131" s="660">
        <f t="shared" si="25"/>
        <v>0</v>
      </c>
      <c r="I131" s="660">
        <f t="shared" si="26"/>
        <v>0</v>
      </c>
      <c r="J131" s="660">
        <f t="shared" si="27"/>
        <v>0</v>
      </c>
      <c r="K131" s="660">
        <f t="shared" si="28"/>
        <v>0</v>
      </c>
      <c r="L131" s="661">
        <f t="shared" si="43"/>
        <v>0</v>
      </c>
      <c r="M131" s="659">
        <f t="shared" si="29"/>
        <v>0</v>
      </c>
      <c r="N131" s="660">
        <f t="shared" si="30"/>
        <v>0</v>
      </c>
      <c r="O131" s="660">
        <f t="shared" si="31"/>
        <v>0</v>
      </c>
      <c r="P131" s="660">
        <f t="shared" si="32"/>
        <v>0</v>
      </c>
      <c r="Q131" s="660">
        <f t="shared" si="33"/>
        <v>0</v>
      </c>
      <c r="R131" s="658">
        <f t="shared" si="37"/>
        <v>0</v>
      </c>
      <c r="S131" s="641">
        <f t="shared" si="34"/>
        <v>0</v>
      </c>
      <c r="T131" s="641">
        <f t="shared" si="44"/>
        <v>0</v>
      </c>
      <c r="U131" s="659">
        <f t="shared" si="35"/>
        <v>0</v>
      </c>
      <c r="V131" s="661">
        <f t="shared" si="36"/>
        <v>0</v>
      </c>
      <c r="W131" s="315">
        <f t="shared" si="45"/>
        <v>0</v>
      </c>
      <c r="X131" s="315">
        <f t="shared" si="38"/>
        <v>0</v>
      </c>
      <c r="Y131" s="315">
        <f t="shared" si="39"/>
        <v>0</v>
      </c>
      <c r="Z131" s="315">
        <f t="shared" si="40"/>
        <v>0</v>
      </c>
      <c r="AA131" s="321"/>
    </row>
    <row r="132" spans="1:27" x14ac:dyDescent="0.2">
      <c r="A132" s="642" t="s">
        <v>524</v>
      </c>
      <c r="B132" s="643">
        <v>5022</v>
      </c>
      <c r="C132" s="643">
        <v>1</v>
      </c>
      <c r="D132" s="657" t="str">
        <f t="shared" si="41"/>
        <v/>
      </c>
      <c r="E132" s="658">
        <f t="shared" si="42"/>
        <v>0</v>
      </c>
      <c r="F132" s="659">
        <f t="shared" si="23"/>
        <v>0</v>
      </c>
      <c r="G132" s="660">
        <f t="shared" si="24"/>
        <v>0</v>
      </c>
      <c r="H132" s="660">
        <f t="shared" si="25"/>
        <v>0</v>
      </c>
      <c r="I132" s="660">
        <f t="shared" si="26"/>
        <v>0</v>
      </c>
      <c r="J132" s="660">
        <f t="shared" si="27"/>
        <v>0</v>
      </c>
      <c r="K132" s="660">
        <f t="shared" si="28"/>
        <v>0</v>
      </c>
      <c r="L132" s="661">
        <f t="shared" si="43"/>
        <v>0</v>
      </c>
      <c r="M132" s="659">
        <f t="shared" si="29"/>
        <v>0</v>
      </c>
      <c r="N132" s="660">
        <f t="shared" si="30"/>
        <v>0</v>
      </c>
      <c r="O132" s="660">
        <f t="shared" si="31"/>
        <v>0</v>
      </c>
      <c r="P132" s="660">
        <f t="shared" si="32"/>
        <v>0</v>
      </c>
      <c r="Q132" s="660">
        <f t="shared" si="33"/>
        <v>0</v>
      </c>
      <c r="R132" s="658">
        <f t="shared" si="37"/>
        <v>0</v>
      </c>
      <c r="S132" s="641">
        <f t="shared" si="34"/>
        <v>0</v>
      </c>
      <c r="T132" s="641">
        <f t="shared" si="44"/>
        <v>0</v>
      </c>
      <c r="U132" s="659">
        <f t="shared" si="35"/>
        <v>0</v>
      </c>
      <c r="V132" s="661">
        <f t="shared" si="36"/>
        <v>0</v>
      </c>
      <c r="W132" s="315">
        <f t="shared" si="45"/>
        <v>0</v>
      </c>
      <c r="X132" s="315">
        <f t="shared" si="38"/>
        <v>0</v>
      </c>
      <c r="Y132" s="315">
        <f t="shared" si="39"/>
        <v>0</v>
      </c>
      <c r="Z132" s="315">
        <f t="shared" si="40"/>
        <v>0</v>
      </c>
      <c r="AA132" s="321"/>
    </row>
    <row r="133" spans="1:27" x14ac:dyDescent="0.2">
      <c r="A133" s="642" t="s">
        <v>1063</v>
      </c>
      <c r="B133" s="643">
        <v>5052</v>
      </c>
      <c r="C133" s="643">
        <v>1</v>
      </c>
      <c r="D133" s="657" t="str">
        <f t="shared" si="41"/>
        <v/>
      </c>
      <c r="E133" s="658">
        <f t="shared" si="42"/>
        <v>0</v>
      </c>
      <c r="F133" s="659">
        <f t="shared" si="23"/>
        <v>0</v>
      </c>
      <c r="G133" s="660">
        <f t="shared" si="24"/>
        <v>0</v>
      </c>
      <c r="H133" s="660">
        <f t="shared" si="25"/>
        <v>0</v>
      </c>
      <c r="I133" s="660">
        <f t="shared" si="26"/>
        <v>0</v>
      </c>
      <c r="J133" s="660">
        <f t="shared" si="27"/>
        <v>0</v>
      </c>
      <c r="K133" s="660">
        <f t="shared" si="28"/>
        <v>0</v>
      </c>
      <c r="L133" s="661">
        <f t="shared" si="43"/>
        <v>0</v>
      </c>
      <c r="M133" s="659">
        <f t="shared" si="29"/>
        <v>0</v>
      </c>
      <c r="N133" s="660">
        <f t="shared" si="30"/>
        <v>0</v>
      </c>
      <c r="O133" s="660">
        <f t="shared" si="31"/>
        <v>0</v>
      </c>
      <c r="P133" s="660">
        <f t="shared" si="32"/>
        <v>0</v>
      </c>
      <c r="Q133" s="660">
        <f t="shared" si="33"/>
        <v>0</v>
      </c>
      <c r="R133" s="658">
        <f t="shared" si="37"/>
        <v>0</v>
      </c>
      <c r="S133" s="641">
        <f t="shared" si="34"/>
        <v>0</v>
      </c>
      <c r="T133" s="641">
        <f t="shared" si="44"/>
        <v>0</v>
      </c>
      <c r="U133" s="659">
        <f t="shared" si="35"/>
        <v>0</v>
      </c>
      <c r="V133" s="661">
        <f t="shared" si="36"/>
        <v>0</v>
      </c>
      <c r="W133" s="315">
        <f t="shared" si="45"/>
        <v>0</v>
      </c>
      <c r="X133" s="315">
        <f t="shared" si="38"/>
        <v>0</v>
      </c>
      <c r="Y133" s="315">
        <f t="shared" si="39"/>
        <v>0</v>
      </c>
      <c r="Z133" s="315">
        <f t="shared" si="40"/>
        <v>0</v>
      </c>
      <c r="AA133" s="321"/>
    </row>
    <row r="134" spans="1:27" x14ac:dyDescent="0.2">
      <c r="A134" s="642" t="s">
        <v>525</v>
      </c>
      <c r="B134" s="643">
        <v>7040</v>
      </c>
      <c r="C134" s="643">
        <v>1</v>
      </c>
      <c r="D134" s="657" t="str">
        <f t="shared" si="41"/>
        <v/>
      </c>
      <c r="E134" s="658">
        <f t="shared" si="42"/>
        <v>0</v>
      </c>
      <c r="F134" s="659">
        <f t="shared" si="23"/>
        <v>0</v>
      </c>
      <c r="G134" s="660">
        <f t="shared" si="24"/>
        <v>0</v>
      </c>
      <c r="H134" s="660">
        <f t="shared" si="25"/>
        <v>0</v>
      </c>
      <c r="I134" s="660">
        <f t="shared" si="26"/>
        <v>0</v>
      </c>
      <c r="J134" s="660">
        <f t="shared" si="27"/>
        <v>0</v>
      </c>
      <c r="K134" s="660">
        <f t="shared" si="28"/>
        <v>0</v>
      </c>
      <c r="L134" s="661">
        <f t="shared" si="43"/>
        <v>0</v>
      </c>
      <c r="M134" s="659">
        <f t="shared" si="29"/>
        <v>0</v>
      </c>
      <c r="N134" s="660">
        <f t="shared" si="30"/>
        <v>0</v>
      </c>
      <c r="O134" s="660">
        <f t="shared" si="31"/>
        <v>0</v>
      </c>
      <c r="P134" s="660">
        <f t="shared" si="32"/>
        <v>0</v>
      </c>
      <c r="Q134" s="660">
        <f t="shared" si="33"/>
        <v>0</v>
      </c>
      <c r="R134" s="658">
        <f t="shared" si="37"/>
        <v>0</v>
      </c>
      <c r="S134" s="641">
        <f t="shared" si="34"/>
        <v>0</v>
      </c>
      <c r="T134" s="641">
        <f t="shared" si="44"/>
        <v>0</v>
      </c>
      <c r="U134" s="659">
        <f t="shared" si="35"/>
        <v>0</v>
      </c>
      <c r="V134" s="661">
        <f t="shared" si="36"/>
        <v>0</v>
      </c>
      <c r="W134" s="315">
        <f t="shared" si="45"/>
        <v>0</v>
      </c>
      <c r="X134" s="315">
        <f t="shared" si="38"/>
        <v>0</v>
      </c>
      <c r="Y134" s="315">
        <f t="shared" si="39"/>
        <v>0</v>
      </c>
      <c r="Z134" s="315">
        <f t="shared" si="40"/>
        <v>0</v>
      </c>
      <c r="AA134" s="321"/>
    </row>
    <row r="135" spans="1:27" x14ac:dyDescent="0.2">
      <c r="A135" s="642" t="s">
        <v>742</v>
      </c>
      <c r="B135" s="643">
        <v>5089</v>
      </c>
      <c r="C135" s="643">
        <v>1</v>
      </c>
      <c r="D135" s="657" t="str">
        <f t="shared" si="41"/>
        <v/>
      </c>
      <c r="E135" s="658">
        <f t="shared" si="42"/>
        <v>0</v>
      </c>
      <c r="F135" s="659">
        <f t="shared" si="23"/>
        <v>0</v>
      </c>
      <c r="G135" s="660">
        <f t="shared" si="24"/>
        <v>0</v>
      </c>
      <c r="H135" s="660">
        <f t="shared" si="25"/>
        <v>0</v>
      </c>
      <c r="I135" s="660">
        <f t="shared" si="26"/>
        <v>0</v>
      </c>
      <c r="J135" s="660">
        <f t="shared" si="27"/>
        <v>0</v>
      </c>
      <c r="K135" s="660">
        <f t="shared" si="28"/>
        <v>0</v>
      </c>
      <c r="L135" s="661">
        <f t="shared" si="43"/>
        <v>0</v>
      </c>
      <c r="M135" s="659">
        <f t="shared" si="29"/>
        <v>0</v>
      </c>
      <c r="N135" s="660">
        <f t="shared" si="30"/>
        <v>0</v>
      </c>
      <c r="O135" s="660">
        <f t="shared" si="31"/>
        <v>0</v>
      </c>
      <c r="P135" s="660">
        <f t="shared" si="32"/>
        <v>0</v>
      </c>
      <c r="Q135" s="660">
        <f t="shared" si="33"/>
        <v>0</v>
      </c>
      <c r="R135" s="658">
        <f t="shared" si="37"/>
        <v>0</v>
      </c>
      <c r="S135" s="641">
        <f t="shared" si="34"/>
        <v>0</v>
      </c>
      <c r="T135" s="641">
        <f t="shared" si="44"/>
        <v>0</v>
      </c>
      <c r="U135" s="659">
        <f t="shared" si="35"/>
        <v>0</v>
      </c>
      <c r="V135" s="661">
        <f t="shared" si="36"/>
        <v>0</v>
      </c>
      <c r="W135" s="315">
        <f t="shared" si="45"/>
        <v>0</v>
      </c>
      <c r="X135" s="315">
        <f t="shared" si="38"/>
        <v>0</v>
      </c>
      <c r="Y135" s="315">
        <f t="shared" si="39"/>
        <v>0</v>
      </c>
      <c r="Z135" s="315">
        <f t="shared" si="40"/>
        <v>0</v>
      </c>
      <c r="AA135" s="321"/>
    </row>
    <row r="136" spans="1:27" x14ac:dyDescent="0.2">
      <c r="A136" s="642" t="s">
        <v>526</v>
      </c>
      <c r="B136" s="643">
        <v>5093</v>
      </c>
      <c r="C136" s="643">
        <v>1</v>
      </c>
      <c r="D136" s="657" t="str">
        <f t="shared" si="41"/>
        <v/>
      </c>
      <c r="E136" s="658">
        <f t="shared" si="42"/>
        <v>0</v>
      </c>
      <c r="F136" s="659">
        <f t="shared" si="23"/>
        <v>0</v>
      </c>
      <c r="G136" s="660">
        <f t="shared" si="24"/>
        <v>0</v>
      </c>
      <c r="H136" s="660">
        <f t="shared" si="25"/>
        <v>0</v>
      </c>
      <c r="I136" s="660">
        <f t="shared" si="26"/>
        <v>0</v>
      </c>
      <c r="J136" s="660">
        <f t="shared" si="27"/>
        <v>0</v>
      </c>
      <c r="K136" s="660">
        <f t="shared" si="28"/>
        <v>0</v>
      </c>
      <c r="L136" s="661">
        <f t="shared" si="43"/>
        <v>0</v>
      </c>
      <c r="M136" s="659">
        <f t="shared" si="29"/>
        <v>0</v>
      </c>
      <c r="N136" s="660">
        <f t="shared" si="30"/>
        <v>0</v>
      </c>
      <c r="O136" s="660">
        <f t="shared" si="31"/>
        <v>0</v>
      </c>
      <c r="P136" s="660">
        <f t="shared" si="32"/>
        <v>0</v>
      </c>
      <c r="Q136" s="660">
        <f t="shared" si="33"/>
        <v>0</v>
      </c>
      <c r="R136" s="658">
        <f t="shared" si="37"/>
        <v>0</v>
      </c>
      <c r="S136" s="641">
        <f t="shared" si="34"/>
        <v>0</v>
      </c>
      <c r="T136" s="641">
        <f t="shared" si="44"/>
        <v>0</v>
      </c>
      <c r="U136" s="659">
        <f t="shared" si="35"/>
        <v>0</v>
      </c>
      <c r="V136" s="661">
        <f t="shared" si="36"/>
        <v>0</v>
      </c>
      <c r="W136" s="315">
        <f t="shared" si="45"/>
        <v>0</v>
      </c>
      <c r="X136" s="315">
        <f t="shared" si="38"/>
        <v>0</v>
      </c>
      <c r="Y136" s="315">
        <f t="shared" si="39"/>
        <v>0</v>
      </c>
      <c r="Z136" s="315">
        <f t="shared" si="40"/>
        <v>0</v>
      </c>
      <c r="AA136" s="321"/>
    </row>
    <row r="137" spans="1:27" x14ac:dyDescent="0.2">
      <c r="A137" s="642" t="s">
        <v>527</v>
      </c>
      <c r="B137" s="643">
        <v>5025</v>
      </c>
      <c r="C137" s="643">
        <v>1</v>
      </c>
      <c r="D137" s="657" t="str">
        <f t="shared" si="41"/>
        <v/>
      </c>
      <c r="E137" s="658">
        <f t="shared" si="42"/>
        <v>0</v>
      </c>
      <c r="F137" s="659">
        <f t="shared" ref="F137:F200" si="46">SUMIF(DPVCODES,B137,DPCTONS)*C137-H137-G137</f>
        <v>0</v>
      </c>
      <c r="G137" s="660">
        <f t="shared" ref="G137:G200" si="47">SUMIF(DPVCODES,B137,DPmoglines)*C137</f>
        <v>0</v>
      </c>
      <c r="H137" s="660">
        <f t="shared" ref="H137:H200" si="48">SUMIF(DPVCODES,B137,DPGCTONS)*C137</f>
        <v>0</v>
      </c>
      <c r="I137" s="660">
        <f t="shared" ref="I137:I200" si="49">SUMIF(Q3VCODES,B137,Q3CTONS)*C137</f>
        <v>0</v>
      </c>
      <c r="J137" s="660">
        <f t="shared" ref="J137:J200" si="50">SUMIF(Q4VCODES,B137,Q4CTONS)*C137</f>
        <v>0</v>
      </c>
      <c r="K137" s="660">
        <f t="shared" ref="K137:K200" si="51">SUMIF(Q1CVCODES,B137,Q1CCTONS)*C137</f>
        <v>0</v>
      </c>
      <c r="L137" s="661">
        <f t="shared" si="43"/>
        <v>0</v>
      </c>
      <c r="M137" s="659">
        <f t="shared" ref="M137:M200" si="52">SUMIF(DPVCODES,B137,DPAPTONS)*C137</f>
        <v>0</v>
      </c>
      <c r="N137" s="660">
        <f t="shared" ref="N137:N200" si="53">SUMIF(DPVCODES,B137,DPDPTONS)*C137</f>
        <v>0</v>
      </c>
      <c r="O137" s="660">
        <f t="shared" ref="O137:O200" si="54">C137*(M137+N137)</f>
        <v>0</v>
      </c>
      <c r="P137" s="660">
        <f t="shared" ref="P137:P200" si="55">SUMIF(Q2VCODES,B137,Q2BOTONS)*C137-U137</f>
        <v>0</v>
      </c>
      <c r="Q137" s="660">
        <f t="shared" ref="Q137:Q200" si="56">SUMIF(Q1BVCODES,B137,Q1BRSTONS)*C137</f>
        <v>0</v>
      </c>
      <c r="R137" s="658">
        <f t="shared" si="37"/>
        <v>0</v>
      </c>
      <c r="S137" s="641">
        <f t="shared" ref="S137:S200" si="57">IF(+E137&gt;0.1,1,IF(+E137&lt;-0.1,1,0))</f>
        <v>0</v>
      </c>
      <c r="T137" s="641">
        <f t="shared" si="44"/>
        <v>0</v>
      </c>
      <c r="U137" s="659">
        <f t="shared" ref="U137:U200" si="58">SUMIF(Q2VCODES,B137,Q2GTONS)*C137</f>
        <v>0</v>
      </c>
      <c r="V137" s="661">
        <f t="shared" ref="V137:V200" si="59">SUMIF(Q1CVCODES,B137,Q1CBOTONS)*C137</f>
        <v>0</v>
      </c>
      <c r="W137" s="315">
        <f t="shared" si="45"/>
        <v>0</v>
      </c>
      <c r="X137" s="315">
        <f t="shared" si="38"/>
        <v>0</v>
      </c>
      <c r="Y137" s="315">
        <f t="shared" si="39"/>
        <v>0</v>
      </c>
      <c r="Z137" s="315">
        <f t="shared" si="40"/>
        <v>0</v>
      </c>
      <c r="AA137" s="321"/>
    </row>
    <row r="138" spans="1:27" x14ac:dyDescent="0.2">
      <c r="A138" s="642" t="s">
        <v>528</v>
      </c>
      <c r="B138" s="643">
        <v>5094</v>
      </c>
      <c r="C138" s="643">
        <v>1</v>
      </c>
      <c r="D138" s="657" t="str">
        <f t="shared" si="41"/>
        <v/>
      </c>
      <c r="E138" s="658">
        <f t="shared" si="42"/>
        <v>0</v>
      </c>
      <c r="F138" s="659">
        <f t="shared" si="46"/>
        <v>0</v>
      </c>
      <c r="G138" s="660">
        <f t="shared" si="47"/>
        <v>0</v>
      </c>
      <c r="H138" s="660">
        <f t="shared" si="48"/>
        <v>0</v>
      </c>
      <c r="I138" s="660">
        <f t="shared" si="49"/>
        <v>0</v>
      </c>
      <c r="J138" s="660">
        <f t="shared" si="50"/>
        <v>0</v>
      </c>
      <c r="K138" s="660">
        <f t="shared" si="51"/>
        <v>0</v>
      </c>
      <c r="L138" s="661">
        <f t="shared" si="43"/>
        <v>0</v>
      </c>
      <c r="M138" s="659">
        <f t="shared" si="52"/>
        <v>0</v>
      </c>
      <c r="N138" s="660">
        <f t="shared" si="53"/>
        <v>0</v>
      </c>
      <c r="O138" s="660">
        <f t="shared" si="54"/>
        <v>0</v>
      </c>
      <c r="P138" s="660">
        <f t="shared" si="55"/>
        <v>0</v>
      </c>
      <c r="Q138" s="660">
        <f t="shared" si="56"/>
        <v>0</v>
      </c>
      <c r="R138" s="658">
        <f t="shared" ref="R138:R201" si="60">ROUND(C138*(O138-P138-Q138),4)</f>
        <v>0</v>
      </c>
      <c r="S138" s="641">
        <f t="shared" si="57"/>
        <v>0</v>
      </c>
      <c r="T138" s="641">
        <f t="shared" si="44"/>
        <v>0</v>
      </c>
      <c r="U138" s="659">
        <f t="shared" si="58"/>
        <v>0</v>
      </c>
      <c r="V138" s="661">
        <f t="shared" si="59"/>
        <v>0</v>
      </c>
      <c r="W138" s="315">
        <f t="shared" si="45"/>
        <v>0</v>
      </c>
      <c r="X138" s="315">
        <f t="shared" ref="X138:X201" si="61">IF(W138&gt;2,1,0)</f>
        <v>0</v>
      </c>
      <c r="Y138" s="315">
        <f t="shared" ref="Y138:Y201" si="62">IF(W138=2,1,0)</f>
        <v>0</v>
      </c>
      <c r="Z138" s="315">
        <f t="shared" ref="Z138:Z201" si="63">IF(W138=1,1,0)</f>
        <v>0</v>
      </c>
      <c r="AA138" s="321"/>
    </row>
    <row r="139" spans="1:27" x14ac:dyDescent="0.2">
      <c r="A139" s="642" t="s">
        <v>529</v>
      </c>
      <c r="B139" s="643">
        <v>5096</v>
      </c>
      <c r="C139" s="643">
        <v>1</v>
      </c>
      <c r="D139" s="657" t="str">
        <f t="shared" ref="D139:D202" si="64">IF(W139&gt;2,"Problem?",IF(W139=2,"??",IF(W139=1,"Rounding?",IF(L139+O139&gt;0,"OK",IF(C139=0,"(alias)","")))))</f>
        <v/>
      </c>
      <c r="E139" s="658">
        <f t="shared" ref="E139:E202" si="65">C139*ROUND(F139-R139,1)</f>
        <v>0</v>
      </c>
      <c r="F139" s="659">
        <f t="shared" si="46"/>
        <v>0</v>
      </c>
      <c r="G139" s="660">
        <f t="shared" si="47"/>
        <v>0</v>
      </c>
      <c r="H139" s="660">
        <f t="shared" si="48"/>
        <v>0</v>
      </c>
      <c r="I139" s="660">
        <f t="shared" si="49"/>
        <v>0</v>
      </c>
      <c r="J139" s="660">
        <f t="shared" si="50"/>
        <v>0</v>
      </c>
      <c r="K139" s="660">
        <f t="shared" si="51"/>
        <v>0</v>
      </c>
      <c r="L139" s="661">
        <f t="shared" ref="L139:L202" si="66">C139*(F139+H139+I139+J139+K139)</f>
        <v>0</v>
      </c>
      <c r="M139" s="659">
        <f t="shared" si="52"/>
        <v>0</v>
      </c>
      <c r="N139" s="660">
        <f t="shared" si="53"/>
        <v>0</v>
      </c>
      <c r="O139" s="660">
        <f t="shared" si="54"/>
        <v>0</v>
      </c>
      <c r="P139" s="660">
        <f t="shared" si="55"/>
        <v>0</v>
      </c>
      <c r="Q139" s="660">
        <f t="shared" si="56"/>
        <v>0</v>
      </c>
      <c r="R139" s="658">
        <f t="shared" si="60"/>
        <v>0</v>
      </c>
      <c r="S139" s="641">
        <f t="shared" si="57"/>
        <v>0</v>
      </c>
      <c r="T139" s="641">
        <f t="shared" ref="T139:T202" si="67">IF(W139&gt;2,1,0)</f>
        <v>0</v>
      </c>
      <c r="U139" s="659">
        <f t="shared" si="58"/>
        <v>0</v>
      </c>
      <c r="V139" s="661">
        <f t="shared" si="59"/>
        <v>0</v>
      </c>
      <c r="W139" s="315">
        <f t="shared" ref="W139:W202" si="68">IF(E139&lt;-0.5,4,IF(ABS(E139)&lt;0.1,0,IF(ABS(E139)&lt;=0.5,1,IF(E139&lt;0.01*L139,2,3))))</f>
        <v>0</v>
      </c>
      <c r="X139" s="315">
        <f t="shared" si="61"/>
        <v>0</v>
      </c>
      <c r="Y139" s="315">
        <f t="shared" si="62"/>
        <v>0</v>
      </c>
      <c r="Z139" s="315">
        <f t="shared" si="63"/>
        <v>0</v>
      </c>
      <c r="AA139" s="321"/>
    </row>
    <row r="140" spans="1:27" x14ac:dyDescent="0.2">
      <c r="A140" s="642" t="s">
        <v>530</v>
      </c>
      <c r="B140" s="643">
        <v>7048</v>
      </c>
      <c r="C140" s="643">
        <v>1</v>
      </c>
      <c r="D140" s="657" t="str">
        <f t="shared" si="64"/>
        <v/>
      </c>
      <c r="E140" s="658">
        <f t="shared" si="65"/>
        <v>0</v>
      </c>
      <c r="F140" s="659">
        <f t="shared" si="46"/>
        <v>0</v>
      </c>
      <c r="G140" s="660">
        <f t="shared" si="47"/>
        <v>0</v>
      </c>
      <c r="H140" s="660">
        <f t="shared" si="48"/>
        <v>0</v>
      </c>
      <c r="I140" s="660">
        <f t="shared" si="49"/>
        <v>0</v>
      </c>
      <c r="J140" s="660">
        <f t="shared" si="50"/>
        <v>0</v>
      </c>
      <c r="K140" s="660">
        <f t="shared" si="51"/>
        <v>0</v>
      </c>
      <c r="L140" s="661">
        <f t="shared" si="66"/>
        <v>0</v>
      </c>
      <c r="M140" s="659">
        <f t="shared" si="52"/>
        <v>0</v>
      </c>
      <c r="N140" s="660">
        <f t="shared" si="53"/>
        <v>0</v>
      </c>
      <c r="O140" s="660">
        <f t="shared" si="54"/>
        <v>0</v>
      </c>
      <c r="P140" s="660">
        <f t="shared" si="55"/>
        <v>0</v>
      </c>
      <c r="Q140" s="660">
        <f t="shared" si="56"/>
        <v>0</v>
      </c>
      <c r="R140" s="658">
        <f t="shared" si="60"/>
        <v>0</v>
      </c>
      <c r="S140" s="641">
        <f t="shared" si="57"/>
        <v>0</v>
      </c>
      <c r="T140" s="641">
        <f t="shared" si="67"/>
        <v>0</v>
      </c>
      <c r="U140" s="659">
        <f t="shared" si="58"/>
        <v>0</v>
      </c>
      <c r="V140" s="661">
        <f t="shared" si="59"/>
        <v>0</v>
      </c>
      <c r="W140" s="315">
        <f t="shared" si="68"/>
        <v>0</v>
      </c>
      <c r="X140" s="315">
        <f t="shared" si="61"/>
        <v>0</v>
      </c>
      <c r="Y140" s="315">
        <f t="shared" si="62"/>
        <v>0</v>
      </c>
      <c r="Z140" s="315">
        <f t="shared" si="63"/>
        <v>0</v>
      </c>
      <c r="AA140" s="321"/>
    </row>
    <row r="141" spans="1:27" x14ac:dyDescent="0.2">
      <c r="A141" s="642" t="s">
        <v>1235</v>
      </c>
      <c r="B141" s="643">
        <v>5160</v>
      </c>
      <c r="C141" s="643">
        <v>1</v>
      </c>
      <c r="D141" s="657" t="str">
        <f t="shared" si="64"/>
        <v/>
      </c>
      <c r="E141" s="658">
        <f t="shared" si="65"/>
        <v>0</v>
      </c>
      <c r="F141" s="659">
        <f t="shared" si="46"/>
        <v>0</v>
      </c>
      <c r="G141" s="660">
        <f t="shared" si="47"/>
        <v>0</v>
      </c>
      <c r="H141" s="660">
        <f t="shared" si="48"/>
        <v>0</v>
      </c>
      <c r="I141" s="660">
        <f t="shared" si="49"/>
        <v>0</v>
      </c>
      <c r="J141" s="660">
        <f t="shared" si="50"/>
        <v>0</v>
      </c>
      <c r="K141" s="660">
        <f t="shared" si="51"/>
        <v>0</v>
      </c>
      <c r="L141" s="661">
        <f t="shared" si="66"/>
        <v>0</v>
      </c>
      <c r="M141" s="659">
        <f t="shared" si="52"/>
        <v>0</v>
      </c>
      <c r="N141" s="660">
        <f t="shared" si="53"/>
        <v>0</v>
      </c>
      <c r="O141" s="660">
        <f t="shared" si="54"/>
        <v>0</v>
      </c>
      <c r="P141" s="660">
        <f t="shared" si="55"/>
        <v>0</v>
      </c>
      <c r="Q141" s="660">
        <f t="shared" si="56"/>
        <v>0</v>
      </c>
      <c r="R141" s="658">
        <f t="shared" si="60"/>
        <v>0</v>
      </c>
      <c r="S141" s="641">
        <f t="shared" si="57"/>
        <v>0</v>
      </c>
      <c r="T141" s="641">
        <f t="shared" si="67"/>
        <v>0</v>
      </c>
      <c r="U141" s="659">
        <f t="shared" si="58"/>
        <v>0</v>
      </c>
      <c r="V141" s="661">
        <f t="shared" si="59"/>
        <v>0</v>
      </c>
      <c r="W141" s="315">
        <f t="shared" si="68"/>
        <v>0</v>
      </c>
      <c r="X141" s="315">
        <f t="shared" si="61"/>
        <v>0</v>
      </c>
      <c r="Y141" s="315">
        <f t="shared" si="62"/>
        <v>0</v>
      </c>
      <c r="Z141" s="315">
        <f t="shared" si="63"/>
        <v>0</v>
      </c>
      <c r="AA141" s="321"/>
    </row>
    <row r="142" spans="1:27" x14ac:dyDescent="0.2">
      <c r="A142" s="642" t="s">
        <v>531</v>
      </c>
      <c r="B142" s="643">
        <v>5026</v>
      </c>
      <c r="C142" s="643">
        <v>1</v>
      </c>
      <c r="D142" s="657" t="str">
        <f t="shared" si="64"/>
        <v/>
      </c>
      <c r="E142" s="658">
        <f t="shared" si="65"/>
        <v>0</v>
      </c>
      <c r="F142" s="659">
        <f t="shared" si="46"/>
        <v>0</v>
      </c>
      <c r="G142" s="660">
        <f t="shared" si="47"/>
        <v>0</v>
      </c>
      <c r="H142" s="660">
        <f t="shared" si="48"/>
        <v>0</v>
      </c>
      <c r="I142" s="660">
        <f t="shared" si="49"/>
        <v>0</v>
      </c>
      <c r="J142" s="660">
        <f t="shared" si="50"/>
        <v>0</v>
      </c>
      <c r="K142" s="660">
        <f t="shared" si="51"/>
        <v>0</v>
      </c>
      <c r="L142" s="661">
        <f t="shared" si="66"/>
        <v>0</v>
      </c>
      <c r="M142" s="659">
        <f t="shared" si="52"/>
        <v>0</v>
      </c>
      <c r="N142" s="660">
        <f t="shared" si="53"/>
        <v>0</v>
      </c>
      <c r="O142" s="660">
        <f t="shared" si="54"/>
        <v>0</v>
      </c>
      <c r="P142" s="660">
        <f t="shared" si="55"/>
        <v>0</v>
      </c>
      <c r="Q142" s="660">
        <f t="shared" si="56"/>
        <v>0</v>
      </c>
      <c r="R142" s="658">
        <f t="shared" si="60"/>
        <v>0</v>
      </c>
      <c r="S142" s="641">
        <f t="shared" si="57"/>
        <v>0</v>
      </c>
      <c r="T142" s="641">
        <f t="shared" si="67"/>
        <v>0</v>
      </c>
      <c r="U142" s="659">
        <f t="shared" si="58"/>
        <v>0</v>
      </c>
      <c r="V142" s="661">
        <f t="shared" si="59"/>
        <v>0</v>
      </c>
      <c r="W142" s="315">
        <f t="shared" si="68"/>
        <v>0</v>
      </c>
      <c r="X142" s="315">
        <f t="shared" si="61"/>
        <v>0</v>
      </c>
      <c r="Y142" s="315">
        <f t="shared" si="62"/>
        <v>0</v>
      </c>
      <c r="Z142" s="315">
        <f t="shared" si="63"/>
        <v>0</v>
      </c>
      <c r="AA142" s="321"/>
    </row>
    <row r="143" spans="1:27" x14ac:dyDescent="0.2">
      <c r="A143" s="642" t="s">
        <v>1184</v>
      </c>
      <c r="B143" s="643">
        <v>7068</v>
      </c>
      <c r="C143" s="643">
        <v>1</v>
      </c>
      <c r="D143" s="657" t="str">
        <f t="shared" si="64"/>
        <v/>
      </c>
      <c r="E143" s="658">
        <f t="shared" si="65"/>
        <v>0</v>
      </c>
      <c r="F143" s="659">
        <f t="shared" si="46"/>
        <v>0</v>
      </c>
      <c r="G143" s="660">
        <f t="shared" si="47"/>
        <v>0</v>
      </c>
      <c r="H143" s="660">
        <f t="shared" si="48"/>
        <v>0</v>
      </c>
      <c r="I143" s="660">
        <f t="shared" si="49"/>
        <v>0</v>
      </c>
      <c r="J143" s="660">
        <f t="shared" si="50"/>
        <v>0</v>
      </c>
      <c r="K143" s="660">
        <f t="shared" si="51"/>
        <v>0</v>
      </c>
      <c r="L143" s="661">
        <f t="shared" si="66"/>
        <v>0</v>
      </c>
      <c r="M143" s="659">
        <f t="shared" si="52"/>
        <v>0</v>
      </c>
      <c r="N143" s="660">
        <f t="shared" si="53"/>
        <v>0</v>
      </c>
      <c r="O143" s="660">
        <f t="shared" si="54"/>
        <v>0</v>
      </c>
      <c r="P143" s="660">
        <f t="shared" si="55"/>
        <v>0</v>
      </c>
      <c r="Q143" s="660">
        <f t="shared" si="56"/>
        <v>0</v>
      </c>
      <c r="R143" s="658">
        <f t="shared" si="60"/>
        <v>0</v>
      </c>
      <c r="S143" s="641">
        <f t="shared" si="57"/>
        <v>0</v>
      </c>
      <c r="T143" s="641">
        <f t="shared" si="67"/>
        <v>0</v>
      </c>
      <c r="U143" s="659">
        <f t="shared" si="58"/>
        <v>0</v>
      </c>
      <c r="V143" s="661">
        <f t="shared" si="59"/>
        <v>0</v>
      </c>
      <c r="W143" s="315">
        <f t="shared" si="68"/>
        <v>0</v>
      </c>
      <c r="X143" s="315">
        <f t="shared" si="61"/>
        <v>0</v>
      </c>
      <c r="Y143" s="315">
        <f t="shared" si="62"/>
        <v>0</v>
      </c>
      <c r="Z143" s="315">
        <f t="shared" si="63"/>
        <v>0</v>
      </c>
      <c r="AA143" s="321"/>
    </row>
    <row r="144" spans="1:27" x14ac:dyDescent="0.2">
      <c r="A144" s="642" t="s">
        <v>532</v>
      </c>
      <c r="B144" s="643">
        <v>5103</v>
      </c>
      <c r="C144" s="643">
        <v>1</v>
      </c>
      <c r="D144" s="657" t="str">
        <f t="shared" si="64"/>
        <v/>
      </c>
      <c r="E144" s="658">
        <f t="shared" si="65"/>
        <v>0</v>
      </c>
      <c r="F144" s="659">
        <f t="shared" si="46"/>
        <v>0</v>
      </c>
      <c r="G144" s="660">
        <f t="shared" si="47"/>
        <v>0</v>
      </c>
      <c r="H144" s="660">
        <f t="shared" si="48"/>
        <v>0</v>
      </c>
      <c r="I144" s="660">
        <f t="shared" si="49"/>
        <v>0</v>
      </c>
      <c r="J144" s="660">
        <f t="shared" si="50"/>
        <v>0</v>
      </c>
      <c r="K144" s="660">
        <f t="shared" si="51"/>
        <v>0</v>
      </c>
      <c r="L144" s="661">
        <f t="shared" si="66"/>
        <v>0</v>
      </c>
      <c r="M144" s="659">
        <f t="shared" si="52"/>
        <v>0</v>
      </c>
      <c r="N144" s="660">
        <f t="shared" si="53"/>
        <v>0</v>
      </c>
      <c r="O144" s="660">
        <f t="shared" si="54"/>
        <v>0</v>
      </c>
      <c r="P144" s="660">
        <f t="shared" si="55"/>
        <v>0</v>
      </c>
      <c r="Q144" s="660">
        <f t="shared" si="56"/>
        <v>0</v>
      </c>
      <c r="R144" s="658">
        <f t="shared" si="60"/>
        <v>0</v>
      </c>
      <c r="S144" s="641">
        <f t="shared" si="57"/>
        <v>0</v>
      </c>
      <c r="T144" s="641">
        <f t="shared" si="67"/>
        <v>0</v>
      </c>
      <c r="U144" s="659">
        <f t="shared" si="58"/>
        <v>0</v>
      </c>
      <c r="V144" s="661">
        <f t="shared" si="59"/>
        <v>0</v>
      </c>
      <c r="W144" s="315">
        <f t="shared" si="68"/>
        <v>0</v>
      </c>
      <c r="X144" s="315">
        <f t="shared" si="61"/>
        <v>0</v>
      </c>
      <c r="Y144" s="315">
        <f t="shared" si="62"/>
        <v>0</v>
      </c>
      <c r="Z144" s="315">
        <f t="shared" si="63"/>
        <v>0</v>
      </c>
      <c r="AA144" s="321"/>
    </row>
    <row r="145" spans="1:27" x14ac:dyDescent="0.2">
      <c r="A145" s="642" t="s">
        <v>533</v>
      </c>
      <c r="B145" s="643">
        <v>7007</v>
      </c>
      <c r="C145" s="643">
        <v>1</v>
      </c>
      <c r="D145" s="657" t="str">
        <f t="shared" si="64"/>
        <v/>
      </c>
      <c r="E145" s="658">
        <f t="shared" si="65"/>
        <v>0</v>
      </c>
      <c r="F145" s="659">
        <f t="shared" si="46"/>
        <v>0</v>
      </c>
      <c r="G145" s="660">
        <f t="shared" si="47"/>
        <v>0</v>
      </c>
      <c r="H145" s="660">
        <f t="shared" si="48"/>
        <v>0</v>
      </c>
      <c r="I145" s="660">
        <f t="shared" si="49"/>
        <v>0</v>
      </c>
      <c r="J145" s="660">
        <f t="shared" si="50"/>
        <v>0</v>
      </c>
      <c r="K145" s="660">
        <f t="shared" si="51"/>
        <v>0</v>
      </c>
      <c r="L145" s="661">
        <f t="shared" si="66"/>
        <v>0</v>
      </c>
      <c r="M145" s="659">
        <f t="shared" si="52"/>
        <v>0</v>
      </c>
      <c r="N145" s="660">
        <f t="shared" si="53"/>
        <v>0</v>
      </c>
      <c r="O145" s="660">
        <f t="shared" si="54"/>
        <v>0</v>
      </c>
      <c r="P145" s="660">
        <f t="shared" si="55"/>
        <v>0</v>
      </c>
      <c r="Q145" s="660">
        <f t="shared" si="56"/>
        <v>0</v>
      </c>
      <c r="R145" s="658">
        <f t="shared" si="60"/>
        <v>0</v>
      </c>
      <c r="S145" s="641">
        <f t="shared" si="57"/>
        <v>0</v>
      </c>
      <c r="T145" s="641">
        <f t="shared" si="67"/>
        <v>0</v>
      </c>
      <c r="U145" s="659">
        <f t="shared" si="58"/>
        <v>0</v>
      </c>
      <c r="V145" s="661">
        <f t="shared" si="59"/>
        <v>0</v>
      </c>
      <c r="W145" s="315">
        <f t="shared" si="68"/>
        <v>0</v>
      </c>
      <c r="X145" s="315">
        <f t="shared" si="61"/>
        <v>0</v>
      </c>
      <c r="Y145" s="315">
        <f t="shared" si="62"/>
        <v>0</v>
      </c>
      <c r="Z145" s="315">
        <f t="shared" si="63"/>
        <v>0</v>
      </c>
      <c r="AA145" s="321"/>
    </row>
    <row r="146" spans="1:27" x14ac:dyDescent="0.2">
      <c r="A146" s="642" t="s">
        <v>1064</v>
      </c>
      <c r="B146" s="643">
        <v>6029</v>
      </c>
      <c r="C146" s="643">
        <v>1</v>
      </c>
      <c r="D146" s="657" t="str">
        <f t="shared" si="64"/>
        <v/>
      </c>
      <c r="E146" s="658">
        <f t="shared" si="65"/>
        <v>0</v>
      </c>
      <c r="F146" s="659">
        <f t="shared" si="46"/>
        <v>0</v>
      </c>
      <c r="G146" s="660">
        <f t="shared" si="47"/>
        <v>0</v>
      </c>
      <c r="H146" s="660">
        <f t="shared" si="48"/>
        <v>0</v>
      </c>
      <c r="I146" s="660">
        <f t="shared" si="49"/>
        <v>0</v>
      </c>
      <c r="J146" s="660">
        <f t="shared" si="50"/>
        <v>0</v>
      </c>
      <c r="K146" s="660">
        <f t="shared" si="51"/>
        <v>0</v>
      </c>
      <c r="L146" s="661">
        <f t="shared" si="66"/>
        <v>0</v>
      </c>
      <c r="M146" s="659">
        <f t="shared" si="52"/>
        <v>0</v>
      </c>
      <c r="N146" s="660">
        <f t="shared" si="53"/>
        <v>0</v>
      </c>
      <c r="O146" s="660">
        <f t="shared" si="54"/>
        <v>0</v>
      </c>
      <c r="P146" s="660">
        <f t="shared" si="55"/>
        <v>0</v>
      </c>
      <c r="Q146" s="660">
        <f t="shared" si="56"/>
        <v>0</v>
      </c>
      <c r="R146" s="658">
        <f t="shared" si="60"/>
        <v>0</v>
      </c>
      <c r="S146" s="641">
        <f t="shared" si="57"/>
        <v>0</v>
      </c>
      <c r="T146" s="641">
        <f t="shared" si="67"/>
        <v>0</v>
      </c>
      <c r="U146" s="659">
        <f t="shared" si="58"/>
        <v>0</v>
      </c>
      <c r="V146" s="661">
        <f t="shared" si="59"/>
        <v>0</v>
      </c>
      <c r="W146" s="315">
        <f t="shared" si="68"/>
        <v>0</v>
      </c>
      <c r="X146" s="315">
        <f t="shared" si="61"/>
        <v>0</v>
      </c>
      <c r="Y146" s="315">
        <f t="shared" si="62"/>
        <v>0</v>
      </c>
      <c r="Z146" s="315">
        <f t="shared" si="63"/>
        <v>0</v>
      </c>
      <c r="AA146" s="321"/>
    </row>
    <row r="147" spans="1:27" x14ac:dyDescent="0.2">
      <c r="A147" s="642" t="s">
        <v>534</v>
      </c>
      <c r="B147" s="643">
        <v>7066</v>
      </c>
      <c r="C147" s="643">
        <v>1</v>
      </c>
      <c r="D147" s="657" t="str">
        <f t="shared" si="64"/>
        <v/>
      </c>
      <c r="E147" s="658">
        <f t="shared" si="65"/>
        <v>0</v>
      </c>
      <c r="F147" s="659">
        <f t="shared" si="46"/>
        <v>0</v>
      </c>
      <c r="G147" s="660">
        <f t="shared" si="47"/>
        <v>0</v>
      </c>
      <c r="H147" s="660">
        <f t="shared" si="48"/>
        <v>0</v>
      </c>
      <c r="I147" s="660">
        <f t="shared" si="49"/>
        <v>0</v>
      </c>
      <c r="J147" s="660">
        <f t="shared" si="50"/>
        <v>0</v>
      </c>
      <c r="K147" s="660">
        <f t="shared" si="51"/>
        <v>0</v>
      </c>
      <c r="L147" s="661">
        <f t="shared" si="66"/>
        <v>0</v>
      </c>
      <c r="M147" s="659">
        <f t="shared" si="52"/>
        <v>0</v>
      </c>
      <c r="N147" s="660">
        <f t="shared" si="53"/>
        <v>0</v>
      </c>
      <c r="O147" s="660">
        <f t="shared" si="54"/>
        <v>0</v>
      </c>
      <c r="P147" s="660">
        <f t="shared" si="55"/>
        <v>0</v>
      </c>
      <c r="Q147" s="660">
        <f t="shared" si="56"/>
        <v>0</v>
      </c>
      <c r="R147" s="658">
        <f t="shared" si="60"/>
        <v>0</v>
      </c>
      <c r="S147" s="641">
        <f t="shared" si="57"/>
        <v>0</v>
      </c>
      <c r="T147" s="641">
        <f t="shared" si="67"/>
        <v>0</v>
      </c>
      <c r="U147" s="659">
        <f t="shared" si="58"/>
        <v>0</v>
      </c>
      <c r="V147" s="661">
        <f t="shared" si="59"/>
        <v>0</v>
      </c>
      <c r="W147" s="315">
        <f t="shared" si="68"/>
        <v>0</v>
      </c>
      <c r="X147" s="315">
        <f t="shared" si="61"/>
        <v>0</v>
      </c>
      <c r="Y147" s="315">
        <f t="shared" si="62"/>
        <v>0</v>
      </c>
      <c r="Z147" s="315">
        <f t="shared" si="63"/>
        <v>0</v>
      </c>
      <c r="AA147" s="321"/>
    </row>
    <row r="148" spans="1:27" x14ac:dyDescent="0.2">
      <c r="A148" s="642" t="s">
        <v>535</v>
      </c>
      <c r="B148" s="643">
        <v>4012</v>
      </c>
      <c r="C148" s="643">
        <v>1</v>
      </c>
      <c r="D148" s="657" t="str">
        <f t="shared" si="64"/>
        <v/>
      </c>
      <c r="E148" s="658">
        <f t="shared" si="65"/>
        <v>0</v>
      </c>
      <c r="F148" s="659">
        <f t="shared" si="46"/>
        <v>0</v>
      </c>
      <c r="G148" s="660">
        <f t="shared" si="47"/>
        <v>0</v>
      </c>
      <c r="H148" s="660">
        <f t="shared" si="48"/>
        <v>0</v>
      </c>
      <c r="I148" s="660">
        <f t="shared" si="49"/>
        <v>0</v>
      </c>
      <c r="J148" s="660">
        <f t="shared" si="50"/>
        <v>0</v>
      </c>
      <c r="K148" s="660">
        <f t="shared" si="51"/>
        <v>0</v>
      </c>
      <c r="L148" s="661">
        <f t="shared" si="66"/>
        <v>0</v>
      </c>
      <c r="M148" s="659">
        <f t="shared" si="52"/>
        <v>0</v>
      </c>
      <c r="N148" s="660">
        <f t="shared" si="53"/>
        <v>0</v>
      </c>
      <c r="O148" s="660">
        <f t="shared" si="54"/>
        <v>0</v>
      </c>
      <c r="P148" s="660">
        <f t="shared" si="55"/>
        <v>0</v>
      </c>
      <c r="Q148" s="660">
        <f t="shared" si="56"/>
        <v>0</v>
      </c>
      <c r="R148" s="658">
        <f t="shared" si="60"/>
        <v>0</v>
      </c>
      <c r="S148" s="641">
        <f t="shared" si="57"/>
        <v>0</v>
      </c>
      <c r="T148" s="641">
        <f t="shared" si="67"/>
        <v>0</v>
      </c>
      <c r="U148" s="659">
        <f t="shared" si="58"/>
        <v>0</v>
      </c>
      <c r="V148" s="661">
        <f t="shared" si="59"/>
        <v>0</v>
      </c>
      <c r="W148" s="315">
        <f t="shared" si="68"/>
        <v>0</v>
      </c>
      <c r="X148" s="315">
        <f t="shared" si="61"/>
        <v>0</v>
      </c>
      <c r="Y148" s="315">
        <f t="shared" si="62"/>
        <v>0</v>
      </c>
      <c r="Z148" s="315">
        <f t="shared" si="63"/>
        <v>0</v>
      </c>
      <c r="AA148" s="321"/>
    </row>
    <row r="149" spans="1:27" x14ac:dyDescent="0.2">
      <c r="A149" s="642" t="s">
        <v>743</v>
      </c>
      <c r="B149" s="643">
        <v>5064</v>
      </c>
      <c r="C149" s="643">
        <v>1</v>
      </c>
      <c r="D149" s="657" t="str">
        <f t="shared" si="64"/>
        <v/>
      </c>
      <c r="E149" s="658">
        <f t="shared" si="65"/>
        <v>0</v>
      </c>
      <c r="F149" s="659">
        <f t="shared" si="46"/>
        <v>0</v>
      </c>
      <c r="G149" s="660">
        <f t="shared" si="47"/>
        <v>0</v>
      </c>
      <c r="H149" s="660">
        <f t="shared" si="48"/>
        <v>0</v>
      </c>
      <c r="I149" s="660">
        <f t="shared" si="49"/>
        <v>0</v>
      </c>
      <c r="J149" s="660">
        <f t="shared" si="50"/>
        <v>0</v>
      </c>
      <c r="K149" s="660">
        <f t="shared" si="51"/>
        <v>0</v>
      </c>
      <c r="L149" s="661">
        <f t="shared" si="66"/>
        <v>0</v>
      </c>
      <c r="M149" s="659">
        <f t="shared" si="52"/>
        <v>0</v>
      </c>
      <c r="N149" s="660">
        <f t="shared" si="53"/>
        <v>0</v>
      </c>
      <c r="O149" s="660">
        <f t="shared" si="54"/>
        <v>0</v>
      </c>
      <c r="P149" s="660">
        <f t="shared" si="55"/>
        <v>0</v>
      </c>
      <c r="Q149" s="660">
        <f t="shared" si="56"/>
        <v>0</v>
      </c>
      <c r="R149" s="658">
        <f t="shared" si="60"/>
        <v>0</v>
      </c>
      <c r="S149" s="641">
        <f t="shared" si="57"/>
        <v>0</v>
      </c>
      <c r="T149" s="641">
        <f t="shared" si="67"/>
        <v>0</v>
      </c>
      <c r="U149" s="659">
        <f t="shared" si="58"/>
        <v>0</v>
      </c>
      <c r="V149" s="661">
        <f t="shared" si="59"/>
        <v>0</v>
      </c>
      <c r="W149" s="315">
        <f t="shared" si="68"/>
        <v>0</v>
      </c>
      <c r="X149" s="315">
        <f t="shared" si="61"/>
        <v>0</v>
      </c>
      <c r="Y149" s="315">
        <f t="shared" si="62"/>
        <v>0</v>
      </c>
      <c r="Z149" s="315">
        <f t="shared" si="63"/>
        <v>0</v>
      </c>
      <c r="AA149" s="321"/>
    </row>
    <row r="150" spans="1:27" x14ac:dyDescent="0.2">
      <c r="A150" s="642" t="s">
        <v>543</v>
      </c>
      <c r="B150" s="643">
        <v>5027</v>
      </c>
      <c r="C150" s="643">
        <v>1</v>
      </c>
      <c r="D150" s="657" t="str">
        <f t="shared" si="64"/>
        <v/>
      </c>
      <c r="E150" s="658">
        <f t="shared" si="65"/>
        <v>0</v>
      </c>
      <c r="F150" s="659">
        <f t="shared" si="46"/>
        <v>0</v>
      </c>
      <c r="G150" s="660">
        <f t="shared" si="47"/>
        <v>0</v>
      </c>
      <c r="H150" s="660">
        <f t="shared" si="48"/>
        <v>0</v>
      </c>
      <c r="I150" s="660">
        <f t="shared" si="49"/>
        <v>0</v>
      </c>
      <c r="J150" s="660">
        <f t="shared" si="50"/>
        <v>0</v>
      </c>
      <c r="K150" s="660">
        <f t="shared" si="51"/>
        <v>0</v>
      </c>
      <c r="L150" s="661">
        <f t="shared" si="66"/>
        <v>0</v>
      </c>
      <c r="M150" s="659">
        <f t="shared" si="52"/>
        <v>0</v>
      </c>
      <c r="N150" s="660">
        <f t="shared" si="53"/>
        <v>0</v>
      </c>
      <c r="O150" s="660">
        <f t="shared" si="54"/>
        <v>0</v>
      </c>
      <c r="P150" s="660">
        <f t="shared" si="55"/>
        <v>0</v>
      </c>
      <c r="Q150" s="660">
        <f t="shared" si="56"/>
        <v>0</v>
      </c>
      <c r="R150" s="658">
        <f t="shared" si="60"/>
        <v>0</v>
      </c>
      <c r="S150" s="641">
        <f t="shared" si="57"/>
        <v>0</v>
      </c>
      <c r="T150" s="641">
        <f t="shared" si="67"/>
        <v>0</v>
      </c>
      <c r="U150" s="659">
        <f t="shared" si="58"/>
        <v>0</v>
      </c>
      <c r="V150" s="661">
        <f t="shared" si="59"/>
        <v>0</v>
      </c>
      <c r="W150" s="315">
        <f t="shared" si="68"/>
        <v>0</v>
      </c>
      <c r="X150" s="315">
        <f t="shared" si="61"/>
        <v>0</v>
      </c>
      <c r="Y150" s="315">
        <f t="shared" si="62"/>
        <v>0</v>
      </c>
      <c r="Z150" s="315">
        <f t="shared" si="63"/>
        <v>0</v>
      </c>
      <c r="AA150" s="321"/>
    </row>
    <row r="151" spans="1:27" x14ac:dyDescent="0.2">
      <c r="A151" s="642" t="s">
        <v>544</v>
      </c>
      <c r="B151" s="643">
        <v>5077</v>
      </c>
      <c r="C151" s="643">
        <v>1</v>
      </c>
      <c r="D151" s="657" t="str">
        <f t="shared" si="64"/>
        <v/>
      </c>
      <c r="E151" s="658">
        <f t="shared" si="65"/>
        <v>0</v>
      </c>
      <c r="F151" s="659">
        <f t="shared" si="46"/>
        <v>0</v>
      </c>
      <c r="G151" s="660">
        <f t="shared" si="47"/>
        <v>0</v>
      </c>
      <c r="H151" s="660">
        <f t="shared" si="48"/>
        <v>0</v>
      </c>
      <c r="I151" s="660">
        <f t="shared" si="49"/>
        <v>0</v>
      </c>
      <c r="J151" s="660">
        <f t="shared" si="50"/>
        <v>0</v>
      </c>
      <c r="K151" s="660">
        <f t="shared" si="51"/>
        <v>0</v>
      </c>
      <c r="L151" s="661">
        <f t="shared" si="66"/>
        <v>0</v>
      </c>
      <c r="M151" s="659">
        <f t="shared" si="52"/>
        <v>0</v>
      </c>
      <c r="N151" s="660">
        <f t="shared" si="53"/>
        <v>0</v>
      </c>
      <c r="O151" s="660">
        <f t="shared" si="54"/>
        <v>0</v>
      </c>
      <c r="P151" s="660">
        <f t="shared" si="55"/>
        <v>0</v>
      </c>
      <c r="Q151" s="660">
        <f t="shared" si="56"/>
        <v>0</v>
      </c>
      <c r="R151" s="658">
        <f t="shared" si="60"/>
        <v>0</v>
      </c>
      <c r="S151" s="641">
        <f t="shared" si="57"/>
        <v>0</v>
      </c>
      <c r="T151" s="641">
        <f t="shared" si="67"/>
        <v>0</v>
      </c>
      <c r="U151" s="659">
        <f t="shared" si="58"/>
        <v>0</v>
      </c>
      <c r="V151" s="661">
        <f t="shared" si="59"/>
        <v>0</v>
      </c>
      <c r="W151" s="315">
        <f t="shared" si="68"/>
        <v>0</v>
      </c>
      <c r="X151" s="315">
        <f t="shared" si="61"/>
        <v>0</v>
      </c>
      <c r="Y151" s="315">
        <f t="shared" si="62"/>
        <v>0</v>
      </c>
      <c r="Z151" s="315">
        <f t="shared" si="63"/>
        <v>0</v>
      </c>
      <c r="AA151" s="321"/>
    </row>
    <row r="152" spans="1:27" x14ac:dyDescent="0.2">
      <c r="A152" s="642" t="s">
        <v>545</v>
      </c>
      <c r="B152" s="643">
        <v>7008</v>
      </c>
      <c r="C152" s="643">
        <v>1</v>
      </c>
      <c r="D152" s="657" t="str">
        <f t="shared" si="64"/>
        <v/>
      </c>
      <c r="E152" s="658">
        <f t="shared" si="65"/>
        <v>0</v>
      </c>
      <c r="F152" s="659">
        <f t="shared" si="46"/>
        <v>0</v>
      </c>
      <c r="G152" s="660">
        <f t="shared" si="47"/>
        <v>0</v>
      </c>
      <c r="H152" s="660">
        <f t="shared" si="48"/>
        <v>0</v>
      </c>
      <c r="I152" s="660">
        <f t="shared" si="49"/>
        <v>0</v>
      </c>
      <c r="J152" s="660">
        <f t="shared" si="50"/>
        <v>0</v>
      </c>
      <c r="K152" s="660">
        <f t="shared" si="51"/>
        <v>0</v>
      </c>
      <c r="L152" s="661">
        <f t="shared" si="66"/>
        <v>0</v>
      </c>
      <c r="M152" s="659">
        <f t="shared" si="52"/>
        <v>0</v>
      </c>
      <c r="N152" s="660">
        <f t="shared" si="53"/>
        <v>0</v>
      </c>
      <c r="O152" s="660">
        <f t="shared" si="54"/>
        <v>0</v>
      </c>
      <c r="P152" s="660">
        <f t="shared" si="55"/>
        <v>0</v>
      </c>
      <c r="Q152" s="660">
        <f t="shared" si="56"/>
        <v>0</v>
      </c>
      <c r="R152" s="658">
        <f t="shared" si="60"/>
        <v>0</v>
      </c>
      <c r="S152" s="641">
        <f t="shared" si="57"/>
        <v>0</v>
      </c>
      <c r="T152" s="641">
        <f t="shared" si="67"/>
        <v>0</v>
      </c>
      <c r="U152" s="659">
        <f t="shared" si="58"/>
        <v>0</v>
      </c>
      <c r="V152" s="661">
        <f t="shared" si="59"/>
        <v>0</v>
      </c>
      <c r="W152" s="315">
        <f t="shared" si="68"/>
        <v>0</v>
      </c>
      <c r="X152" s="315">
        <f t="shared" si="61"/>
        <v>0</v>
      </c>
      <c r="Y152" s="315">
        <f t="shared" si="62"/>
        <v>0</v>
      </c>
      <c r="Z152" s="315">
        <f t="shared" si="63"/>
        <v>0</v>
      </c>
      <c r="AA152" s="321"/>
    </row>
    <row r="153" spans="1:27" x14ac:dyDescent="0.2">
      <c r="A153" s="642" t="s">
        <v>546</v>
      </c>
      <c r="B153" s="643"/>
      <c r="C153" s="643">
        <v>0</v>
      </c>
      <c r="D153" s="657" t="str">
        <f t="shared" si="64"/>
        <v>(alias)</v>
      </c>
      <c r="E153" s="658">
        <f t="shared" si="65"/>
        <v>0</v>
      </c>
      <c r="F153" s="659">
        <f t="shared" si="46"/>
        <v>0</v>
      </c>
      <c r="G153" s="660">
        <f t="shared" si="47"/>
        <v>0</v>
      </c>
      <c r="H153" s="660">
        <f t="shared" si="48"/>
        <v>0</v>
      </c>
      <c r="I153" s="660">
        <f t="shared" si="49"/>
        <v>0</v>
      </c>
      <c r="J153" s="660">
        <f t="shared" si="50"/>
        <v>0</v>
      </c>
      <c r="K153" s="660">
        <f t="shared" si="51"/>
        <v>0</v>
      </c>
      <c r="L153" s="661">
        <f t="shared" si="66"/>
        <v>0</v>
      </c>
      <c r="M153" s="659">
        <f t="shared" si="52"/>
        <v>0</v>
      </c>
      <c r="N153" s="660">
        <f t="shared" si="53"/>
        <v>0</v>
      </c>
      <c r="O153" s="660">
        <f t="shared" si="54"/>
        <v>0</v>
      </c>
      <c r="P153" s="660">
        <f t="shared" si="55"/>
        <v>0</v>
      </c>
      <c r="Q153" s="660">
        <f t="shared" si="56"/>
        <v>0</v>
      </c>
      <c r="R153" s="658">
        <f t="shared" si="60"/>
        <v>0</v>
      </c>
      <c r="S153" s="641">
        <f t="shared" si="57"/>
        <v>0</v>
      </c>
      <c r="T153" s="641">
        <f t="shared" si="67"/>
        <v>0</v>
      </c>
      <c r="U153" s="659">
        <f t="shared" si="58"/>
        <v>0</v>
      </c>
      <c r="V153" s="661">
        <f t="shared" si="59"/>
        <v>0</v>
      </c>
      <c r="W153" s="315">
        <f t="shared" si="68"/>
        <v>0</v>
      </c>
      <c r="X153" s="315">
        <f t="shared" si="61"/>
        <v>0</v>
      </c>
      <c r="Y153" s="315">
        <f t="shared" si="62"/>
        <v>0</v>
      </c>
      <c r="Z153" s="315">
        <f t="shared" si="63"/>
        <v>0</v>
      </c>
      <c r="AA153" s="321"/>
    </row>
    <row r="154" spans="1:27" x14ac:dyDescent="0.2">
      <c r="A154" s="642" t="s">
        <v>547</v>
      </c>
      <c r="B154" s="643">
        <v>7009</v>
      </c>
      <c r="C154" s="643">
        <v>1</v>
      </c>
      <c r="D154" s="657" t="str">
        <f t="shared" si="64"/>
        <v/>
      </c>
      <c r="E154" s="658">
        <f t="shared" si="65"/>
        <v>0</v>
      </c>
      <c r="F154" s="659">
        <f t="shared" si="46"/>
        <v>0</v>
      </c>
      <c r="G154" s="660">
        <f t="shared" si="47"/>
        <v>0</v>
      </c>
      <c r="H154" s="660">
        <f t="shared" si="48"/>
        <v>0</v>
      </c>
      <c r="I154" s="660">
        <f t="shared" si="49"/>
        <v>0</v>
      </c>
      <c r="J154" s="660">
        <f t="shared" si="50"/>
        <v>0</v>
      </c>
      <c r="K154" s="660">
        <f t="shared" si="51"/>
        <v>0</v>
      </c>
      <c r="L154" s="661">
        <f t="shared" si="66"/>
        <v>0</v>
      </c>
      <c r="M154" s="659">
        <f t="shared" si="52"/>
        <v>0</v>
      </c>
      <c r="N154" s="660">
        <f t="shared" si="53"/>
        <v>0</v>
      </c>
      <c r="O154" s="660">
        <f t="shared" si="54"/>
        <v>0</v>
      </c>
      <c r="P154" s="660">
        <f t="shared" si="55"/>
        <v>0</v>
      </c>
      <c r="Q154" s="660">
        <f t="shared" si="56"/>
        <v>0</v>
      </c>
      <c r="R154" s="658">
        <f t="shared" si="60"/>
        <v>0</v>
      </c>
      <c r="S154" s="641">
        <f t="shared" si="57"/>
        <v>0</v>
      </c>
      <c r="T154" s="641">
        <f t="shared" si="67"/>
        <v>0</v>
      </c>
      <c r="U154" s="659">
        <f t="shared" si="58"/>
        <v>0</v>
      </c>
      <c r="V154" s="661">
        <f t="shared" si="59"/>
        <v>0</v>
      </c>
      <c r="W154" s="315">
        <f t="shared" si="68"/>
        <v>0</v>
      </c>
      <c r="X154" s="315">
        <f t="shared" si="61"/>
        <v>0</v>
      </c>
      <c r="Y154" s="315">
        <f t="shared" si="62"/>
        <v>0</v>
      </c>
      <c r="Z154" s="315">
        <f t="shared" si="63"/>
        <v>0</v>
      </c>
      <c r="AA154" s="321"/>
    </row>
    <row r="155" spans="1:27" x14ac:dyDescent="0.2">
      <c r="A155" s="642" t="s">
        <v>548</v>
      </c>
      <c r="B155" s="643">
        <v>6178</v>
      </c>
      <c r="C155" s="643">
        <v>1</v>
      </c>
      <c r="D155" s="657" t="str">
        <f t="shared" si="64"/>
        <v/>
      </c>
      <c r="E155" s="658">
        <f t="shared" si="65"/>
        <v>0</v>
      </c>
      <c r="F155" s="659">
        <f t="shared" si="46"/>
        <v>0</v>
      </c>
      <c r="G155" s="660">
        <f t="shared" si="47"/>
        <v>0</v>
      </c>
      <c r="H155" s="660">
        <f t="shared" si="48"/>
        <v>0</v>
      </c>
      <c r="I155" s="660">
        <f t="shared" si="49"/>
        <v>0</v>
      </c>
      <c r="J155" s="660">
        <f t="shared" si="50"/>
        <v>0</v>
      </c>
      <c r="K155" s="660">
        <f t="shared" si="51"/>
        <v>0</v>
      </c>
      <c r="L155" s="661">
        <f t="shared" si="66"/>
        <v>0</v>
      </c>
      <c r="M155" s="659">
        <f t="shared" si="52"/>
        <v>0</v>
      </c>
      <c r="N155" s="660">
        <f t="shared" si="53"/>
        <v>0</v>
      </c>
      <c r="O155" s="660">
        <f t="shared" si="54"/>
        <v>0</v>
      </c>
      <c r="P155" s="660">
        <f t="shared" si="55"/>
        <v>0</v>
      </c>
      <c r="Q155" s="660">
        <f t="shared" si="56"/>
        <v>0</v>
      </c>
      <c r="R155" s="658">
        <f t="shared" si="60"/>
        <v>0</v>
      </c>
      <c r="S155" s="641">
        <f t="shared" si="57"/>
        <v>0</v>
      </c>
      <c r="T155" s="641">
        <f t="shared" si="67"/>
        <v>0</v>
      </c>
      <c r="U155" s="659">
        <f t="shared" si="58"/>
        <v>0</v>
      </c>
      <c r="V155" s="661">
        <f t="shared" si="59"/>
        <v>0</v>
      </c>
      <c r="W155" s="315">
        <f t="shared" si="68"/>
        <v>0</v>
      </c>
      <c r="X155" s="315">
        <f t="shared" si="61"/>
        <v>0</v>
      </c>
      <c r="Y155" s="315">
        <f t="shared" si="62"/>
        <v>0</v>
      </c>
      <c r="Z155" s="315">
        <f t="shared" si="63"/>
        <v>0</v>
      </c>
      <c r="AA155" s="321"/>
    </row>
    <row r="156" spans="1:27" x14ac:dyDescent="0.2">
      <c r="A156" s="642" t="s">
        <v>549</v>
      </c>
      <c r="B156" s="643">
        <v>7010</v>
      </c>
      <c r="C156" s="643">
        <v>1</v>
      </c>
      <c r="D156" s="657" t="str">
        <f t="shared" si="64"/>
        <v/>
      </c>
      <c r="E156" s="658">
        <f t="shared" si="65"/>
        <v>0</v>
      </c>
      <c r="F156" s="659">
        <f t="shared" si="46"/>
        <v>0</v>
      </c>
      <c r="G156" s="660">
        <f t="shared" si="47"/>
        <v>0</v>
      </c>
      <c r="H156" s="660">
        <f t="shared" si="48"/>
        <v>0</v>
      </c>
      <c r="I156" s="660">
        <f t="shared" si="49"/>
        <v>0</v>
      </c>
      <c r="J156" s="660">
        <f t="shared" si="50"/>
        <v>0</v>
      </c>
      <c r="K156" s="660">
        <f t="shared" si="51"/>
        <v>0</v>
      </c>
      <c r="L156" s="661">
        <f t="shared" si="66"/>
        <v>0</v>
      </c>
      <c r="M156" s="659">
        <f t="shared" si="52"/>
        <v>0</v>
      </c>
      <c r="N156" s="660">
        <f t="shared" si="53"/>
        <v>0</v>
      </c>
      <c r="O156" s="660">
        <f t="shared" si="54"/>
        <v>0</v>
      </c>
      <c r="P156" s="660">
        <f t="shared" si="55"/>
        <v>0</v>
      </c>
      <c r="Q156" s="660">
        <f t="shared" si="56"/>
        <v>0</v>
      </c>
      <c r="R156" s="658">
        <f t="shared" si="60"/>
        <v>0</v>
      </c>
      <c r="S156" s="641">
        <f t="shared" si="57"/>
        <v>0</v>
      </c>
      <c r="T156" s="641">
        <f t="shared" si="67"/>
        <v>0</v>
      </c>
      <c r="U156" s="659">
        <f t="shared" si="58"/>
        <v>0</v>
      </c>
      <c r="V156" s="661">
        <f t="shared" si="59"/>
        <v>0</v>
      </c>
      <c r="W156" s="315">
        <f t="shared" si="68"/>
        <v>0</v>
      </c>
      <c r="X156" s="315">
        <f t="shared" si="61"/>
        <v>0</v>
      </c>
      <c r="Y156" s="315">
        <f t="shared" si="62"/>
        <v>0</v>
      </c>
      <c r="Z156" s="315">
        <f t="shared" si="63"/>
        <v>0</v>
      </c>
      <c r="AA156" s="321"/>
    </row>
    <row r="157" spans="1:27" x14ac:dyDescent="0.2">
      <c r="A157" s="642" t="s">
        <v>550</v>
      </c>
      <c r="B157" s="643"/>
      <c r="C157" s="643">
        <v>0</v>
      </c>
      <c r="D157" s="657" t="str">
        <f t="shared" si="64"/>
        <v>(alias)</v>
      </c>
      <c r="E157" s="658">
        <f t="shared" si="65"/>
        <v>0</v>
      </c>
      <c r="F157" s="659">
        <f t="shared" si="46"/>
        <v>0</v>
      </c>
      <c r="G157" s="660">
        <f t="shared" si="47"/>
        <v>0</v>
      </c>
      <c r="H157" s="660">
        <f t="shared" si="48"/>
        <v>0</v>
      </c>
      <c r="I157" s="660">
        <f t="shared" si="49"/>
        <v>0</v>
      </c>
      <c r="J157" s="660">
        <f t="shared" si="50"/>
        <v>0</v>
      </c>
      <c r="K157" s="660">
        <f t="shared" si="51"/>
        <v>0</v>
      </c>
      <c r="L157" s="661">
        <f t="shared" si="66"/>
        <v>0</v>
      </c>
      <c r="M157" s="659">
        <f t="shared" si="52"/>
        <v>0</v>
      </c>
      <c r="N157" s="660">
        <f t="shared" si="53"/>
        <v>0</v>
      </c>
      <c r="O157" s="660">
        <f t="shared" si="54"/>
        <v>0</v>
      </c>
      <c r="P157" s="660">
        <f t="shared" si="55"/>
        <v>0</v>
      </c>
      <c r="Q157" s="660">
        <f t="shared" si="56"/>
        <v>0</v>
      </c>
      <c r="R157" s="658">
        <f t="shared" si="60"/>
        <v>0</v>
      </c>
      <c r="S157" s="641">
        <f t="shared" si="57"/>
        <v>0</v>
      </c>
      <c r="T157" s="641">
        <f t="shared" si="67"/>
        <v>0</v>
      </c>
      <c r="U157" s="659">
        <f t="shared" si="58"/>
        <v>0</v>
      </c>
      <c r="V157" s="661">
        <f t="shared" si="59"/>
        <v>0</v>
      </c>
      <c r="W157" s="315">
        <f t="shared" si="68"/>
        <v>0</v>
      </c>
      <c r="X157" s="315">
        <f t="shared" si="61"/>
        <v>0</v>
      </c>
      <c r="Y157" s="315">
        <f t="shared" si="62"/>
        <v>0</v>
      </c>
      <c r="Z157" s="315">
        <f t="shared" si="63"/>
        <v>0</v>
      </c>
      <c r="AA157" s="321"/>
    </row>
    <row r="158" spans="1:27" x14ac:dyDescent="0.2">
      <c r="A158" s="642" t="s">
        <v>1186</v>
      </c>
      <c r="B158" s="643">
        <v>7071</v>
      </c>
      <c r="C158" s="643">
        <v>1</v>
      </c>
      <c r="D158" s="657" t="str">
        <f t="shared" si="64"/>
        <v/>
      </c>
      <c r="E158" s="658">
        <f t="shared" si="65"/>
        <v>0</v>
      </c>
      <c r="F158" s="659">
        <f t="shared" si="46"/>
        <v>0</v>
      </c>
      <c r="G158" s="660">
        <f t="shared" si="47"/>
        <v>0</v>
      </c>
      <c r="H158" s="660">
        <f t="shared" si="48"/>
        <v>0</v>
      </c>
      <c r="I158" s="660">
        <f t="shared" si="49"/>
        <v>0</v>
      </c>
      <c r="J158" s="660">
        <f t="shared" si="50"/>
        <v>0</v>
      </c>
      <c r="K158" s="660">
        <f t="shared" si="51"/>
        <v>0</v>
      </c>
      <c r="L158" s="661">
        <f t="shared" si="66"/>
        <v>0</v>
      </c>
      <c r="M158" s="659">
        <f t="shared" si="52"/>
        <v>0</v>
      </c>
      <c r="N158" s="660">
        <f t="shared" si="53"/>
        <v>0</v>
      </c>
      <c r="O158" s="660">
        <f t="shared" si="54"/>
        <v>0</v>
      </c>
      <c r="P158" s="660">
        <f t="shared" si="55"/>
        <v>0</v>
      </c>
      <c r="Q158" s="660">
        <f t="shared" si="56"/>
        <v>0</v>
      </c>
      <c r="R158" s="658">
        <f t="shared" si="60"/>
        <v>0</v>
      </c>
      <c r="S158" s="641">
        <f t="shared" si="57"/>
        <v>0</v>
      </c>
      <c r="T158" s="641">
        <f t="shared" si="67"/>
        <v>0</v>
      </c>
      <c r="U158" s="659">
        <f t="shared" si="58"/>
        <v>0</v>
      </c>
      <c r="V158" s="661">
        <f t="shared" si="59"/>
        <v>0</v>
      </c>
      <c r="W158" s="315">
        <f t="shared" si="68"/>
        <v>0</v>
      </c>
      <c r="X158" s="315">
        <f t="shared" si="61"/>
        <v>0</v>
      </c>
      <c r="Y158" s="315">
        <f t="shared" si="62"/>
        <v>0</v>
      </c>
      <c r="Z158" s="315">
        <f t="shared" si="63"/>
        <v>0</v>
      </c>
      <c r="AA158" s="321"/>
    </row>
    <row r="159" spans="1:27" x14ac:dyDescent="0.2">
      <c r="A159" s="642" t="s">
        <v>1261</v>
      </c>
      <c r="B159" s="643">
        <v>5167</v>
      </c>
      <c r="C159" s="643">
        <v>1</v>
      </c>
      <c r="D159" s="657" t="str">
        <f t="shared" si="64"/>
        <v/>
      </c>
      <c r="E159" s="658">
        <f t="shared" si="65"/>
        <v>0</v>
      </c>
      <c r="F159" s="659">
        <f t="shared" si="46"/>
        <v>0</v>
      </c>
      <c r="G159" s="660">
        <f t="shared" si="47"/>
        <v>0</v>
      </c>
      <c r="H159" s="660">
        <f t="shared" si="48"/>
        <v>0</v>
      </c>
      <c r="I159" s="660">
        <f t="shared" si="49"/>
        <v>0</v>
      </c>
      <c r="J159" s="660">
        <f t="shared" si="50"/>
        <v>0</v>
      </c>
      <c r="K159" s="660">
        <f t="shared" si="51"/>
        <v>0</v>
      </c>
      <c r="L159" s="661">
        <f t="shared" si="66"/>
        <v>0</v>
      </c>
      <c r="M159" s="659">
        <f t="shared" si="52"/>
        <v>0</v>
      </c>
      <c r="N159" s="660">
        <f t="shared" si="53"/>
        <v>0</v>
      </c>
      <c r="O159" s="660">
        <f t="shared" si="54"/>
        <v>0</v>
      </c>
      <c r="P159" s="660">
        <f t="shared" si="55"/>
        <v>0</v>
      </c>
      <c r="Q159" s="660">
        <f t="shared" si="56"/>
        <v>0</v>
      </c>
      <c r="R159" s="658">
        <f t="shared" si="60"/>
        <v>0</v>
      </c>
      <c r="S159" s="641">
        <f t="shared" si="57"/>
        <v>0</v>
      </c>
      <c r="T159" s="641">
        <f t="shared" si="67"/>
        <v>0</v>
      </c>
      <c r="U159" s="659">
        <f t="shared" si="58"/>
        <v>0</v>
      </c>
      <c r="V159" s="661">
        <f t="shared" si="59"/>
        <v>0</v>
      </c>
      <c r="W159" s="315">
        <f t="shared" si="68"/>
        <v>0</v>
      </c>
      <c r="X159" s="315">
        <f t="shared" si="61"/>
        <v>0</v>
      </c>
      <c r="Y159" s="315">
        <f t="shared" si="62"/>
        <v>0</v>
      </c>
      <c r="Z159" s="315">
        <f t="shared" si="63"/>
        <v>0</v>
      </c>
      <c r="AA159" s="321"/>
    </row>
    <row r="160" spans="1:27" x14ac:dyDescent="0.2">
      <c r="A160" s="642" t="s">
        <v>551</v>
      </c>
      <c r="B160" s="643">
        <v>5108</v>
      </c>
      <c r="C160" s="643">
        <v>1</v>
      </c>
      <c r="D160" s="657" t="str">
        <f t="shared" si="64"/>
        <v/>
      </c>
      <c r="E160" s="658">
        <f t="shared" si="65"/>
        <v>0</v>
      </c>
      <c r="F160" s="659">
        <f t="shared" si="46"/>
        <v>0</v>
      </c>
      <c r="G160" s="660">
        <f t="shared" si="47"/>
        <v>0</v>
      </c>
      <c r="H160" s="660">
        <f t="shared" si="48"/>
        <v>0</v>
      </c>
      <c r="I160" s="660">
        <f t="shared" si="49"/>
        <v>0</v>
      </c>
      <c r="J160" s="660">
        <f t="shared" si="50"/>
        <v>0</v>
      </c>
      <c r="K160" s="660">
        <f t="shared" si="51"/>
        <v>0</v>
      </c>
      <c r="L160" s="661">
        <f t="shared" si="66"/>
        <v>0</v>
      </c>
      <c r="M160" s="659">
        <f t="shared" si="52"/>
        <v>0</v>
      </c>
      <c r="N160" s="660">
        <f t="shared" si="53"/>
        <v>0</v>
      </c>
      <c r="O160" s="660">
        <f t="shared" si="54"/>
        <v>0</v>
      </c>
      <c r="P160" s="660">
        <f t="shared" si="55"/>
        <v>0</v>
      </c>
      <c r="Q160" s="660">
        <f t="shared" si="56"/>
        <v>0</v>
      </c>
      <c r="R160" s="658">
        <f t="shared" si="60"/>
        <v>0</v>
      </c>
      <c r="S160" s="641">
        <f t="shared" si="57"/>
        <v>0</v>
      </c>
      <c r="T160" s="641">
        <f t="shared" si="67"/>
        <v>0</v>
      </c>
      <c r="U160" s="659">
        <f t="shared" si="58"/>
        <v>0</v>
      </c>
      <c r="V160" s="661">
        <f t="shared" si="59"/>
        <v>0</v>
      </c>
      <c r="W160" s="315">
        <f t="shared" si="68"/>
        <v>0</v>
      </c>
      <c r="X160" s="315">
        <f t="shared" si="61"/>
        <v>0</v>
      </c>
      <c r="Y160" s="315">
        <f t="shared" si="62"/>
        <v>0</v>
      </c>
      <c r="Z160" s="315">
        <f t="shared" si="63"/>
        <v>0</v>
      </c>
      <c r="AA160" s="321"/>
    </row>
    <row r="161" spans="1:27" x14ac:dyDescent="0.2">
      <c r="A161" s="642" t="s">
        <v>552</v>
      </c>
      <c r="B161" s="643"/>
      <c r="C161" s="643">
        <v>0</v>
      </c>
      <c r="D161" s="657" t="str">
        <f t="shared" si="64"/>
        <v>(alias)</v>
      </c>
      <c r="E161" s="658">
        <f t="shared" si="65"/>
        <v>0</v>
      </c>
      <c r="F161" s="659">
        <f t="shared" si="46"/>
        <v>0</v>
      </c>
      <c r="G161" s="660">
        <f t="shared" si="47"/>
        <v>0</v>
      </c>
      <c r="H161" s="660">
        <f t="shared" si="48"/>
        <v>0</v>
      </c>
      <c r="I161" s="660">
        <f t="shared" si="49"/>
        <v>0</v>
      </c>
      <c r="J161" s="660">
        <f t="shared" si="50"/>
        <v>0</v>
      </c>
      <c r="K161" s="660">
        <f t="shared" si="51"/>
        <v>0</v>
      </c>
      <c r="L161" s="661">
        <f t="shared" si="66"/>
        <v>0</v>
      </c>
      <c r="M161" s="659">
        <f t="shared" si="52"/>
        <v>0</v>
      </c>
      <c r="N161" s="660">
        <f t="shared" si="53"/>
        <v>0</v>
      </c>
      <c r="O161" s="660">
        <f t="shared" si="54"/>
        <v>0</v>
      </c>
      <c r="P161" s="660">
        <f t="shared" si="55"/>
        <v>0</v>
      </c>
      <c r="Q161" s="660">
        <f t="shared" si="56"/>
        <v>0</v>
      </c>
      <c r="R161" s="658">
        <f t="shared" si="60"/>
        <v>0</v>
      </c>
      <c r="S161" s="641">
        <f t="shared" si="57"/>
        <v>0</v>
      </c>
      <c r="T161" s="641">
        <f t="shared" si="67"/>
        <v>0</v>
      </c>
      <c r="U161" s="659">
        <f t="shared" si="58"/>
        <v>0</v>
      </c>
      <c r="V161" s="661">
        <f t="shared" si="59"/>
        <v>0</v>
      </c>
      <c r="W161" s="315">
        <f t="shared" si="68"/>
        <v>0</v>
      </c>
      <c r="X161" s="315">
        <f t="shared" si="61"/>
        <v>0</v>
      </c>
      <c r="Y161" s="315">
        <f t="shared" si="62"/>
        <v>0</v>
      </c>
      <c r="Z161" s="315">
        <f t="shared" si="63"/>
        <v>0</v>
      </c>
      <c r="AA161" s="321"/>
    </row>
    <row r="162" spans="1:27" x14ac:dyDescent="0.2">
      <c r="A162" s="642" t="s">
        <v>744</v>
      </c>
      <c r="B162" s="643">
        <v>6052</v>
      </c>
      <c r="C162" s="643">
        <v>1</v>
      </c>
      <c r="D162" s="657" t="str">
        <f t="shared" si="64"/>
        <v/>
      </c>
      <c r="E162" s="658">
        <f t="shared" si="65"/>
        <v>0</v>
      </c>
      <c r="F162" s="659">
        <f t="shared" si="46"/>
        <v>0</v>
      </c>
      <c r="G162" s="660">
        <f t="shared" si="47"/>
        <v>0</v>
      </c>
      <c r="H162" s="660">
        <f t="shared" si="48"/>
        <v>0</v>
      </c>
      <c r="I162" s="660">
        <f t="shared" si="49"/>
        <v>0</v>
      </c>
      <c r="J162" s="660">
        <f t="shared" si="50"/>
        <v>0</v>
      </c>
      <c r="K162" s="660">
        <f t="shared" si="51"/>
        <v>0</v>
      </c>
      <c r="L162" s="661">
        <f t="shared" si="66"/>
        <v>0</v>
      </c>
      <c r="M162" s="659">
        <f t="shared" si="52"/>
        <v>0</v>
      </c>
      <c r="N162" s="660">
        <f t="shared" si="53"/>
        <v>0</v>
      </c>
      <c r="O162" s="660">
        <f t="shared" si="54"/>
        <v>0</v>
      </c>
      <c r="P162" s="660">
        <f t="shared" si="55"/>
        <v>0</v>
      </c>
      <c r="Q162" s="660">
        <f t="shared" si="56"/>
        <v>0</v>
      </c>
      <c r="R162" s="658">
        <f t="shared" si="60"/>
        <v>0</v>
      </c>
      <c r="S162" s="641">
        <f t="shared" si="57"/>
        <v>0</v>
      </c>
      <c r="T162" s="641">
        <f t="shared" si="67"/>
        <v>0</v>
      </c>
      <c r="U162" s="659">
        <f t="shared" si="58"/>
        <v>0</v>
      </c>
      <c r="V162" s="661">
        <f t="shared" si="59"/>
        <v>0</v>
      </c>
      <c r="W162" s="315">
        <f t="shared" si="68"/>
        <v>0</v>
      </c>
      <c r="X162" s="315">
        <f t="shared" si="61"/>
        <v>0</v>
      </c>
      <c r="Y162" s="315">
        <f t="shared" si="62"/>
        <v>0</v>
      </c>
      <c r="Z162" s="315">
        <f t="shared" si="63"/>
        <v>0</v>
      </c>
      <c r="AA162" s="321"/>
    </row>
    <row r="163" spans="1:27" x14ac:dyDescent="0.2">
      <c r="A163" s="642" t="s">
        <v>553</v>
      </c>
      <c r="B163" s="643">
        <v>6053</v>
      </c>
      <c r="C163" s="643">
        <v>1</v>
      </c>
      <c r="D163" s="657" t="str">
        <f t="shared" si="64"/>
        <v/>
      </c>
      <c r="E163" s="658">
        <f t="shared" si="65"/>
        <v>0</v>
      </c>
      <c r="F163" s="659">
        <f t="shared" si="46"/>
        <v>0</v>
      </c>
      <c r="G163" s="660">
        <f t="shared" si="47"/>
        <v>0</v>
      </c>
      <c r="H163" s="660">
        <f t="shared" si="48"/>
        <v>0</v>
      </c>
      <c r="I163" s="660">
        <f t="shared" si="49"/>
        <v>0</v>
      </c>
      <c r="J163" s="660">
        <f t="shared" si="50"/>
        <v>0</v>
      </c>
      <c r="K163" s="660">
        <f t="shared" si="51"/>
        <v>0</v>
      </c>
      <c r="L163" s="661">
        <f t="shared" si="66"/>
        <v>0</v>
      </c>
      <c r="M163" s="659">
        <f t="shared" si="52"/>
        <v>0</v>
      </c>
      <c r="N163" s="660">
        <f t="shared" si="53"/>
        <v>0</v>
      </c>
      <c r="O163" s="660">
        <f t="shared" si="54"/>
        <v>0</v>
      </c>
      <c r="P163" s="660">
        <f t="shared" si="55"/>
        <v>0</v>
      </c>
      <c r="Q163" s="660">
        <f t="shared" si="56"/>
        <v>0</v>
      </c>
      <c r="R163" s="658">
        <f t="shared" si="60"/>
        <v>0</v>
      </c>
      <c r="S163" s="641">
        <f t="shared" si="57"/>
        <v>0</v>
      </c>
      <c r="T163" s="641">
        <f t="shared" si="67"/>
        <v>0</v>
      </c>
      <c r="U163" s="659">
        <f t="shared" si="58"/>
        <v>0</v>
      </c>
      <c r="V163" s="661">
        <f t="shared" si="59"/>
        <v>0</v>
      </c>
      <c r="W163" s="315">
        <f t="shared" si="68"/>
        <v>0</v>
      </c>
      <c r="X163" s="315">
        <f t="shared" si="61"/>
        <v>0</v>
      </c>
      <c r="Y163" s="315">
        <f t="shared" si="62"/>
        <v>0</v>
      </c>
      <c r="Z163" s="315">
        <f t="shared" si="63"/>
        <v>0</v>
      </c>
      <c r="AA163" s="321"/>
    </row>
    <row r="164" spans="1:27" x14ac:dyDescent="0.2">
      <c r="A164" s="642" t="s">
        <v>65</v>
      </c>
      <c r="B164" s="643">
        <v>6034</v>
      </c>
      <c r="C164" s="643">
        <v>1</v>
      </c>
      <c r="D164" s="657" t="str">
        <f t="shared" si="64"/>
        <v/>
      </c>
      <c r="E164" s="658">
        <f t="shared" si="65"/>
        <v>0</v>
      </c>
      <c r="F164" s="659">
        <f t="shared" si="46"/>
        <v>0</v>
      </c>
      <c r="G164" s="660">
        <f t="shared" si="47"/>
        <v>0</v>
      </c>
      <c r="H164" s="660">
        <f t="shared" si="48"/>
        <v>0</v>
      </c>
      <c r="I164" s="660">
        <f t="shared" si="49"/>
        <v>0</v>
      </c>
      <c r="J164" s="660">
        <f t="shared" si="50"/>
        <v>0</v>
      </c>
      <c r="K164" s="660">
        <f t="shared" si="51"/>
        <v>0</v>
      </c>
      <c r="L164" s="661">
        <f t="shared" si="66"/>
        <v>0</v>
      </c>
      <c r="M164" s="659">
        <f t="shared" si="52"/>
        <v>0</v>
      </c>
      <c r="N164" s="660">
        <f t="shared" si="53"/>
        <v>0</v>
      </c>
      <c r="O164" s="660">
        <f t="shared" si="54"/>
        <v>0</v>
      </c>
      <c r="P164" s="660">
        <f t="shared" si="55"/>
        <v>0</v>
      </c>
      <c r="Q164" s="660">
        <f t="shared" si="56"/>
        <v>0</v>
      </c>
      <c r="R164" s="658">
        <f t="shared" si="60"/>
        <v>0</v>
      </c>
      <c r="S164" s="641">
        <f t="shared" si="57"/>
        <v>0</v>
      </c>
      <c r="T164" s="641">
        <f t="shared" si="67"/>
        <v>0</v>
      </c>
      <c r="U164" s="659">
        <f t="shared" si="58"/>
        <v>0</v>
      </c>
      <c r="V164" s="661">
        <f t="shared" si="59"/>
        <v>0</v>
      </c>
      <c r="W164" s="315">
        <f t="shared" si="68"/>
        <v>0</v>
      </c>
      <c r="X164" s="315">
        <f t="shared" si="61"/>
        <v>0</v>
      </c>
      <c r="Y164" s="315">
        <f t="shared" si="62"/>
        <v>0</v>
      </c>
      <c r="Z164" s="315">
        <f t="shared" si="63"/>
        <v>0</v>
      </c>
      <c r="AA164" s="321"/>
    </row>
    <row r="165" spans="1:27" x14ac:dyDescent="0.2">
      <c r="A165" s="642" t="s">
        <v>554</v>
      </c>
      <c r="B165" s="643">
        <v>5113</v>
      </c>
      <c r="C165" s="643">
        <v>1</v>
      </c>
      <c r="D165" s="657" t="str">
        <f t="shared" si="64"/>
        <v/>
      </c>
      <c r="E165" s="658">
        <f t="shared" si="65"/>
        <v>0</v>
      </c>
      <c r="F165" s="659">
        <f t="shared" si="46"/>
        <v>0</v>
      </c>
      <c r="G165" s="660">
        <f t="shared" si="47"/>
        <v>0</v>
      </c>
      <c r="H165" s="660">
        <f t="shared" si="48"/>
        <v>0</v>
      </c>
      <c r="I165" s="660">
        <f t="shared" si="49"/>
        <v>0</v>
      </c>
      <c r="J165" s="660">
        <f t="shared" si="50"/>
        <v>0</v>
      </c>
      <c r="K165" s="660">
        <f t="shared" si="51"/>
        <v>0</v>
      </c>
      <c r="L165" s="661">
        <f t="shared" si="66"/>
        <v>0</v>
      </c>
      <c r="M165" s="659">
        <f t="shared" si="52"/>
        <v>0</v>
      </c>
      <c r="N165" s="660">
        <f t="shared" si="53"/>
        <v>0</v>
      </c>
      <c r="O165" s="660">
        <f t="shared" si="54"/>
        <v>0</v>
      </c>
      <c r="P165" s="660">
        <f t="shared" si="55"/>
        <v>0</v>
      </c>
      <c r="Q165" s="660">
        <f t="shared" si="56"/>
        <v>0</v>
      </c>
      <c r="R165" s="658">
        <f t="shared" si="60"/>
        <v>0</v>
      </c>
      <c r="S165" s="641">
        <f t="shared" si="57"/>
        <v>0</v>
      </c>
      <c r="T165" s="641">
        <f t="shared" si="67"/>
        <v>0</v>
      </c>
      <c r="U165" s="659">
        <f t="shared" si="58"/>
        <v>0</v>
      </c>
      <c r="V165" s="661">
        <f t="shared" si="59"/>
        <v>0</v>
      </c>
      <c r="W165" s="315">
        <f t="shared" si="68"/>
        <v>0</v>
      </c>
      <c r="X165" s="315">
        <f t="shared" si="61"/>
        <v>0</v>
      </c>
      <c r="Y165" s="315">
        <f t="shared" si="62"/>
        <v>0</v>
      </c>
      <c r="Z165" s="315">
        <f t="shared" si="63"/>
        <v>0</v>
      </c>
      <c r="AA165" s="321"/>
    </row>
    <row r="166" spans="1:27" x14ac:dyDescent="0.2">
      <c r="A166" s="642" t="s">
        <v>555</v>
      </c>
      <c r="B166" s="643">
        <v>5114</v>
      </c>
      <c r="C166" s="643">
        <v>1</v>
      </c>
      <c r="D166" s="657" t="str">
        <f t="shared" si="64"/>
        <v/>
      </c>
      <c r="E166" s="658">
        <f t="shared" si="65"/>
        <v>0</v>
      </c>
      <c r="F166" s="659">
        <f t="shared" si="46"/>
        <v>0</v>
      </c>
      <c r="G166" s="660">
        <f t="shared" si="47"/>
        <v>0</v>
      </c>
      <c r="H166" s="660">
        <f t="shared" si="48"/>
        <v>0</v>
      </c>
      <c r="I166" s="660">
        <f t="shared" si="49"/>
        <v>0</v>
      </c>
      <c r="J166" s="660">
        <f t="shared" si="50"/>
        <v>0</v>
      </c>
      <c r="K166" s="660">
        <f t="shared" si="51"/>
        <v>0</v>
      </c>
      <c r="L166" s="661">
        <f t="shared" si="66"/>
        <v>0</v>
      </c>
      <c r="M166" s="659">
        <f t="shared" si="52"/>
        <v>0</v>
      </c>
      <c r="N166" s="660">
        <f t="shared" si="53"/>
        <v>0</v>
      </c>
      <c r="O166" s="660">
        <f t="shared" si="54"/>
        <v>0</v>
      </c>
      <c r="P166" s="660">
        <f t="shared" si="55"/>
        <v>0</v>
      </c>
      <c r="Q166" s="660">
        <f t="shared" si="56"/>
        <v>0</v>
      </c>
      <c r="R166" s="658">
        <f t="shared" si="60"/>
        <v>0</v>
      </c>
      <c r="S166" s="641">
        <f t="shared" si="57"/>
        <v>0</v>
      </c>
      <c r="T166" s="641">
        <f t="shared" si="67"/>
        <v>0</v>
      </c>
      <c r="U166" s="659">
        <f t="shared" si="58"/>
        <v>0</v>
      </c>
      <c r="V166" s="661">
        <f t="shared" si="59"/>
        <v>0</v>
      </c>
      <c r="W166" s="315">
        <f t="shared" si="68"/>
        <v>0</v>
      </c>
      <c r="X166" s="315">
        <f t="shared" si="61"/>
        <v>0</v>
      </c>
      <c r="Y166" s="315">
        <f t="shared" si="62"/>
        <v>0</v>
      </c>
      <c r="Z166" s="315">
        <f t="shared" si="63"/>
        <v>0</v>
      </c>
      <c r="AA166" s="321"/>
    </row>
    <row r="167" spans="1:27" x14ac:dyDescent="0.2">
      <c r="A167" s="642" t="s">
        <v>1219</v>
      </c>
      <c r="B167" s="643"/>
      <c r="C167" s="643">
        <v>0</v>
      </c>
      <c r="D167" s="657" t="str">
        <f t="shared" si="64"/>
        <v>(alias)</v>
      </c>
      <c r="E167" s="658">
        <f t="shared" si="65"/>
        <v>0</v>
      </c>
      <c r="F167" s="659">
        <f t="shared" si="46"/>
        <v>0</v>
      </c>
      <c r="G167" s="660">
        <f t="shared" si="47"/>
        <v>0</v>
      </c>
      <c r="H167" s="660">
        <f t="shared" si="48"/>
        <v>0</v>
      </c>
      <c r="I167" s="660">
        <f t="shared" si="49"/>
        <v>0</v>
      </c>
      <c r="J167" s="660">
        <f t="shared" si="50"/>
        <v>0</v>
      </c>
      <c r="K167" s="660">
        <f t="shared" si="51"/>
        <v>0</v>
      </c>
      <c r="L167" s="661">
        <f t="shared" si="66"/>
        <v>0</v>
      </c>
      <c r="M167" s="659">
        <f t="shared" si="52"/>
        <v>0</v>
      </c>
      <c r="N167" s="660">
        <f t="shared" si="53"/>
        <v>0</v>
      </c>
      <c r="O167" s="660">
        <f t="shared" si="54"/>
        <v>0</v>
      </c>
      <c r="P167" s="660">
        <f t="shared" si="55"/>
        <v>0</v>
      </c>
      <c r="Q167" s="660">
        <f t="shared" si="56"/>
        <v>0</v>
      </c>
      <c r="R167" s="658">
        <f t="shared" si="60"/>
        <v>0</v>
      </c>
      <c r="S167" s="641">
        <f t="shared" si="57"/>
        <v>0</v>
      </c>
      <c r="T167" s="641">
        <f t="shared" si="67"/>
        <v>0</v>
      </c>
      <c r="U167" s="659">
        <f t="shared" si="58"/>
        <v>0</v>
      </c>
      <c r="V167" s="661">
        <f t="shared" si="59"/>
        <v>0</v>
      </c>
      <c r="W167" s="315">
        <f t="shared" si="68"/>
        <v>0</v>
      </c>
      <c r="X167" s="315">
        <f t="shared" si="61"/>
        <v>0</v>
      </c>
      <c r="Y167" s="315">
        <f t="shared" si="62"/>
        <v>0</v>
      </c>
      <c r="Z167" s="315">
        <f t="shared" si="63"/>
        <v>0</v>
      </c>
      <c r="AA167" s="321"/>
    </row>
    <row r="168" spans="1:27" x14ac:dyDescent="0.2">
      <c r="A168" s="642" t="s">
        <v>1313</v>
      </c>
      <c r="B168" s="643"/>
      <c r="C168" s="643">
        <v>0</v>
      </c>
      <c r="D168" s="657" t="str">
        <f t="shared" si="64"/>
        <v>(alias)</v>
      </c>
      <c r="E168" s="658">
        <f t="shared" si="65"/>
        <v>0</v>
      </c>
      <c r="F168" s="659">
        <f t="shared" si="46"/>
        <v>0</v>
      </c>
      <c r="G168" s="660">
        <f t="shared" si="47"/>
        <v>0</v>
      </c>
      <c r="H168" s="660">
        <f t="shared" si="48"/>
        <v>0</v>
      </c>
      <c r="I168" s="660">
        <f t="shared" si="49"/>
        <v>0</v>
      </c>
      <c r="J168" s="660">
        <f t="shared" si="50"/>
        <v>0</v>
      </c>
      <c r="K168" s="660">
        <f t="shared" si="51"/>
        <v>0</v>
      </c>
      <c r="L168" s="661">
        <f t="shared" si="66"/>
        <v>0</v>
      </c>
      <c r="M168" s="659">
        <f t="shared" si="52"/>
        <v>0</v>
      </c>
      <c r="N168" s="660">
        <f t="shared" si="53"/>
        <v>0</v>
      </c>
      <c r="O168" s="660">
        <f t="shared" si="54"/>
        <v>0</v>
      </c>
      <c r="P168" s="660">
        <f t="shared" si="55"/>
        <v>0</v>
      </c>
      <c r="Q168" s="660">
        <f t="shared" si="56"/>
        <v>0</v>
      </c>
      <c r="R168" s="658">
        <f t="shared" si="60"/>
        <v>0</v>
      </c>
      <c r="S168" s="641">
        <f t="shared" si="57"/>
        <v>0</v>
      </c>
      <c r="T168" s="641">
        <f t="shared" si="67"/>
        <v>0</v>
      </c>
      <c r="U168" s="659">
        <f t="shared" si="58"/>
        <v>0</v>
      </c>
      <c r="V168" s="661">
        <f t="shared" si="59"/>
        <v>0</v>
      </c>
      <c r="W168" s="315">
        <f t="shared" si="68"/>
        <v>0</v>
      </c>
      <c r="X168" s="315">
        <f t="shared" si="61"/>
        <v>0</v>
      </c>
      <c r="Y168" s="315">
        <f t="shared" si="62"/>
        <v>0</v>
      </c>
      <c r="Z168" s="315">
        <f t="shared" si="63"/>
        <v>0</v>
      </c>
      <c r="AA168" s="321"/>
    </row>
    <row r="169" spans="1:27" x14ac:dyDescent="0.2">
      <c r="A169" s="642" t="s">
        <v>556</v>
      </c>
      <c r="B169" s="643">
        <v>7011</v>
      </c>
      <c r="C169" s="643">
        <v>1</v>
      </c>
      <c r="D169" s="657" t="str">
        <f t="shared" si="64"/>
        <v/>
      </c>
      <c r="E169" s="658">
        <f t="shared" si="65"/>
        <v>0</v>
      </c>
      <c r="F169" s="659">
        <f t="shared" si="46"/>
        <v>0</v>
      </c>
      <c r="G169" s="660">
        <f t="shared" si="47"/>
        <v>0</v>
      </c>
      <c r="H169" s="660">
        <f t="shared" si="48"/>
        <v>0</v>
      </c>
      <c r="I169" s="660">
        <f t="shared" si="49"/>
        <v>0</v>
      </c>
      <c r="J169" s="660">
        <f t="shared" si="50"/>
        <v>0</v>
      </c>
      <c r="K169" s="660">
        <f t="shared" si="51"/>
        <v>0</v>
      </c>
      <c r="L169" s="661">
        <f t="shared" si="66"/>
        <v>0</v>
      </c>
      <c r="M169" s="659">
        <f t="shared" si="52"/>
        <v>0</v>
      </c>
      <c r="N169" s="660">
        <f t="shared" si="53"/>
        <v>0</v>
      </c>
      <c r="O169" s="660">
        <f t="shared" si="54"/>
        <v>0</v>
      </c>
      <c r="P169" s="660">
        <f t="shared" si="55"/>
        <v>0</v>
      </c>
      <c r="Q169" s="660">
        <f t="shared" si="56"/>
        <v>0</v>
      </c>
      <c r="R169" s="658">
        <f t="shared" si="60"/>
        <v>0</v>
      </c>
      <c r="S169" s="641">
        <f t="shared" si="57"/>
        <v>0</v>
      </c>
      <c r="T169" s="641">
        <f t="shared" si="67"/>
        <v>0</v>
      </c>
      <c r="U169" s="659">
        <f t="shared" si="58"/>
        <v>0</v>
      </c>
      <c r="V169" s="661">
        <f t="shared" si="59"/>
        <v>0</v>
      </c>
      <c r="W169" s="315">
        <f t="shared" si="68"/>
        <v>0</v>
      </c>
      <c r="X169" s="315">
        <f t="shared" si="61"/>
        <v>0</v>
      </c>
      <c r="Y169" s="315">
        <f t="shared" si="62"/>
        <v>0</v>
      </c>
      <c r="Z169" s="315">
        <f t="shared" si="63"/>
        <v>0</v>
      </c>
      <c r="AA169" s="321"/>
    </row>
    <row r="170" spans="1:27" x14ac:dyDescent="0.2">
      <c r="A170" s="642" t="s">
        <v>832</v>
      </c>
      <c r="B170" s="643">
        <v>5028</v>
      </c>
      <c r="C170" s="643">
        <v>1</v>
      </c>
      <c r="D170" s="657" t="str">
        <f t="shared" si="64"/>
        <v/>
      </c>
      <c r="E170" s="658">
        <f t="shared" si="65"/>
        <v>0</v>
      </c>
      <c r="F170" s="659">
        <f t="shared" si="46"/>
        <v>0</v>
      </c>
      <c r="G170" s="660">
        <f t="shared" si="47"/>
        <v>0</v>
      </c>
      <c r="H170" s="660">
        <f t="shared" si="48"/>
        <v>0</v>
      </c>
      <c r="I170" s="660">
        <f t="shared" si="49"/>
        <v>0</v>
      </c>
      <c r="J170" s="660">
        <f t="shared" si="50"/>
        <v>0</v>
      </c>
      <c r="K170" s="660">
        <f t="shared" si="51"/>
        <v>0</v>
      </c>
      <c r="L170" s="661">
        <f t="shared" si="66"/>
        <v>0</v>
      </c>
      <c r="M170" s="659">
        <f t="shared" si="52"/>
        <v>0</v>
      </c>
      <c r="N170" s="660">
        <f t="shared" si="53"/>
        <v>0</v>
      </c>
      <c r="O170" s="660">
        <f t="shared" si="54"/>
        <v>0</v>
      </c>
      <c r="P170" s="660">
        <f t="shared" si="55"/>
        <v>0</v>
      </c>
      <c r="Q170" s="660">
        <f t="shared" si="56"/>
        <v>0</v>
      </c>
      <c r="R170" s="658">
        <f t="shared" si="60"/>
        <v>0</v>
      </c>
      <c r="S170" s="641">
        <f t="shared" si="57"/>
        <v>0</v>
      </c>
      <c r="T170" s="641">
        <f t="shared" si="67"/>
        <v>0</v>
      </c>
      <c r="U170" s="659">
        <f t="shared" si="58"/>
        <v>0</v>
      </c>
      <c r="V170" s="661">
        <f t="shared" si="59"/>
        <v>0</v>
      </c>
      <c r="W170" s="315">
        <f t="shared" si="68"/>
        <v>0</v>
      </c>
      <c r="X170" s="315">
        <f t="shared" si="61"/>
        <v>0</v>
      </c>
      <c r="Y170" s="315">
        <f t="shared" si="62"/>
        <v>0</v>
      </c>
      <c r="Z170" s="315">
        <f t="shared" si="63"/>
        <v>0</v>
      </c>
      <c r="AA170" s="321"/>
    </row>
    <row r="171" spans="1:27" x14ac:dyDescent="0.2">
      <c r="A171" s="642" t="s">
        <v>557</v>
      </c>
      <c r="B171" s="643">
        <v>5029</v>
      </c>
      <c r="C171" s="643">
        <v>1</v>
      </c>
      <c r="D171" s="657" t="str">
        <f t="shared" si="64"/>
        <v/>
      </c>
      <c r="E171" s="658">
        <f t="shared" si="65"/>
        <v>0</v>
      </c>
      <c r="F171" s="659">
        <f t="shared" si="46"/>
        <v>0</v>
      </c>
      <c r="G171" s="660">
        <f t="shared" si="47"/>
        <v>0</v>
      </c>
      <c r="H171" s="660">
        <f t="shared" si="48"/>
        <v>0</v>
      </c>
      <c r="I171" s="660">
        <f t="shared" si="49"/>
        <v>0</v>
      </c>
      <c r="J171" s="660">
        <f t="shared" si="50"/>
        <v>0</v>
      </c>
      <c r="K171" s="660">
        <f t="shared" si="51"/>
        <v>0</v>
      </c>
      <c r="L171" s="661">
        <f t="shared" si="66"/>
        <v>0</v>
      </c>
      <c r="M171" s="659">
        <f t="shared" si="52"/>
        <v>0</v>
      </c>
      <c r="N171" s="660">
        <f t="shared" si="53"/>
        <v>0</v>
      </c>
      <c r="O171" s="660">
        <f t="shared" si="54"/>
        <v>0</v>
      </c>
      <c r="P171" s="660">
        <f t="shared" si="55"/>
        <v>0</v>
      </c>
      <c r="Q171" s="660">
        <f t="shared" si="56"/>
        <v>0</v>
      </c>
      <c r="R171" s="658">
        <f t="shared" si="60"/>
        <v>0</v>
      </c>
      <c r="S171" s="641">
        <f t="shared" si="57"/>
        <v>0</v>
      </c>
      <c r="T171" s="641">
        <f t="shared" si="67"/>
        <v>0</v>
      </c>
      <c r="U171" s="659">
        <f t="shared" si="58"/>
        <v>0</v>
      </c>
      <c r="V171" s="661">
        <f t="shared" si="59"/>
        <v>0</v>
      </c>
      <c r="W171" s="315">
        <f t="shared" si="68"/>
        <v>0</v>
      </c>
      <c r="X171" s="315">
        <f t="shared" si="61"/>
        <v>0</v>
      </c>
      <c r="Y171" s="315">
        <f t="shared" si="62"/>
        <v>0</v>
      </c>
      <c r="Z171" s="315">
        <f t="shared" si="63"/>
        <v>0</v>
      </c>
      <c r="AA171" s="321"/>
    </row>
    <row r="172" spans="1:27" x14ac:dyDescent="0.2">
      <c r="A172" s="642" t="s">
        <v>558</v>
      </c>
      <c r="B172" s="643"/>
      <c r="C172" s="643">
        <v>0</v>
      </c>
      <c r="D172" s="657" t="str">
        <f t="shared" si="64"/>
        <v>(alias)</v>
      </c>
      <c r="E172" s="658">
        <f t="shared" si="65"/>
        <v>0</v>
      </c>
      <c r="F172" s="659">
        <f t="shared" si="46"/>
        <v>0</v>
      </c>
      <c r="G172" s="660">
        <f t="shared" si="47"/>
        <v>0</v>
      </c>
      <c r="H172" s="660">
        <f t="shared" si="48"/>
        <v>0</v>
      </c>
      <c r="I172" s="660">
        <f t="shared" si="49"/>
        <v>0</v>
      </c>
      <c r="J172" s="660">
        <f t="shared" si="50"/>
        <v>0</v>
      </c>
      <c r="K172" s="660">
        <f t="shared" si="51"/>
        <v>0</v>
      </c>
      <c r="L172" s="661">
        <f t="shared" si="66"/>
        <v>0</v>
      </c>
      <c r="M172" s="659">
        <f t="shared" si="52"/>
        <v>0</v>
      </c>
      <c r="N172" s="660">
        <f t="shared" si="53"/>
        <v>0</v>
      </c>
      <c r="O172" s="660">
        <f t="shared" si="54"/>
        <v>0</v>
      </c>
      <c r="P172" s="660">
        <f t="shared" si="55"/>
        <v>0</v>
      </c>
      <c r="Q172" s="660">
        <f t="shared" si="56"/>
        <v>0</v>
      </c>
      <c r="R172" s="658">
        <f t="shared" si="60"/>
        <v>0</v>
      </c>
      <c r="S172" s="641">
        <f t="shared" si="57"/>
        <v>0</v>
      </c>
      <c r="T172" s="641">
        <f t="shared" si="67"/>
        <v>0</v>
      </c>
      <c r="U172" s="659">
        <f t="shared" si="58"/>
        <v>0</v>
      </c>
      <c r="V172" s="661">
        <f t="shared" si="59"/>
        <v>0</v>
      </c>
      <c r="W172" s="315">
        <f t="shared" si="68"/>
        <v>0</v>
      </c>
      <c r="X172" s="315">
        <f t="shared" si="61"/>
        <v>0</v>
      </c>
      <c r="Y172" s="315">
        <f t="shared" si="62"/>
        <v>0</v>
      </c>
      <c r="Z172" s="315">
        <f t="shared" si="63"/>
        <v>0</v>
      </c>
      <c r="AA172" s="321"/>
    </row>
    <row r="173" spans="1:27" x14ac:dyDescent="0.2">
      <c r="A173" s="642" t="s">
        <v>1029</v>
      </c>
      <c r="B173" s="643">
        <v>5037</v>
      </c>
      <c r="C173" s="643">
        <v>1</v>
      </c>
      <c r="D173" s="657" t="str">
        <f t="shared" si="64"/>
        <v/>
      </c>
      <c r="E173" s="658">
        <f t="shared" si="65"/>
        <v>0</v>
      </c>
      <c r="F173" s="659">
        <f t="shared" si="46"/>
        <v>0</v>
      </c>
      <c r="G173" s="660">
        <f t="shared" si="47"/>
        <v>0</v>
      </c>
      <c r="H173" s="660">
        <f t="shared" si="48"/>
        <v>0</v>
      </c>
      <c r="I173" s="660">
        <f t="shared" si="49"/>
        <v>0</v>
      </c>
      <c r="J173" s="660">
        <f t="shared" si="50"/>
        <v>0</v>
      </c>
      <c r="K173" s="660">
        <f t="shared" si="51"/>
        <v>0</v>
      </c>
      <c r="L173" s="661">
        <f t="shared" si="66"/>
        <v>0</v>
      </c>
      <c r="M173" s="659">
        <f t="shared" si="52"/>
        <v>0</v>
      </c>
      <c r="N173" s="660">
        <f t="shared" si="53"/>
        <v>0</v>
      </c>
      <c r="O173" s="660">
        <f t="shared" si="54"/>
        <v>0</v>
      </c>
      <c r="P173" s="660">
        <f t="shared" si="55"/>
        <v>0</v>
      </c>
      <c r="Q173" s="660">
        <f t="shared" si="56"/>
        <v>0</v>
      </c>
      <c r="R173" s="658">
        <f t="shared" si="60"/>
        <v>0</v>
      </c>
      <c r="S173" s="641">
        <f t="shared" si="57"/>
        <v>0</v>
      </c>
      <c r="T173" s="641">
        <f t="shared" si="67"/>
        <v>0</v>
      </c>
      <c r="U173" s="659">
        <f t="shared" si="58"/>
        <v>0</v>
      </c>
      <c r="V173" s="661">
        <f t="shared" si="59"/>
        <v>0</v>
      </c>
      <c r="W173" s="315">
        <f t="shared" si="68"/>
        <v>0</v>
      </c>
      <c r="X173" s="315">
        <f t="shared" si="61"/>
        <v>0</v>
      </c>
      <c r="Y173" s="315">
        <f t="shared" si="62"/>
        <v>0</v>
      </c>
      <c r="Z173" s="315">
        <f t="shared" si="63"/>
        <v>0</v>
      </c>
      <c r="AA173" s="321"/>
    </row>
    <row r="174" spans="1:27" x14ac:dyDescent="0.2">
      <c r="A174" s="642" t="s">
        <v>559</v>
      </c>
      <c r="B174" s="643">
        <v>5063</v>
      </c>
      <c r="C174" s="643">
        <v>1</v>
      </c>
      <c r="D174" s="657" t="str">
        <f t="shared" si="64"/>
        <v/>
      </c>
      <c r="E174" s="658">
        <f t="shared" si="65"/>
        <v>0</v>
      </c>
      <c r="F174" s="659">
        <f t="shared" si="46"/>
        <v>0</v>
      </c>
      <c r="G174" s="660">
        <f t="shared" si="47"/>
        <v>0</v>
      </c>
      <c r="H174" s="660">
        <f t="shared" si="48"/>
        <v>0</v>
      </c>
      <c r="I174" s="660">
        <f t="shared" si="49"/>
        <v>0</v>
      </c>
      <c r="J174" s="660">
        <f t="shared" si="50"/>
        <v>0</v>
      </c>
      <c r="K174" s="660">
        <f t="shared" si="51"/>
        <v>0</v>
      </c>
      <c r="L174" s="661">
        <f t="shared" si="66"/>
        <v>0</v>
      </c>
      <c r="M174" s="659">
        <f t="shared" si="52"/>
        <v>0</v>
      </c>
      <c r="N174" s="660">
        <f t="shared" si="53"/>
        <v>0</v>
      </c>
      <c r="O174" s="660">
        <f t="shared" si="54"/>
        <v>0</v>
      </c>
      <c r="P174" s="660">
        <f t="shared" si="55"/>
        <v>0</v>
      </c>
      <c r="Q174" s="660">
        <f t="shared" si="56"/>
        <v>0</v>
      </c>
      <c r="R174" s="658">
        <f t="shared" si="60"/>
        <v>0</v>
      </c>
      <c r="S174" s="641">
        <f t="shared" si="57"/>
        <v>0</v>
      </c>
      <c r="T174" s="641">
        <f t="shared" si="67"/>
        <v>0</v>
      </c>
      <c r="U174" s="659">
        <f t="shared" si="58"/>
        <v>0</v>
      </c>
      <c r="V174" s="661">
        <f t="shared" si="59"/>
        <v>0</v>
      </c>
      <c r="W174" s="315">
        <f t="shared" si="68"/>
        <v>0</v>
      </c>
      <c r="X174" s="315">
        <f t="shared" si="61"/>
        <v>0</v>
      </c>
      <c r="Y174" s="315">
        <f t="shared" si="62"/>
        <v>0</v>
      </c>
      <c r="Z174" s="315">
        <f t="shared" si="63"/>
        <v>0</v>
      </c>
      <c r="AA174" s="321"/>
    </row>
    <row r="175" spans="1:27" x14ac:dyDescent="0.2">
      <c r="A175" s="642" t="s">
        <v>560</v>
      </c>
      <c r="B175" s="643">
        <v>6196</v>
      </c>
      <c r="C175" s="643">
        <v>1</v>
      </c>
      <c r="D175" s="657" t="str">
        <f t="shared" si="64"/>
        <v/>
      </c>
      <c r="E175" s="658">
        <f t="shared" si="65"/>
        <v>0</v>
      </c>
      <c r="F175" s="659">
        <f t="shared" si="46"/>
        <v>0</v>
      </c>
      <c r="G175" s="660">
        <f t="shared" si="47"/>
        <v>0</v>
      </c>
      <c r="H175" s="660">
        <f t="shared" si="48"/>
        <v>0</v>
      </c>
      <c r="I175" s="660">
        <f t="shared" si="49"/>
        <v>0</v>
      </c>
      <c r="J175" s="660">
        <f t="shared" si="50"/>
        <v>0</v>
      </c>
      <c r="K175" s="660">
        <f t="shared" si="51"/>
        <v>0</v>
      </c>
      <c r="L175" s="661">
        <f t="shared" si="66"/>
        <v>0</v>
      </c>
      <c r="M175" s="659">
        <f t="shared" si="52"/>
        <v>0</v>
      </c>
      <c r="N175" s="660">
        <f t="shared" si="53"/>
        <v>0</v>
      </c>
      <c r="O175" s="660">
        <f t="shared" si="54"/>
        <v>0</v>
      </c>
      <c r="P175" s="660">
        <f t="shared" si="55"/>
        <v>0</v>
      </c>
      <c r="Q175" s="660">
        <f t="shared" si="56"/>
        <v>0</v>
      </c>
      <c r="R175" s="658">
        <f t="shared" si="60"/>
        <v>0</v>
      </c>
      <c r="S175" s="641">
        <f t="shared" si="57"/>
        <v>0</v>
      </c>
      <c r="T175" s="641">
        <f t="shared" si="67"/>
        <v>0</v>
      </c>
      <c r="U175" s="659">
        <f t="shared" si="58"/>
        <v>0</v>
      </c>
      <c r="V175" s="661">
        <f t="shared" si="59"/>
        <v>0</v>
      </c>
      <c r="W175" s="315">
        <f t="shared" si="68"/>
        <v>0</v>
      </c>
      <c r="X175" s="315">
        <f t="shared" si="61"/>
        <v>0</v>
      </c>
      <c r="Y175" s="315">
        <f t="shared" si="62"/>
        <v>0</v>
      </c>
      <c r="Z175" s="315">
        <f t="shared" si="63"/>
        <v>0</v>
      </c>
      <c r="AA175" s="321"/>
    </row>
    <row r="176" spans="1:27" x14ac:dyDescent="0.2">
      <c r="A176" s="642" t="s">
        <v>561</v>
      </c>
      <c r="B176" s="643">
        <v>6055</v>
      </c>
      <c r="C176" s="643">
        <v>1</v>
      </c>
      <c r="D176" s="657" t="str">
        <f t="shared" si="64"/>
        <v/>
      </c>
      <c r="E176" s="658">
        <f t="shared" si="65"/>
        <v>0</v>
      </c>
      <c r="F176" s="659">
        <f t="shared" si="46"/>
        <v>0</v>
      </c>
      <c r="G176" s="660">
        <f t="shared" si="47"/>
        <v>0</v>
      </c>
      <c r="H176" s="660">
        <f t="shared" si="48"/>
        <v>0</v>
      </c>
      <c r="I176" s="660">
        <f t="shared" si="49"/>
        <v>0</v>
      </c>
      <c r="J176" s="660">
        <f t="shared" si="50"/>
        <v>0</v>
      </c>
      <c r="K176" s="660">
        <f t="shared" si="51"/>
        <v>0</v>
      </c>
      <c r="L176" s="661">
        <f t="shared" si="66"/>
        <v>0</v>
      </c>
      <c r="M176" s="659">
        <f t="shared" si="52"/>
        <v>0</v>
      </c>
      <c r="N176" s="660">
        <f t="shared" si="53"/>
        <v>0</v>
      </c>
      <c r="O176" s="660">
        <f t="shared" si="54"/>
        <v>0</v>
      </c>
      <c r="P176" s="660">
        <f t="shared" si="55"/>
        <v>0</v>
      </c>
      <c r="Q176" s="660">
        <f t="shared" si="56"/>
        <v>0</v>
      </c>
      <c r="R176" s="658">
        <f t="shared" si="60"/>
        <v>0</v>
      </c>
      <c r="S176" s="641">
        <f t="shared" si="57"/>
        <v>0</v>
      </c>
      <c r="T176" s="641">
        <f t="shared" si="67"/>
        <v>0</v>
      </c>
      <c r="U176" s="659">
        <f t="shared" si="58"/>
        <v>0</v>
      </c>
      <c r="V176" s="661">
        <f t="shared" si="59"/>
        <v>0</v>
      </c>
      <c r="W176" s="315">
        <f t="shared" si="68"/>
        <v>0</v>
      </c>
      <c r="X176" s="315">
        <f t="shared" si="61"/>
        <v>0</v>
      </c>
      <c r="Y176" s="315">
        <f t="shared" si="62"/>
        <v>0</v>
      </c>
      <c r="Z176" s="315">
        <f t="shared" si="63"/>
        <v>0</v>
      </c>
      <c r="AA176" s="321"/>
    </row>
    <row r="177" spans="1:27" x14ac:dyDescent="0.2">
      <c r="A177" s="642" t="s">
        <v>60</v>
      </c>
      <c r="B177" s="643">
        <v>5069</v>
      </c>
      <c r="C177" s="643">
        <v>1</v>
      </c>
      <c r="D177" s="657" t="str">
        <f t="shared" si="64"/>
        <v/>
      </c>
      <c r="E177" s="658">
        <f t="shared" si="65"/>
        <v>0</v>
      </c>
      <c r="F177" s="659">
        <f t="shared" si="46"/>
        <v>0</v>
      </c>
      <c r="G177" s="660">
        <f t="shared" si="47"/>
        <v>0</v>
      </c>
      <c r="H177" s="660">
        <f t="shared" si="48"/>
        <v>0</v>
      </c>
      <c r="I177" s="660">
        <f t="shared" si="49"/>
        <v>0</v>
      </c>
      <c r="J177" s="660">
        <f t="shared" si="50"/>
        <v>0</v>
      </c>
      <c r="K177" s="660">
        <f t="shared" si="51"/>
        <v>0</v>
      </c>
      <c r="L177" s="661">
        <f t="shared" si="66"/>
        <v>0</v>
      </c>
      <c r="M177" s="659">
        <f t="shared" si="52"/>
        <v>0</v>
      </c>
      <c r="N177" s="660">
        <f t="shared" si="53"/>
        <v>0</v>
      </c>
      <c r="O177" s="660">
        <f t="shared" si="54"/>
        <v>0</v>
      </c>
      <c r="P177" s="660">
        <f t="shared" si="55"/>
        <v>0</v>
      </c>
      <c r="Q177" s="660">
        <f t="shared" si="56"/>
        <v>0</v>
      </c>
      <c r="R177" s="658">
        <f t="shared" si="60"/>
        <v>0</v>
      </c>
      <c r="S177" s="641">
        <f t="shared" si="57"/>
        <v>0</v>
      </c>
      <c r="T177" s="641">
        <f t="shared" si="67"/>
        <v>0</v>
      </c>
      <c r="U177" s="659">
        <f t="shared" si="58"/>
        <v>0</v>
      </c>
      <c r="V177" s="661">
        <f t="shared" si="59"/>
        <v>0</v>
      </c>
      <c r="W177" s="315">
        <f t="shared" si="68"/>
        <v>0</v>
      </c>
      <c r="X177" s="315">
        <f t="shared" si="61"/>
        <v>0</v>
      </c>
      <c r="Y177" s="315">
        <f t="shared" si="62"/>
        <v>0</v>
      </c>
      <c r="Z177" s="315">
        <f t="shared" si="63"/>
        <v>0</v>
      </c>
      <c r="AA177" s="321"/>
    </row>
    <row r="178" spans="1:27" x14ac:dyDescent="0.2">
      <c r="A178" s="642" t="s">
        <v>745</v>
      </c>
      <c r="B178" s="643">
        <v>7012</v>
      </c>
      <c r="C178" s="643">
        <v>1</v>
      </c>
      <c r="D178" s="657" t="str">
        <f t="shared" si="64"/>
        <v/>
      </c>
      <c r="E178" s="658">
        <f t="shared" si="65"/>
        <v>0</v>
      </c>
      <c r="F178" s="659">
        <f t="shared" si="46"/>
        <v>0</v>
      </c>
      <c r="G178" s="660">
        <f t="shared" si="47"/>
        <v>0</v>
      </c>
      <c r="H178" s="660">
        <f t="shared" si="48"/>
        <v>0</v>
      </c>
      <c r="I178" s="660">
        <f t="shared" si="49"/>
        <v>0</v>
      </c>
      <c r="J178" s="660">
        <f t="shared" si="50"/>
        <v>0</v>
      </c>
      <c r="K178" s="660">
        <f t="shared" si="51"/>
        <v>0</v>
      </c>
      <c r="L178" s="661">
        <f t="shared" si="66"/>
        <v>0</v>
      </c>
      <c r="M178" s="659">
        <f t="shared" si="52"/>
        <v>0</v>
      </c>
      <c r="N178" s="660">
        <f t="shared" si="53"/>
        <v>0</v>
      </c>
      <c r="O178" s="660">
        <f t="shared" si="54"/>
        <v>0</v>
      </c>
      <c r="P178" s="660">
        <f t="shared" si="55"/>
        <v>0</v>
      </c>
      <c r="Q178" s="660">
        <f t="shared" si="56"/>
        <v>0</v>
      </c>
      <c r="R178" s="658">
        <f t="shared" si="60"/>
        <v>0</v>
      </c>
      <c r="S178" s="641">
        <f t="shared" si="57"/>
        <v>0</v>
      </c>
      <c r="T178" s="641">
        <f t="shared" si="67"/>
        <v>0</v>
      </c>
      <c r="U178" s="659">
        <f t="shared" si="58"/>
        <v>0</v>
      </c>
      <c r="V178" s="661">
        <f t="shared" si="59"/>
        <v>0</v>
      </c>
      <c r="W178" s="315">
        <f t="shared" si="68"/>
        <v>0</v>
      </c>
      <c r="X178" s="315">
        <f t="shared" si="61"/>
        <v>0</v>
      </c>
      <c r="Y178" s="315">
        <f t="shared" si="62"/>
        <v>0</v>
      </c>
      <c r="Z178" s="315">
        <f t="shared" si="63"/>
        <v>0</v>
      </c>
      <c r="AA178" s="321"/>
    </row>
    <row r="179" spans="1:27" x14ac:dyDescent="0.2">
      <c r="A179" s="642" t="s">
        <v>1194</v>
      </c>
      <c r="B179" s="643">
        <v>5140</v>
      </c>
      <c r="C179" s="643">
        <v>1</v>
      </c>
      <c r="D179" s="657" t="str">
        <f t="shared" si="64"/>
        <v/>
      </c>
      <c r="E179" s="658">
        <f t="shared" si="65"/>
        <v>0</v>
      </c>
      <c r="F179" s="659">
        <f t="shared" si="46"/>
        <v>0</v>
      </c>
      <c r="G179" s="660">
        <f t="shared" si="47"/>
        <v>0</v>
      </c>
      <c r="H179" s="660">
        <f t="shared" si="48"/>
        <v>0</v>
      </c>
      <c r="I179" s="660">
        <f t="shared" si="49"/>
        <v>0</v>
      </c>
      <c r="J179" s="660">
        <f t="shared" si="50"/>
        <v>0</v>
      </c>
      <c r="K179" s="660">
        <f t="shared" si="51"/>
        <v>0</v>
      </c>
      <c r="L179" s="661">
        <f t="shared" si="66"/>
        <v>0</v>
      </c>
      <c r="M179" s="659">
        <f t="shared" si="52"/>
        <v>0</v>
      </c>
      <c r="N179" s="660">
        <f t="shared" si="53"/>
        <v>0</v>
      </c>
      <c r="O179" s="660">
        <f t="shared" si="54"/>
        <v>0</v>
      </c>
      <c r="P179" s="660">
        <f t="shared" si="55"/>
        <v>0</v>
      </c>
      <c r="Q179" s="660">
        <f t="shared" si="56"/>
        <v>0</v>
      </c>
      <c r="R179" s="658">
        <f t="shared" si="60"/>
        <v>0</v>
      </c>
      <c r="S179" s="641">
        <f t="shared" si="57"/>
        <v>0</v>
      </c>
      <c r="T179" s="641">
        <f t="shared" si="67"/>
        <v>0</v>
      </c>
      <c r="U179" s="659">
        <f t="shared" si="58"/>
        <v>0</v>
      </c>
      <c r="V179" s="661">
        <f t="shared" si="59"/>
        <v>0</v>
      </c>
      <c r="W179" s="315">
        <f t="shared" si="68"/>
        <v>0</v>
      </c>
      <c r="X179" s="315">
        <f t="shared" si="61"/>
        <v>0</v>
      </c>
      <c r="Y179" s="315">
        <f t="shared" si="62"/>
        <v>0</v>
      </c>
      <c r="Z179" s="315">
        <f t="shared" si="63"/>
        <v>0</v>
      </c>
      <c r="AA179" s="321"/>
    </row>
    <row r="180" spans="1:27" x14ac:dyDescent="0.2">
      <c r="A180" s="642" t="s">
        <v>562</v>
      </c>
      <c r="B180" s="643">
        <v>7050</v>
      </c>
      <c r="C180" s="643">
        <v>1</v>
      </c>
      <c r="D180" s="657" t="str">
        <f t="shared" si="64"/>
        <v/>
      </c>
      <c r="E180" s="658">
        <f t="shared" si="65"/>
        <v>0</v>
      </c>
      <c r="F180" s="659">
        <f t="shared" si="46"/>
        <v>0</v>
      </c>
      <c r="G180" s="660">
        <f t="shared" si="47"/>
        <v>0</v>
      </c>
      <c r="H180" s="660">
        <f t="shared" si="48"/>
        <v>0</v>
      </c>
      <c r="I180" s="660">
        <f t="shared" si="49"/>
        <v>0</v>
      </c>
      <c r="J180" s="660">
        <f t="shared" si="50"/>
        <v>0</v>
      </c>
      <c r="K180" s="660">
        <f t="shared" si="51"/>
        <v>0</v>
      </c>
      <c r="L180" s="661">
        <f t="shared" si="66"/>
        <v>0</v>
      </c>
      <c r="M180" s="659">
        <f t="shared" si="52"/>
        <v>0</v>
      </c>
      <c r="N180" s="660">
        <f t="shared" si="53"/>
        <v>0</v>
      </c>
      <c r="O180" s="660">
        <f t="shared" si="54"/>
        <v>0</v>
      </c>
      <c r="P180" s="660">
        <f t="shared" si="55"/>
        <v>0</v>
      </c>
      <c r="Q180" s="660">
        <f t="shared" si="56"/>
        <v>0</v>
      </c>
      <c r="R180" s="658">
        <f t="shared" si="60"/>
        <v>0</v>
      </c>
      <c r="S180" s="641">
        <f t="shared" si="57"/>
        <v>0</v>
      </c>
      <c r="T180" s="641">
        <f t="shared" si="67"/>
        <v>0</v>
      </c>
      <c r="U180" s="659">
        <f t="shared" si="58"/>
        <v>0</v>
      </c>
      <c r="V180" s="661">
        <f t="shared" si="59"/>
        <v>0</v>
      </c>
      <c r="W180" s="315">
        <f t="shared" si="68"/>
        <v>0</v>
      </c>
      <c r="X180" s="315">
        <f t="shared" si="61"/>
        <v>0</v>
      </c>
      <c r="Y180" s="315">
        <f t="shared" si="62"/>
        <v>0</v>
      </c>
      <c r="Z180" s="315">
        <f t="shared" si="63"/>
        <v>0</v>
      </c>
      <c r="AA180" s="321"/>
    </row>
    <row r="181" spans="1:27" x14ac:dyDescent="0.2">
      <c r="A181" s="642" t="s">
        <v>1196</v>
      </c>
      <c r="B181" s="643">
        <v>5142</v>
      </c>
      <c r="C181" s="643">
        <v>1</v>
      </c>
      <c r="D181" s="657" t="str">
        <f t="shared" si="64"/>
        <v/>
      </c>
      <c r="E181" s="658">
        <f t="shared" si="65"/>
        <v>0</v>
      </c>
      <c r="F181" s="659">
        <f t="shared" si="46"/>
        <v>0</v>
      </c>
      <c r="G181" s="660">
        <f t="shared" si="47"/>
        <v>0</v>
      </c>
      <c r="H181" s="660">
        <f t="shared" si="48"/>
        <v>0</v>
      </c>
      <c r="I181" s="660">
        <f t="shared" si="49"/>
        <v>0</v>
      </c>
      <c r="J181" s="660">
        <f t="shared" si="50"/>
        <v>0</v>
      </c>
      <c r="K181" s="660">
        <f t="shared" si="51"/>
        <v>0</v>
      </c>
      <c r="L181" s="661">
        <f t="shared" si="66"/>
        <v>0</v>
      </c>
      <c r="M181" s="659">
        <f t="shared" si="52"/>
        <v>0</v>
      </c>
      <c r="N181" s="660">
        <f t="shared" si="53"/>
        <v>0</v>
      </c>
      <c r="O181" s="660">
        <f t="shared" si="54"/>
        <v>0</v>
      </c>
      <c r="P181" s="660">
        <f t="shared" si="55"/>
        <v>0</v>
      </c>
      <c r="Q181" s="660">
        <f t="shared" si="56"/>
        <v>0</v>
      </c>
      <c r="R181" s="658">
        <f t="shared" si="60"/>
        <v>0</v>
      </c>
      <c r="S181" s="641">
        <f t="shared" si="57"/>
        <v>0</v>
      </c>
      <c r="T181" s="641">
        <f t="shared" si="67"/>
        <v>0</v>
      </c>
      <c r="U181" s="659">
        <f t="shared" si="58"/>
        <v>0</v>
      </c>
      <c r="V181" s="661">
        <f t="shared" si="59"/>
        <v>0</v>
      </c>
      <c r="W181" s="315">
        <f t="shared" si="68"/>
        <v>0</v>
      </c>
      <c r="X181" s="315">
        <f t="shared" si="61"/>
        <v>0</v>
      </c>
      <c r="Y181" s="315">
        <f t="shared" si="62"/>
        <v>0</v>
      </c>
      <c r="Z181" s="315">
        <f t="shared" si="63"/>
        <v>0</v>
      </c>
      <c r="AA181" s="321"/>
    </row>
    <row r="182" spans="1:27" x14ac:dyDescent="0.2">
      <c r="A182" s="642" t="s">
        <v>563</v>
      </c>
      <c r="B182" s="643">
        <v>7013</v>
      </c>
      <c r="C182" s="643">
        <v>1</v>
      </c>
      <c r="D182" s="657" t="str">
        <f t="shared" si="64"/>
        <v/>
      </c>
      <c r="E182" s="658">
        <f t="shared" si="65"/>
        <v>0</v>
      </c>
      <c r="F182" s="659">
        <f t="shared" si="46"/>
        <v>0</v>
      </c>
      <c r="G182" s="660">
        <f t="shared" si="47"/>
        <v>0</v>
      </c>
      <c r="H182" s="660">
        <f t="shared" si="48"/>
        <v>0</v>
      </c>
      <c r="I182" s="660">
        <f t="shared" si="49"/>
        <v>0</v>
      </c>
      <c r="J182" s="660">
        <f t="shared" si="50"/>
        <v>0</v>
      </c>
      <c r="K182" s="660">
        <f t="shared" si="51"/>
        <v>0</v>
      </c>
      <c r="L182" s="661">
        <f t="shared" si="66"/>
        <v>0</v>
      </c>
      <c r="M182" s="659">
        <f t="shared" si="52"/>
        <v>0</v>
      </c>
      <c r="N182" s="660">
        <f t="shared" si="53"/>
        <v>0</v>
      </c>
      <c r="O182" s="660">
        <f t="shared" si="54"/>
        <v>0</v>
      </c>
      <c r="P182" s="660">
        <f t="shared" si="55"/>
        <v>0</v>
      </c>
      <c r="Q182" s="660">
        <f t="shared" si="56"/>
        <v>0</v>
      </c>
      <c r="R182" s="658">
        <f t="shared" si="60"/>
        <v>0</v>
      </c>
      <c r="S182" s="641">
        <f t="shared" si="57"/>
        <v>0</v>
      </c>
      <c r="T182" s="641">
        <f t="shared" si="67"/>
        <v>0</v>
      </c>
      <c r="U182" s="659">
        <f t="shared" si="58"/>
        <v>0</v>
      </c>
      <c r="V182" s="661">
        <f t="shared" si="59"/>
        <v>0</v>
      </c>
      <c r="W182" s="315">
        <f t="shared" si="68"/>
        <v>0</v>
      </c>
      <c r="X182" s="315">
        <f t="shared" si="61"/>
        <v>0</v>
      </c>
      <c r="Y182" s="315">
        <f t="shared" si="62"/>
        <v>0</v>
      </c>
      <c r="Z182" s="315">
        <f t="shared" si="63"/>
        <v>0</v>
      </c>
      <c r="AA182" s="321"/>
    </row>
    <row r="183" spans="1:27" x14ac:dyDescent="0.2">
      <c r="A183" s="642" t="s">
        <v>746</v>
      </c>
      <c r="B183" s="643">
        <v>6058</v>
      </c>
      <c r="C183" s="643">
        <v>1</v>
      </c>
      <c r="D183" s="657" t="str">
        <f t="shared" si="64"/>
        <v/>
      </c>
      <c r="E183" s="658">
        <f t="shared" si="65"/>
        <v>0</v>
      </c>
      <c r="F183" s="659">
        <f t="shared" si="46"/>
        <v>0</v>
      </c>
      <c r="G183" s="660">
        <f t="shared" si="47"/>
        <v>0</v>
      </c>
      <c r="H183" s="660">
        <f t="shared" si="48"/>
        <v>0</v>
      </c>
      <c r="I183" s="660">
        <f t="shared" si="49"/>
        <v>0</v>
      </c>
      <c r="J183" s="660">
        <f t="shared" si="50"/>
        <v>0</v>
      </c>
      <c r="K183" s="660">
        <f t="shared" si="51"/>
        <v>0</v>
      </c>
      <c r="L183" s="661">
        <f t="shared" si="66"/>
        <v>0</v>
      </c>
      <c r="M183" s="659">
        <f t="shared" si="52"/>
        <v>0</v>
      </c>
      <c r="N183" s="660">
        <f t="shared" si="53"/>
        <v>0</v>
      </c>
      <c r="O183" s="660">
        <f t="shared" si="54"/>
        <v>0</v>
      </c>
      <c r="P183" s="660">
        <f t="shared" si="55"/>
        <v>0</v>
      </c>
      <c r="Q183" s="660">
        <f t="shared" si="56"/>
        <v>0</v>
      </c>
      <c r="R183" s="658">
        <f t="shared" si="60"/>
        <v>0</v>
      </c>
      <c r="S183" s="641">
        <f t="shared" si="57"/>
        <v>0</v>
      </c>
      <c r="T183" s="641">
        <f t="shared" si="67"/>
        <v>0</v>
      </c>
      <c r="U183" s="659">
        <f t="shared" si="58"/>
        <v>0</v>
      </c>
      <c r="V183" s="661">
        <f t="shared" si="59"/>
        <v>0</v>
      </c>
      <c r="W183" s="315">
        <f t="shared" si="68"/>
        <v>0</v>
      </c>
      <c r="X183" s="315">
        <f t="shared" si="61"/>
        <v>0</v>
      </c>
      <c r="Y183" s="315">
        <f t="shared" si="62"/>
        <v>0</v>
      </c>
      <c r="Z183" s="315">
        <f t="shared" si="63"/>
        <v>0</v>
      </c>
      <c r="AA183" s="321"/>
    </row>
    <row r="184" spans="1:27" x14ac:dyDescent="0.2">
      <c r="A184" s="642" t="s">
        <v>564</v>
      </c>
      <c r="B184" s="643">
        <v>7055</v>
      </c>
      <c r="C184" s="643">
        <v>1</v>
      </c>
      <c r="D184" s="657" t="str">
        <f t="shared" si="64"/>
        <v/>
      </c>
      <c r="E184" s="658">
        <f t="shared" si="65"/>
        <v>0</v>
      </c>
      <c r="F184" s="659">
        <f t="shared" si="46"/>
        <v>0</v>
      </c>
      <c r="G184" s="660">
        <f t="shared" si="47"/>
        <v>0</v>
      </c>
      <c r="H184" s="660">
        <f t="shared" si="48"/>
        <v>0</v>
      </c>
      <c r="I184" s="660">
        <f t="shared" si="49"/>
        <v>0</v>
      </c>
      <c r="J184" s="660">
        <f t="shared" si="50"/>
        <v>0</v>
      </c>
      <c r="K184" s="660">
        <f t="shared" si="51"/>
        <v>0</v>
      </c>
      <c r="L184" s="661">
        <f t="shared" si="66"/>
        <v>0</v>
      </c>
      <c r="M184" s="659">
        <f t="shared" si="52"/>
        <v>0</v>
      </c>
      <c r="N184" s="660">
        <f t="shared" si="53"/>
        <v>0</v>
      </c>
      <c r="O184" s="660">
        <f t="shared" si="54"/>
        <v>0</v>
      </c>
      <c r="P184" s="660">
        <f t="shared" si="55"/>
        <v>0</v>
      </c>
      <c r="Q184" s="660">
        <f t="shared" si="56"/>
        <v>0</v>
      </c>
      <c r="R184" s="658">
        <f t="shared" si="60"/>
        <v>0</v>
      </c>
      <c r="S184" s="641">
        <f t="shared" si="57"/>
        <v>0</v>
      </c>
      <c r="T184" s="641">
        <f t="shared" si="67"/>
        <v>0</v>
      </c>
      <c r="U184" s="659">
        <f t="shared" si="58"/>
        <v>0</v>
      </c>
      <c r="V184" s="661">
        <f t="shared" si="59"/>
        <v>0</v>
      </c>
      <c r="W184" s="315">
        <f t="shared" si="68"/>
        <v>0</v>
      </c>
      <c r="X184" s="315">
        <f t="shared" si="61"/>
        <v>0</v>
      </c>
      <c r="Y184" s="315">
        <f t="shared" si="62"/>
        <v>0</v>
      </c>
      <c r="Z184" s="315">
        <f t="shared" si="63"/>
        <v>0</v>
      </c>
      <c r="AA184" s="321"/>
    </row>
    <row r="185" spans="1:27" x14ac:dyDescent="0.2">
      <c r="A185" s="642" t="s">
        <v>1311</v>
      </c>
      <c r="B185" s="643">
        <v>7082</v>
      </c>
      <c r="C185" s="643">
        <v>1</v>
      </c>
      <c r="D185" s="657" t="str">
        <f t="shared" si="64"/>
        <v/>
      </c>
      <c r="E185" s="658">
        <f t="shared" si="65"/>
        <v>0</v>
      </c>
      <c r="F185" s="659">
        <f t="shared" si="46"/>
        <v>0</v>
      </c>
      <c r="G185" s="660">
        <f t="shared" si="47"/>
        <v>0</v>
      </c>
      <c r="H185" s="660">
        <f t="shared" si="48"/>
        <v>0</v>
      </c>
      <c r="I185" s="660">
        <f t="shared" si="49"/>
        <v>0</v>
      </c>
      <c r="J185" s="660">
        <f t="shared" si="50"/>
        <v>0</v>
      </c>
      <c r="K185" s="660">
        <f t="shared" si="51"/>
        <v>0</v>
      </c>
      <c r="L185" s="661">
        <f t="shared" si="66"/>
        <v>0</v>
      </c>
      <c r="M185" s="659">
        <f t="shared" si="52"/>
        <v>0</v>
      </c>
      <c r="N185" s="660">
        <f t="shared" si="53"/>
        <v>0</v>
      </c>
      <c r="O185" s="660">
        <f t="shared" si="54"/>
        <v>0</v>
      </c>
      <c r="P185" s="660">
        <f t="shared" si="55"/>
        <v>0</v>
      </c>
      <c r="Q185" s="660">
        <f t="shared" si="56"/>
        <v>0</v>
      </c>
      <c r="R185" s="658">
        <f t="shared" si="60"/>
        <v>0</v>
      </c>
      <c r="S185" s="641">
        <f t="shared" si="57"/>
        <v>0</v>
      </c>
      <c r="T185" s="641">
        <f t="shared" si="67"/>
        <v>0</v>
      </c>
      <c r="U185" s="659">
        <f t="shared" si="58"/>
        <v>0</v>
      </c>
      <c r="V185" s="661">
        <f t="shared" si="59"/>
        <v>0</v>
      </c>
      <c r="W185" s="315">
        <f t="shared" si="68"/>
        <v>0</v>
      </c>
      <c r="X185" s="315">
        <f t="shared" si="61"/>
        <v>0</v>
      </c>
      <c r="Y185" s="315">
        <f t="shared" si="62"/>
        <v>0</v>
      </c>
      <c r="Z185" s="315">
        <f t="shared" si="63"/>
        <v>0</v>
      </c>
      <c r="AA185" s="321"/>
    </row>
    <row r="186" spans="1:27" x14ac:dyDescent="0.2">
      <c r="A186" s="642" t="s">
        <v>565</v>
      </c>
      <c r="B186" s="643"/>
      <c r="C186" s="643">
        <v>0</v>
      </c>
      <c r="D186" s="657" t="str">
        <f t="shared" si="64"/>
        <v>(alias)</v>
      </c>
      <c r="E186" s="658">
        <f t="shared" si="65"/>
        <v>0</v>
      </c>
      <c r="F186" s="659">
        <f t="shared" si="46"/>
        <v>0</v>
      </c>
      <c r="G186" s="660">
        <f t="shared" si="47"/>
        <v>0</v>
      </c>
      <c r="H186" s="660">
        <f t="shared" si="48"/>
        <v>0</v>
      </c>
      <c r="I186" s="660">
        <f t="shared" si="49"/>
        <v>0</v>
      </c>
      <c r="J186" s="660">
        <f t="shared" si="50"/>
        <v>0</v>
      </c>
      <c r="K186" s="660">
        <f t="shared" si="51"/>
        <v>0</v>
      </c>
      <c r="L186" s="661">
        <f t="shared" si="66"/>
        <v>0</v>
      </c>
      <c r="M186" s="659">
        <f t="shared" si="52"/>
        <v>0</v>
      </c>
      <c r="N186" s="660">
        <f t="shared" si="53"/>
        <v>0</v>
      </c>
      <c r="O186" s="660">
        <f t="shared" si="54"/>
        <v>0</v>
      </c>
      <c r="P186" s="660">
        <f t="shared" si="55"/>
        <v>0</v>
      </c>
      <c r="Q186" s="660">
        <f t="shared" si="56"/>
        <v>0</v>
      </c>
      <c r="R186" s="658">
        <f t="shared" si="60"/>
        <v>0</v>
      </c>
      <c r="S186" s="641">
        <f t="shared" si="57"/>
        <v>0</v>
      </c>
      <c r="T186" s="641">
        <f t="shared" si="67"/>
        <v>0</v>
      </c>
      <c r="U186" s="659">
        <f t="shared" si="58"/>
        <v>0</v>
      </c>
      <c r="V186" s="661">
        <f t="shared" si="59"/>
        <v>0</v>
      </c>
      <c r="W186" s="315">
        <f t="shared" si="68"/>
        <v>0</v>
      </c>
      <c r="X186" s="315">
        <f t="shared" si="61"/>
        <v>0</v>
      </c>
      <c r="Y186" s="315">
        <f t="shared" si="62"/>
        <v>0</v>
      </c>
      <c r="Z186" s="315">
        <f t="shared" si="63"/>
        <v>0</v>
      </c>
      <c r="AA186" s="321"/>
    </row>
    <row r="187" spans="1:27" x14ac:dyDescent="0.2">
      <c r="A187" s="642" t="s">
        <v>566</v>
      </c>
      <c r="B187" s="643">
        <v>6059</v>
      </c>
      <c r="C187" s="643">
        <v>1</v>
      </c>
      <c r="D187" s="657" t="str">
        <f t="shared" si="64"/>
        <v/>
      </c>
      <c r="E187" s="658">
        <f t="shared" si="65"/>
        <v>0</v>
      </c>
      <c r="F187" s="659">
        <f t="shared" si="46"/>
        <v>0</v>
      </c>
      <c r="G187" s="660">
        <f t="shared" si="47"/>
        <v>0</v>
      </c>
      <c r="H187" s="660">
        <f t="shared" si="48"/>
        <v>0</v>
      </c>
      <c r="I187" s="660">
        <f t="shared" si="49"/>
        <v>0</v>
      </c>
      <c r="J187" s="660">
        <f t="shared" si="50"/>
        <v>0</v>
      </c>
      <c r="K187" s="660">
        <f t="shared" si="51"/>
        <v>0</v>
      </c>
      <c r="L187" s="661">
        <f t="shared" si="66"/>
        <v>0</v>
      </c>
      <c r="M187" s="659">
        <f t="shared" si="52"/>
        <v>0</v>
      </c>
      <c r="N187" s="660">
        <f t="shared" si="53"/>
        <v>0</v>
      </c>
      <c r="O187" s="660">
        <f t="shared" si="54"/>
        <v>0</v>
      </c>
      <c r="P187" s="660">
        <f t="shared" si="55"/>
        <v>0</v>
      </c>
      <c r="Q187" s="660">
        <f t="shared" si="56"/>
        <v>0</v>
      </c>
      <c r="R187" s="658">
        <f t="shared" si="60"/>
        <v>0</v>
      </c>
      <c r="S187" s="641">
        <f t="shared" si="57"/>
        <v>0</v>
      </c>
      <c r="T187" s="641">
        <f t="shared" si="67"/>
        <v>0</v>
      </c>
      <c r="U187" s="659">
        <f t="shared" si="58"/>
        <v>0</v>
      </c>
      <c r="V187" s="661">
        <f t="shared" si="59"/>
        <v>0</v>
      </c>
      <c r="W187" s="315">
        <f t="shared" si="68"/>
        <v>0</v>
      </c>
      <c r="X187" s="315">
        <f t="shared" si="61"/>
        <v>0</v>
      </c>
      <c r="Y187" s="315">
        <f t="shared" si="62"/>
        <v>0</v>
      </c>
      <c r="Z187" s="315">
        <f t="shared" si="63"/>
        <v>0</v>
      </c>
      <c r="AA187" s="321"/>
    </row>
    <row r="188" spans="1:27" x14ac:dyDescent="0.2">
      <c r="A188" s="642" t="s">
        <v>567</v>
      </c>
      <c r="B188" s="643">
        <v>5031</v>
      </c>
      <c r="C188" s="643">
        <v>1</v>
      </c>
      <c r="D188" s="657" t="str">
        <f t="shared" si="64"/>
        <v/>
      </c>
      <c r="E188" s="658">
        <f t="shared" si="65"/>
        <v>0</v>
      </c>
      <c r="F188" s="659">
        <f t="shared" si="46"/>
        <v>0</v>
      </c>
      <c r="G188" s="660">
        <f t="shared" si="47"/>
        <v>0</v>
      </c>
      <c r="H188" s="660">
        <f t="shared" si="48"/>
        <v>0</v>
      </c>
      <c r="I188" s="660">
        <f t="shared" si="49"/>
        <v>0</v>
      </c>
      <c r="J188" s="660">
        <f t="shared" si="50"/>
        <v>0</v>
      </c>
      <c r="K188" s="660">
        <f t="shared" si="51"/>
        <v>0</v>
      </c>
      <c r="L188" s="661">
        <f t="shared" si="66"/>
        <v>0</v>
      </c>
      <c r="M188" s="659">
        <f t="shared" si="52"/>
        <v>0</v>
      </c>
      <c r="N188" s="660">
        <f t="shared" si="53"/>
        <v>0</v>
      </c>
      <c r="O188" s="660">
        <f t="shared" si="54"/>
        <v>0</v>
      </c>
      <c r="P188" s="660">
        <f t="shared" si="55"/>
        <v>0</v>
      </c>
      <c r="Q188" s="660">
        <f t="shared" si="56"/>
        <v>0</v>
      </c>
      <c r="R188" s="658">
        <f t="shared" si="60"/>
        <v>0</v>
      </c>
      <c r="S188" s="641">
        <f t="shared" si="57"/>
        <v>0</v>
      </c>
      <c r="T188" s="641">
        <f t="shared" si="67"/>
        <v>0</v>
      </c>
      <c r="U188" s="659">
        <f t="shared" si="58"/>
        <v>0</v>
      </c>
      <c r="V188" s="661">
        <f t="shared" si="59"/>
        <v>0</v>
      </c>
      <c r="W188" s="315">
        <f t="shared" si="68"/>
        <v>0</v>
      </c>
      <c r="X188" s="315">
        <f t="shared" si="61"/>
        <v>0</v>
      </c>
      <c r="Y188" s="315">
        <f t="shared" si="62"/>
        <v>0</v>
      </c>
      <c r="Z188" s="315">
        <f t="shared" si="63"/>
        <v>0</v>
      </c>
      <c r="AA188" s="321"/>
    </row>
    <row r="189" spans="1:27" x14ac:dyDescent="0.2">
      <c r="A189" s="642" t="s">
        <v>568</v>
      </c>
      <c r="B189" s="643"/>
      <c r="C189" s="643">
        <v>0</v>
      </c>
      <c r="D189" s="657" t="str">
        <f t="shared" si="64"/>
        <v>(alias)</v>
      </c>
      <c r="E189" s="658">
        <f t="shared" si="65"/>
        <v>0</v>
      </c>
      <c r="F189" s="659">
        <f t="shared" si="46"/>
        <v>0</v>
      </c>
      <c r="G189" s="660">
        <f t="shared" si="47"/>
        <v>0</v>
      </c>
      <c r="H189" s="660">
        <f t="shared" si="48"/>
        <v>0</v>
      </c>
      <c r="I189" s="660">
        <f t="shared" si="49"/>
        <v>0</v>
      </c>
      <c r="J189" s="660">
        <f t="shared" si="50"/>
        <v>0</v>
      </c>
      <c r="K189" s="660">
        <f t="shared" si="51"/>
        <v>0</v>
      </c>
      <c r="L189" s="661">
        <f t="shared" si="66"/>
        <v>0</v>
      </c>
      <c r="M189" s="659">
        <f t="shared" si="52"/>
        <v>0</v>
      </c>
      <c r="N189" s="660">
        <f t="shared" si="53"/>
        <v>0</v>
      </c>
      <c r="O189" s="660">
        <f t="shared" si="54"/>
        <v>0</v>
      </c>
      <c r="P189" s="660">
        <f t="shared" si="55"/>
        <v>0</v>
      </c>
      <c r="Q189" s="660">
        <f t="shared" si="56"/>
        <v>0</v>
      </c>
      <c r="R189" s="658">
        <f t="shared" si="60"/>
        <v>0</v>
      </c>
      <c r="S189" s="641">
        <f t="shared" si="57"/>
        <v>0</v>
      </c>
      <c r="T189" s="641">
        <f t="shared" si="67"/>
        <v>0</v>
      </c>
      <c r="U189" s="659">
        <f t="shared" si="58"/>
        <v>0</v>
      </c>
      <c r="V189" s="661">
        <f t="shared" si="59"/>
        <v>0</v>
      </c>
      <c r="W189" s="315">
        <f t="shared" si="68"/>
        <v>0</v>
      </c>
      <c r="X189" s="315">
        <f t="shared" si="61"/>
        <v>0</v>
      </c>
      <c r="Y189" s="315">
        <f t="shared" si="62"/>
        <v>0</v>
      </c>
      <c r="Z189" s="315">
        <f t="shared" si="63"/>
        <v>0</v>
      </c>
      <c r="AA189" s="321"/>
    </row>
    <row r="190" spans="1:27" x14ac:dyDescent="0.2">
      <c r="A190" s="642" t="s">
        <v>1065</v>
      </c>
      <c r="B190" s="643">
        <v>7063</v>
      </c>
      <c r="C190" s="643">
        <v>1</v>
      </c>
      <c r="D190" s="657" t="str">
        <f t="shared" si="64"/>
        <v/>
      </c>
      <c r="E190" s="658">
        <f t="shared" si="65"/>
        <v>0</v>
      </c>
      <c r="F190" s="659">
        <f t="shared" si="46"/>
        <v>0</v>
      </c>
      <c r="G190" s="660">
        <f t="shared" si="47"/>
        <v>0</v>
      </c>
      <c r="H190" s="660">
        <f t="shared" si="48"/>
        <v>0</v>
      </c>
      <c r="I190" s="660">
        <f t="shared" si="49"/>
        <v>0</v>
      </c>
      <c r="J190" s="660">
        <f t="shared" si="50"/>
        <v>0</v>
      </c>
      <c r="K190" s="660">
        <f t="shared" si="51"/>
        <v>0</v>
      </c>
      <c r="L190" s="661">
        <f t="shared" si="66"/>
        <v>0</v>
      </c>
      <c r="M190" s="659">
        <f t="shared" si="52"/>
        <v>0</v>
      </c>
      <c r="N190" s="660">
        <f t="shared" si="53"/>
        <v>0</v>
      </c>
      <c r="O190" s="660">
        <f t="shared" si="54"/>
        <v>0</v>
      </c>
      <c r="P190" s="660">
        <f t="shared" si="55"/>
        <v>0</v>
      </c>
      <c r="Q190" s="660">
        <f t="shared" si="56"/>
        <v>0</v>
      </c>
      <c r="R190" s="658">
        <f t="shared" si="60"/>
        <v>0</v>
      </c>
      <c r="S190" s="641">
        <f t="shared" si="57"/>
        <v>0</v>
      </c>
      <c r="T190" s="641">
        <f t="shared" si="67"/>
        <v>0</v>
      </c>
      <c r="U190" s="659">
        <f t="shared" si="58"/>
        <v>0</v>
      </c>
      <c r="V190" s="661">
        <f t="shared" si="59"/>
        <v>0</v>
      </c>
      <c r="W190" s="315">
        <f t="shared" si="68"/>
        <v>0</v>
      </c>
      <c r="X190" s="315">
        <f t="shared" si="61"/>
        <v>0</v>
      </c>
      <c r="Y190" s="315">
        <f t="shared" si="62"/>
        <v>0</v>
      </c>
      <c r="Z190" s="315">
        <f t="shared" si="63"/>
        <v>0</v>
      </c>
      <c r="AA190" s="321"/>
    </row>
    <row r="191" spans="1:27" x14ac:dyDescent="0.2">
      <c r="A191" s="642" t="s">
        <v>569</v>
      </c>
      <c r="B191" s="643">
        <v>7014</v>
      </c>
      <c r="C191" s="643">
        <v>1</v>
      </c>
      <c r="D191" s="657" t="str">
        <f t="shared" si="64"/>
        <v/>
      </c>
      <c r="E191" s="658">
        <f t="shared" si="65"/>
        <v>0</v>
      </c>
      <c r="F191" s="659">
        <f t="shared" si="46"/>
        <v>0</v>
      </c>
      <c r="G191" s="660">
        <f t="shared" si="47"/>
        <v>0</v>
      </c>
      <c r="H191" s="660">
        <f t="shared" si="48"/>
        <v>0</v>
      </c>
      <c r="I191" s="660">
        <f t="shared" si="49"/>
        <v>0</v>
      </c>
      <c r="J191" s="660">
        <f t="shared" si="50"/>
        <v>0</v>
      </c>
      <c r="K191" s="660">
        <f t="shared" si="51"/>
        <v>0</v>
      </c>
      <c r="L191" s="661">
        <f t="shared" si="66"/>
        <v>0</v>
      </c>
      <c r="M191" s="659">
        <f t="shared" si="52"/>
        <v>0</v>
      </c>
      <c r="N191" s="660">
        <f t="shared" si="53"/>
        <v>0</v>
      </c>
      <c r="O191" s="660">
        <f t="shared" si="54"/>
        <v>0</v>
      </c>
      <c r="P191" s="660">
        <f t="shared" si="55"/>
        <v>0</v>
      </c>
      <c r="Q191" s="660">
        <f t="shared" si="56"/>
        <v>0</v>
      </c>
      <c r="R191" s="658">
        <f t="shared" si="60"/>
        <v>0</v>
      </c>
      <c r="S191" s="641">
        <f t="shared" si="57"/>
        <v>0</v>
      </c>
      <c r="T191" s="641">
        <f t="shared" si="67"/>
        <v>0</v>
      </c>
      <c r="U191" s="659">
        <f t="shared" si="58"/>
        <v>0</v>
      </c>
      <c r="V191" s="661">
        <f t="shared" si="59"/>
        <v>0</v>
      </c>
      <c r="W191" s="315">
        <f t="shared" si="68"/>
        <v>0</v>
      </c>
      <c r="X191" s="315">
        <f t="shared" si="61"/>
        <v>0</v>
      </c>
      <c r="Y191" s="315">
        <f t="shared" si="62"/>
        <v>0</v>
      </c>
      <c r="Z191" s="315">
        <f t="shared" si="63"/>
        <v>0</v>
      </c>
      <c r="AA191" s="321"/>
    </row>
    <row r="192" spans="1:27" x14ac:dyDescent="0.2">
      <c r="A192" s="642" t="s">
        <v>570</v>
      </c>
      <c r="B192" s="643">
        <v>7015</v>
      </c>
      <c r="C192" s="643">
        <v>1</v>
      </c>
      <c r="D192" s="657" t="str">
        <f t="shared" si="64"/>
        <v/>
      </c>
      <c r="E192" s="658">
        <f t="shared" si="65"/>
        <v>0</v>
      </c>
      <c r="F192" s="659">
        <f t="shared" si="46"/>
        <v>0</v>
      </c>
      <c r="G192" s="660">
        <f t="shared" si="47"/>
        <v>0</v>
      </c>
      <c r="H192" s="660">
        <f t="shared" si="48"/>
        <v>0</v>
      </c>
      <c r="I192" s="660">
        <f t="shared" si="49"/>
        <v>0</v>
      </c>
      <c r="J192" s="660">
        <f t="shared" si="50"/>
        <v>0</v>
      </c>
      <c r="K192" s="660">
        <f t="shared" si="51"/>
        <v>0</v>
      </c>
      <c r="L192" s="661">
        <f t="shared" si="66"/>
        <v>0</v>
      </c>
      <c r="M192" s="659">
        <f t="shared" si="52"/>
        <v>0</v>
      </c>
      <c r="N192" s="660">
        <f t="shared" si="53"/>
        <v>0</v>
      </c>
      <c r="O192" s="660">
        <f t="shared" si="54"/>
        <v>0</v>
      </c>
      <c r="P192" s="660">
        <f t="shared" si="55"/>
        <v>0</v>
      </c>
      <c r="Q192" s="660">
        <f t="shared" si="56"/>
        <v>0</v>
      </c>
      <c r="R192" s="658">
        <f t="shared" si="60"/>
        <v>0</v>
      </c>
      <c r="S192" s="641">
        <f t="shared" si="57"/>
        <v>0</v>
      </c>
      <c r="T192" s="641">
        <f t="shared" si="67"/>
        <v>0</v>
      </c>
      <c r="U192" s="659">
        <f t="shared" si="58"/>
        <v>0</v>
      </c>
      <c r="V192" s="661">
        <f t="shared" si="59"/>
        <v>0</v>
      </c>
      <c r="W192" s="315">
        <f t="shared" si="68"/>
        <v>0</v>
      </c>
      <c r="X192" s="315">
        <f t="shared" si="61"/>
        <v>0</v>
      </c>
      <c r="Y192" s="315">
        <f t="shared" si="62"/>
        <v>0</v>
      </c>
      <c r="Z192" s="315">
        <f t="shared" si="63"/>
        <v>0</v>
      </c>
      <c r="AA192" s="321"/>
    </row>
    <row r="193" spans="1:27" x14ac:dyDescent="0.2">
      <c r="A193" s="642" t="s">
        <v>571</v>
      </c>
      <c r="B193" s="643">
        <v>5125</v>
      </c>
      <c r="C193" s="643">
        <v>1</v>
      </c>
      <c r="D193" s="657" t="str">
        <f t="shared" si="64"/>
        <v/>
      </c>
      <c r="E193" s="658">
        <f t="shared" si="65"/>
        <v>0</v>
      </c>
      <c r="F193" s="659">
        <f t="shared" si="46"/>
        <v>0</v>
      </c>
      <c r="G193" s="660">
        <f t="shared" si="47"/>
        <v>0</v>
      </c>
      <c r="H193" s="660">
        <f t="shared" si="48"/>
        <v>0</v>
      </c>
      <c r="I193" s="660">
        <f t="shared" si="49"/>
        <v>0</v>
      </c>
      <c r="J193" s="660">
        <f t="shared" si="50"/>
        <v>0</v>
      </c>
      <c r="K193" s="660">
        <f t="shared" si="51"/>
        <v>0</v>
      </c>
      <c r="L193" s="661">
        <f t="shared" si="66"/>
        <v>0</v>
      </c>
      <c r="M193" s="659">
        <f t="shared" si="52"/>
        <v>0</v>
      </c>
      <c r="N193" s="660">
        <f t="shared" si="53"/>
        <v>0</v>
      </c>
      <c r="O193" s="660">
        <f t="shared" si="54"/>
        <v>0</v>
      </c>
      <c r="P193" s="660">
        <f t="shared" si="55"/>
        <v>0</v>
      </c>
      <c r="Q193" s="660">
        <f t="shared" si="56"/>
        <v>0</v>
      </c>
      <c r="R193" s="658">
        <f t="shared" si="60"/>
        <v>0</v>
      </c>
      <c r="S193" s="641">
        <f t="shared" si="57"/>
        <v>0</v>
      </c>
      <c r="T193" s="641">
        <f t="shared" si="67"/>
        <v>0</v>
      </c>
      <c r="U193" s="659">
        <f t="shared" si="58"/>
        <v>0</v>
      </c>
      <c r="V193" s="661">
        <f t="shared" si="59"/>
        <v>0</v>
      </c>
      <c r="W193" s="315">
        <f t="shared" si="68"/>
        <v>0</v>
      </c>
      <c r="X193" s="315">
        <f t="shared" si="61"/>
        <v>0</v>
      </c>
      <c r="Y193" s="315">
        <f t="shared" si="62"/>
        <v>0</v>
      </c>
      <c r="Z193" s="315">
        <f t="shared" si="63"/>
        <v>0</v>
      </c>
      <c r="AA193" s="321"/>
    </row>
    <row r="194" spans="1:27" x14ac:dyDescent="0.2">
      <c r="A194" s="642" t="s">
        <v>572</v>
      </c>
      <c r="B194" s="643">
        <v>7016</v>
      </c>
      <c r="C194" s="643">
        <v>1</v>
      </c>
      <c r="D194" s="657" t="str">
        <f t="shared" si="64"/>
        <v/>
      </c>
      <c r="E194" s="658">
        <f t="shared" si="65"/>
        <v>0</v>
      </c>
      <c r="F194" s="659">
        <f t="shared" si="46"/>
        <v>0</v>
      </c>
      <c r="G194" s="660">
        <f t="shared" si="47"/>
        <v>0</v>
      </c>
      <c r="H194" s="660">
        <f t="shared" si="48"/>
        <v>0</v>
      </c>
      <c r="I194" s="660">
        <f t="shared" si="49"/>
        <v>0</v>
      </c>
      <c r="J194" s="660">
        <f t="shared" si="50"/>
        <v>0</v>
      </c>
      <c r="K194" s="660">
        <f t="shared" si="51"/>
        <v>0</v>
      </c>
      <c r="L194" s="661">
        <f t="shared" si="66"/>
        <v>0</v>
      </c>
      <c r="M194" s="659">
        <f t="shared" si="52"/>
        <v>0</v>
      </c>
      <c r="N194" s="660">
        <f t="shared" si="53"/>
        <v>0</v>
      </c>
      <c r="O194" s="660">
        <f t="shared" si="54"/>
        <v>0</v>
      </c>
      <c r="P194" s="660">
        <f t="shared" si="55"/>
        <v>0</v>
      </c>
      <c r="Q194" s="660">
        <f t="shared" si="56"/>
        <v>0</v>
      </c>
      <c r="R194" s="658">
        <f t="shared" si="60"/>
        <v>0</v>
      </c>
      <c r="S194" s="641">
        <f t="shared" si="57"/>
        <v>0</v>
      </c>
      <c r="T194" s="641">
        <f t="shared" si="67"/>
        <v>0</v>
      </c>
      <c r="U194" s="659">
        <f t="shared" si="58"/>
        <v>0</v>
      </c>
      <c r="V194" s="661">
        <f t="shared" si="59"/>
        <v>0</v>
      </c>
      <c r="W194" s="315">
        <f t="shared" si="68"/>
        <v>0</v>
      </c>
      <c r="X194" s="315">
        <f t="shared" si="61"/>
        <v>0</v>
      </c>
      <c r="Y194" s="315">
        <f t="shared" si="62"/>
        <v>0</v>
      </c>
      <c r="Z194" s="315">
        <f t="shared" si="63"/>
        <v>0</v>
      </c>
      <c r="AA194" s="321"/>
    </row>
    <row r="195" spans="1:27" x14ac:dyDescent="0.2">
      <c r="A195" s="642" t="s">
        <v>573</v>
      </c>
      <c r="B195" s="643">
        <v>5071</v>
      </c>
      <c r="C195" s="643">
        <v>1</v>
      </c>
      <c r="D195" s="657" t="str">
        <f t="shared" si="64"/>
        <v/>
      </c>
      <c r="E195" s="658">
        <f t="shared" si="65"/>
        <v>0</v>
      </c>
      <c r="F195" s="659">
        <f t="shared" si="46"/>
        <v>0</v>
      </c>
      <c r="G195" s="660">
        <f t="shared" si="47"/>
        <v>0</v>
      </c>
      <c r="H195" s="660">
        <f t="shared" si="48"/>
        <v>0</v>
      </c>
      <c r="I195" s="660">
        <f t="shared" si="49"/>
        <v>0</v>
      </c>
      <c r="J195" s="660">
        <f t="shared" si="50"/>
        <v>0</v>
      </c>
      <c r="K195" s="660">
        <f t="shared" si="51"/>
        <v>0</v>
      </c>
      <c r="L195" s="661">
        <f t="shared" si="66"/>
        <v>0</v>
      </c>
      <c r="M195" s="659">
        <f t="shared" si="52"/>
        <v>0</v>
      </c>
      <c r="N195" s="660">
        <f t="shared" si="53"/>
        <v>0</v>
      </c>
      <c r="O195" s="660">
        <f t="shared" si="54"/>
        <v>0</v>
      </c>
      <c r="P195" s="660">
        <f t="shared" si="55"/>
        <v>0</v>
      </c>
      <c r="Q195" s="660">
        <f t="shared" si="56"/>
        <v>0</v>
      </c>
      <c r="R195" s="658">
        <f t="shared" si="60"/>
        <v>0</v>
      </c>
      <c r="S195" s="641">
        <f t="shared" si="57"/>
        <v>0</v>
      </c>
      <c r="T195" s="641">
        <f t="shared" si="67"/>
        <v>0</v>
      </c>
      <c r="U195" s="659">
        <f t="shared" si="58"/>
        <v>0</v>
      </c>
      <c r="V195" s="661">
        <f t="shared" si="59"/>
        <v>0</v>
      </c>
      <c r="W195" s="315">
        <f t="shared" si="68"/>
        <v>0</v>
      </c>
      <c r="X195" s="315">
        <f t="shared" si="61"/>
        <v>0</v>
      </c>
      <c r="Y195" s="315">
        <f t="shared" si="62"/>
        <v>0</v>
      </c>
      <c r="Z195" s="315">
        <f t="shared" si="63"/>
        <v>0</v>
      </c>
      <c r="AA195" s="321"/>
    </row>
    <row r="196" spans="1:27" x14ac:dyDescent="0.2">
      <c r="A196" s="642" t="s">
        <v>1211</v>
      </c>
      <c r="B196" s="643">
        <v>5157</v>
      </c>
      <c r="C196" s="643">
        <v>1</v>
      </c>
      <c r="D196" s="657" t="str">
        <f t="shared" si="64"/>
        <v/>
      </c>
      <c r="E196" s="658">
        <f t="shared" si="65"/>
        <v>0</v>
      </c>
      <c r="F196" s="659">
        <f t="shared" si="46"/>
        <v>0</v>
      </c>
      <c r="G196" s="660">
        <f t="shared" si="47"/>
        <v>0</v>
      </c>
      <c r="H196" s="660">
        <f t="shared" si="48"/>
        <v>0</v>
      </c>
      <c r="I196" s="660">
        <f t="shared" si="49"/>
        <v>0</v>
      </c>
      <c r="J196" s="660">
        <f t="shared" si="50"/>
        <v>0</v>
      </c>
      <c r="K196" s="660">
        <f t="shared" si="51"/>
        <v>0</v>
      </c>
      <c r="L196" s="661">
        <f t="shared" si="66"/>
        <v>0</v>
      </c>
      <c r="M196" s="659">
        <f t="shared" si="52"/>
        <v>0</v>
      </c>
      <c r="N196" s="660">
        <f t="shared" si="53"/>
        <v>0</v>
      </c>
      <c r="O196" s="660">
        <f t="shared" si="54"/>
        <v>0</v>
      </c>
      <c r="P196" s="660">
        <f t="shared" si="55"/>
        <v>0</v>
      </c>
      <c r="Q196" s="660">
        <f t="shared" si="56"/>
        <v>0</v>
      </c>
      <c r="R196" s="658">
        <f t="shared" si="60"/>
        <v>0</v>
      </c>
      <c r="S196" s="641">
        <f t="shared" si="57"/>
        <v>0</v>
      </c>
      <c r="T196" s="641">
        <f t="shared" si="67"/>
        <v>0</v>
      </c>
      <c r="U196" s="659">
        <f t="shared" si="58"/>
        <v>0</v>
      </c>
      <c r="V196" s="661">
        <f t="shared" si="59"/>
        <v>0</v>
      </c>
      <c r="W196" s="315">
        <f t="shared" si="68"/>
        <v>0</v>
      </c>
      <c r="X196" s="315">
        <f t="shared" si="61"/>
        <v>0</v>
      </c>
      <c r="Y196" s="315">
        <f t="shared" si="62"/>
        <v>0</v>
      </c>
      <c r="Z196" s="315">
        <f t="shared" si="63"/>
        <v>0</v>
      </c>
      <c r="AA196" s="321"/>
    </row>
    <row r="197" spans="1:27" x14ac:dyDescent="0.2">
      <c r="A197" s="642" t="s">
        <v>574</v>
      </c>
      <c r="B197" s="643">
        <v>7017</v>
      </c>
      <c r="C197" s="643">
        <v>1</v>
      </c>
      <c r="D197" s="657" t="str">
        <f t="shared" si="64"/>
        <v/>
      </c>
      <c r="E197" s="658">
        <f t="shared" si="65"/>
        <v>0</v>
      </c>
      <c r="F197" s="659">
        <f t="shared" si="46"/>
        <v>0</v>
      </c>
      <c r="G197" s="660">
        <f t="shared" si="47"/>
        <v>0</v>
      </c>
      <c r="H197" s="660">
        <f t="shared" si="48"/>
        <v>0</v>
      </c>
      <c r="I197" s="660">
        <f t="shared" si="49"/>
        <v>0</v>
      </c>
      <c r="J197" s="660">
        <f t="shared" si="50"/>
        <v>0</v>
      </c>
      <c r="K197" s="660">
        <f t="shared" si="51"/>
        <v>0</v>
      </c>
      <c r="L197" s="661">
        <f t="shared" si="66"/>
        <v>0</v>
      </c>
      <c r="M197" s="659">
        <f t="shared" si="52"/>
        <v>0</v>
      </c>
      <c r="N197" s="660">
        <f t="shared" si="53"/>
        <v>0</v>
      </c>
      <c r="O197" s="660">
        <f t="shared" si="54"/>
        <v>0</v>
      </c>
      <c r="P197" s="660">
        <f t="shared" si="55"/>
        <v>0</v>
      </c>
      <c r="Q197" s="660">
        <f t="shared" si="56"/>
        <v>0</v>
      </c>
      <c r="R197" s="658">
        <f t="shared" si="60"/>
        <v>0</v>
      </c>
      <c r="S197" s="641">
        <f t="shared" si="57"/>
        <v>0</v>
      </c>
      <c r="T197" s="641">
        <f t="shared" si="67"/>
        <v>0</v>
      </c>
      <c r="U197" s="659">
        <f t="shared" si="58"/>
        <v>0</v>
      </c>
      <c r="V197" s="661">
        <f t="shared" si="59"/>
        <v>0</v>
      </c>
      <c r="W197" s="315">
        <f t="shared" si="68"/>
        <v>0</v>
      </c>
      <c r="X197" s="315">
        <f t="shared" si="61"/>
        <v>0</v>
      </c>
      <c r="Y197" s="315">
        <f t="shared" si="62"/>
        <v>0</v>
      </c>
      <c r="Z197" s="315">
        <f t="shared" si="63"/>
        <v>0</v>
      </c>
      <c r="AA197" s="321"/>
    </row>
    <row r="198" spans="1:27" x14ac:dyDescent="0.2">
      <c r="A198" s="642" t="s">
        <v>747</v>
      </c>
      <c r="B198" s="643">
        <v>5034</v>
      </c>
      <c r="C198" s="643">
        <v>1</v>
      </c>
      <c r="D198" s="657" t="str">
        <f t="shared" si="64"/>
        <v/>
      </c>
      <c r="E198" s="658">
        <f t="shared" si="65"/>
        <v>0</v>
      </c>
      <c r="F198" s="659">
        <f t="shared" si="46"/>
        <v>0</v>
      </c>
      <c r="G198" s="660">
        <f t="shared" si="47"/>
        <v>0</v>
      </c>
      <c r="H198" s="660">
        <f t="shared" si="48"/>
        <v>0</v>
      </c>
      <c r="I198" s="660">
        <f t="shared" si="49"/>
        <v>0</v>
      </c>
      <c r="J198" s="660">
        <f t="shared" si="50"/>
        <v>0</v>
      </c>
      <c r="K198" s="660">
        <f t="shared" si="51"/>
        <v>0</v>
      </c>
      <c r="L198" s="661">
        <f t="shared" si="66"/>
        <v>0</v>
      </c>
      <c r="M198" s="659">
        <f t="shared" si="52"/>
        <v>0</v>
      </c>
      <c r="N198" s="660">
        <f t="shared" si="53"/>
        <v>0</v>
      </c>
      <c r="O198" s="660">
        <f t="shared" si="54"/>
        <v>0</v>
      </c>
      <c r="P198" s="660">
        <f t="shared" si="55"/>
        <v>0</v>
      </c>
      <c r="Q198" s="660">
        <f t="shared" si="56"/>
        <v>0</v>
      </c>
      <c r="R198" s="658">
        <f t="shared" si="60"/>
        <v>0</v>
      </c>
      <c r="S198" s="641">
        <f t="shared" si="57"/>
        <v>0</v>
      </c>
      <c r="T198" s="641">
        <f t="shared" si="67"/>
        <v>0</v>
      </c>
      <c r="U198" s="659">
        <f t="shared" si="58"/>
        <v>0</v>
      </c>
      <c r="V198" s="661">
        <f t="shared" si="59"/>
        <v>0</v>
      </c>
      <c r="W198" s="315">
        <f t="shared" si="68"/>
        <v>0</v>
      </c>
      <c r="X198" s="315">
        <f t="shared" si="61"/>
        <v>0</v>
      </c>
      <c r="Y198" s="315">
        <f t="shared" si="62"/>
        <v>0</v>
      </c>
      <c r="Z198" s="315">
        <f t="shared" si="63"/>
        <v>0</v>
      </c>
      <c r="AA198" s="321"/>
    </row>
    <row r="199" spans="1:27" x14ac:dyDescent="0.2">
      <c r="A199" s="642" t="s">
        <v>1303</v>
      </c>
      <c r="B199" s="643">
        <v>5171</v>
      </c>
      <c r="C199" s="643">
        <v>1</v>
      </c>
      <c r="D199" s="657" t="str">
        <f t="shared" si="64"/>
        <v/>
      </c>
      <c r="E199" s="658">
        <f t="shared" si="65"/>
        <v>0</v>
      </c>
      <c r="F199" s="659">
        <f t="shared" si="46"/>
        <v>0</v>
      </c>
      <c r="G199" s="660">
        <f t="shared" si="47"/>
        <v>0</v>
      </c>
      <c r="H199" s="660">
        <f t="shared" si="48"/>
        <v>0</v>
      </c>
      <c r="I199" s="660">
        <f t="shared" si="49"/>
        <v>0</v>
      </c>
      <c r="J199" s="660">
        <f t="shared" si="50"/>
        <v>0</v>
      </c>
      <c r="K199" s="660">
        <f t="shared" si="51"/>
        <v>0</v>
      </c>
      <c r="L199" s="661">
        <f t="shared" si="66"/>
        <v>0</v>
      </c>
      <c r="M199" s="659">
        <f t="shared" si="52"/>
        <v>0</v>
      </c>
      <c r="N199" s="660">
        <f t="shared" si="53"/>
        <v>0</v>
      </c>
      <c r="O199" s="660">
        <f t="shared" si="54"/>
        <v>0</v>
      </c>
      <c r="P199" s="660">
        <f t="shared" si="55"/>
        <v>0</v>
      </c>
      <c r="Q199" s="660">
        <f t="shared" si="56"/>
        <v>0</v>
      </c>
      <c r="R199" s="658">
        <f t="shared" si="60"/>
        <v>0</v>
      </c>
      <c r="S199" s="641">
        <f t="shared" si="57"/>
        <v>0</v>
      </c>
      <c r="T199" s="641">
        <f t="shared" si="67"/>
        <v>0</v>
      </c>
      <c r="U199" s="659">
        <f t="shared" si="58"/>
        <v>0</v>
      </c>
      <c r="V199" s="661">
        <f t="shared" si="59"/>
        <v>0</v>
      </c>
      <c r="W199" s="315">
        <f t="shared" si="68"/>
        <v>0</v>
      </c>
      <c r="X199" s="315">
        <f t="shared" si="61"/>
        <v>0</v>
      </c>
      <c r="Y199" s="315">
        <f t="shared" si="62"/>
        <v>0</v>
      </c>
      <c r="Z199" s="315">
        <f t="shared" si="63"/>
        <v>0</v>
      </c>
      <c r="AA199" s="321"/>
    </row>
    <row r="200" spans="1:27" x14ac:dyDescent="0.2">
      <c r="A200" s="642" t="s">
        <v>1209</v>
      </c>
      <c r="B200" s="643">
        <v>5155</v>
      </c>
      <c r="C200" s="643">
        <v>1</v>
      </c>
      <c r="D200" s="657" t="str">
        <f t="shared" si="64"/>
        <v/>
      </c>
      <c r="E200" s="658">
        <f t="shared" si="65"/>
        <v>0</v>
      </c>
      <c r="F200" s="659">
        <f t="shared" si="46"/>
        <v>0</v>
      </c>
      <c r="G200" s="660">
        <f t="shared" si="47"/>
        <v>0</v>
      </c>
      <c r="H200" s="660">
        <f t="shared" si="48"/>
        <v>0</v>
      </c>
      <c r="I200" s="660">
        <f t="shared" si="49"/>
        <v>0</v>
      </c>
      <c r="J200" s="660">
        <f t="shared" si="50"/>
        <v>0</v>
      </c>
      <c r="K200" s="660">
        <f t="shared" si="51"/>
        <v>0</v>
      </c>
      <c r="L200" s="661">
        <f t="shared" si="66"/>
        <v>0</v>
      </c>
      <c r="M200" s="659">
        <f t="shared" si="52"/>
        <v>0</v>
      </c>
      <c r="N200" s="660">
        <f t="shared" si="53"/>
        <v>0</v>
      </c>
      <c r="O200" s="660">
        <f t="shared" si="54"/>
        <v>0</v>
      </c>
      <c r="P200" s="660">
        <f t="shared" si="55"/>
        <v>0</v>
      </c>
      <c r="Q200" s="660">
        <f t="shared" si="56"/>
        <v>0</v>
      </c>
      <c r="R200" s="658">
        <f t="shared" si="60"/>
        <v>0</v>
      </c>
      <c r="S200" s="641">
        <f t="shared" si="57"/>
        <v>0</v>
      </c>
      <c r="T200" s="641">
        <f t="shared" si="67"/>
        <v>0</v>
      </c>
      <c r="U200" s="659">
        <f t="shared" si="58"/>
        <v>0</v>
      </c>
      <c r="V200" s="661">
        <f t="shared" si="59"/>
        <v>0</v>
      </c>
      <c r="W200" s="315">
        <f t="shared" si="68"/>
        <v>0</v>
      </c>
      <c r="X200" s="315">
        <f t="shared" si="61"/>
        <v>0</v>
      </c>
      <c r="Y200" s="315">
        <f t="shared" si="62"/>
        <v>0</v>
      </c>
      <c r="Z200" s="315">
        <f t="shared" si="63"/>
        <v>0</v>
      </c>
      <c r="AA200" s="321"/>
    </row>
    <row r="201" spans="1:27" x14ac:dyDescent="0.2">
      <c r="A201" s="642" t="s">
        <v>575</v>
      </c>
      <c r="B201" s="643">
        <v>5119</v>
      </c>
      <c r="C201" s="643">
        <v>1</v>
      </c>
      <c r="D201" s="657" t="str">
        <f t="shared" si="64"/>
        <v/>
      </c>
      <c r="E201" s="658">
        <f t="shared" si="65"/>
        <v>0</v>
      </c>
      <c r="F201" s="659">
        <f t="shared" ref="F201:F264" si="69">SUMIF(DPVCODES,B201,DPCTONS)*C201-H201-G201</f>
        <v>0</v>
      </c>
      <c r="G201" s="660">
        <f t="shared" ref="G201:G264" si="70">SUMIF(DPVCODES,B201,DPmoglines)*C201</f>
        <v>0</v>
      </c>
      <c r="H201" s="660">
        <f t="shared" ref="H201:H264" si="71">SUMIF(DPVCODES,B201,DPGCTONS)*C201</f>
        <v>0</v>
      </c>
      <c r="I201" s="660">
        <f t="shared" ref="I201:I264" si="72">SUMIF(Q3VCODES,B201,Q3CTONS)*C201</f>
        <v>0</v>
      </c>
      <c r="J201" s="660">
        <f t="shared" ref="J201:J264" si="73">SUMIF(Q4VCODES,B201,Q4CTONS)*C201</f>
        <v>0</v>
      </c>
      <c r="K201" s="660">
        <f t="shared" ref="K201:K264" si="74">SUMIF(Q1CVCODES,B201,Q1CCTONS)*C201</f>
        <v>0</v>
      </c>
      <c r="L201" s="661">
        <f t="shared" si="66"/>
        <v>0</v>
      </c>
      <c r="M201" s="659">
        <f t="shared" ref="M201:M264" si="75">SUMIF(DPVCODES,B201,DPAPTONS)*C201</f>
        <v>0</v>
      </c>
      <c r="N201" s="660">
        <f t="shared" ref="N201:N264" si="76">SUMIF(DPVCODES,B201,DPDPTONS)*C201</f>
        <v>0</v>
      </c>
      <c r="O201" s="660">
        <f t="shared" ref="O201:O264" si="77">C201*(M201+N201)</f>
        <v>0</v>
      </c>
      <c r="P201" s="660">
        <f t="shared" ref="P201:P264" si="78">SUMIF(Q2VCODES,B201,Q2BOTONS)*C201-U201</f>
        <v>0</v>
      </c>
      <c r="Q201" s="660">
        <f t="shared" ref="Q201:Q264" si="79">SUMIF(Q1BVCODES,B201,Q1BRSTONS)*C201</f>
        <v>0</v>
      </c>
      <c r="R201" s="658">
        <f t="shared" si="60"/>
        <v>0</v>
      </c>
      <c r="S201" s="641">
        <f t="shared" ref="S201:S264" si="80">IF(+E201&gt;0.1,1,IF(+E201&lt;-0.1,1,0))</f>
        <v>0</v>
      </c>
      <c r="T201" s="641">
        <f t="shared" si="67"/>
        <v>0</v>
      </c>
      <c r="U201" s="659">
        <f t="shared" ref="U201:U264" si="81">SUMIF(Q2VCODES,B201,Q2GTONS)*C201</f>
        <v>0</v>
      </c>
      <c r="V201" s="661">
        <f t="shared" ref="V201:V264" si="82">SUMIF(Q1CVCODES,B201,Q1CBOTONS)*C201</f>
        <v>0</v>
      </c>
      <c r="W201" s="315">
        <f t="shared" si="68"/>
        <v>0</v>
      </c>
      <c r="X201" s="315">
        <f t="shared" si="61"/>
        <v>0</v>
      </c>
      <c r="Y201" s="315">
        <f t="shared" si="62"/>
        <v>0</v>
      </c>
      <c r="Z201" s="315">
        <f t="shared" si="63"/>
        <v>0</v>
      </c>
      <c r="AA201" s="321"/>
    </row>
    <row r="202" spans="1:27" x14ac:dyDescent="0.2">
      <c r="A202" s="642" t="s">
        <v>576</v>
      </c>
      <c r="B202" s="643"/>
      <c r="C202" s="643">
        <v>0</v>
      </c>
      <c r="D202" s="657" t="str">
        <f t="shared" si="64"/>
        <v>(alias)</v>
      </c>
      <c r="E202" s="658">
        <f t="shared" si="65"/>
        <v>0</v>
      </c>
      <c r="F202" s="659">
        <f t="shared" si="69"/>
        <v>0</v>
      </c>
      <c r="G202" s="660">
        <f t="shared" si="70"/>
        <v>0</v>
      </c>
      <c r="H202" s="660">
        <f t="shared" si="71"/>
        <v>0</v>
      </c>
      <c r="I202" s="660">
        <f t="shared" si="72"/>
        <v>0</v>
      </c>
      <c r="J202" s="660">
        <f t="shared" si="73"/>
        <v>0</v>
      </c>
      <c r="K202" s="660">
        <f t="shared" si="74"/>
        <v>0</v>
      </c>
      <c r="L202" s="661">
        <f t="shared" si="66"/>
        <v>0</v>
      </c>
      <c r="M202" s="659">
        <f t="shared" si="75"/>
        <v>0</v>
      </c>
      <c r="N202" s="660">
        <f t="shared" si="76"/>
        <v>0</v>
      </c>
      <c r="O202" s="660">
        <f t="shared" si="77"/>
        <v>0</v>
      </c>
      <c r="P202" s="660">
        <f t="shared" si="78"/>
        <v>0</v>
      </c>
      <c r="Q202" s="660">
        <f t="shared" si="79"/>
        <v>0</v>
      </c>
      <c r="R202" s="658">
        <f t="shared" ref="R202:R265" si="83">ROUND(C202*(O202-P202-Q202),4)</f>
        <v>0</v>
      </c>
      <c r="S202" s="641">
        <f t="shared" si="80"/>
        <v>0</v>
      </c>
      <c r="T202" s="641">
        <f t="shared" si="67"/>
        <v>0</v>
      </c>
      <c r="U202" s="659">
        <f t="shared" si="81"/>
        <v>0</v>
      </c>
      <c r="V202" s="661">
        <f t="shared" si="82"/>
        <v>0</v>
      </c>
      <c r="W202" s="315">
        <f t="shared" si="68"/>
        <v>0</v>
      </c>
      <c r="X202" s="315">
        <f t="shared" ref="X202:X265" si="84">IF(W202&gt;2,1,0)</f>
        <v>0</v>
      </c>
      <c r="Y202" s="315">
        <f t="shared" ref="Y202:Y265" si="85">IF(W202=2,1,0)</f>
        <v>0</v>
      </c>
      <c r="Z202" s="315">
        <f t="shared" ref="Z202:Z265" si="86">IF(W202=1,1,0)</f>
        <v>0</v>
      </c>
      <c r="AA202" s="321"/>
    </row>
    <row r="203" spans="1:27" x14ac:dyDescent="0.2">
      <c r="A203" s="642" t="s">
        <v>577</v>
      </c>
      <c r="B203" s="643">
        <v>5118</v>
      </c>
      <c r="C203" s="643">
        <v>1</v>
      </c>
      <c r="D203" s="657" t="str">
        <f t="shared" ref="D203:D266" si="87">IF(W203&gt;2,"Problem?",IF(W203=2,"??",IF(W203=1,"Rounding?",IF(L203+O203&gt;0,"OK",IF(C203=0,"(alias)","")))))</f>
        <v/>
      </c>
      <c r="E203" s="658">
        <f t="shared" ref="E203:E266" si="88">C203*ROUND(F203-R203,1)</f>
        <v>0</v>
      </c>
      <c r="F203" s="659">
        <f t="shared" si="69"/>
        <v>0</v>
      </c>
      <c r="G203" s="660">
        <f t="shared" si="70"/>
        <v>0</v>
      </c>
      <c r="H203" s="660">
        <f t="shared" si="71"/>
        <v>0</v>
      </c>
      <c r="I203" s="660">
        <f t="shared" si="72"/>
        <v>0</v>
      </c>
      <c r="J203" s="660">
        <f t="shared" si="73"/>
        <v>0</v>
      </c>
      <c r="K203" s="660">
        <f t="shared" si="74"/>
        <v>0</v>
      </c>
      <c r="L203" s="661">
        <f t="shared" ref="L203:L266" si="89">C203*(F203+H203+I203+J203+K203)</f>
        <v>0</v>
      </c>
      <c r="M203" s="659">
        <f t="shared" si="75"/>
        <v>0</v>
      </c>
      <c r="N203" s="660">
        <f t="shared" si="76"/>
        <v>0</v>
      </c>
      <c r="O203" s="660">
        <f t="shared" si="77"/>
        <v>0</v>
      </c>
      <c r="P203" s="660">
        <f t="shared" si="78"/>
        <v>0</v>
      </c>
      <c r="Q203" s="660">
        <f t="shared" si="79"/>
        <v>0</v>
      </c>
      <c r="R203" s="658">
        <f t="shared" si="83"/>
        <v>0</v>
      </c>
      <c r="S203" s="641">
        <f t="shared" si="80"/>
        <v>0</v>
      </c>
      <c r="T203" s="641">
        <f t="shared" ref="T203:T266" si="90">IF(W203&gt;2,1,0)</f>
        <v>0</v>
      </c>
      <c r="U203" s="659">
        <f t="shared" si="81"/>
        <v>0</v>
      </c>
      <c r="V203" s="661">
        <f t="shared" si="82"/>
        <v>0</v>
      </c>
      <c r="W203" s="315">
        <f t="shared" ref="W203:W266" si="91">IF(E203&lt;-0.5,4,IF(ABS(E203)&lt;0.1,0,IF(ABS(E203)&lt;=0.5,1,IF(E203&lt;0.01*L203,2,3))))</f>
        <v>0</v>
      </c>
      <c r="X203" s="315">
        <f t="shared" si="84"/>
        <v>0</v>
      </c>
      <c r="Y203" s="315">
        <f t="shared" si="85"/>
        <v>0</v>
      </c>
      <c r="Z203" s="315">
        <f t="shared" si="86"/>
        <v>0</v>
      </c>
      <c r="AA203" s="321"/>
    </row>
    <row r="204" spans="1:27" x14ac:dyDescent="0.2">
      <c r="A204" s="642" t="s">
        <v>578</v>
      </c>
      <c r="B204" s="643">
        <v>5102</v>
      </c>
      <c r="C204" s="643">
        <v>1</v>
      </c>
      <c r="D204" s="657" t="str">
        <f t="shared" si="87"/>
        <v/>
      </c>
      <c r="E204" s="658">
        <f t="shared" si="88"/>
        <v>0</v>
      </c>
      <c r="F204" s="659">
        <f t="shared" si="69"/>
        <v>0</v>
      </c>
      <c r="G204" s="660">
        <f t="shared" si="70"/>
        <v>0</v>
      </c>
      <c r="H204" s="660">
        <f t="shared" si="71"/>
        <v>0</v>
      </c>
      <c r="I204" s="660">
        <f t="shared" si="72"/>
        <v>0</v>
      </c>
      <c r="J204" s="660">
        <f t="shared" si="73"/>
        <v>0</v>
      </c>
      <c r="K204" s="660">
        <f t="shared" si="74"/>
        <v>0</v>
      </c>
      <c r="L204" s="661">
        <f t="shared" si="89"/>
        <v>0</v>
      </c>
      <c r="M204" s="659">
        <f t="shared" si="75"/>
        <v>0</v>
      </c>
      <c r="N204" s="660">
        <f t="shared" si="76"/>
        <v>0</v>
      </c>
      <c r="O204" s="660">
        <f t="shared" si="77"/>
        <v>0</v>
      </c>
      <c r="P204" s="660">
        <f t="shared" si="78"/>
        <v>0</v>
      </c>
      <c r="Q204" s="660">
        <f t="shared" si="79"/>
        <v>0</v>
      </c>
      <c r="R204" s="658">
        <f t="shared" si="83"/>
        <v>0</v>
      </c>
      <c r="S204" s="641">
        <f t="shared" si="80"/>
        <v>0</v>
      </c>
      <c r="T204" s="641">
        <f t="shared" si="90"/>
        <v>0</v>
      </c>
      <c r="U204" s="659">
        <f t="shared" si="81"/>
        <v>0</v>
      </c>
      <c r="V204" s="661">
        <f t="shared" si="82"/>
        <v>0</v>
      </c>
      <c r="W204" s="315">
        <f t="shared" si="91"/>
        <v>0</v>
      </c>
      <c r="X204" s="315">
        <f t="shared" si="84"/>
        <v>0</v>
      </c>
      <c r="Y204" s="315">
        <f t="shared" si="85"/>
        <v>0</v>
      </c>
      <c r="Z204" s="315">
        <f t="shared" si="86"/>
        <v>0</v>
      </c>
      <c r="AA204" s="321"/>
    </row>
    <row r="205" spans="1:27" x14ac:dyDescent="0.2">
      <c r="A205" s="642" t="s">
        <v>579</v>
      </c>
      <c r="B205" s="643">
        <v>5035</v>
      </c>
      <c r="C205" s="643">
        <v>1</v>
      </c>
      <c r="D205" s="657" t="str">
        <f t="shared" si="87"/>
        <v/>
      </c>
      <c r="E205" s="658">
        <f t="shared" si="88"/>
        <v>0</v>
      </c>
      <c r="F205" s="659">
        <f t="shared" si="69"/>
        <v>0</v>
      </c>
      <c r="G205" s="660">
        <f t="shared" si="70"/>
        <v>0</v>
      </c>
      <c r="H205" s="660">
        <f t="shared" si="71"/>
        <v>0</v>
      </c>
      <c r="I205" s="660">
        <f t="shared" si="72"/>
        <v>0</v>
      </c>
      <c r="J205" s="660">
        <f t="shared" si="73"/>
        <v>0</v>
      </c>
      <c r="K205" s="660">
        <f t="shared" si="74"/>
        <v>0</v>
      </c>
      <c r="L205" s="661">
        <f t="shared" si="89"/>
        <v>0</v>
      </c>
      <c r="M205" s="659">
        <f t="shared" si="75"/>
        <v>0</v>
      </c>
      <c r="N205" s="660">
        <f t="shared" si="76"/>
        <v>0</v>
      </c>
      <c r="O205" s="660">
        <f t="shared" si="77"/>
        <v>0</v>
      </c>
      <c r="P205" s="660">
        <f t="shared" si="78"/>
        <v>0</v>
      </c>
      <c r="Q205" s="660">
        <f t="shared" si="79"/>
        <v>0</v>
      </c>
      <c r="R205" s="658">
        <f t="shared" si="83"/>
        <v>0</v>
      </c>
      <c r="S205" s="641">
        <f t="shared" si="80"/>
        <v>0</v>
      </c>
      <c r="T205" s="641">
        <f t="shared" si="90"/>
        <v>0</v>
      </c>
      <c r="U205" s="659">
        <f t="shared" si="81"/>
        <v>0</v>
      </c>
      <c r="V205" s="661">
        <f t="shared" si="82"/>
        <v>0</v>
      </c>
      <c r="W205" s="315">
        <f t="shared" si="91"/>
        <v>0</v>
      </c>
      <c r="X205" s="315">
        <f t="shared" si="84"/>
        <v>0</v>
      </c>
      <c r="Y205" s="315">
        <f t="shared" si="85"/>
        <v>0</v>
      </c>
      <c r="Z205" s="315">
        <f t="shared" si="86"/>
        <v>0</v>
      </c>
      <c r="AA205" s="321"/>
    </row>
    <row r="206" spans="1:27" x14ac:dyDescent="0.2">
      <c r="A206" s="642" t="s">
        <v>67</v>
      </c>
      <c r="B206" s="643">
        <v>6036</v>
      </c>
      <c r="C206" s="643">
        <v>1</v>
      </c>
      <c r="D206" s="657" t="str">
        <f t="shared" si="87"/>
        <v/>
      </c>
      <c r="E206" s="658">
        <f t="shared" si="88"/>
        <v>0</v>
      </c>
      <c r="F206" s="659">
        <f t="shared" si="69"/>
        <v>0</v>
      </c>
      <c r="G206" s="660">
        <f t="shared" si="70"/>
        <v>0</v>
      </c>
      <c r="H206" s="660">
        <f t="shared" si="71"/>
        <v>0</v>
      </c>
      <c r="I206" s="660">
        <f t="shared" si="72"/>
        <v>0</v>
      </c>
      <c r="J206" s="660">
        <f t="shared" si="73"/>
        <v>0</v>
      </c>
      <c r="K206" s="660">
        <f t="shared" si="74"/>
        <v>0</v>
      </c>
      <c r="L206" s="661">
        <f t="shared" si="89"/>
        <v>0</v>
      </c>
      <c r="M206" s="659">
        <f t="shared" si="75"/>
        <v>0</v>
      </c>
      <c r="N206" s="660">
        <f t="shared" si="76"/>
        <v>0</v>
      </c>
      <c r="O206" s="660">
        <f t="shared" si="77"/>
        <v>0</v>
      </c>
      <c r="P206" s="660">
        <f t="shared" si="78"/>
        <v>0</v>
      </c>
      <c r="Q206" s="660">
        <f t="shared" si="79"/>
        <v>0</v>
      </c>
      <c r="R206" s="658">
        <f t="shared" si="83"/>
        <v>0</v>
      </c>
      <c r="S206" s="641">
        <f t="shared" si="80"/>
        <v>0</v>
      </c>
      <c r="T206" s="641">
        <f t="shared" si="90"/>
        <v>0</v>
      </c>
      <c r="U206" s="659">
        <f t="shared" si="81"/>
        <v>0</v>
      </c>
      <c r="V206" s="661">
        <f t="shared" si="82"/>
        <v>0</v>
      </c>
      <c r="W206" s="315">
        <f t="shared" si="91"/>
        <v>0</v>
      </c>
      <c r="X206" s="315">
        <f t="shared" si="84"/>
        <v>0</v>
      </c>
      <c r="Y206" s="315">
        <f t="shared" si="85"/>
        <v>0</v>
      </c>
      <c r="Z206" s="315">
        <f t="shared" si="86"/>
        <v>0</v>
      </c>
      <c r="AA206" s="321"/>
    </row>
    <row r="207" spans="1:27" x14ac:dyDescent="0.2">
      <c r="A207" s="642" t="s">
        <v>1264</v>
      </c>
      <c r="B207" s="643">
        <v>5170</v>
      </c>
      <c r="C207" s="643">
        <v>1</v>
      </c>
      <c r="D207" s="657" t="str">
        <f t="shared" si="87"/>
        <v/>
      </c>
      <c r="E207" s="658">
        <f t="shared" si="88"/>
        <v>0</v>
      </c>
      <c r="F207" s="659">
        <f t="shared" si="69"/>
        <v>0</v>
      </c>
      <c r="G207" s="660">
        <f t="shared" si="70"/>
        <v>0</v>
      </c>
      <c r="H207" s="660">
        <f t="shared" si="71"/>
        <v>0</v>
      </c>
      <c r="I207" s="660">
        <f t="shared" si="72"/>
        <v>0</v>
      </c>
      <c r="J207" s="660">
        <f t="shared" si="73"/>
        <v>0</v>
      </c>
      <c r="K207" s="660">
        <f t="shared" si="74"/>
        <v>0</v>
      </c>
      <c r="L207" s="661">
        <f t="shared" si="89"/>
        <v>0</v>
      </c>
      <c r="M207" s="659">
        <f t="shared" si="75"/>
        <v>0</v>
      </c>
      <c r="N207" s="660">
        <f t="shared" si="76"/>
        <v>0</v>
      </c>
      <c r="O207" s="660">
        <f t="shared" si="77"/>
        <v>0</v>
      </c>
      <c r="P207" s="660">
        <f t="shared" si="78"/>
        <v>0</v>
      </c>
      <c r="Q207" s="660">
        <f t="shared" si="79"/>
        <v>0</v>
      </c>
      <c r="R207" s="658">
        <f t="shared" si="83"/>
        <v>0</v>
      </c>
      <c r="S207" s="641">
        <f t="shared" si="80"/>
        <v>0</v>
      </c>
      <c r="T207" s="641">
        <f t="shared" si="90"/>
        <v>0</v>
      </c>
      <c r="U207" s="659">
        <f t="shared" si="81"/>
        <v>0</v>
      </c>
      <c r="V207" s="661">
        <f t="shared" si="82"/>
        <v>0</v>
      </c>
      <c r="W207" s="315">
        <f t="shared" si="91"/>
        <v>0</v>
      </c>
      <c r="X207" s="315">
        <f t="shared" si="84"/>
        <v>0</v>
      </c>
      <c r="Y207" s="315">
        <f t="shared" si="85"/>
        <v>0</v>
      </c>
      <c r="Z207" s="315">
        <f t="shared" si="86"/>
        <v>0</v>
      </c>
      <c r="AA207" s="321"/>
    </row>
    <row r="208" spans="1:27" x14ac:dyDescent="0.2">
      <c r="A208" s="884" t="s">
        <v>580</v>
      </c>
      <c r="B208" s="643">
        <v>7053</v>
      </c>
      <c r="C208" s="643">
        <v>1</v>
      </c>
      <c r="D208" s="657" t="str">
        <f t="shared" si="87"/>
        <v/>
      </c>
      <c r="E208" s="658">
        <f t="shared" si="88"/>
        <v>0</v>
      </c>
      <c r="F208" s="659">
        <f t="shared" si="69"/>
        <v>0</v>
      </c>
      <c r="G208" s="660">
        <f t="shared" si="70"/>
        <v>0</v>
      </c>
      <c r="H208" s="660">
        <f t="shared" si="71"/>
        <v>0</v>
      </c>
      <c r="I208" s="660">
        <f t="shared" si="72"/>
        <v>0</v>
      </c>
      <c r="J208" s="660">
        <f t="shared" si="73"/>
        <v>0</v>
      </c>
      <c r="K208" s="660">
        <f t="shared" si="74"/>
        <v>0</v>
      </c>
      <c r="L208" s="661">
        <f t="shared" si="89"/>
        <v>0</v>
      </c>
      <c r="M208" s="659">
        <f t="shared" si="75"/>
        <v>0</v>
      </c>
      <c r="N208" s="660">
        <f t="shared" si="76"/>
        <v>0</v>
      </c>
      <c r="O208" s="660">
        <f t="shared" si="77"/>
        <v>0</v>
      </c>
      <c r="P208" s="660">
        <f t="shared" si="78"/>
        <v>0</v>
      </c>
      <c r="Q208" s="660">
        <f t="shared" si="79"/>
        <v>0</v>
      </c>
      <c r="R208" s="658">
        <f t="shared" si="83"/>
        <v>0</v>
      </c>
      <c r="S208" s="641">
        <f t="shared" si="80"/>
        <v>0</v>
      </c>
      <c r="T208" s="641">
        <f t="shared" si="90"/>
        <v>0</v>
      </c>
      <c r="U208" s="659">
        <f t="shared" si="81"/>
        <v>0</v>
      </c>
      <c r="V208" s="661">
        <f t="shared" si="82"/>
        <v>0</v>
      </c>
      <c r="W208" s="315">
        <f t="shared" si="91"/>
        <v>0</v>
      </c>
      <c r="X208" s="315">
        <f t="shared" si="84"/>
        <v>0</v>
      </c>
      <c r="Y208" s="315">
        <f t="shared" si="85"/>
        <v>0</v>
      </c>
      <c r="Z208" s="315">
        <f t="shared" si="86"/>
        <v>0</v>
      </c>
      <c r="AA208" s="321"/>
    </row>
    <row r="209" spans="1:27" x14ac:dyDescent="0.2">
      <c r="A209" s="884" t="s">
        <v>581</v>
      </c>
      <c r="B209" s="643"/>
      <c r="C209" s="643">
        <v>0</v>
      </c>
      <c r="D209" s="657" t="str">
        <f t="shared" si="87"/>
        <v>(alias)</v>
      </c>
      <c r="E209" s="658">
        <f t="shared" si="88"/>
        <v>0</v>
      </c>
      <c r="F209" s="659">
        <f t="shared" si="69"/>
        <v>0</v>
      </c>
      <c r="G209" s="660">
        <f t="shared" si="70"/>
        <v>0</v>
      </c>
      <c r="H209" s="660">
        <f t="shared" si="71"/>
        <v>0</v>
      </c>
      <c r="I209" s="660">
        <f t="shared" si="72"/>
        <v>0</v>
      </c>
      <c r="J209" s="660">
        <f t="shared" si="73"/>
        <v>0</v>
      </c>
      <c r="K209" s="660">
        <f t="shared" si="74"/>
        <v>0</v>
      </c>
      <c r="L209" s="661">
        <f t="shared" si="89"/>
        <v>0</v>
      </c>
      <c r="M209" s="659">
        <f t="shared" si="75"/>
        <v>0</v>
      </c>
      <c r="N209" s="660">
        <f t="shared" si="76"/>
        <v>0</v>
      </c>
      <c r="O209" s="660">
        <f t="shared" si="77"/>
        <v>0</v>
      </c>
      <c r="P209" s="660">
        <f t="shared" si="78"/>
        <v>0</v>
      </c>
      <c r="Q209" s="660">
        <f t="shared" si="79"/>
        <v>0</v>
      </c>
      <c r="R209" s="658">
        <f t="shared" si="83"/>
        <v>0</v>
      </c>
      <c r="S209" s="641">
        <f t="shared" si="80"/>
        <v>0</v>
      </c>
      <c r="T209" s="641">
        <f t="shared" si="90"/>
        <v>0</v>
      </c>
      <c r="U209" s="659">
        <f t="shared" si="81"/>
        <v>0</v>
      </c>
      <c r="V209" s="661">
        <f t="shared" si="82"/>
        <v>0</v>
      </c>
      <c r="W209" s="315">
        <f t="shared" si="91"/>
        <v>0</v>
      </c>
      <c r="X209" s="315">
        <f t="shared" si="84"/>
        <v>0</v>
      </c>
      <c r="Y209" s="315">
        <f t="shared" si="85"/>
        <v>0</v>
      </c>
      <c r="Z209" s="315">
        <f t="shared" si="86"/>
        <v>0</v>
      </c>
      <c r="AA209" s="321"/>
    </row>
    <row r="210" spans="1:27" x14ac:dyDescent="0.2">
      <c r="A210" s="642" t="s">
        <v>582</v>
      </c>
      <c r="B210" s="643">
        <v>7018</v>
      </c>
      <c r="C210" s="643">
        <v>1</v>
      </c>
      <c r="D210" s="657" t="str">
        <f t="shared" si="87"/>
        <v/>
      </c>
      <c r="E210" s="658">
        <f t="shared" si="88"/>
        <v>0</v>
      </c>
      <c r="F210" s="659">
        <f t="shared" si="69"/>
        <v>0</v>
      </c>
      <c r="G210" s="660">
        <f t="shared" si="70"/>
        <v>0</v>
      </c>
      <c r="H210" s="660">
        <f t="shared" si="71"/>
        <v>0</v>
      </c>
      <c r="I210" s="660">
        <f t="shared" si="72"/>
        <v>0</v>
      </c>
      <c r="J210" s="660">
        <f t="shared" si="73"/>
        <v>0</v>
      </c>
      <c r="K210" s="660">
        <f t="shared" si="74"/>
        <v>0</v>
      </c>
      <c r="L210" s="661">
        <f t="shared" si="89"/>
        <v>0</v>
      </c>
      <c r="M210" s="659">
        <f t="shared" si="75"/>
        <v>0</v>
      </c>
      <c r="N210" s="660">
        <f t="shared" si="76"/>
        <v>0</v>
      </c>
      <c r="O210" s="660">
        <f t="shared" si="77"/>
        <v>0</v>
      </c>
      <c r="P210" s="660">
        <f t="shared" si="78"/>
        <v>0</v>
      </c>
      <c r="Q210" s="660">
        <f t="shared" si="79"/>
        <v>0</v>
      </c>
      <c r="R210" s="658">
        <f t="shared" si="83"/>
        <v>0</v>
      </c>
      <c r="S210" s="641">
        <f t="shared" si="80"/>
        <v>0</v>
      </c>
      <c r="T210" s="641">
        <f t="shared" si="90"/>
        <v>0</v>
      </c>
      <c r="U210" s="659">
        <f t="shared" si="81"/>
        <v>0</v>
      </c>
      <c r="V210" s="661">
        <f t="shared" si="82"/>
        <v>0</v>
      </c>
      <c r="W210" s="315">
        <f t="shared" si="91"/>
        <v>0</v>
      </c>
      <c r="X210" s="315">
        <f t="shared" si="84"/>
        <v>0</v>
      </c>
      <c r="Y210" s="315">
        <f t="shared" si="85"/>
        <v>0</v>
      </c>
      <c r="Z210" s="315">
        <f t="shared" si="86"/>
        <v>0</v>
      </c>
      <c r="AA210" s="321"/>
    </row>
    <row r="211" spans="1:27" x14ac:dyDescent="0.2">
      <c r="A211" s="642" t="s">
        <v>1175</v>
      </c>
      <c r="B211" s="643">
        <v>5134</v>
      </c>
      <c r="C211" s="643">
        <v>1</v>
      </c>
      <c r="D211" s="657" t="str">
        <f t="shared" si="87"/>
        <v/>
      </c>
      <c r="E211" s="658">
        <f t="shared" si="88"/>
        <v>0</v>
      </c>
      <c r="F211" s="659">
        <f t="shared" si="69"/>
        <v>0</v>
      </c>
      <c r="G211" s="660">
        <f t="shared" si="70"/>
        <v>0</v>
      </c>
      <c r="H211" s="660">
        <f t="shared" si="71"/>
        <v>0</v>
      </c>
      <c r="I211" s="660">
        <f t="shared" si="72"/>
        <v>0</v>
      </c>
      <c r="J211" s="660">
        <f t="shared" si="73"/>
        <v>0</v>
      </c>
      <c r="K211" s="660">
        <f t="shared" si="74"/>
        <v>0</v>
      </c>
      <c r="L211" s="661">
        <f t="shared" si="89"/>
        <v>0</v>
      </c>
      <c r="M211" s="659">
        <f t="shared" si="75"/>
        <v>0</v>
      </c>
      <c r="N211" s="660">
        <f t="shared" si="76"/>
        <v>0</v>
      </c>
      <c r="O211" s="660">
        <f t="shared" si="77"/>
        <v>0</v>
      </c>
      <c r="P211" s="660">
        <f t="shared" si="78"/>
        <v>0</v>
      </c>
      <c r="Q211" s="660">
        <f t="shared" si="79"/>
        <v>0</v>
      </c>
      <c r="R211" s="658">
        <f t="shared" si="83"/>
        <v>0</v>
      </c>
      <c r="S211" s="641">
        <f t="shared" si="80"/>
        <v>0</v>
      </c>
      <c r="T211" s="641">
        <f t="shared" si="90"/>
        <v>0</v>
      </c>
      <c r="U211" s="659">
        <f t="shared" si="81"/>
        <v>0</v>
      </c>
      <c r="V211" s="661">
        <f t="shared" si="82"/>
        <v>0</v>
      </c>
      <c r="W211" s="315">
        <f t="shared" si="91"/>
        <v>0</v>
      </c>
      <c r="X211" s="315">
        <f t="shared" si="84"/>
        <v>0</v>
      </c>
      <c r="Y211" s="315">
        <f t="shared" si="85"/>
        <v>0</v>
      </c>
      <c r="Z211" s="315">
        <f t="shared" si="86"/>
        <v>0</v>
      </c>
      <c r="AA211" s="321"/>
    </row>
    <row r="212" spans="1:27" x14ac:dyDescent="0.2">
      <c r="A212" s="642" t="s">
        <v>583</v>
      </c>
      <c r="B212" s="643">
        <v>5100</v>
      </c>
      <c r="C212" s="643">
        <v>1</v>
      </c>
      <c r="D212" s="657" t="str">
        <f t="shared" si="87"/>
        <v/>
      </c>
      <c r="E212" s="658">
        <f t="shared" si="88"/>
        <v>0</v>
      </c>
      <c r="F212" s="659">
        <f t="shared" si="69"/>
        <v>0</v>
      </c>
      <c r="G212" s="660">
        <f t="shared" si="70"/>
        <v>0</v>
      </c>
      <c r="H212" s="660">
        <f t="shared" si="71"/>
        <v>0</v>
      </c>
      <c r="I212" s="660">
        <f t="shared" si="72"/>
        <v>0</v>
      </c>
      <c r="J212" s="660">
        <f t="shared" si="73"/>
        <v>0</v>
      </c>
      <c r="K212" s="660">
        <f t="shared" si="74"/>
        <v>0</v>
      </c>
      <c r="L212" s="661">
        <f t="shared" si="89"/>
        <v>0</v>
      </c>
      <c r="M212" s="659">
        <f t="shared" si="75"/>
        <v>0</v>
      </c>
      <c r="N212" s="660">
        <f t="shared" si="76"/>
        <v>0</v>
      </c>
      <c r="O212" s="660">
        <f t="shared" si="77"/>
        <v>0</v>
      </c>
      <c r="P212" s="660">
        <f t="shared" si="78"/>
        <v>0</v>
      </c>
      <c r="Q212" s="660">
        <f t="shared" si="79"/>
        <v>0</v>
      </c>
      <c r="R212" s="658">
        <f t="shared" si="83"/>
        <v>0</v>
      </c>
      <c r="S212" s="641">
        <f t="shared" si="80"/>
        <v>0</v>
      </c>
      <c r="T212" s="641">
        <f t="shared" si="90"/>
        <v>0</v>
      </c>
      <c r="U212" s="659">
        <f t="shared" si="81"/>
        <v>0</v>
      </c>
      <c r="V212" s="661">
        <f t="shared" si="82"/>
        <v>0</v>
      </c>
      <c r="W212" s="315">
        <f t="shared" si="91"/>
        <v>0</v>
      </c>
      <c r="X212" s="315">
        <f t="shared" si="84"/>
        <v>0</v>
      </c>
      <c r="Y212" s="315">
        <f t="shared" si="85"/>
        <v>0</v>
      </c>
      <c r="Z212" s="315">
        <f t="shared" si="86"/>
        <v>0</v>
      </c>
      <c r="AA212" s="321"/>
    </row>
    <row r="213" spans="1:27" x14ac:dyDescent="0.2">
      <c r="A213" s="642" t="s">
        <v>1185</v>
      </c>
      <c r="B213" s="643">
        <v>7070</v>
      </c>
      <c r="C213" s="643">
        <v>1</v>
      </c>
      <c r="D213" s="657" t="str">
        <f t="shared" si="87"/>
        <v/>
      </c>
      <c r="E213" s="658">
        <f t="shared" si="88"/>
        <v>0</v>
      </c>
      <c r="F213" s="659">
        <f t="shared" si="69"/>
        <v>0</v>
      </c>
      <c r="G213" s="660">
        <f t="shared" si="70"/>
        <v>0</v>
      </c>
      <c r="H213" s="660">
        <f t="shared" si="71"/>
        <v>0</v>
      </c>
      <c r="I213" s="660">
        <f t="shared" si="72"/>
        <v>0</v>
      </c>
      <c r="J213" s="660">
        <f t="shared" si="73"/>
        <v>0</v>
      </c>
      <c r="K213" s="660">
        <f t="shared" si="74"/>
        <v>0</v>
      </c>
      <c r="L213" s="661">
        <f t="shared" si="89"/>
        <v>0</v>
      </c>
      <c r="M213" s="659">
        <f t="shared" si="75"/>
        <v>0</v>
      </c>
      <c r="N213" s="660">
        <f t="shared" si="76"/>
        <v>0</v>
      </c>
      <c r="O213" s="660">
        <f t="shared" si="77"/>
        <v>0</v>
      </c>
      <c r="P213" s="660">
        <f t="shared" si="78"/>
        <v>0</v>
      </c>
      <c r="Q213" s="660">
        <f t="shared" si="79"/>
        <v>0</v>
      </c>
      <c r="R213" s="658">
        <f t="shared" si="83"/>
        <v>0</v>
      </c>
      <c r="S213" s="641">
        <f t="shared" si="80"/>
        <v>0</v>
      </c>
      <c r="T213" s="641">
        <f t="shared" si="90"/>
        <v>0</v>
      </c>
      <c r="U213" s="659">
        <f t="shared" si="81"/>
        <v>0</v>
      </c>
      <c r="V213" s="661">
        <f t="shared" si="82"/>
        <v>0</v>
      </c>
      <c r="W213" s="315">
        <f t="shared" si="91"/>
        <v>0</v>
      </c>
      <c r="X213" s="315">
        <f t="shared" si="84"/>
        <v>0</v>
      </c>
      <c r="Y213" s="315">
        <f t="shared" si="85"/>
        <v>0</v>
      </c>
      <c r="Z213" s="315">
        <f t="shared" si="86"/>
        <v>0</v>
      </c>
      <c r="AA213" s="321"/>
    </row>
    <row r="214" spans="1:27" x14ac:dyDescent="0.2">
      <c r="A214" s="642" t="s">
        <v>584</v>
      </c>
      <c r="B214" s="643"/>
      <c r="C214" s="643">
        <v>0</v>
      </c>
      <c r="D214" s="657" t="str">
        <f t="shared" si="87"/>
        <v>(alias)</v>
      </c>
      <c r="E214" s="658">
        <f t="shared" si="88"/>
        <v>0</v>
      </c>
      <c r="F214" s="659">
        <f t="shared" si="69"/>
        <v>0</v>
      </c>
      <c r="G214" s="660">
        <f t="shared" si="70"/>
        <v>0</v>
      </c>
      <c r="H214" s="660">
        <f t="shared" si="71"/>
        <v>0</v>
      </c>
      <c r="I214" s="660">
        <f t="shared" si="72"/>
        <v>0</v>
      </c>
      <c r="J214" s="660">
        <f t="shared" si="73"/>
        <v>0</v>
      </c>
      <c r="K214" s="660">
        <f t="shared" si="74"/>
        <v>0</v>
      </c>
      <c r="L214" s="661">
        <f t="shared" si="89"/>
        <v>0</v>
      </c>
      <c r="M214" s="659">
        <f t="shared" si="75"/>
        <v>0</v>
      </c>
      <c r="N214" s="660">
        <f t="shared" si="76"/>
        <v>0</v>
      </c>
      <c r="O214" s="660">
        <f t="shared" si="77"/>
        <v>0</v>
      </c>
      <c r="P214" s="660">
        <f t="shared" si="78"/>
        <v>0</v>
      </c>
      <c r="Q214" s="660">
        <f t="shared" si="79"/>
        <v>0</v>
      </c>
      <c r="R214" s="658">
        <f t="shared" si="83"/>
        <v>0</v>
      </c>
      <c r="S214" s="641">
        <f t="shared" si="80"/>
        <v>0</v>
      </c>
      <c r="T214" s="641">
        <f t="shared" si="90"/>
        <v>0</v>
      </c>
      <c r="U214" s="659">
        <f t="shared" si="81"/>
        <v>0</v>
      </c>
      <c r="V214" s="661">
        <f t="shared" si="82"/>
        <v>0</v>
      </c>
      <c r="W214" s="315">
        <f t="shared" si="91"/>
        <v>0</v>
      </c>
      <c r="X214" s="315">
        <f t="shared" si="84"/>
        <v>0</v>
      </c>
      <c r="Y214" s="315">
        <f t="shared" si="85"/>
        <v>0</v>
      </c>
      <c r="Z214" s="315">
        <f t="shared" si="86"/>
        <v>0</v>
      </c>
      <c r="AA214" s="321"/>
    </row>
    <row r="215" spans="1:27" x14ac:dyDescent="0.2">
      <c r="A215" s="642" t="s">
        <v>585</v>
      </c>
      <c r="B215" s="643">
        <v>6197</v>
      </c>
      <c r="C215" s="643">
        <v>1</v>
      </c>
      <c r="D215" s="657" t="str">
        <f t="shared" si="87"/>
        <v/>
      </c>
      <c r="E215" s="658">
        <f t="shared" si="88"/>
        <v>0</v>
      </c>
      <c r="F215" s="659">
        <f t="shared" si="69"/>
        <v>0</v>
      </c>
      <c r="G215" s="660">
        <f t="shared" si="70"/>
        <v>0</v>
      </c>
      <c r="H215" s="660">
        <f t="shared" si="71"/>
        <v>0</v>
      </c>
      <c r="I215" s="660">
        <f t="shared" si="72"/>
        <v>0</v>
      </c>
      <c r="J215" s="660">
        <f t="shared" si="73"/>
        <v>0</v>
      </c>
      <c r="K215" s="660">
        <f t="shared" si="74"/>
        <v>0</v>
      </c>
      <c r="L215" s="661">
        <f t="shared" si="89"/>
        <v>0</v>
      </c>
      <c r="M215" s="659">
        <f t="shared" si="75"/>
        <v>0</v>
      </c>
      <c r="N215" s="660">
        <f t="shared" si="76"/>
        <v>0</v>
      </c>
      <c r="O215" s="660">
        <f t="shared" si="77"/>
        <v>0</v>
      </c>
      <c r="P215" s="660">
        <f t="shared" si="78"/>
        <v>0</v>
      </c>
      <c r="Q215" s="660">
        <f t="shared" si="79"/>
        <v>0</v>
      </c>
      <c r="R215" s="658">
        <f t="shared" si="83"/>
        <v>0</v>
      </c>
      <c r="S215" s="641">
        <f t="shared" si="80"/>
        <v>0</v>
      </c>
      <c r="T215" s="641">
        <f t="shared" si="90"/>
        <v>0</v>
      </c>
      <c r="U215" s="659">
        <f t="shared" si="81"/>
        <v>0</v>
      </c>
      <c r="V215" s="661">
        <f t="shared" si="82"/>
        <v>0</v>
      </c>
      <c r="W215" s="315">
        <f t="shared" si="91"/>
        <v>0</v>
      </c>
      <c r="X215" s="315">
        <f t="shared" si="84"/>
        <v>0</v>
      </c>
      <c r="Y215" s="315">
        <f t="shared" si="85"/>
        <v>0</v>
      </c>
      <c r="Z215" s="315">
        <f t="shared" si="86"/>
        <v>0</v>
      </c>
      <c r="AA215" s="321"/>
    </row>
    <row r="216" spans="1:27" x14ac:dyDescent="0.2">
      <c r="A216" s="642" t="s">
        <v>586</v>
      </c>
      <c r="B216" s="643">
        <v>6169</v>
      </c>
      <c r="C216" s="643">
        <v>1</v>
      </c>
      <c r="D216" s="657" t="str">
        <f t="shared" si="87"/>
        <v/>
      </c>
      <c r="E216" s="658">
        <f t="shared" si="88"/>
        <v>0</v>
      </c>
      <c r="F216" s="659">
        <f t="shared" si="69"/>
        <v>0</v>
      </c>
      <c r="G216" s="660">
        <f t="shared" si="70"/>
        <v>0</v>
      </c>
      <c r="H216" s="660">
        <f t="shared" si="71"/>
        <v>0</v>
      </c>
      <c r="I216" s="660">
        <f t="shared" si="72"/>
        <v>0</v>
      </c>
      <c r="J216" s="660">
        <f t="shared" si="73"/>
        <v>0</v>
      </c>
      <c r="K216" s="660">
        <f t="shared" si="74"/>
        <v>0</v>
      </c>
      <c r="L216" s="661">
        <f t="shared" si="89"/>
        <v>0</v>
      </c>
      <c r="M216" s="659">
        <f t="shared" si="75"/>
        <v>0</v>
      </c>
      <c r="N216" s="660">
        <f t="shared" si="76"/>
        <v>0</v>
      </c>
      <c r="O216" s="660">
        <f t="shared" si="77"/>
        <v>0</v>
      </c>
      <c r="P216" s="660">
        <f t="shared" si="78"/>
        <v>0</v>
      </c>
      <c r="Q216" s="660">
        <f t="shared" si="79"/>
        <v>0</v>
      </c>
      <c r="R216" s="658">
        <f t="shared" si="83"/>
        <v>0</v>
      </c>
      <c r="S216" s="641">
        <f t="shared" si="80"/>
        <v>0</v>
      </c>
      <c r="T216" s="641">
        <f t="shared" si="90"/>
        <v>0</v>
      </c>
      <c r="U216" s="659">
        <f t="shared" si="81"/>
        <v>0</v>
      </c>
      <c r="V216" s="661">
        <f t="shared" si="82"/>
        <v>0</v>
      </c>
      <c r="W216" s="315">
        <f t="shared" si="91"/>
        <v>0</v>
      </c>
      <c r="X216" s="315">
        <f t="shared" si="84"/>
        <v>0</v>
      </c>
      <c r="Y216" s="315">
        <f t="shared" si="85"/>
        <v>0</v>
      </c>
      <c r="Z216" s="315">
        <f t="shared" si="86"/>
        <v>0</v>
      </c>
      <c r="AA216" s="321"/>
    </row>
    <row r="217" spans="1:27" x14ac:dyDescent="0.2">
      <c r="A217" s="642" t="s">
        <v>587</v>
      </c>
      <c r="B217" s="643">
        <v>5090</v>
      </c>
      <c r="C217" s="643">
        <v>1</v>
      </c>
      <c r="D217" s="657" t="str">
        <f t="shared" si="87"/>
        <v/>
      </c>
      <c r="E217" s="658">
        <f t="shared" si="88"/>
        <v>0</v>
      </c>
      <c r="F217" s="659">
        <f t="shared" si="69"/>
        <v>0</v>
      </c>
      <c r="G217" s="660">
        <f t="shared" si="70"/>
        <v>0</v>
      </c>
      <c r="H217" s="660">
        <f t="shared" si="71"/>
        <v>0</v>
      </c>
      <c r="I217" s="660">
        <f t="shared" si="72"/>
        <v>0</v>
      </c>
      <c r="J217" s="660">
        <f t="shared" si="73"/>
        <v>0</v>
      </c>
      <c r="K217" s="660">
        <f t="shared" si="74"/>
        <v>0</v>
      </c>
      <c r="L217" s="661">
        <f t="shared" si="89"/>
        <v>0</v>
      </c>
      <c r="M217" s="659">
        <f t="shared" si="75"/>
        <v>0</v>
      </c>
      <c r="N217" s="660">
        <f t="shared" si="76"/>
        <v>0</v>
      </c>
      <c r="O217" s="660">
        <f t="shared" si="77"/>
        <v>0</v>
      </c>
      <c r="P217" s="660">
        <f t="shared" si="78"/>
        <v>0</v>
      </c>
      <c r="Q217" s="660">
        <f t="shared" si="79"/>
        <v>0</v>
      </c>
      <c r="R217" s="658">
        <f t="shared" si="83"/>
        <v>0</v>
      </c>
      <c r="S217" s="641">
        <f t="shared" si="80"/>
        <v>0</v>
      </c>
      <c r="T217" s="641">
        <f t="shared" si="90"/>
        <v>0</v>
      </c>
      <c r="U217" s="659">
        <f t="shared" si="81"/>
        <v>0</v>
      </c>
      <c r="V217" s="661">
        <f t="shared" si="82"/>
        <v>0</v>
      </c>
      <c r="W217" s="315">
        <f t="shared" si="91"/>
        <v>0</v>
      </c>
      <c r="X217" s="315">
        <f t="shared" si="84"/>
        <v>0</v>
      </c>
      <c r="Y217" s="315">
        <f t="shared" si="85"/>
        <v>0</v>
      </c>
      <c r="Z217" s="315">
        <f t="shared" si="86"/>
        <v>0</v>
      </c>
      <c r="AA217" s="321"/>
    </row>
    <row r="218" spans="1:27" x14ac:dyDescent="0.2">
      <c r="A218" s="642" t="s">
        <v>872</v>
      </c>
      <c r="B218" s="643"/>
      <c r="C218" s="643">
        <v>0</v>
      </c>
      <c r="D218" s="657" t="str">
        <f t="shared" si="87"/>
        <v>(alias)</v>
      </c>
      <c r="E218" s="658">
        <f t="shared" si="88"/>
        <v>0</v>
      </c>
      <c r="F218" s="659">
        <f t="shared" si="69"/>
        <v>0</v>
      </c>
      <c r="G218" s="660">
        <f t="shared" si="70"/>
        <v>0</v>
      </c>
      <c r="H218" s="660">
        <f t="shared" si="71"/>
        <v>0</v>
      </c>
      <c r="I218" s="660">
        <f t="shared" si="72"/>
        <v>0</v>
      </c>
      <c r="J218" s="660">
        <f t="shared" si="73"/>
        <v>0</v>
      </c>
      <c r="K218" s="660">
        <f t="shared" si="74"/>
        <v>0</v>
      </c>
      <c r="L218" s="661">
        <f t="shared" si="89"/>
        <v>0</v>
      </c>
      <c r="M218" s="659">
        <f t="shared" si="75"/>
        <v>0</v>
      </c>
      <c r="N218" s="660">
        <f t="shared" si="76"/>
        <v>0</v>
      </c>
      <c r="O218" s="660">
        <f t="shared" si="77"/>
        <v>0</v>
      </c>
      <c r="P218" s="660">
        <f t="shared" si="78"/>
        <v>0</v>
      </c>
      <c r="Q218" s="660">
        <f t="shared" si="79"/>
        <v>0</v>
      </c>
      <c r="R218" s="658">
        <f t="shared" si="83"/>
        <v>0</v>
      </c>
      <c r="S218" s="641">
        <f t="shared" si="80"/>
        <v>0</v>
      </c>
      <c r="T218" s="641">
        <f t="shared" si="90"/>
        <v>0</v>
      </c>
      <c r="U218" s="659">
        <f t="shared" si="81"/>
        <v>0</v>
      </c>
      <c r="V218" s="661">
        <f t="shared" si="82"/>
        <v>0</v>
      </c>
      <c r="W218" s="315">
        <f t="shared" si="91"/>
        <v>0</v>
      </c>
      <c r="X218" s="315">
        <f t="shared" si="84"/>
        <v>0</v>
      </c>
      <c r="Y218" s="315">
        <f t="shared" si="85"/>
        <v>0</v>
      </c>
      <c r="Z218" s="315">
        <f t="shared" si="86"/>
        <v>0</v>
      </c>
      <c r="AA218" s="321"/>
    </row>
    <row r="219" spans="1:27" x14ac:dyDescent="0.2">
      <c r="A219" s="642" t="s">
        <v>588</v>
      </c>
      <c r="B219" s="643"/>
      <c r="C219" s="643">
        <v>0</v>
      </c>
      <c r="D219" s="657" t="str">
        <f t="shared" si="87"/>
        <v>(alias)</v>
      </c>
      <c r="E219" s="658">
        <f t="shared" si="88"/>
        <v>0</v>
      </c>
      <c r="F219" s="659">
        <f t="shared" si="69"/>
        <v>0</v>
      </c>
      <c r="G219" s="660">
        <f t="shared" si="70"/>
        <v>0</v>
      </c>
      <c r="H219" s="660">
        <f t="shared" si="71"/>
        <v>0</v>
      </c>
      <c r="I219" s="660">
        <f t="shared" si="72"/>
        <v>0</v>
      </c>
      <c r="J219" s="660">
        <f t="shared" si="73"/>
        <v>0</v>
      </c>
      <c r="K219" s="660">
        <f t="shared" si="74"/>
        <v>0</v>
      </c>
      <c r="L219" s="661">
        <f t="shared" si="89"/>
        <v>0</v>
      </c>
      <c r="M219" s="659">
        <f t="shared" si="75"/>
        <v>0</v>
      </c>
      <c r="N219" s="660">
        <f t="shared" si="76"/>
        <v>0</v>
      </c>
      <c r="O219" s="660">
        <f t="shared" si="77"/>
        <v>0</v>
      </c>
      <c r="P219" s="660">
        <f t="shared" si="78"/>
        <v>0</v>
      </c>
      <c r="Q219" s="660">
        <f t="shared" si="79"/>
        <v>0</v>
      </c>
      <c r="R219" s="658">
        <f t="shared" si="83"/>
        <v>0</v>
      </c>
      <c r="S219" s="641">
        <f t="shared" si="80"/>
        <v>0</v>
      </c>
      <c r="T219" s="641">
        <f t="shared" si="90"/>
        <v>0</v>
      </c>
      <c r="U219" s="659">
        <f t="shared" si="81"/>
        <v>0</v>
      </c>
      <c r="V219" s="661">
        <f t="shared" si="82"/>
        <v>0</v>
      </c>
      <c r="W219" s="315">
        <f t="shared" si="91"/>
        <v>0</v>
      </c>
      <c r="X219" s="315">
        <f t="shared" si="84"/>
        <v>0</v>
      </c>
      <c r="Y219" s="315">
        <f t="shared" si="85"/>
        <v>0</v>
      </c>
      <c r="Z219" s="315">
        <f t="shared" si="86"/>
        <v>0</v>
      </c>
      <c r="AA219" s="321"/>
    </row>
    <row r="220" spans="1:27" x14ac:dyDescent="0.2">
      <c r="A220" s="642" t="s">
        <v>61</v>
      </c>
      <c r="B220" s="643">
        <v>5072</v>
      </c>
      <c r="C220" s="643">
        <v>1</v>
      </c>
      <c r="D220" s="657" t="str">
        <f t="shared" si="87"/>
        <v/>
      </c>
      <c r="E220" s="658">
        <f t="shared" si="88"/>
        <v>0</v>
      </c>
      <c r="F220" s="659">
        <f t="shared" si="69"/>
        <v>0</v>
      </c>
      <c r="G220" s="660">
        <f t="shared" si="70"/>
        <v>0</v>
      </c>
      <c r="H220" s="660">
        <f t="shared" si="71"/>
        <v>0</v>
      </c>
      <c r="I220" s="660">
        <f t="shared" si="72"/>
        <v>0</v>
      </c>
      <c r="J220" s="660">
        <f t="shared" si="73"/>
        <v>0</v>
      </c>
      <c r="K220" s="660">
        <f t="shared" si="74"/>
        <v>0</v>
      </c>
      <c r="L220" s="661">
        <f t="shared" si="89"/>
        <v>0</v>
      </c>
      <c r="M220" s="659">
        <f t="shared" si="75"/>
        <v>0</v>
      </c>
      <c r="N220" s="660">
        <f t="shared" si="76"/>
        <v>0</v>
      </c>
      <c r="O220" s="660">
        <f t="shared" si="77"/>
        <v>0</v>
      </c>
      <c r="P220" s="660">
        <f t="shared" si="78"/>
        <v>0</v>
      </c>
      <c r="Q220" s="660">
        <f t="shared" si="79"/>
        <v>0</v>
      </c>
      <c r="R220" s="658">
        <f t="shared" si="83"/>
        <v>0</v>
      </c>
      <c r="S220" s="641">
        <f t="shared" si="80"/>
        <v>0</v>
      </c>
      <c r="T220" s="641">
        <f t="shared" si="90"/>
        <v>0</v>
      </c>
      <c r="U220" s="659">
        <f t="shared" si="81"/>
        <v>0</v>
      </c>
      <c r="V220" s="661">
        <f t="shared" si="82"/>
        <v>0</v>
      </c>
      <c r="W220" s="315">
        <f t="shared" si="91"/>
        <v>0</v>
      </c>
      <c r="X220" s="315">
        <f t="shared" si="84"/>
        <v>0</v>
      </c>
      <c r="Y220" s="315">
        <f t="shared" si="85"/>
        <v>0</v>
      </c>
      <c r="Z220" s="315">
        <f t="shared" si="86"/>
        <v>0</v>
      </c>
      <c r="AA220" s="321"/>
    </row>
    <row r="221" spans="1:27" x14ac:dyDescent="0.2">
      <c r="A221" s="642" t="s">
        <v>1193</v>
      </c>
      <c r="B221" s="643">
        <v>4008</v>
      </c>
      <c r="C221" s="643">
        <v>1</v>
      </c>
      <c r="D221" s="657" t="str">
        <f t="shared" si="87"/>
        <v/>
      </c>
      <c r="E221" s="658">
        <f t="shared" si="88"/>
        <v>0</v>
      </c>
      <c r="F221" s="659">
        <f t="shared" si="69"/>
        <v>0</v>
      </c>
      <c r="G221" s="660">
        <f t="shared" si="70"/>
        <v>0</v>
      </c>
      <c r="H221" s="660">
        <f t="shared" si="71"/>
        <v>0</v>
      </c>
      <c r="I221" s="660">
        <f t="shared" si="72"/>
        <v>0</v>
      </c>
      <c r="J221" s="660">
        <f t="shared" si="73"/>
        <v>0</v>
      </c>
      <c r="K221" s="660">
        <f t="shared" si="74"/>
        <v>0</v>
      </c>
      <c r="L221" s="661">
        <f t="shared" si="89"/>
        <v>0</v>
      </c>
      <c r="M221" s="659">
        <f t="shared" si="75"/>
        <v>0</v>
      </c>
      <c r="N221" s="660">
        <f t="shared" si="76"/>
        <v>0</v>
      </c>
      <c r="O221" s="660">
        <f t="shared" si="77"/>
        <v>0</v>
      </c>
      <c r="P221" s="660">
        <f t="shared" si="78"/>
        <v>0</v>
      </c>
      <c r="Q221" s="660">
        <f t="shared" si="79"/>
        <v>0</v>
      </c>
      <c r="R221" s="658">
        <f t="shared" si="83"/>
        <v>0</v>
      </c>
      <c r="S221" s="641">
        <f t="shared" si="80"/>
        <v>0</v>
      </c>
      <c r="T221" s="641">
        <f t="shared" si="90"/>
        <v>0</v>
      </c>
      <c r="U221" s="659">
        <f t="shared" si="81"/>
        <v>0</v>
      </c>
      <c r="V221" s="661">
        <f t="shared" si="82"/>
        <v>0</v>
      </c>
      <c r="W221" s="315">
        <f t="shared" si="91"/>
        <v>0</v>
      </c>
      <c r="X221" s="315">
        <f t="shared" si="84"/>
        <v>0</v>
      </c>
      <c r="Y221" s="315">
        <f t="shared" si="85"/>
        <v>0</v>
      </c>
      <c r="Z221" s="315">
        <f t="shared" si="86"/>
        <v>0</v>
      </c>
      <c r="AA221" s="321"/>
    </row>
    <row r="222" spans="1:27" x14ac:dyDescent="0.2">
      <c r="A222" s="642" t="s">
        <v>1193</v>
      </c>
      <c r="B222" s="643">
        <v>5159</v>
      </c>
      <c r="C222" s="643">
        <v>1</v>
      </c>
      <c r="D222" s="657" t="str">
        <f t="shared" si="87"/>
        <v/>
      </c>
      <c r="E222" s="658">
        <f t="shared" si="88"/>
        <v>0</v>
      </c>
      <c r="F222" s="659">
        <f t="shared" si="69"/>
        <v>0</v>
      </c>
      <c r="G222" s="660">
        <f t="shared" si="70"/>
        <v>0</v>
      </c>
      <c r="H222" s="660">
        <f t="shared" si="71"/>
        <v>0</v>
      </c>
      <c r="I222" s="660">
        <f t="shared" si="72"/>
        <v>0</v>
      </c>
      <c r="J222" s="660">
        <f t="shared" si="73"/>
        <v>0</v>
      </c>
      <c r="K222" s="660">
        <f t="shared" si="74"/>
        <v>0</v>
      </c>
      <c r="L222" s="661">
        <f t="shared" si="89"/>
        <v>0</v>
      </c>
      <c r="M222" s="659">
        <f t="shared" si="75"/>
        <v>0</v>
      </c>
      <c r="N222" s="660">
        <f t="shared" si="76"/>
        <v>0</v>
      </c>
      <c r="O222" s="660">
        <f t="shared" si="77"/>
        <v>0</v>
      </c>
      <c r="P222" s="660">
        <f t="shared" si="78"/>
        <v>0</v>
      </c>
      <c r="Q222" s="660">
        <f t="shared" si="79"/>
        <v>0</v>
      </c>
      <c r="R222" s="658">
        <f t="shared" si="83"/>
        <v>0</v>
      </c>
      <c r="S222" s="641">
        <f t="shared" si="80"/>
        <v>0</v>
      </c>
      <c r="T222" s="641">
        <f t="shared" si="90"/>
        <v>0</v>
      </c>
      <c r="U222" s="659">
        <f t="shared" si="81"/>
        <v>0</v>
      </c>
      <c r="V222" s="661">
        <f t="shared" si="82"/>
        <v>0</v>
      </c>
      <c r="W222" s="315">
        <f t="shared" si="91"/>
        <v>0</v>
      </c>
      <c r="X222" s="315">
        <f t="shared" si="84"/>
        <v>0</v>
      </c>
      <c r="Y222" s="315">
        <f t="shared" si="85"/>
        <v>0</v>
      </c>
      <c r="Z222" s="315">
        <f t="shared" si="86"/>
        <v>0</v>
      </c>
      <c r="AA222" s="321"/>
    </row>
    <row r="223" spans="1:27" x14ac:dyDescent="0.2">
      <c r="A223" s="642" t="s">
        <v>749</v>
      </c>
      <c r="B223" s="643">
        <v>5038</v>
      </c>
      <c r="C223" s="643">
        <v>1</v>
      </c>
      <c r="D223" s="657" t="str">
        <f t="shared" si="87"/>
        <v/>
      </c>
      <c r="E223" s="658">
        <f t="shared" si="88"/>
        <v>0</v>
      </c>
      <c r="F223" s="659">
        <f t="shared" si="69"/>
        <v>0</v>
      </c>
      <c r="G223" s="660">
        <f t="shared" si="70"/>
        <v>0</v>
      </c>
      <c r="H223" s="660">
        <f t="shared" si="71"/>
        <v>0</v>
      </c>
      <c r="I223" s="660">
        <f t="shared" si="72"/>
        <v>0</v>
      </c>
      <c r="J223" s="660">
        <f t="shared" si="73"/>
        <v>0</v>
      </c>
      <c r="K223" s="660">
        <f t="shared" si="74"/>
        <v>0</v>
      </c>
      <c r="L223" s="661">
        <f t="shared" si="89"/>
        <v>0</v>
      </c>
      <c r="M223" s="659">
        <f t="shared" si="75"/>
        <v>0</v>
      </c>
      <c r="N223" s="660">
        <f t="shared" si="76"/>
        <v>0</v>
      </c>
      <c r="O223" s="660">
        <f t="shared" si="77"/>
        <v>0</v>
      </c>
      <c r="P223" s="660">
        <f t="shared" si="78"/>
        <v>0</v>
      </c>
      <c r="Q223" s="660">
        <f t="shared" si="79"/>
        <v>0</v>
      </c>
      <c r="R223" s="658">
        <f t="shared" si="83"/>
        <v>0</v>
      </c>
      <c r="S223" s="641">
        <f t="shared" si="80"/>
        <v>0</v>
      </c>
      <c r="T223" s="641">
        <f t="shared" si="90"/>
        <v>0</v>
      </c>
      <c r="U223" s="659">
        <f t="shared" si="81"/>
        <v>0</v>
      </c>
      <c r="V223" s="661">
        <f t="shared" si="82"/>
        <v>0</v>
      </c>
      <c r="W223" s="315">
        <f t="shared" si="91"/>
        <v>0</v>
      </c>
      <c r="X223" s="315">
        <f t="shared" si="84"/>
        <v>0</v>
      </c>
      <c r="Y223" s="315">
        <f t="shared" si="85"/>
        <v>0</v>
      </c>
      <c r="Z223" s="315">
        <f t="shared" si="86"/>
        <v>0</v>
      </c>
      <c r="AA223" s="321"/>
    </row>
    <row r="224" spans="1:27" x14ac:dyDescent="0.2">
      <c r="A224" s="642" t="s">
        <v>589</v>
      </c>
      <c r="B224" s="643">
        <v>6076</v>
      </c>
      <c r="C224" s="643">
        <v>1</v>
      </c>
      <c r="D224" s="657" t="str">
        <f t="shared" si="87"/>
        <v/>
      </c>
      <c r="E224" s="658">
        <f t="shared" si="88"/>
        <v>0</v>
      </c>
      <c r="F224" s="659">
        <f t="shared" si="69"/>
        <v>0</v>
      </c>
      <c r="G224" s="660">
        <f t="shared" si="70"/>
        <v>0</v>
      </c>
      <c r="H224" s="660">
        <f t="shared" si="71"/>
        <v>0</v>
      </c>
      <c r="I224" s="660">
        <f t="shared" si="72"/>
        <v>0</v>
      </c>
      <c r="J224" s="660">
        <f t="shared" si="73"/>
        <v>0</v>
      </c>
      <c r="K224" s="660">
        <f t="shared" si="74"/>
        <v>0</v>
      </c>
      <c r="L224" s="661">
        <f t="shared" si="89"/>
        <v>0</v>
      </c>
      <c r="M224" s="659">
        <f t="shared" si="75"/>
        <v>0</v>
      </c>
      <c r="N224" s="660">
        <f t="shared" si="76"/>
        <v>0</v>
      </c>
      <c r="O224" s="660">
        <f t="shared" si="77"/>
        <v>0</v>
      </c>
      <c r="P224" s="660">
        <f t="shared" si="78"/>
        <v>0</v>
      </c>
      <c r="Q224" s="660">
        <f t="shared" si="79"/>
        <v>0</v>
      </c>
      <c r="R224" s="658">
        <f t="shared" si="83"/>
        <v>0</v>
      </c>
      <c r="S224" s="641">
        <f t="shared" si="80"/>
        <v>0</v>
      </c>
      <c r="T224" s="641">
        <f t="shared" si="90"/>
        <v>0</v>
      </c>
      <c r="U224" s="659">
        <f t="shared" si="81"/>
        <v>0</v>
      </c>
      <c r="V224" s="661">
        <f t="shared" si="82"/>
        <v>0</v>
      </c>
      <c r="W224" s="315">
        <f t="shared" si="91"/>
        <v>0</v>
      </c>
      <c r="X224" s="315">
        <f t="shared" si="84"/>
        <v>0</v>
      </c>
      <c r="Y224" s="315">
        <f t="shared" si="85"/>
        <v>0</v>
      </c>
      <c r="Z224" s="315">
        <f t="shared" si="86"/>
        <v>0</v>
      </c>
      <c r="AA224" s="321"/>
    </row>
    <row r="225" spans="1:27" x14ac:dyDescent="0.2">
      <c r="A225" s="642" t="s">
        <v>750</v>
      </c>
      <c r="B225" s="643">
        <v>7019</v>
      </c>
      <c r="C225" s="643">
        <v>1</v>
      </c>
      <c r="D225" s="657" t="str">
        <f t="shared" si="87"/>
        <v/>
      </c>
      <c r="E225" s="658">
        <f t="shared" si="88"/>
        <v>0</v>
      </c>
      <c r="F225" s="659">
        <f t="shared" si="69"/>
        <v>0</v>
      </c>
      <c r="G225" s="660">
        <f t="shared" si="70"/>
        <v>0</v>
      </c>
      <c r="H225" s="660">
        <f t="shared" si="71"/>
        <v>0</v>
      </c>
      <c r="I225" s="660">
        <f t="shared" si="72"/>
        <v>0</v>
      </c>
      <c r="J225" s="660">
        <f t="shared" si="73"/>
        <v>0</v>
      </c>
      <c r="K225" s="660">
        <f t="shared" si="74"/>
        <v>0</v>
      </c>
      <c r="L225" s="661">
        <f t="shared" si="89"/>
        <v>0</v>
      </c>
      <c r="M225" s="659">
        <f t="shared" si="75"/>
        <v>0</v>
      </c>
      <c r="N225" s="660">
        <f t="shared" si="76"/>
        <v>0</v>
      </c>
      <c r="O225" s="660">
        <f t="shared" si="77"/>
        <v>0</v>
      </c>
      <c r="P225" s="660">
        <f t="shared" si="78"/>
        <v>0</v>
      </c>
      <c r="Q225" s="660">
        <f t="shared" si="79"/>
        <v>0</v>
      </c>
      <c r="R225" s="658">
        <f t="shared" si="83"/>
        <v>0</v>
      </c>
      <c r="S225" s="641">
        <f t="shared" si="80"/>
        <v>0</v>
      </c>
      <c r="T225" s="641">
        <f t="shared" si="90"/>
        <v>0</v>
      </c>
      <c r="U225" s="659">
        <f t="shared" si="81"/>
        <v>0</v>
      </c>
      <c r="V225" s="661">
        <f t="shared" si="82"/>
        <v>0</v>
      </c>
      <c r="W225" s="315">
        <f t="shared" si="91"/>
        <v>0</v>
      </c>
      <c r="X225" s="315">
        <f t="shared" si="84"/>
        <v>0</v>
      </c>
      <c r="Y225" s="315">
        <f t="shared" si="85"/>
        <v>0</v>
      </c>
      <c r="Z225" s="315">
        <f t="shared" si="86"/>
        <v>0</v>
      </c>
      <c r="AA225" s="321"/>
    </row>
    <row r="226" spans="1:27" x14ac:dyDescent="0.2">
      <c r="A226" s="642" t="s">
        <v>751</v>
      </c>
      <c r="B226" s="643">
        <v>6124</v>
      </c>
      <c r="C226" s="643">
        <v>1</v>
      </c>
      <c r="D226" s="657" t="str">
        <f t="shared" si="87"/>
        <v/>
      </c>
      <c r="E226" s="658">
        <f t="shared" si="88"/>
        <v>0</v>
      </c>
      <c r="F226" s="659">
        <f t="shared" si="69"/>
        <v>0</v>
      </c>
      <c r="G226" s="660">
        <f t="shared" si="70"/>
        <v>0</v>
      </c>
      <c r="H226" s="660">
        <f t="shared" si="71"/>
        <v>0</v>
      </c>
      <c r="I226" s="660">
        <f t="shared" si="72"/>
        <v>0</v>
      </c>
      <c r="J226" s="660">
        <f t="shared" si="73"/>
        <v>0</v>
      </c>
      <c r="K226" s="660">
        <f t="shared" si="74"/>
        <v>0</v>
      </c>
      <c r="L226" s="661">
        <f t="shared" si="89"/>
        <v>0</v>
      </c>
      <c r="M226" s="659">
        <f t="shared" si="75"/>
        <v>0</v>
      </c>
      <c r="N226" s="660">
        <f t="shared" si="76"/>
        <v>0</v>
      </c>
      <c r="O226" s="660">
        <f t="shared" si="77"/>
        <v>0</v>
      </c>
      <c r="P226" s="660">
        <f t="shared" si="78"/>
        <v>0</v>
      </c>
      <c r="Q226" s="660">
        <f t="shared" si="79"/>
        <v>0</v>
      </c>
      <c r="R226" s="658">
        <f t="shared" si="83"/>
        <v>0</v>
      </c>
      <c r="S226" s="641">
        <f t="shared" si="80"/>
        <v>0</v>
      </c>
      <c r="T226" s="641">
        <f t="shared" si="90"/>
        <v>0</v>
      </c>
      <c r="U226" s="659">
        <f t="shared" si="81"/>
        <v>0</v>
      </c>
      <c r="V226" s="661">
        <f t="shared" si="82"/>
        <v>0</v>
      </c>
      <c r="W226" s="315">
        <f t="shared" si="91"/>
        <v>0</v>
      </c>
      <c r="X226" s="315">
        <f t="shared" si="84"/>
        <v>0</v>
      </c>
      <c r="Y226" s="315">
        <f t="shared" si="85"/>
        <v>0</v>
      </c>
      <c r="Z226" s="315">
        <f t="shared" si="86"/>
        <v>0</v>
      </c>
      <c r="AA226" s="321"/>
    </row>
    <row r="227" spans="1:27" x14ac:dyDescent="0.2">
      <c r="A227" s="642" t="s">
        <v>1181</v>
      </c>
      <c r="B227" s="643">
        <v>6037</v>
      </c>
      <c r="C227" s="643">
        <v>1</v>
      </c>
      <c r="D227" s="657" t="str">
        <f t="shared" si="87"/>
        <v/>
      </c>
      <c r="E227" s="658">
        <f t="shared" si="88"/>
        <v>0</v>
      </c>
      <c r="F227" s="659">
        <f t="shared" si="69"/>
        <v>0</v>
      </c>
      <c r="G227" s="660">
        <f t="shared" si="70"/>
        <v>0</v>
      </c>
      <c r="H227" s="660">
        <f t="shared" si="71"/>
        <v>0</v>
      </c>
      <c r="I227" s="660">
        <f t="shared" si="72"/>
        <v>0</v>
      </c>
      <c r="J227" s="660">
        <f t="shared" si="73"/>
        <v>0</v>
      </c>
      <c r="K227" s="660">
        <f t="shared" si="74"/>
        <v>0</v>
      </c>
      <c r="L227" s="661">
        <f t="shared" si="89"/>
        <v>0</v>
      </c>
      <c r="M227" s="659">
        <f t="shared" si="75"/>
        <v>0</v>
      </c>
      <c r="N227" s="660">
        <f t="shared" si="76"/>
        <v>0</v>
      </c>
      <c r="O227" s="660">
        <f t="shared" si="77"/>
        <v>0</v>
      </c>
      <c r="P227" s="660">
        <f t="shared" si="78"/>
        <v>0</v>
      </c>
      <c r="Q227" s="660">
        <f t="shared" si="79"/>
        <v>0</v>
      </c>
      <c r="R227" s="658">
        <f t="shared" si="83"/>
        <v>0</v>
      </c>
      <c r="S227" s="641">
        <f t="shared" si="80"/>
        <v>0</v>
      </c>
      <c r="T227" s="641">
        <f t="shared" si="90"/>
        <v>0</v>
      </c>
      <c r="U227" s="659">
        <f t="shared" si="81"/>
        <v>0</v>
      </c>
      <c r="V227" s="661">
        <f t="shared" si="82"/>
        <v>0</v>
      </c>
      <c r="W227" s="315">
        <f t="shared" si="91"/>
        <v>0</v>
      </c>
      <c r="X227" s="315">
        <f t="shared" si="84"/>
        <v>0</v>
      </c>
      <c r="Y227" s="315">
        <f t="shared" si="85"/>
        <v>0</v>
      </c>
      <c r="Z227" s="315">
        <f t="shared" si="86"/>
        <v>0</v>
      </c>
      <c r="AA227" s="321"/>
    </row>
    <row r="228" spans="1:27" x14ac:dyDescent="0.2">
      <c r="A228" s="642" t="s">
        <v>1066</v>
      </c>
      <c r="B228" s="643">
        <v>5059</v>
      </c>
      <c r="C228" s="643">
        <v>1</v>
      </c>
      <c r="D228" s="657" t="str">
        <f t="shared" si="87"/>
        <v/>
      </c>
      <c r="E228" s="658">
        <f t="shared" si="88"/>
        <v>0</v>
      </c>
      <c r="F228" s="659">
        <f t="shared" si="69"/>
        <v>0</v>
      </c>
      <c r="G228" s="660">
        <f t="shared" si="70"/>
        <v>0</v>
      </c>
      <c r="H228" s="660">
        <f t="shared" si="71"/>
        <v>0</v>
      </c>
      <c r="I228" s="660">
        <f t="shared" si="72"/>
        <v>0</v>
      </c>
      <c r="J228" s="660">
        <f t="shared" si="73"/>
        <v>0</v>
      </c>
      <c r="K228" s="660">
        <f t="shared" si="74"/>
        <v>0</v>
      </c>
      <c r="L228" s="661">
        <f t="shared" si="89"/>
        <v>0</v>
      </c>
      <c r="M228" s="659">
        <f t="shared" si="75"/>
        <v>0</v>
      </c>
      <c r="N228" s="660">
        <f t="shared" si="76"/>
        <v>0</v>
      </c>
      <c r="O228" s="660">
        <f t="shared" si="77"/>
        <v>0</v>
      </c>
      <c r="P228" s="660">
        <f t="shared" si="78"/>
        <v>0</v>
      </c>
      <c r="Q228" s="660">
        <f t="shared" si="79"/>
        <v>0</v>
      </c>
      <c r="R228" s="658">
        <f t="shared" si="83"/>
        <v>0</v>
      </c>
      <c r="S228" s="641">
        <f t="shared" si="80"/>
        <v>0</v>
      </c>
      <c r="T228" s="641">
        <f t="shared" si="90"/>
        <v>0</v>
      </c>
      <c r="U228" s="659">
        <f t="shared" si="81"/>
        <v>0</v>
      </c>
      <c r="V228" s="661">
        <f t="shared" si="82"/>
        <v>0</v>
      </c>
      <c r="W228" s="315">
        <f t="shared" si="91"/>
        <v>0</v>
      </c>
      <c r="X228" s="315">
        <f t="shared" si="84"/>
        <v>0</v>
      </c>
      <c r="Y228" s="315">
        <f t="shared" si="85"/>
        <v>0</v>
      </c>
      <c r="Z228" s="315">
        <f t="shared" si="86"/>
        <v>0</v>
      </c>
      <c r="AA228" s="321"/>
    </row>
    <row r="229" spans="1:27" x14ac:dyDescent="0.2">
      <c r="A229" s="642" t="s">
        <v>868</v>
      </c>
      <c r="B229" s="643">
        <v>5109</v>
      </c>
      <c r="C229" s="643">
        <v>1</v>
      </c>
      <c r="D229" s="657" t="str">
        <f t="shared" si="87"/>
        <v/>
      </c>
      <c r="E229" s="658">
        <f t="shared" si="88"/>
        <v>0</v>
      </c>
      <c r="F229" s="659">
        <f t="shared" si="69"/>
        <v>0</v>
      </c>
      <c r="G229" s="660">
        <f t="shared" si="70"/>
        <v>0</v>
      </c>
      <c r="H229" s="660">
        <f t="shared" si="71"/>
        <v>0</v>
      </c>
      <c r="I229" s="660">
        <f t="shared" si="72"/>
        <v>0</v>
      </c>
      <c r="J229" s="660">
        <f t="shared" si="73"/>
        <v>0</v>
      </c>
      <c r="K229" s="660">
        <f t="shared" si="74"/>
        <v>0</v>
      </c>
      <c r="L229" s="661">
        <f t="shared" si="89"/>
        <v>0</v>
      </c>
      <c r="M229" s="659">
        <f t="shared" si="75"/>
        <v>0</v>
      </c>
      <c r="N229" s="660">
        <f t="shared" si="76"/>
        <v>0</v>
      </c>
      <c r="O229" s="660">
        <f t="shared" si="77"/>
        <v>0</v>
      </c>
      <c r="P229" s="660">
        <f t="shared" si="78"/>
        <v>0</v>
      </c>
      <c r="Q229" s="660">
        <f t="shared" si="79"/>
        <v>0</v>
      </c>
      <c r="R229" s="658">
        <f t="shared" si="83"/>
        <v>0</v>
      </c>
      <c r="S229" s="641">
        <f t="shared" si="80"/>
        <v>0</v>
      </c>
      <c r="T229" s="641">
        <f t="shared" si="90"/>
        <v>0</v>
      </c>
      <c r="U229" s="659">
        <f t="shared" si="81"/>
        <v>0</v>
      </c>
      <c r="V229" s="661">
        <f t="shared" si="82"/>
        <v>0</v>
      </c>
      <c r="W229" s="315">
        <f t="shared" si="91"/>
        <v>0</v>
      </c>
      <c r="X229" s="315">
        <f t="shared" si="84"/>
        <v>0</v>
      </c>
      <c r="Y229" s="315">
        <f t="shared" si="85"/>
        <v>0</v>
      </c>
      <c r="Z229" s="315">
        <f t="shared" si="86"/>
        <v>0</v>
      </c>
      <c r="AA229" s="321"/>
    </row>
    <row r="230" spans="1:27" x14ac:dyDescent="0.2">
      <c r="A230" s="642" t="s">
        <v>590</v>
      </c>
      <c r="B230" s="643">
        <v>7045</v>
      </c>
      <c r="C230" s="643">
        <v>1</v>
      </c>
      <c r="D230" s="657" t="str">
        <f t="shared" si="87"/>
        <v/>
      </c>
      <c r="E230" s="658">
        <f t="shared" si="88"/>
        <v>0</v>
      </c>
      <c r="F230" s="659">
        <f t="shared" si="69"/>
        <v>0</v>
      </c>
      <c r="G230" s="660">
        <f t="shared" si="70"/>
        <v>0</v>
      </c>
      <c r="H230" s="660">
        <f t="shared" si="71"/>
        <v>0</v>
      </c>
      <c r="I230" s="660">
        <f t="shared" si="72"/>
        <v>0</v>
      </c>
      <c r="J230" s="660">
        <f t="shared" si="73"/>
        <v>0</v>
      </c>
      <c r="K230" s="660">
        <f t="shared" si="74"/>
        <v>0</v>
      </c>
      <c r="L230" s="661">
        <f t="shared" si="89"/>
        <v>0</v>
      </c>
      <c r="M230" s="659">
        <f t="shared" si="75"/>
        <v>0</v>
      </c>
      <c r="N230" s="660">
        <f t="shared" si="76"/>
        <v>0</v>
      </c>
      <c r="O230" s="660">
        <f t="shared" si="77"/>
        <v>0</v>
      </c>
      <c r="P230" s="660">
        <f t="shared" si="78"/>
        <v>0</v>
      </c>
      <c r="Q230" s="660">
        <f t="shared" si="79"/>
        <v>0</v>
      </c>
      <c r="R230" s="658">
        <f t="shared" si="83"/>
        <v>0</v>
      </c>
      <c r="S230" s="641">
        <f t="shared" si="80"/>
        <v>0</v>
      </c>
      <c r="T230" s="641">
        <f t="shared" si="90"/>
        <v>0</v>
      </c>
      <c r="U230" s="659">
        <f t="shared" si="81"/>
        <v>0</v>
      </c>
      <c r="V230" s="661">
        <f t="shared" si="82"/>
        <v>0</v>
      </c>
      <c r="W230" s="315">
        <f t="shared" si="91"/>
        <v>0</v>
      </c>
      <c r="X230" s="315">
        <f t="shared" si="84"/>
        <v>0</v>
      </c>
      <c r="Y230" s="315">
        <f t="shared" si="85"/>
        <v>0</v>
      </c>
      <c r="Z230" s="315">
        <f t="shared" si="86"/>
        <v>0</v>
      </c>
      <c r="AA230" s="321"/>
    </row>
    <row r="231" spans="1:27" x14ac:dyDescent="0.2">
      <c r="A231" s="642" t="s">
        <v>752</v>
      </c>
      <c r="B231" s="643"/>
      <c r="C231" s="643">
        <v>0</v>
      </c>
      <c r="D231" s="657" t="str">
        <f t="shared" si="87"/>
        <v>(alias)</v>
      </c>
      <c r="E231" s="658">
        <f t="shared" si="88"/>
        <v>0</v>
      </c>
      <c r="F231" s="659">
        <f t="shared" si="69"/>
        <v>0</v>
      </c>
      <c r="G231" s="660">
        <f t="shared" si="70"/>
        <v>0</v>
      </c>
      <c r="H231" s="660">
        <f t="shared" si="71"/>
        <v>0</v>
      </c>
      <c r="I231" s="660">
        <f t="shared" si="72"/>
        <v>0</v>
      </c>
      <c r="J231" s="660">
        <f t="shared" si="73"/>
        <v>0</v>
      </c>
      <c r="K231" s="660">
        <f t="shared" si="74"/>
        <v>0</v>
      </c>
      <c r="L231" s="661">
        <f t="shared" si="89"/>
        <v>0</v>
      </c>
      <c r="M231" s="659">
        <f t="shared" si="75"/>
        <v>0</v>
      </c>
      <c r="N231" s="660">
        <f t="shared" si="76"/>
        <v>0</v>
      </c>
      <c r="O231" s="660">
        <f t="shared" si="77"/>
        <v>0</v>
      </c>
      <c r="P231" s="660">
        <f t="shared" si="78"/>
        <v>0</v>
      </c>
      <c r="Q231" s="660">
        <f t="shared" si="79"/>
        <v>0</v>
      </c>
      <c r="R231" s="658">
        <f t="shared" si="83"/>
        <v>0</v>
      </c>
      <c r="S231" s="641">
        <f t="shared" si="80"/>
        <v>0</v>
      </c>
      <c r="T231" s="641">
        <f t="shared" si="90"/>
        <v>0</v>
      </c>
      <c r="U231" s="659">
        <f t="shared" si="81"/>
        <v>0</v>
      </c>
      <c r="V231" s="661">
        <f t="shared" si="82"/>
        <v>0</v>
      </c>
      <c r="W231" s="315">
        <f t="shared" si="91"/>
        <v>0</v>
      </c>
      <c r="X231" s="315">
        <f t="shared" si="84"/>
        <v>0</v>
      </c>
      <c r="Y231" s="315">
        <f t="shared" si="85"/>
        <v>0</v>
      </c>
      <c r="Z231" s="315">
        <f t="shared" si="86"/>
        <v>0</v>
      </c>
      <c r="AA231" s="321"/>
    </row>
    <row r="232" spans="1:27" x14ac:dyDescent="0.2">
      <c r="A232" s="642" t="s">
        <v>591</v>
      </c>
      <c r="B232" s="643"/>
      <c r="C232" s="643">
        <v>0</v>
      </c>
      <c r="D232" s="657" t="str">
        <f t="shared" si="87"/>
        <v>(alias)</v>
      </c>
      <c r="E232" s="658">
        <f t="shared" si="88"/>
        <v>0</v>
      </c>
      <c r="F232" s="659">
        <f t="shared" si="69"/>
        <v>0</v>
      </c>
      <c r="G232" s="660">
        <f t="shared" si="70"/>
        <v>0</v>
      </c>
      <c r="H232" s="660">
        <f t="shared" si="71"/>
        <v>0</v>
      </c>
      <c r="I232" s="660">
        <f t="shared" si="72"/>
        <v>0</v>
      </c>
      <c r="J232" s="660">
        <f t="shared" si="73"/>
        <v>0</v>
      </c>
      <c r="K232" s="660">
        <f t="shared" si="74"/>
        <v>0</v>
      </c>
      <c r="L232" s="661">
        <f t="shared" si="89"/>
        <v>0</v>
      </c>
      <c r="M232" s="659">
        <f t="shared" si="75"/>
        <v>0</v>
      </c>
      <c r="N232" s="660">
        <f t="shared" si="76"/>
        <v>0</v>
      </c>
      <c r="O232" s="660">
        <f t="shared" si="77"/>
        <v>0</v>
      </c>
      <c r="P232" s="660">
        <f t="shared" si="78"/>
        <v>0</v>
      </c>
      <c r="Q232" s="660">
        <f t="shared" si="79"/>
        <v>0</v>
      </c>
      <c r="R232" s="658">
        <f t="shared" si="83"/>
        <v>0</v>
      </c>
      <c r="S232" s="641">
        <f t="shared" si="80"/>
        <v>0</v>
      </c>
      <c r="T232" s="641">
        <f t="shared" si="90"/>
        <v>0</v>
      </c>
      <c r="U232" s="659">
        <f t="shared" si="81"/>
        <v>0</v>
      </c>
      <c r="V232" s="661">
        <f t="shared" si="82"/>
        <v>0</v>
      </c>
      <c r="W232" s="315">
        <f t="shared" si="91"/>
        <v>0</v>
      </c>
      <c r="X232" s="315">
        <f t="shared" si="84"/>
        <v>0</v>
      </c>
      <c r="Y232" s="315">
        <f t="shared" si="85"/>
        <v>0</v>
      </c>
      <c r="Z232" s="315">
        <f t="shared" si="86"/>
        <v>0</v>
      </c>
      <c r="AA232" s="321"/>
    </row>
    <row r="233" spans="1:27" x14ac:dyDescent="0.2">
      <c r="A233" s="642" t="s">
        <v>592</v>
      </c>
      <c r="B233" s="643">
        <v>7020</v>
      </c>
      <c r="C233" s="643">
        <v>1</v>
      </c>
      <c r="D233" s="657" t="str">
        <f t="shared" si="87"/>
        <v/>
      </c>
      <c r="E233" s="658">
        <f t="shared" si="88"/>
        <v>0</v>
      </c>
      <c r="F233" s="659">
        <f t="shared" si="69"/>
        <v>0</v>
      </c>
      <c r="G233" s="660">
        <f t="shared" si="70"/>
        <v>0</v>
      </c>
      <c r="H233" s="660">
        <f t="shared" si="71"/>
        <v>0</v>
      </c>
      <c r="I233" s="660">
        <f t="shared" si="72"/>
        <v>0</v>
      </c>
      <c r="J233" s="660">
        <f t="shared" si="73"/>
        <v>0</v>
      </c>
      <c r="K233" s="660">
        <f t="shared" si="74"/>
        <v>0</v>
      </c>
      <c r="L233" s="661">
        <f t="shared" si="89"/>
        <v>0</v>
      </c>
      <c r="M233" s="659">
        <f t="shared" si="75"/>
        <v>0</v>
      </c>
      <c r="N233" s="660">
        <f t="shared" si="76"/>
        <v>0</v>
      </c>
      <c r="O233" s="660">
        <f t="shared" si="77"/>
        <v>0</v>
      </c>
      <c r="P233" s="660">
        <f t="shared" si="78"/>
        <v>0</v>
      </c>
      <c r="Q233" s="660">
        <f t="shared" si="79"/>
        <v>0</v>
      </c>
      <c r="R233" s="658">
        <f t="shared" si="83"/>
        <v>0</v>
      </c>
      <c r="S233" s="641">
        <f t="shared" si="80"/>
        <v>0</v>
      </c>
      <c r="T233" s="641">
        <f t="shared" si="90"/>
        <v>0</v>
      </c>
      <c r="U233" s="659">
        <f t="shared" si="81"/>
        <v>0</v>
      </c>
      <c r="V233" s="661">
        <f t="shared" si="82"/>
        <v>0</v>
      </c>
      <c r="W233" s="315">
        <f t="shared" si="91"/>
        <v>0</v>
      </c>
      <c r="X233" s="315">
        <f t="shared" si="84"/>
        <v>0</v>
      </c>
      <c r="Y233" s="315">
        <f t="shared" si="85"/>
        <v>0</v>
      </c>
      <c r="Z233" s="315">
        <f t="shared" si="86"/>
        <v>0</v>
      </c>
      <c r="AA233" s="321"/>
    </row>
    <row r="234" spans="1:27" x14ac:dyDescent="0.2">
      <c r="A234" s="642" t="s">
        <v>1266</v>
      </c>
      <c r="B234" s="643">
        <v>6200</v>
      </c>
      <c r="C234" s="643">
        <v>1</v>
      </c>
      <c r="D234" s="657" t="str">
        <f t="shared" si="87"/>
        <v/>
      </c>
      <c r="E234" s="658">
        <f t="shared" si="88"/>
        <v>0</v>
      </c>
      <c r="F234" s="659">
        <f t="shared" si="69"/>
        <v>0</v>
      </c>
      <c r="G234" s="660">
        <f t="shared" si="70"/>
        <v>0</v>
      </c>
      <c r="H234" s="660">
        <f t="shared" si="71"/>
        <v>0</v>
      </c>
      <c r="I234" s="660">
        <f t="shared" si="72"/>
        <v>0</v>
      </c>
      <c r="J234" s="660">
        <f t="shared" si="73"/>
        <v>0</v>
      </c>
      <c r="K234" s="660">
        <f t="shared" si="74"/>
        <v>0</v>
      </c>
      <c r="L234" s="661">
        <f t="shared" si="89"/>
        <v>0</v>
      </c>
      <c r="M234" s="659">
        <f t="shared" si="75"/>
        <v>0</v>
      </c>
      <c r="N234" s="660">
        <f t="shared" si="76"/>
        <v>0</v>
      </c>
      <c r="O234" s="660">
        <f t="shared" si="77"/>
        <v>0</v>
      </c>
      <c r="P234" s="660">
        <f t="shared" si="78"/>
        <v>0</v>
      </c>
      <c r="Q234" s="660">
        <f t="shared" si="79"/>
        <v>0</v>
      </c>
      <c r="R234" s="658">
        <f t="shared" si="83"/>
        <v>0</v>
      </c>
      <c r="S234" s="641">
        <f t="shared" si="80"/>
        <v>0</v>
      </c>
      <c r="T234" s="641">
        <f t="shared" si="90"/>
        <v>0</v>
      </c>
      <c r="U234" s="659">
        <f t="shared" si="81"/>
        <v>0</v>
      </c>
      <c r="V234" s="661">
        <f t="shared" si="82"/>
        <v>0</v>
      </c>
      <c r="W234" s="315">
        <f t="shared" si="91"/>
        <v>0</v>
      </c>
      <c r="X234" s="315">
        <f t="shared" si="84"/>
        <v>0</v>
      </c>
      <c r="Y234" s="315">
        <f t="shared" si="85"/>
        <v>0</v>
      </c>
      <c r="Z234" s="315">
        <f t="shared" si="86"/>
        <v>0</v>
      </c>
      <c r="AA234" s="321"/>
    </row>
    <row r="235" spans="1:27" x14ac:dyDescent="0.2">
      <c r="A235" s="642" t="s">
        <v>593</v>
      </c>
      <c r="B235" s="643">
        <v>6084</v>
      </c>
      <c r="C235" s="643">
        <v>1</v>
      </c>
      <c r="D235" s="657" t="str">
        <f t="shared" si="87"/>
        <v/>
      </c>
      <c r="E235" s="658">
        <f t="shared" si="88"/>
        <v>0</v>
      </c>
      <c r="F235" s="659">
        <f t="shared" si="69"/>
        <v>0</v>
      </c>
      <c r="G235" s="660">
        <f t="shared" si="70"/>
        <v>0</v>
      </c>
      <c r="H235" s="660">
        <f t="shared" si="71"/>
        <v>0</v>
      </c>
      <c r="I235" s="660">
        <f t="shared" si="72"/>
        <v>0</v>
      </c>
      <c r="J235" s="660">
        <f t="shared" si="73"/>
        <v>0</v>
      </c>
      <c r="K235" s="660">
        <f t="shared" si="74"/>
        <v>0</v>
      </c>
      <c r="L235" s="661">
        <f t="shared" si="89"/>
        <v>0</v>
      </c>
      <c r="M235" s="659">
        <f t="shared" si="75"/>
        <v>0</v>
      </c>
      <c r="N235" s="660">
        <f t="shared" si="76"/>
        <v>0</v>
      </c>
      <c r="O235" s="660">
        <f t="shared" si="77"/>
        <v>0</v>
      </c>
      <c r="P235" s="660">
        <f t="shared" si="78"/>
        <v>0</v>
      </c>
      <c r="Q235" s="660">
        <f t="shared" si="79"/>
        <v>0</v>
      </c>
      <c r="R235" s="658">
        <f t="shared" si="83"/>
        <v>0</v>
      </c>
      <c r="S235" s="641">
        <f t="shared" si="80"/>
        <v>0</v>
      </c>
      <c r="T235" s="641">
        <f t="shared" si="90"/>
        <v>0</v>
      </c>
      <c r="U235" s="659">
        <f t="shared" si="81"/>
        <v>0</v>
      </c>
      <c r="V235" s="661">
        <f t="shared" si="82"/>
        <v>0</v>
      </c>
      <c r="W235" s="315">
        <f t="shared" si="91"/>
        <v>0</v>
      </c>
      <c r="X235" s="315">
        <f t="shared" si="84"/>
        <v>0</v>
      </c>
      <c r="Y235" s="315">
        <f t="shared" si="85"/>
        <v>0</v>
      </c>
      <c r="Z235" s="315">
        <f t="shared" si="86"/>
        <v>0</v>
      </c>
      <c r="AA235" s="321"/>
    </row>
    <row r="236" spans="1:27" x14ac:dyDescent="0.2">
      <c r="A236" s="642" t="s">
        <v>753</v>
      </c>
      <c r="B236" s="643">
        <v>6085</v>
      </c>
      <c r="C236" s="643">
        <v>1</v>
      </c>
      <c r="D236" s="657" t="str">
        <f t="shared" si="87"/>
        <v/>
      </c>
      <c r="E236" s="658">
        <f t="shared" si="88"/>
        <v>0</v>
      </c>
      <c r="F236" s="659">
        <f t="shared" si="69"/>
        <v>0</v>
      </c>
      <c r="G236" s="660">
        <f t="shared" si="70"/>
        <v>0</v>
      </c>
      <c r="H236" s="660">
        <f t="shared" si="71"/>
        <v>0</v>
      </c>
      <c r="I236" s="660">
        <f t="shared" si="72"/>
        <v>0</v>
      </c>
      <c r="J236" s="660">
        <f t="shared" si="73"/>
        <v>0</v>
      </c>
      <c r="K236" s="660">
        <f t="shared" si="74"/>
        <v>0</v>
      </c>
      <c r="L236" s="661">
        <f t="shared" si="89"/>
        <v>0</v>
      </c>
      <c r="M236" s="659">
        <f t="shared" si="75"/>
        <v>0</v>
      </c>
      <c r="N236" s="660">
        <f t="shared" si="76"/>
        <v>0</v>
      </c>
      <c r="O236" s="660">
        <f t="shared" si="77"/>
        <v>0</v>
      </c>
      <c r="P236" s="660">
        <f t="shared" si="78"/>
        <v>0</v>
      </c>
      <c r="Q236" s="660">
        <f t="shared" si="79"/>
        <v>0</v>
      </c>
      <c r="R236" s="658">
        <f t="shared" si="83"/>
        <v>0</v>
      </c>
      <c r="S236" s="641">
        <f t="shared" si="80"/>
        <v>0</v>
      </c>
      <c r="T236" s="641">
        <f t="shared" si="90"/>
        <v>0</v>
      </c>
      <c r="U236" s="659">
        <f t="shared" si="81"/>
        <v>0</v>
      </c>
      <c r="V236" s="661">
        <f t="shared" si="82"/>
        <v>0</v>
      </c>
      <c r="W236" s="315">
        <f t="shared" si="91"/>
        <v>0</v>
      </c>
      <c r="X236" s="315">
        <f t="shared" si="84"/>
        <v>0</v>
      </c>
      <c r="Y236" s="315">
        <f t="shared" si="85"/>
        <v>0</v>
      </c>
      <c r="Z236" s="315">
        <f t="shared" si="86"/>
        <v>0</v>
      </c>
      <c r="AA236" s="321"/>
    </row>
    <row r="237" spans="1:27" x14ac:dyDescent="0.2">
      <c r="A237" s="642" t="s">
        <v>1067</v>
      </c>
      <c r="B237" s="643">
        <v>5046</v>
      </c>
      <c r="C237" s="643">
        <v>1</v>
      </c>
      <c r="D237" s="657" t="str">
        <f t="shared" si="87"/>
        <v/>
      </c>
      <c r="E237" s="658">
        <f t="shared" si="88"/>
        <v>0</v>
      </c>
      <c r="F237" s="659">
        <f t="shared" si="69"/>
        <v>0</v>
      </c>
      <c r="G237" s="660">
        <f t="shared" si="70"/>
        <v>0</v>
      </c>
      <c r="H237" s="660">
        <f t="shared" si="71"/>
        <v>0</v>
      </c>
      <c r="I237" s="660">
        <f t="shared" si="72"/>
        <v>0</v>
      </c>
      <c r="J237" s="660">
        <f t="shared" si="73"/>
        <v>0</v>
      </c>
      <c r="K237" s="660">
        <f t="shared" si="74"/>
        <v>0</v>
      </c>
      <c r="L237" s="661">
        <f t="shared" si="89"/>
        <v>0</v>
      </c>
      <c r="M237" s="659">
        <f t="shared" si="75"/>
        <v>0</v>
      </c>
      <c r="N237" s="660">
        <f t="shared" si="76"/>
        <v>0</v>
      </c>
      <c r="O237" s="660">
        <f t="shared" si="77"/>
        <v>0</v>
      </c>
      <c r="P237" s="660">
        <f t="shared" si="78"/>
        <v>0</v>
      </c>
      <c r="Q237" s="660">
        <f t="shared" si="79"/>
        <v>0</v>
      </c>
      <c r="R237" s="658">
        <f t="shared" si="83"/>
        <v>0</v>
      </c>
      <c r="S237" s="641">
        <f t="shared" si="80"/>
        <v>0</v>
      </c>
      <c r="T237" s="641">
        <f t="shared" si="90"/>
        <v>0</v>
      </c>
      <c r="U237" s="659">
        <f t="shared" si="81"/>
        <v>0</v>
      </c>
      <c r="V237" s="661">
        <f t="shared" si="82"/>
        <v>0</v>
      </c>
      <c r="W237" s="315">
        <f t="shared" si="91"/>
        <v>0</v>
      </c>
      <c r="X237" s="315">
        <f t="shared" si="84"/>
        <v>0</v>
      </c>
      <c r="Y237" s="315">
        <f t="shared" si="85"/>
        <v>0</v>
      </c>
      <c r="Z237" s="315">
        <f t="shared" si="86"/>
        <v>0</v>
      </c>
      <c r="AA237" s="321"/>
    </row>
    <row r="238" spans="1:27" x14ac:dyDescent="0.2">
      <c r="A238" s="642" t="s">
        <v>594</v>
      </c>
      <c r="B238" s="643">
        <v>5106</v>
      </c>
      <c r="C238" s="643">
        <v>1</v>
      </c>
      <c r="D238" s="657" t="str">
        <f t="shared" si="87"/>
        <v/>
      </c>
      <c r="E238" s="658">
        <f t="shared" si="88"/>
        <v>0</v>
      </c>
      <c r="F238" s="659">
        <f t="shared" si="69"/>
        <v>0</v>
      </c>
      <c r="G238" s="660">
        <f t="shared" si="70"/>
        <v>0</v>
      </c>
      <c r="H238" s="660">
        <f t="shared" si="71"/>
        <v>0</v>
      </c>
      <c r="I238" s="660">
        <f t="shared" si="72"/>
        <v>0</v>
      </c>
      <c r="J238" s="660">
        <f t="shared" si="73"/>
        <v>0</v>
      </c>
      <c r="K238" s="660">
        <f t="shared" si="74"/>
        <v>0</v>
      </c>
      <c r="L238" s="661">
        <f t="shared" si="89"/>
        <v>0</v>
      </c>
      <c r="M238" s="659">
        <f t="shared" si="75"/>
        <v>0</v>
      </c>
      <c r="N238" s="660">
        <f t="shared" si="76"/>
        <v>0</v>
      </c>
      <c r="O238" s="660">
        <f t="shared" si="77"/>
        <v>0</v>
      </c>
      <c r="P238" s="660">
        <f t="shared" si="78"/>
        <v>0</v>
      </c>
      <c r="Q238" s="660">
        <f t="shared" si="79"/>
        <v>0</v>
      </c>
      <c r="R238" s="658">
        <f t="shared" si="83"/>
        <v>0</v>
      </c>
      <c r="S238" s="641">
        <f t="shared" si="80"/>
        <v>0</v>
      </c>
      <c r="T238" s="641">
        <f t="shared" si="90"/>
        <v>0</v>
      </c>
      <c r="U238" s="659">
        <f t="shared" si="81"/>
        <v>0</v>
      </c>
      <c r="V238" s="661">
        <f t="shared" si="82"/>
        <v>0</v>
      </c>
      <c r="W238" s="315">
        <f t="shared" si="91"/>
        <v>0</v>
      </c>
      <c r="X238" s="315">
        <f t="shared" si="84"/>
        <v>0</v>
      </c>
      <c r="Y238" s="315">
        <f t="shared" si="85"/>
        <v>0</v>
      </c>
      <c r="Z238" s="315">
        <f t="shared" si="86"/>
        <v>0</v>
      </c>
      <c r="AA238" s="321"/>
    </row>
    <row r="239" spans="1:27" x14ac:dyDescent="0.2">
      <c r="A239" s="642" t="s">
        <v>595</v>
      </c>
      <c r="B239" s="643">
        <v>7057</v>
      </c>
      <c r="C239" s="643">
        <v>1</v>
      </c>
      <c r="D239" s="657" t="str">
        <f t="shared" si="87"/>
        <v/>
      </c>
      <c r="E239" s="658">
        <f t="shared" si="88"/>
        <v>0</v>
      </c>
      <c r="F239" s="659">
        <f t="shared" si="69"/>
        <v>0</v>
      </c>
      <c r="G239" s="660">
        <f t="shared" si="70"/>
        <v>0</v>
      </c>
      <c r="H239" s="660">
        <f t="shared" si="71"/>
        <v>0</v>
      </c>
      <c r="I239" s="660">
        <f t="shared" si="72"/>
        <v>0</v>
      </c>
      <c r="J239" s="660">
        <f t="shared" si="73"/>
        <v>0</v>
      </c>
      <c r="K239" s="660">
        <f t="shared" si="74"/>
        <v>0</v>
      </c>
      <c r="L239" s="661">
        <f t="shared" si="89"/>
        <v>0</v>
      </c>
      <c r="M239" s="659">
        <f t="shared" si="75"/>
        <v>0</v>
      </c>
      <c r="N239" s="660">
        <f t="shared" si="76"/>
        <v>0</v>
      </c>
      <c r="O239" s="660">
        <f t="shared" si="77"/>
        <v>0</v>
      </c>
      <c r="P239" s="660">
        <f t="shared" si="78"/>
        <v>0</v>
      </c>
      <c r="Q239" s="660">
        <f t="shared" si="79"/>
        <v>0</v>
      </c>
      <c r="R239" s="658">
        <f t="shared" si="83"/>
        <v>0</v>
      </c>
      <c r="S239" s="641">
        <f t="shared" si="80"/>
        <v>0</v>
      </c>
      <c r="T239" s="641">
        <f t="shared" si="90"/>
        <v>0</v>
      </c>
      <c r="U239" s="659">
        <f t="shared" si="81"/>
        <v>0</v>
      </c>
      <c r="V239" s="661">
        <f t="shared" si="82"/>
        <v>0</v>
      </c>
      <c r="W239" s="315">
        <f t="shared" si="91"/>
        <v>0</v>
      </c>
      <c r="X239" s="315">
        <f t="shared" si="84"/>
        <v>0</v>
      </c>
      <c r="Y239" s="315">
        <f t="shared" si="85"/>
        <v>0</v>
      </c>
      <c r="Z239" s="315">
        <f t="shared" si="86"/>
        <v>0</v>
      </c>
      <c r="AA239" s="321"/>
    </row>
    <row r="240" spans="1:27" x14ac:dyDescent="0.2">
      <c r="A240" s="642" t="s">
        <v>596</v>
      </c>
      <c r="B240" s="643">
        <v>6086</v>
      </c>
      <c r="C240" s="643">
        <v>1</v>
      </c>
      <c r="D240" s="657" t="str">
        <f t="shared" si="87"/>
        <v/>
      </c>
      <c r="E240" s="658">
        <f t="shared" si="88"/>
        <v>0</v>
      </c>
      <c r="F240" s="659">
        <f t="shared" si="69"/>
        <v>0</v>
      </c>
      <c r="G240" s="660">
        <f t="shared" si="70"/>
        <v>0</v>
      </c>
      <c r="H240" s="660">
        <f t="shared" si="71"/>
        <v>0</v>
      </c>
      <c r="I240" s="660">
        <f t="shared" si="72"/>
        <v>0</v>
      </c>
      <c r="J240" s="660">
        <f t="shared" si="73"/>
        <v>0</v>
      </c>
      <c r="K240" s="660">
        <f t="shared" si="74"/>
        <v>0</v>
      </c>
      <c r="L240" s="661">
        <f t="shared" si="89"/>
        <v>0</v>
      </c>
      <c r="M240" s="659">
        <f t="shared" si="75"/>
        <v>0</v>
      </c>
      <c r="N240" s="660">
        <f t="shared" si="76"/>
        <v>0</v>
      </c>
      <c r="O240" s="660">
        <f t="shared" si="77"/>
        <v>0</v>
      </c>
      <c r="P240" s="660">
        <f t="shared" si="78"/>
        <v>0</v>
      </c>
      <c r="Q240" s="660">
        <f t="shared" si="79"/>
        <v>0</v>
      </c>
      <c r="R240" s="658">
        <f t="shared" si="83"/>
        <v>0</v>
      </c>
      <c r="S240" s="641">
        <f t="shared" si="80"/>
        <v>0</v>
      </c>
      <c r="T240" s="641">
        <f t="shared" si="90"/>
        <v>0</v>
      </c>
      <c r="U240" s="659">
        <f t="shared" si="81"/>
        <v>0</v>
      </c>
      <c r="V240" s="661">
        <f t="shared" si="82"/>
        <v>0</v>
      </c>
      <c r="W240" s="315">
        <f t="shared" si="91"/>
        <v>0</v>
      </c>
      <c r="X240" s="315">
        <f t="shared" si="84"/>
        <v>0</v>
      </c>
      <c r="Y240" s="315">
        <f t="shared" si="85"/>
        <v>0</v>
      </c>
      <c r="Z240" s="315">
        <f t="shared" si="86"/>
        <v>0</v>
      </c>
      <c r="AA240" s="321"/>
    </row>
    <row r="241" spans="1:27" x14ac:dyDescent="0.2">
      <c r="A241" s="642" t="s">
        <v>711</v>
      </c>
      <c r="B241" s="643"/>
      <c r="C241" s="643">
        <v>0</v>
      </c>
      <c r="D241" s="657" t="str">
        <f t="shared" si="87"/>
        <v>(alias)</v>
      </c>
      <c r="E241" s="658">
        <f t="shared" si="88"/>
        <v>0</v>
      </c>
      <c r="F241" s="659">
        <f t="shared" si="69"/>
        <v>0</v>
      </c>
      <c r="G241" s="660">
        <f t="shared" si="70"/>
        <v>0</v>
      </c>
      <c r="H241" s="660">
        <f t="shared" si="71"/>
        <v>0</v>
      </c>
      <c r="I241" s="660">
        <f t="shared" si="72"/>
        <v>0</v>
      </c>
      <c r="J241" s="660">
        <f t="shared" si="73"/>
        <v>0</v>
      </c>
      <c r="K241" s="660">
        <f t="shared" si="74"/>
        <v>0</v>
      </c>
      <c r="L241" s="661">
        <f t="shared" si="89"/>
        <v>0</v>
      </c>
      <c r="M241" s="659">
        <f t="shared" si="75"/>
        <v>0</v>
      </c>
      <c r="N241" s="660">
        <f t="shared" si="76"/>
        <v>0</v>
      </c>
      <c r="O241" s="660">
        <f t="shared" si="77"/>
        <v>0</v>
      </c>
      <c r="P241" s="660">
        <f t="shared" si="78"/>
        <v>0</v>
      </c>
      <c r="Q241" s="660">
        <f t="shared" si="79"/>
        <v>0</v>
      </c>
      <c r="R241" s="658">
        <f t="shared" si="83"/>
        <v>0</v>
      </c>
      <c r="S241" s="641">
        <f t="shared" si="80"/>
        <v>0</v>
      </c>
      <c r="T241" s="641">
        <f t="shared" si="90"/>
        <v>0</v>
      </c>
      <c r="U241" s="659">
        <f t="shared" si="81"/>
        <v>0</v>
      </c>
      <c r="V241" s="661">
        <f t="shared" si="82"/>
        <v>0</v>
      </c>
      <c r="W241" s="315">
        <f t="shared" si="91"/>
        <v>0</v>
      </c>
      <c r="X241" s="315">
        <f t="shared" si="84"/>
        <v>0</v>
      </c>
      <c r="Y241" s="315">
        <f t="shared" si="85"/>
        <v>0</v>
      </c>
      <c r="Z241" s="315">
        <f t="shared" si="86"/>
        <v>0</v>
      </c>
      <c r="AA241" s="321"/>
    </row>
    <row r="242" spans="1:27" x14ac:dyDescent="0.2">
      <c r="A242" s="642" t="s">
        <v>713</v>
      </c>
      <c r="B242" s="643"/>
      <c r="C242" s="643">
        <v>0</v>
      </c>
      <c r="D242" s="657" t="str">
        <f t="shared" si="87"/>
        <v>(alias)</v>
      </c>
      <c r="E242" s="658">
        <f t="shared" si="88"/>
        <v>0</v>
      </c>
      <c r="F242" s="659">
        <f t="shared" si="69"/>
        <v>0</v>
      </c>
      <c r="G242" s="660">
        <f t="shared" si="70"/>
        <v>0</v>
      </c>
      <c r="H242" s="660">
        <f t="shared" si="71"/>
        <v>0</v>
      </c>
      <c r="I242" s="660">
        <f t="shared" si="72"/>
        <v>0</v>
      </c>
      <c r="J242" s="660">
        <f t="shared" si="73"/>
        <v>0</v>
      </c>
      <c r="K242" s="660">
        <f t="shared" si="74"/>
        <v>0</v>
      </c>
      <c r="L242" s="661">
        <f t="shared" si="89"/>
        <v>0</v>
      </c>
      <c r="M242" s="659">
        <f t="shared" si="75"/>
        <v>0</v>
      </c>
      <c r="N242" s="660">
        <f t="shared" si="76"/>
        <v>0</v>
      </c>
      <c r="O242" s="660">
        <f t="shared" si="77"/>
        <v>0</v>
      </c>
      <c r="P242" s="660">
        <f t="shared" si="78"/>
        <v>0</v>
      </c>
      <c r="Q242" s="660">
        <f t="shared" si="79"/>
        <v>0</v>
      </c>
      <c r="R242" s="658">
        <f t="shared" si="83"/>
        <v>0</v>
      </c>
      <c r="S242" s="641">
        <f t="shared" si="80"/>
        <v>0</v>
      </c>
      <c r="T242" s="641">
        <f t="shared" si="90"/>
        <v>0</v>
      </c>
      <c r="U242" s="659">
        <f t="shared" si="81"/>
        <v>0</v>
      </c>
      <c r="V242" s="661">
        <f t="shared" si="82"/>
        <v>0</v>
      </c>
      <c r="W242" s="315">
        <f t="shared" si="91"/>
        <v>0</v>
      </c>
      <c r="X242" s="315">
        <f t="shared" si="84"/>
        <v>0</v>
      </c>
      <c r="Y242" s="315">
        <f t="shared" si="85"/>
        <v>0</v>
      </c>
      <c r="Z242" s="315">
        <f t="shared" si="86"/>
        <v>0</v>
      </c>
      <c r="AA242" s="321"/>
    </row>
    <row r="243" spans="1:27" x14ac:dyDescent="0.2">
      <c r="A243" s="642" t="s">
        <v>714</v>
      </c>
      <c r="B243" s="643"/>
      <c r="C243" s="643">
        <v>0</v>
      </c>
      <c r="D243" s="657" t="str">
        <f t="shared" si="87"/>
        <v>(alias)</v>
      </c>
      <c r="E243" s="658">
        <f t="shared" si="88"/>
        <v>0</v>
      </c>
      <c r="F243" s="659">
        <f t="shared" si="69"/>
        <v>0</v>
      </c>
      <c r="G243" s="660">
        <f t="shared" si="70"/>
        <v>0</v>
      </c>
      <c r="H243" s="660">
        <f t="shared" si="71"/>
        <v>0</v>
      </c>
      <c r="I243" s="660">
        <f t="shared" si="72"/>
        <v>0</v>
      </c>
      <c r="J243" s="660">
        <f t="shared" si="73"/>
        <v>0</v>
      </c>
      <c r="K243" s="660">
        <f t="shared" si="74"/>
        <v>0</v>
      </c>
      <c r="L243" s="661">
        <f t="shared" si="89"/>
        <v>0</v>
      </c>
      <c r="M243" s="659">
        <f t="shared" si="75"/>
        <v>0</v>
      </c>
      <c r="N243" s="660">
        <f t="shared" si="76"/>
        <v>0</v>
      </c>
      <c r="O243" s="660">
        <f t="shared" si="77"/>
        <v>0</v>
      </c>
      <c r="P243" s="660">
        <f t="shared" si="78"/>
        <v>0</v>
      </c>
      <c r="Q243" s="660">
        <f t="shared" si="79"/>
        <v>0</v>
      </c>
      <c r="R243" s="658">
        <f t="shared" si="83"/>
        <v>0</v>
      </c>
      <c r="S243" s="641">
        <f t="shared" si="80"/>
        <v>0</v>
      </c>
      <c r="T243" s="641">
        <f t="shared" si="90"/>
        <v>0</v>
      </c>
      <c r="U243" s="659">
        <f t="shared" si="81"/>
        <v>0</v>
      </c>
      <c r="V243" s="661">
        <f t="shared" si="82"/>
        <v>0</v>
      </c>
      <c r="W243" s="315">
        <f t="shared" si="91"/>
        <v>0</v>
      </c>
      <c r="X243" s="315">
        <f t="shared" si="84"/>
        <v>0</v>
      </c>
      <c r="Y243" s="315">
        <f t="shared" si="85"/>
        <v>0</v>
      </c>
      <c r="Z243" s="315">
        <f t="shared" si="86"/>
        <v>0</v>
      </c>
      <c r="AA243" s="321"/>
    </row>
    <row r="244" spans="1:27" x14ac:dyDescent="0.2">
      <c r="A244" s="642" t="s">
        <v>716</v>
      </c>
      <c r="B244" s="643"/>
      <c r="C244" s="643">
        <v>0</v>
      </c>
      <c r="D244" s="657" t="str">
        <f t="shared" si="87"/>
        <v>(alias)</v>
      </c>
      <c r="E244" s="658">
        <f t="shared" si="88"/>
        <v>0</v>
      </c>
      <c r="F244" s="659">
        <f t="shared" si="69"/>
        <v>0</v>
      </c>
      <c r="G244" s="660">
        <f t="shared" si="70"/>
        <v>0</v>
      </c>
      <c r="H244" s="660">
        <f t="shared" si="71"/>
        <v>0</v>
      </c>
      <c r="I244" s="660">
        <f t="shared" si="72"/>
        <v>0</v>
      </c>
      <c r="J244" s="660">
        <f t="shared" si="73"/>
        <v>0</v>
      </c>
      <c r="K244" s="660">
        <f t="shared" si="74"/>
        <v>0</v>
      </c>
      <c r="L244" s="661">
        <f t="shared" si="89"/>
        <v>0</v>
      </c>
      <c r="M244" s="659">
        <f t="shared" si="75"/>
        <v>0</v>
      </c>
      <c r="N244" s="660">
        <f t="shared" si="76"/>
        <v>0</v>
      </c>
      <c r="O244" s="660">
        <f t="shared" si="77"/>
        <v>0</v>
      </c>
      <c r="P244" s="660">
        <f t="shared" si="78"/>
        <v>0</v>
      </c>
      <c r="Q244" s="660">
        <f t="shared" si="79"/>
        <v>0</v>
      </c>
      <c r="R244" s="658">
        <f t="shared" si="83"/>
        <v>0</v>
      </c>
      <c r="S244" s="641">
        <f t="shared" si="80"/>
        <v>0</v>
      </c>
      <c r="T244" s="641">
        <f t="shared" si="90"/>
        <v>0</v>
      </c>
      <c r="U244" s="659">
        <f t="shared" si="81"/>
        <v>0</v>
      </c>
      <c r="V244" s="661">
        <f t="shared" si="82"/>
        <v>0</v>
      </c>
      <c r="W244" s="315">
        <f t="shared" si="91"/>
        <v>0</v>
      </c>
      <c r="X244" s="315">
        <f t="shared" si="84"/>
        <v>0</v>
      </c>
      <c r="Y244" s="315">
        <f t="shared" si="85"/>
        <v>0</v>
      </c>
      <c r="Z244" s="315">
        <f t="shared" si="86"/>
        <v>0</v>
      </c>
      <c r="AA244" s="321"/>
    </row>
    <row r="245" spans="1:27" x14ac:dyDescent="0.2">
      <c r="A245" s="642" t="s">
        <v>1215</v>
      </c>
      <c r="B245" s="643">
        <v>6041</v>
      </c>
      <c r="C245" s="643">
        <v>1</v>
      </c>
      <c r="D245" s="657" t="str">
        <f t="shared" si="87"/>
        <v/>
      </c>
      <c r="E245" s="658">
        <f t="shared" si="88"/>
        <v>0</v>
      </c>
      <c r="F245" s="659">
        <f t="shared" si="69"/>
        <v>0</v>
      </c>
      <c r="G245" s="660">
        <f t="shared" si="70"/>
        <v>0</v>
      </c>
      <c r="H245" s="660">
        <f t="shared" si="71"/>
        <v>0</v>
      </c>
      <c r="I245" s="660">
        <f t="shared" si="72"/>
        <v>0</v>
      </c>
      <c r="J245" s="660">
        <f t="shared" si="73"/>
        <v>0</v>
      </c>
      <c r="K245" s="660">
        <f t="shared" si="74"/>
        <v>0</v>
      </c>
      <c r="L245" s="661">
        <f t="shared" si="89"/>
        <v>0</v>
      </c>
      <c r="M245" s="659">
        <f t="shared" si="75"/>
        <v>0</v>
      </c>
      <c r="N245" s="660">
        <f t="shared" si="76"/>
        <v>0</v>
      </c>
      <c r="O245" s="660">
        <f t="shared" si="77"/>
        <v>0</v>
      </c>
      <c r="P245" s="660">
        <f t="shared" si="78"/>
        <v>0</v>
      </c>
      <c r="Q245" s="660">
        <f t="shared" si="79"/>
        <v>0</v>
      </c>
      <c r="R245" s="658">
        <f t="shared" si="83"/>
        <v>0</v>
      </c>
      <c r="S245" s="641">
        <f t="shared" si="80"/>
        <v>0</v>
      </c>
      <c r="T245" s="641">
        <f t="shared" si="90"/>
        <v>0</v>
      </c>
      <c r="U245" s="659">
        <f t="shared" si="81"/>
        <v>0</v>
      </c>
      <c r="V245" s="661">
        <f t="shared" si="82"/>
        <v>0</v>
      </c>
      <c r="W245" s="315">
        <f t="shared" si="91"/>
        <v>0</v>
      </c>
      <c r="X245" s="315">
        <f t="shared" si="84"/>
        <v>0</v>
      </c>
      <c r="Y245" s="315">
        <f t="shared" si="85"/>
        <v>0</v>
      </c>
      <c r="Z245" s="315">
        <f t="shared" si="86"/>
        <v>0</v>
      </c>
      <c r="AA245" s="321"/>
    </row>
    <row r="246" spans="1:27" x14ac:dyDescent="0.2">
      <c r="A246" s="642" t="s">
        <v>597</v>
      </c>
      <c r="B246" s="643"/>
      <c r="C246" s="643">
        <v>0</v>
      </c>
      <c r="D246" s="657" t="str">
        <f t="shared" si="87"/>
        <v>(alias)</v>
      </c>
      <c r="E246" s="658">
        <f t="shared" si="88"/>
        <v>0</v>
      </c>
      <c r="F246" s="659">
        <f t="shared" si="69"/>
        <v>0</v>
      </c>
      <c r="G246" s="660">
        <f t="shared" si="70"/>
        <v>0</v>
      </c>
      <c r="H246" s="660">
        <f t="shared" si="71"/>
        <v>0</v>
      </c>
      <c r="I246" s="660">
        <f t="shared" si="72"/>
        <v>0</v>
      </c>
      <c r="J246" s="660">
        <f t="shared" si="73"/>
        <v>0</v>
      </c>
      <c r="K246" s="660">
        <f t="shared" si="74"/>
        <v>0</v>
      </c>
      <c r="L246" s="661">
        <f t="shared" si="89"/>
        <v>0</v>
      </c>
      <c r="M246" s="659">
        <f t="shared" si="75"/>
        <v>0</v>
      </c>
      <c r="N246" s="660">
        <f t="shared" si="76"/>
        <v>0</v>
      </c>
      <c r="O246" s="660">
        <f t="shared" si="77"/>
        <v>0</v>
      </c>
      <c r="P246" s="660">
        <f t="shared" si="78"/>
        <v>0</v>
      </c>
      <c r="Q246" s="660">
        <f t="shared" si="79"/>
        <v>0</v>
      </c>
      <c r="R246" s="658">
        <f t="shared" si="83"/>
        <v>0</v>
      </c>
      <c r="S246" s="641">
        <f t="shared" si="80"/>
        <v>0</v>
      </c>
      <c r="T246" s="641">
        <f t="shared" si="90"/>
        <v>0</v>
      </c>
      <c r="U246" s="659">
        <f t="shared" si="81"/>
        <v>0</v>
      </c>
      <c r="V246" s="661">
        <f t="shared" si="82"/>
        <v>0</v>
      </c>
      <c r="W246" s="315">
        <f t="shared" si="91"/>
        <v>0</v>
      </c>
      <c r="X246" s="315">
        <f t="shared" si="84"/>
        <v>0</v>
      </c>
      <c r="Y246" s="315">
        <f t="shared" si="85"/>
        <v>0</v>
      </c>
      <c r="Z246" s="315">
        <f t="shared" si="86"/>
        <v>0</v>
      </c>
      <c r="AA246" s="321"/>
    </row>
    <row r="247" spans="1:27" x14ac:dyDescent="0.2">
      <c r="A247" s="642" t="s">
        <v>598</v>
      </c>
      <c r="B247" s="643"/>
      <c r="C247" s="643">
        <v>0</v>
      </c>
      <c r="D247" s="657" t="str">
        <f t="shared" si="87"/>
        <v>(alias)</v>
      </c>
      <c r="E247" s="658">
        <f t="shared" si="88"/>
        <v>0</v>
      </c>
      <c r="F247" s="659">
        <f t="shared" si="69"/>
        <v>0</v>
      </c>
      <c r="G247" s="660">
        <f t="shared" si="70"/>
        <v>0</v>
      </c>
      <c r="H247" s="660">
        <f t="shared" si="71"/>
        <v>0</v>
      </c>
      <c r="I247" s="660">
        <f t="shared" si="72"/>
        <v>0</v>
      </c>
      <c r="J247" s="660">
        <f t="shared" si="73"/>
        <v>0</v>
      </c>
      <c r="K247" s="660">
        <f t="shared" si="74"/>
        <v>0</v>
      </c>
      <c r="L247" s="661">
        <f t="shared" si="89"/>
        <v>0</v>
      </c>
      <c r="M247" s="659">
        <f t="shared" si="75"/>
        <v>0</v>
      </c>
      <c r="N247" s="660">
        <f t="shared" si="76"/>
        <v>0</v>
      </c>
      <c r="O247" s="660">
        <f t="shared" si="77"/>
        <v>0</v>
      </c>
      <c r="P247" s="660">
        <f t="shared" si="78"/>
        <v>0</v>
      </c>
      <c r="Q247" s="660">
        <f t="shared" si="79"/>
        <v>0</v>
      </c>
      <c r="R247" s="658">
        <f t="shared" si="83"/>
        <v>0</v>
      </c>
      <c r="S247" s="641">
        <f t="shared" si="80"/>
        <v>0</v>
      </c>
      <c r="T247" s="641">
        <f t="shared" si="90"/>
        <v>0</v>
      </c>
      <c r="U247" s="659">
        <f t="shared" si="81"/>
        <v>0</v>
      </c>
      <c r="V247" s="661">
        <f t="shared" si="82"/>
        <v>0</v>
      </c>
      <c r="W247" s="315">
        <f t="shared" si="91"/>
        <v>0</v>
      </c>
      <c r="X247" s="315">
        <f t="shared" si="84"/>
        <v>0</v>
      </c>
      <c r="Y247" s="315">
        <f t="shared" si="85"/>
        <v>0</v>
      </c>
      <c r="Z247" s="315">
        <f t="shared" si="86"/>
        <v>0</v>
      </c>
      <c r="AA247" s="321"/>
    </row>
    <row r="248" spans="1:27" x14ac:dyDescent="0.2">
      <c r="A248" s="642" t="s">
        <v>599</v>
      </c>
      <c r="B248" s="643">
        <v>6189</v>
      </c>
      <c r="C248" s="643">
        <v>1</v>
      </c>
      <c r="D248" s="657" t="str">
        <f t="shared" si="87"/>
        <v/>
      </c>
      <c r="E248" s="658">
        <f t="shared" si="88"/>
        <v>0</v>
      </c>
      <c r="F248" s="659">
        <f t="shared" si="69"/>
        <v>0</v>
      </c>
      <c r="G248" s="660">
        <f t="shared" si="70"/>
        <v>0</v>
      </c>
      <c r="H248" s="660">
        <f t="shared" si="71"/>
        <v>0</v>
      </c>
      <c r="I248" s="660">
        <f t="shared" si="72"/>
        <v>0</v>
      </c>
      <c r="J248" s="660">
        <f t="shared" si="73"/>
        <v>0</v>
      </c>
      <c r="K248" s="660">
        <f t="shared" si="74"/>
        <v>0</v>
      </c>
      <c r="L248" s="661">
        <f t="shared" si="89"/>
        <v>0</v>
      </c>
      <c r="M248" s="659">
        <f t="shared" si="75"/>
        <v>0</v>
      </c>
      <c r="N248" s="660">
        <f t="shared" si="76"/>
        <v>0</v>
      </c>
      <c r="O248" s="660">
        <f t="shared" si="77"/>
        <v>0</v>
      </c>
      <c r="P248" s="660">
        <f t="shared" si="78"/>
        <v>0</v>
      </c>
      <c r="Q248" s="660">
        <f t="shared" si="79"/>
        <v>0</v>
      </c>
      <c r="R248" s="658">
        <f t="shared" si="83"/>
        <v>0</v>
      </c>
      <c r="S248" s="641">
        <f t="shared" si="80"/>
        <v>0</v>
      </c>
      <c r="T248" s="641">
        <f t="shared" si="90"/>
        <v>0</v>
      </c>
      <c r="U248" s="659">
        <f t="shared" si="81"/>
        <v>0</v>
      </c>
      <c r="V248" s="661">
        <f t="shared" si="82"/>
        <v>0</v>
      </c>
      <c r="W248" s="315">
        <f t="shared" si="91"/>
        <v>0</v>
      </c>
      <c r="X248" s="315">
        <f t="shared" si="84"/>
        <v>0</v>
      </c>
      <c r="Y248" s="315">
        <f t="shared" si="85"/>
        <v>0</v>
      </c>
      <c r="Z248" s="315">
        <f t="shared" si="86"/>
        <v>0</v>
      </c>
      <c r="AA248" s="321"/>
    </row>
    <row r="249" spans="1:27" x14ac:dyDescent="0.2">
      <c r="A249" s="642" t="s">
        <v>600</v>
      </c>
      <c r="B249" s="643">
        <v>7024</v>
      </c>
      <c r="C249" s="643">
        <v>1</v>
      </c>
      <c r="D249" s="657" t="str">
        <f t="shared" si="87"/>
        <v/>
      </c>
      <c r="E249" s="658">
        <f t="shared" si="88"/>
        <v>0</v>
      </c>
      <c r="F249" s="659">
        <f t="shared" si="69"/>
        <v>0</v>
      </c>
      <c r="G249" s="660">
        <f t="shared" si="70"/>
        <v>0</v>
      </c>
      <c r="H249" s="660">
        <f t="shared" si="71"/>
        <v>0</v>
      </c>
      <c r="I249" s="660">
        <f t="shared" si="72"/>
        <v>0</v>
      </c>
      <c r="J249" s="660">
        <f t="shared" si="73"/>
        <v>0</v>
      </c>
      <c r="K249" s="660">
        <f t="shared" si="74"/>
        <v>0</v>
      </c>
      <c r="L249" s="661">
        <f t="shared" si="89"/>
        <v>0</v>
      </c>
      <c r="M249" s="659">
        <f t="shared" si="75"/>
        <v>0</v>
      </c>
      <c r="N249" s="660">
        <f t="shared" si="76"/>
        <v>0</v>
      </c>
      <c r="O249" s="660">
        <f t="shared" si="77"/>
        <v>0</v>
      </c>
      <c r="P249" s="660">
        <f t="shared" si="78"/>
        <v>0</v>
      </c>
      <c r="Q249" s="660">
        <f t="shared" si="79"/>
        <v>0</v>
      </c>
      <c r="R249" s="658">
        <f t="shared" si="83"/>
        <v>0</v>
      </c>
      <c r="S249" s="641">
        <f t="shared" si="80"/>
        <v>0</v>
      </c>
      <c r="T249" s="641">
        <f t="shared" si="90"/>
        <v>0</v>
      </c>
      <c r="U249" s="659">
        <f t="shared" si="81"/>
        <v>0</v>
      </c>
      <c r="V249" s="661">
        <f t="shared" si="82"/>
        <v>0</v>
      </c>
      <c r="W249" s="315">
        <f t="shared" si="91"/>
        <v>0</v>
      </c>
      <c r="X249" s="315">
        <f t="shared" si="84"/>
        <v>0</v>
      </c>
      <c r="Y249" s="315">
        <f t="shared" si="85"/>
        <v>0</v>
      </c>
      <c r="Z249" s="315">
        <f t="shared" si="86"/>
        <v>0</v>
      </c>
      <c r="AA249" s="321"/>
    </row>
    <row r="250" spans="1:27" x14ac:dyDescent="0.2">
      <c r="A250" s="642" t="s">
        <v>1179</v>
      </c>
      <c r="B250" s="643">
        <v>5138</v>
      </c>
      <c r="C250" s="643">
        <v>1</v>
      </c>
      <c r="D250" s="657" t="str">
        <f t="shared" si="87"/>
        <v/>
      </c>
      <c r="E250" s="658">
        <f t="shared" si="88"/>
        <v>0</v>
      </c>
      <c r="F250" s="659">
        <f t="shared" si="69"/>
        <v>0</v>
      </c>
      <c r="G250" s="660">
        <f t="shared" si="70"/>
        <v>0</v>
      </c>
      <c r="H250" s="660">
        <f t="shared" si="71"/>
        <v>0</v>
      </c>
      <c r="I250" s="660">
        <f t="shared" si="72"/>
        <v>0</v>
      </c>
      <c r="J250" s="660">
        <f t="shared" si="73"/>
        <v>0</v>
      </c>
      <c r="K250" s="660">
        <f t="shared" si="74"/>
        <v>0</v>
      </c>
      <c r="L250" s="661">
        <f t="shared" si="89"/>
        <v>0</v>
      </c>
      <c r="M250" s="659">
        <f t="shared" si="75"/>
        <v>0</v>
      </c>
      <c r="N250" s="660">
        <f t="shared" si="76"/>
        <v>0</v>
      </c>
      <c r="O250" s="660">
        <f t="shared" si="77"/>
        <v>0</v>
      </c>
      <c r="P250" s="660">
        <f t="shared" si="78"/>
        <v>0</v>
      </c>
      <c r="Q250" s="660">
        <f t="shared" si="79"/>
        <v>0</v>
      </c>
      <c r="R250" s="658">
        <f t="shared" si="83"/>
        <v>0</v>
      </c>
      <c r="S250" s="641">
        <f t="shared" si="80"/>
        <v>0</v>
      </c>
      <c r="T250" s="641">
        <f t="shared" si="90"/>
        <v>0</v>
      </c>
      <c r="U250" s="659">
        <f t="shared" si="81"/>
        <v>0</v>
      </c>
      <c r="V250" s="661">
        <f t="shared" si="82"/>
        <v>0</v>
      </c>
      <c r="W250" s="315">
        <f t="shared" si="91"/>
        <v>0</v>
      </c>
      <c r="X250" s="315">
        <f t="shared" si="84"/>
        <v>0</v>
      </c>
      <c r="Y250" s="315">
        <f t="shared" si="85"/>
        <v>0</v>
      </c>
      <c r="Z250" s="315">
        <f t="shared" si="86"/>
        <v>0</v>
      </c>
      <c r="AA250" s="321"/>
    </row>
    <row r="251" spans="1:27" x14ac:dyDescent="0.2">
      <c r="A251" s="642" t="s">
        <v>1204</v>
      </c>
      <c r="B251" s="643">
        <v>5150</v>
      </c>
      <c r="C251" s="643">
        <v>1</v>
      </c>
      <c r="D251" s="657" t="str">
        <f t="shared" si="87"/>
        <v/>
      </c>
      <c r="E251" s="658">
        <f t="shared" si="88"/>
        <v>0</v>
      </c>
      <c r="F251" s="659">
        <f t="shared" si="69"/>
        <v>0</v>
      </c>
      <c r="G251" s="660">
        <f t="shared" si="70"/>
        <v>0</v>
      </c>
      <c r="H251" s="660">
        <f t="shared" si="71"/>
        <v>0</v>
      </c>
      <c r="I251" s="660">
        <f t="shared" si="72"/>
        <v>0</v>
      </c>
      <c r="J251" s="660">
        <f t="shared" si="73"/>
        <v>0</v>
      </c>
      <c r="K251" s="660">
        <f t="shared" si="74"/>
        <v>0</v>
      </c>
      <c r="L251" s="661">
        <f t="shared" si="89"/>
        <v>0</v>
      </c>
      <c r="M251" s="659">
        <f t="shared" si="75"/>
        <v>0</v>
      </c>
      <c r="N251" s="660">
        <f t="shared" si="76"/>
        <v>0</v>
      </c>
      <c r="O251" s="660">
        <f t="shared" si="77"/>
        <v>0</v>
      </c>
      <c r="P251" s="660">
        <f t="shared" si="78"/>
        <v>0</v>
      </c>
      <c r="Q251" s="660">
        <f t="shared" si="79"/>
        <v>0</v>
      </c>
      <c r="R251" s="658">
        <f t="shared" si="83"/>
        <v>0</v>
      </c>
      <c r="S251" s="641">
        <f t="shared" si="80"/>
        <v>0</v>
      </c>
      <c r="T251" s="641">
        <f t="shared" si="90"/>
        <v>0</v>
      </c>
      <c r="U251" s="659">
        <f t="shared" si="81"/>
        <v>0</v>
      </c>
      <c r="V251" s="661">
        <f t="shared" si="82"/>
        <v>0</v>
      </c>
      <c r="W251" s="315">
        <f t="shared" si="91"/>
        <v>0</v>
      </c>
      <c r="X251" s="315">
        <f t="shared" si="84"/>
        <v>0</v>
      </c>
      <c r="Y251" s="315">
        <f t="shared" si="85"/>
        <v>0</v>
      </c>
      <c r="Z251" s="315">
        <f t="shared" si="86"/>
        <v>0</v>
      </c>
      <c r="AA251" s="321"/>
    </row>
    <row r="252" spans="1:27" x14ac:dyDescent="0.2">
      <c r="A252" s="642" t="s">
        <v>754</v>
      </c>
      <c r="B252" s="643">
        <v>7021</v>
      </c>
      <c r="C252" s="643">
        <v>1</v>
      </c>
      <c r="D252" s="657" t="str">
        <f t="shared" si="87"/>
        <v/>
      </c>
      <c r="E252" s="658">
        <f t="shared" si="88"/>
        <v>0</v>
      </c>
      <c r="F252" s="659">
        <f t="shared" si="69"/>
        <v>0</v>
      </c>
      <c r="G252" s="660">
        <f t="shared" si="70"/>
        <v>0</v>
      </c>
      <c r="H252" s="660">
        <f t="shared" si="71"/>
        <v>0</v>
      </c>
      <c r="I252" s="660">
        <f t="shared" si="72"/>
        <v>0</v>
      </c>
      <c r="J252" s="660">
        <f t="shared" si="73"/>
        <v>0</v>
      </c>
      <c r="K252" s="660">
        <f t="shared" si="74"/>
        <v>0</v>
      </c>
      <c r="L252" s="661">
        <f t="shared" si="89"/>
        <v>0</v>
      </c>
      <c r="M252" s="659">
        <f t="shared" si="75"/>
        <v>0</v>
      </c>
      <c r="N252" s="660">
        <f t="shared" si="76"/>
        <v>0</v>
      </c>
      <c r="O252" s="660">
        <f t="shared" si="77"/>
        <v>0</v>
      </c>
      <c r="P252" s="660">
        <f t="shared" si="78"/>
        <v>0</v>
      </c>
      <c r="Q252" s="660">
        <f t="shared" si="79"/>
        <v>0</v>
      </c>
      <c r="R252" s="658">
        <f t="shared" si="83"/>
        <v>0</v>
      </c>
      <c r="S252" s="641">
        <f t="shared" si="80"/>
        <v>0</v>
      </c>
      <c r="T252" s="641">
        <f t="shared" si="90"/>
        <v>0</v>
      </c>
      <c r="U252" s="659">
        <f t="shared" si="81"/>
        <v>0</v>
      </c>
      <c r="V252" s="661">
        <f t="shared" si="82"/>
        <v>0</v>
      </c>
      <c r="W252" s="315">
        <f t="shared" si="91"/>
        <v>0</v>
      </c>
      <c r="X252" s="315">
        <f t="shared" si="84"/>
        <v>0</v>
      </c>
      <c r="Y252" s="315">
        <f t="shared" si="85"/>
        <v>0</v>
      </c>
      <c r="Z252" s="315">
        <f t="shared" si="86"/>
        <v>0</v>
      </c>
      <c r="AA252" s="321"/>
    </row>
    <row r="253" spans="1:27" x14ac:dyDescent="0.2">
      <c r="A253" s="642" t="s">
        <v>601</v>
      </c>
      <c r="B253" s="643">
        <v>6081</v>
      </c>
      <c r="C253" s="643">
        <v>1</v>
      </c>
      <c r="D253" s="657" t="str">
        <f t="shared" si="87"/>
        <v/>
      </c>
      <c r="E253" s="658">
        <f t="shared" si="88"/>
        <v>0</v>
      </c>
      <c r="F253" s="659">
        <f t="shared" si="69"/>
        <v>0</v>
      </c>
      <c r="G253" s="660">
        <f t="shared" si="70"/>
        <v>0</v>
      </c>
      <c r="H253" s="660">
        <f t="shared" si="71"/>
        <v>0</v>
      </c>
      <c r="I253" s="660">
        <f t="shared" si="72"/>
        <v>0</v>
      </c>
      <c r="J253" s="660">
        <f t="shared" si="73"/>
        <v>0</v>
      </c>
      <c r="K253" s="660">
        <f t="shared" si="74"/>
        <v>0</v>
      </c>
      <c r="L253" s="661">
        <f t="shared" si="89"/>
        <v>0</v>
      </c>
      <c r="M253" s="659">
        <f t="shared" si="75"/>
        <v>0</v>
      </c>
      <c r="N253" s="660">
        <f t="shared" si="76"/>
        <v>0</v>
      </c>
      <c r="O253" s="660">
        <f t="shared" si="77"/>
        <v>0</v>
      </c>
      <c r="P253" s="660">
        <f t="shared" si="78"/>
        <v>0</v>
      </c>
      <c r="Q253" s="660">
        <f t="shared" si="79"/>
        <v>0</v>
      </c>
      <c r="R253" s="658">
        <f t="shared" si="83"/>
        <v>0</v>
      </c>
      <c r="S253" s="641">
        <f t="shared" si="80"/>
        <v>0</v>
      </c>
      <c r="T253" s="641">
        <f t="shared" si="90"/>
        <v>0</v>
      </c>
      <c r="U253" s="659">
        <f t="shared" si="81"/>
        <v>0</v>
      </c>
      <c r="V253" s="661">
        <f t="shared" si="82"/>
        <v>0</v>
      </c>
      <c r="W253" s="315">
        <f t="shared" si="91"/>
        <v>0</v>
      </c>
      <c r="X253" s="315">
        <f t="shared" si="84"/>
        <v>0</v>
      </c>
      <c r="Y253" s="315">
        <f t="shared" si="85"/>
        <v>0</v>
      </c>
      <c r="Z253" s="315">
        <f t="shared" si="86"/>
        <v>0</v>
      </c>
      <c r="AA253" s="321"/>
    </row>
    <row r="254" spans="1:27" x14ac:dyDescent="0.2">
      <c r="A254" s="642" t="s">
        <v>602</v>
      </c>
      <c r="B254" s="643"/>
      <c r="C254" s="643">
        <v>0</v>
      </c>
      <c r="D254" s="657" t="str">
        <f t="shared" si="87"/>
        <v>(alias)</v>
      </c>
      <c r="E254" s="658">
        <f t="shared" si="88"/>
        <v>0</v>
      </c>
      <c r="F254" s="659">
        <f t="shared" si="69"/>
        <v>0</v>
      </c>
      <c r="G254" s="660">
        <f t="shared" si="70"/>
        <v>0</v>
      </c>
      <c r="H254" s="660">
        <f t="shared" si="71"/>
        <v>0</v>
      </c>
      <c r="I254" s="660">
        <f t="shared" si="72"/>
        <v>0</v>
      </c>
      <c r="J254" s="660">
        <f t="shared" si="73"/>
        <v>0</v>
      </c>
      <c r="K254" s="660">
        <f t="shared" si="74"/>
        <v>0</v>
      </c>
      <c r="L254" s="661">
        <f t="shared" si="89"/>
        <v>0</v>
      </c>
      <c r="M254" s="659">
        <f t="shared" si="75"/>
        <v>0</v>
      </c>
      <c r="N254" s="660">
        <f t="shared" si="76"/>
        <v>0</v>
      </c>
      <c r="O254" s="660">
        <f t="shared" si="77"/>
        <v>0</v>
      </c>
      <c r="P254" s="660">
        <f t="shared" si="78"/>
        <v>0</v>
      </c>
      <c r="Q254" s="660">
        <f t="shared" si="79"/>
        <v>0</v>
      </c>
      <c r="R254" s="658">
        <f t="shared" si="83"/>
        <v>0</v>
      </c>
      <c r="S254" s="641">
        <f t="shared" si="80"/>
        <v>0</v>
      </c>
      <c r="T254" s="641">
        <f t="shared" si="90"/>
        <v>0</v>
      </c>
      <c r="U254" s="659">
        <f t="shared" si="81"/>
        <v>0</v>
      </c>
      <c r="V254" s="661">
        <f t="shared" si="82"/>
        <v>0</v>
      </c>
      <c r="W254" s="315">
        <f t="shared" si="91"/>
        <v>0</v>
      </c>
      <c r="X254" s="315">
        <f t="shared" si="84"/>
        <v>0</v>
      </c>
      <c r="Y254" s="315">
        <f t="shared" si="85"/>
        <v>0</v>
      </c>
      <c r="Z254" s="315">
        <f t="shared" si="86"/>
        <v>0</v>
      </c>
      <c r="AA254" s="321"/>
    </row>
    <row r="255" spans="1:27" x14ac:dyDescent="0.2">
      <c r="A255" s="642" t="s">
        <v>603</v>
      </c>
      <c r="B255" s="643">
        <v>5039</v>
      </c>
      <c r="C255" s="643">
        <v>1</v>
      </c>
      <c r="D255" s="657" t="str">
        <f t="shared" si="87"/>
        <v/>
      </c>
      <c r="E255" s="658">
        <f t="shared" si="88"/>
        <v>0</v>
      </c>
      <c r="F255" s="659">
        <f t="shared" si="69"/>
        <v>0</v>
      </c>
      <c r="G255" s="660">
        <f t="shared" si="70"/>
        <v>0</v>
      </c>
      <c r="H255" s="660">
        <f t="shared" si="71"/>
        <v>0</v>
      </c>
      <c r="I255" s="660">
        <f t="shared" si="72"/>
        <v>0</v>
      </c>
      <c r="J255" s="660">
        <f t="shared" si="73"/>
        <v>0</v>
      </c>
      <c r="K255" s="660">
        <f t="shared" si="74"/>
        <v>0</v>
      </c>
      <c r="L255" s="661">
        <f t="shared" si="89"/>
        <v>0</v>
      </c>
      <c r="M255" s="659">
        <f t="shared" si="75"/>
        <v>0</v>
      </c>
      <c r="N255" s="660">
        <f t="shared" si="76"/>
        <v>0</v>
      </c>
      <c r="O255" s="660">
        <f t="shared" si="77"/>
        <v>0</v>
      </c>
      <c r="P255" s="660">
        <f t="shared" si="78"/>
        <v>0</v>
      </c>
      <c r="Q255" s="660">
        <f t="shared" si="79"/>
        <v>0</v>
      </c>
      <c r="R255" s="658">
        <f t="shared" si="83"/>
        <v>0</v>
      </c>
      <c r="S255" s="641">
        <f t="shared" si="80"/>
        <v>0</v>
      </c>
      <c r="T255" s="641">
        <f t="shared" si="90"/>
        <v>0</v>
      </c>
      <c r="U255" s="659">
        <f t="shared" si="81"/>
        <v>0</v>
      </c>
      <c r="V255" s="661">
        <f t="shared" si="82"/>
        <v>0</v>
      </c>
      <c r="W255" s="315">
        <f t="shared" si="91"/>
        <v>0</v>
      </c>
      <c r="X255" s="315">
        <f t="shared" si="84"/>
        <v>0</v>
      </c>
      <c r="Y255" s="315">
        <f t="shared" si="85"/>
        <v>0</v>
      </c>
      <c r="Z255" s="315">
        <f t="shared" si="86"/>
        <v>0</v>
      </c>
      <c r="AA255" s="321"/>
    </row>
    <row r="256" spans="1:27" x14ac:dyDescent="0.2">
      <c r="A256" s="642" t="s">
        <v>755</v>
      </c>
      <c r="B256" s="643">
        <v>7022</v>
      </c>
      <c r="C256" s="643">
        <v>1</v>
      </c>
      <c r="D256" s="657" t="str">
        <f t="shared" si="87"/>
        <v/>
      </c>
      <c r="E256" s="658">
        <f t="shared" si="88"/>
        <v>0</v>
      </c>
      <c r="F256" s="659">
        <f t="shared" si="69"/>
        <v>0</v>
      </c>
      <c r="G256" s="660">
        <f t="shared" si="70"/>
        <v>0</v>
      </c>
      <c r="H256" s="660">
        <f t="shared" si="71"/>
        <v>0</v>
      </c>
      <c r="I256" s="660">
        <f t="shared" si="72"/>
        <v>0</v>
      </c>
      <c r="J256" s="660">
        <f t="shared" si="73"/>
        <v>0</v>
      </c>
      <c r="K256" s="660">
        <f t="shared" si="74"/>
        <v>0</v>
      </c>
      <c r="L256" s="661">
        <f t="shared" si="89"/>
        <v>0</v>
      </c>
      <c r="M256" s="659">
        <f t="shared" si="75"/>
        <v>0</v>
      </c>
      <c r="N256" s="660">
        <f t="shared" si="76"/>
        <v>0</v>
      </c>
      <c r="O256" s="660">
        <f t="shared" si="77"/>
        <v>0</v>
      </c>
      <c r="P256" s="660">
        <f t="shared" si="78"/>
        <v>0</v>
      </c>
      <c r="Q256" s="660">
        <f t="shared" si="79"/>
        <v>0</v>
      </c>
      <c r="R256" s="658">
        <f t="shared" si="83"/>
        <v>0</v>
      </c>
      <c r="S256" s="641">
        <f t="shared" si="80"/>
        <v>0</v>
      </c>
      <c r="T256" s="641">
        <f t="shared" si="90"/>
        <v>0</v>
      </c>
      <c r="U256" s="659">
        <f t="shared" si="81"/>
        <v>0</v>
      </c>
      <c r="V256" s="661">
        <f t="shared" si="82"/>
        <v>0</v>
      </c>
      <c r="W256" s="315">
        <f t="shared" si="91"/>
        <v>0</v>
      </c>
      <c r="X256" s="315">
        <f t="shared" si="84"/>
        <v>0</v>
      </c>
      <c r="Y256" s="315">
        <f t="shared" si="85"/>
        <v>0</v>
      </c>
      <c r="Z256" s="315">
        <f t="shared" si="86"/>
        <v>0</v>
      </c>
      <c r="AA256" s="321"/>
    </row>
    <row r="257" spans="1:27" x14ac:dyDescent="0.2">
      <c r="A257" s="642" t="s">
        <v>604</v>
      </c>
      <c r="B257" s="643"/>
      <c r="C257" s="643">
        <v>0</v>
      </c>
      <c r="D257" s="657" t="str">
        <f t="shared" si="87"/>
        <v>(alias)</v>
      </c>
      <c r="E257" s="658">
        <f t="shared" si="88"/>
        <v>0</v>
      </c>
      <c r="F257" s="659">
        <f t="shared" si="69"/>
        <v>0</v>
      </c>
      <c r="G257" s="660">
        <f t="shared" si="70"/>
        <v>0</v>
      </c>
      <c r="H257" s="660">
        <f t="shared" si="71"/>
        <v>0</v>
      </c>
      <c r="I257" s="660">
        <f t="shared" si="72"/>
        <v>0</v>
      </c>
      <c r="J257" s="660">
        <f t="shared" si="73"/>
        <v>0</v>
      </c>
      <c r="K257" s="660">
        <f t="shared" si="74"/>
        <v>0</v>
      </c>
      <c r="L257" s="661">
        <f t="shared" si="89"/>
        <v>0</v>
      </c>
      <c r="M257" s="659">
        <f t="shared" si="75"/>
        <v>0</v>
      </c>
      <c r="N257" s="660">
        <f t="shared" si="76"/>
        <v>0</v>
      </c>
      <c r="O257" s="660">
        <f t="shared" si="77"/>
        <v>0</v>
      </c>
      <c r="P257" s="660">
        <f t="shared" si="78"/>
        <v>0</v>
      </c>
      <c r="Q257" s="660">
        <f t="shared" si="79"/>
        <v>0</v>
      </c>
      <c r="R257" s="658">
        <f t="shared" si="83"/>
        <v>0</v>
      </c>
      <c r="S257" s="641">
        <f t="shared" si="80"/>
        <v>0</v>
      </c>
      <c r="T257" s="641">
        <f t="shared" si="90"/>
        <v>0</v>
      </c>
      <c r="U257" s="659">
        <f t="shared" si="81"/>
        <v>0</v>
      </c>
      <c r="V257" s="661">
        <f t="shared" si="82"/>
        <v>0</v>
      </c>
      <c r="W257" s="315">
        <f t="shared" si="91"/>
        <v>0</v>
      </c>
      <c r="X257" s="315">
        <f t="shared" si="84"/>
        <v>0</v>
      </c>
      <c r="Y257" s="315">
        <f t="shared" si="85"/>
        <v>0</v>
      </c>
      <c r="Z257" s="315">
        <f t="shared" si="86"/>
        <v>0</v>
      </c>
      <c r="AA257" s="321"/>
    </row>
    <row r="258" spans="1:27" x14ac:dyDescent="0.2">
      <c r="A258" s="642" t="s">
        <v>605</v>
      </c>
      <c r="B258" s="643"/>
      <c r="C258" s="643">
        <v>0</v>
      </c>
      <c r="D258" s="657" t="str">
        <f t="shared" si="87"/>
        <v>(alias)</v>
      </c>
      <c r="E258" s="658">
        <f t="shared" si="88"/>
        <v>0</v>
      </c>
      <c r="F258" s="659">
        <f t="shared" si="69"/>
        <v>0</v>
      </c>
      <c r="G258" s="660">
        <f t="shared" si="70"/>
        <v>0</v>
      </c>
      <c r="H258" s="660">
        <f t="shared" si="71"/>
        <v>0</v>
      </c>
      <c r="I258" s="660">
        <f t="shared" si="72"/>
        <v>0</v>
      </c>
      <c r="J258" s="660">
        <f t="shared" si="73"/>
        <v>0</v>
      </c>
      <c r="K258" s="660">
        <f t="shared" si="74"/>
        <v>0</v>
      </c>
      <c r="L258" s="661">
        <f t="shared" si="89"/>
        <v>0</v>
      </c>
      <c r="M258" s="659">
        <f t="shared" si="75"/>
        <v>0</v>
      </c>
      <c r="N258" s="660">
        <f t="shared" si="76"/>
        <v>0</v>
      </c>
      <c r="O258" s="660">
        <f t="shared" si="77"/>
        <v>0</v>
      </c>
      <c r="P258" s="660">
        <f t="shared" si="78"/>
        <v>0</v>
      </c>
      <c r="Q258" s="660">
        <f t="shared" si="79"/>
        <v>0</v>
      </c>
      <c r="R258" s="658">
        <f t="shared" si="83"/>
        <v>0</v>
      </c>
      <c r="S258" s="641">
        <f t="shared" si="80"/>
        <v>0</v>
      </c>
      <c r="T258" s="641">
        <f t="shared" si="90"/>
        <v>0</v>
      </c>
      <c r="U258" s="659">
        <f t="shared" si="81"/>
        <v>0</v>
      </c>
      <c r="V258" s="661">
        <f t="shared" si="82"/>
        <v>0</v>
      </c>
      <c r="W258" s="315">
        <f t="shared" si="91"/>
        <v>0</v>
      </c>
      <c r="X258" s="315">
        <f t="shared" si="84"/>
        <v>0</v>
      </c>
      <c r="Y258" s="315">
        <f t="shared" si="85"/>
        <v>0</v>
      </c>
      <c r="Z258" s="315">
        <f t="shared" si="86"/>
        <v>0</v>
      </c>
      <c r="AA258" s="321"/>
    </row>
    <row r="259" spans="1:27" x14ac:dyDescent="0.2">
      <c r="A259" s="642" t="s">
        <v>606</v>
      </c>
      <c r="B259" s="643">
        <v>5040</v>
      </c>
      <c r="C259" s="643">
        <v>1</v>
      </c>
      <c r="D259" s="657" t="str">
        <f t="shared" si="87"/>
        <v/>
      </c>
      <c r="E259" s="658">
        <f t="shared" si="88"/>
        <v>0</v>
      </c>
      <c r="F259" s="659">
        <f t="shared" si="69"/>
        <v>0</v>
      </c>
      <c r="G259" s="660">
        <f t="shared" si="70"/>
        <v>0</v>
      </c>
      <c r="H259" s="660">
        <f t="shared" si="71"/>
        <v>0</v>
      </c>
      <c r="I259" s="660">
        <f t="shared" si="72"/>
        <v>0</v>
      </c>
      <c r="J259" s="660">
        <f t="shared" si="73"/>
        <v>0</v>
      </c>
      <c r="K259" s="660">
        <f t="shared" si="74"/>
        <v>0</v>
      </c>
      <c r="L259" s="661">
        <f t="shared" si="89"/>
        <v>0</v>
      </c>
      <c r="M259" s="659">
        <f t="shared" si="75"/>
        <v>0</v>
      </c>
      <c r="N259" s="660">
        <f t="shared" si="76"/>
        <v>0</v>
      </c>
      <c r="O259" s="660">
        <f t="shared" si="77"/>
        <v>0</v>
      </c>
      <c r="P259" s="660">
        <f t="shared" si="78"/>
        <v>0</v>
      </c>
      <c r="Q259" s="660">
        <f t="shared" si="79"/>
        <v>0</v>
      </c>
      <c r="R259" s="658">
        <f t="shared" si="83"/>
        <v>0</v>
      </c>
      <c r="S259" s="641">
        <f t="shared" si="80"/>
        <v>0</v>
      </c>
      <c r="T259" s="641">
        <f t="shared" si="90"/>
        <v>0</v>
      </c>
      <c r="U259" s="659">
        <f t="shared" si="81"/>
        <v>0</v>
      </c>
      <c r="V259" s="661">
        <f t="shared" si="82"/>
        <v>0</v>
      </c>
      <c r="W259" s="315">
        <f t="shared" si="91"/>
        <v>0</v>
      </c>
      <c r="X259" s="315">
        <f t="shared" si="84"/>
        <v>0</v>
      </c>
      <c r="Y259" s="315">
        <f t="shared" si="85"/>
        <v>0</v>
      </c>
      <c r="Z259" s="315">
        <f t="shared" si="86"/>
        <v>0</v>
      </c>
      <c r="AA259" s="321"/>
    </row>
    <row r="260" spans="1:27" x14ac:dyDescent="0.2">
      <c r="A260" s="642" t="s">
        <v>756</v>
      </c>
      <c r="B260" s="643">
        <v>6094</v>
      </c>
      <c r="C260" s="643">
        <v>1</v>
      </c>
      <c r="D260" s="657" t="str">
        <f t="shared" si="87"/>
        <v/>
      </c>
      <c r="E260" s="658">
        <f t="shared" si="88"/>
        <v>0</v>
      </c>
      <c r="F260" s="659">
        <f t="shared" si="69"/>
        <v>0</v>
      </c>
      <c r="G260" s="660">
        <f t="shared" si="70"/>
        <v>0</v>
      </c>
      <c r="H260" s="660">
        <f t="shared" si="71"/>
        <v>0</v>
      </c>
      <c r="I260" s="660">
        <f t="shared" si="72"/>
        <v>0</v>
      </c>
      <c r="J260" s="660">
        <f t="shared" si="73"/>
        <v>0</v>
      </c>
      <c r="K260" s="660">
        <f t="shared" si="74"/>
        <v>0</v>
      </c>
      <c r="L260" s="661">
        <f t="shared" si="89"/>
        <v>0</v>
      </c>
      <c r="M260" s="659">
        <f t="shared" si="75"/>
        <v>0</v>
      </c>
      <c r="N260" s="660">
        <f t="shared" si="76"/>
        <v>0</v>
      </c>
      <c r="O260" s="660">
        <f t="shared" si="77"/>
        <v>0</v>
      </c>
      <c r="P260" s="660">
        <f t="shared" si="78"/>
        <v>0</v>
      </c>
      <c r="Q260" s="660">
        <f t="shared" si="79"/>
        <v>0</v>
      </c>
      <c r="R260" s="658">
        <f t="shared" si="83"/>
        <v>0</v>
      </c>
      <c r="S260" s="641">
        <f t="shared" si="80"/>
        <v>0</v>
      </c>
      <c r="T260" s="641">
        <f t="shared" si="90"/>
        <v>0</v>
      </c>
      <c r="U260" s="659">
        <f t="shared" si="81"/>
        <v>0</v>
      </c>
      <c r="V260" s="661">
        <f t="shared" si="82"/>
        <v>0</v>
      </c>
      <c r="W260" s="315">
        <f t="shared" si="91"/>
        <v>0</v>
      </c>
      <c r="X260" s="315">
        <f t="shared" si="84"/>
        <v>0</v>
      </c>
      <c r="Y260" s="315">
        <f t="shared" si="85"/>
        <v>0</v>
      </c>
      <c r="Z260" s="315">
        <f t="shared" si="86"/>
        <v>0</v>
      </c>
      <c r="AA260" s="321"/>
    </row>
    <row r="261" spans="1:27" x14ac:dyDescent="0.2">
      <c r="A261" s="642" t="s">
        <v>607</v>
      </c>
      <c r="B261" s="643"/>
      <c r="C261" s="643">
        <v>0</v>
      </c>
      <c r="D261" s="657" t="str">
        <f t="shared" si="87"/>
        <v>(alias)</v>
      </c>
      <c r="E261" s="658">
        <f t="shared" si="88"/>
        <v>0</v>
      </c>
      <c r="F261" s="659">
        <f t="shared" si="69"/>
        <v>0</v>
      </c>
      <c r="G261" s="660">
        <f t="shared" si="70"/>
        <v>0</v>
      </c>
      <c r="H261" s="660">
        <f t="shared" si="71"/>
        <v>0</v>
      </c>
      <c r="I261" s="660">
        <f t="shared" si="72"/>
        <v>0</v>
      </c>
      <c r="J261" s="660">
        <f t="shared" si="73"/>
        <v>0</v>
      </c>
      <c r="K261" s="660">
        <f t="shared" si="74"/>
        <v>0</v>
      </c>
      <c r="L261" s="661">
        <f t="shared" si="89"/>
        <v>0</v>
      </c>
      <c r="M261" s="659">
        <f t="shared" si="75"/>
        <v>0</v>
      </c>
      <c r="N261" s="660">
        <f t="shared" si="76"/>
        <v>0</v>
      </c>
      <c r="O261" s="660">
        <f t="shared" si="77"/>
        <v>0</v>
      </c>
      <c r="P261" s="660">
        <f t="shared" si="78"/>
        <v>0</v>
      </c>
      <c r="Q261" s="660">
        <f t="shared" si="79"/>
        <v>0</v>
      </c>
      <c r="R261" s="658">
        <f t="shared" si="83"/>
        <v>0</v>
      </c>
      <c r="S261" s="641">
        <f t="shared" si="80"/>
        <v>0</v>
      </c>
      <c r="T261" s="641">
        <f t="shared" si="90"/>
        <v>0</v>
      </c>
      <c r="U261" s="659">
        <f t="shared" si="81"/>
        <v>0</v>
      </c>
      <c r="V261" s="661">
        <f t="shared" si="82"/>
        <v>0</v>
      </c>
      <c r="W261" s="315">
        <f t="shared" si="91"/>
        <v>0</v>
      </c>
      <c r="X261" s="315">
        <f t="shared" si="84"/>
        <v>0</v>
      </c>
      <c r="Y261" s="315">
        <f t="shared" si="85"/>
        <v>0</v>
      </c>
      <c r="Z261" s="315">
        <f t="shared" si="86"/>
        <v>0</v>
      </c>
      <c r="AA261" s="321"/>
    </row>
    <row r="262" spans="1:27" x14ac:dyDescent="0.2">
      <c r="A262" s="642" t="s">
        <v>608</v>
      </c>
      <c r="B262" s="643">
        <v>7049</v>
      </c>
      <c r="C262" s="643">
        <v>1</v>
      </c>
      <c r="D262" s="657" t="str">
        <f t="shared" si="87"/>
        <v/>
      </c>
      <c r="E262" s="658">
        <f t="shared" si="88"/>
        <v>0</v>
      </c>
      <c r="F262" s="659">
        <f t="shared" si="69"/>
        <v>0</v>
      </c>
      <c r="G262" s="660">
        <f t="shared" si="70"/>
        <v>0</v>
      </c>
      <c r="H262" s="660">
        <f t="shared" si="71"/>
        <v>0</v>
      </c>
      <c r="I262" s="660">
        <f t="shared" si="72"/>
        <v>0</v>
      </c>
      <c r="J262" s="660">
        <f t="shared" si="73"/>
        <v>0</v>
      </c>
      <c r="K262" s="660">
        <f t="shared" si="74"/>
        <v>0</v>
      </c>
      <c r="L262" s="661">
        <f t="shared" si="89"/>
        <v>0</v>
      </c>
      <c r="M262" s="659">
        <f t="shared" si="75"/>
        <v>0</v>
      </c>
      <c r="N262" s="660">
        <f t="shared" si="76"/>
        <v>0</v>
      </c>
      <c r="O262" s="660">
        <f t="shared" si="77"/>
        <v>0</v>
      </c>
      <c r="P262" s="660">
        <f t="shared" si="78"/>
        <v>0</v>
      </c>
      <c r="Q262" s="660">
        <f t="shared" si="79"/>
        <v>0</v>
      </c>
      <c r="R262" s="658">
        <f t="shared" si="83"/>
        <v>0</v>
      </c>
      <c r="S262" s="641">
        <f t="shared" si="80"/>
        <v>0</v>
      </c>
      <c r="T262" s="641">
        <f t="shared" si="90"/>
        <v>0</v>
      </c>
      <c r="U262" s="659">
        <f t="shared" si="81"/>
        <v>0</v>
      </c>
      <c r="V262" s="661">
        <f t="shared" si="82"/>
        <v>0</v>
      </c>
      <c r="W262" s="315">
        <f t="shared" si="91"/>
        <v>0</v>
      </c>
      <c r="X262" s="315">
        <f t="shared" si="84"/>
        <v>0</v>
      </c>
      <c r="Y262" s="315">
        <f t="shared" si="85"/>
        <v>0</v>
      </c>
      <c r="Z262" s="315">
        <f t="shared" si="86"/>
        <v>0</v>
      </c>
      <c r="AA262" s="321"/>
    </row>
    <row r="263" spans="1:27" x14ac:dyDescent="0.2">
      <c r="A263" s="642" t="s">
        <v>609</v>
      </c>
      <c r="B263" s="643">
        <v>7023</v>
      </c>
      <c r="C263" s="643">
        <v>1</v>
      </c>
      <c r="D263" s="657" t="str">
        <f t="shared" si="87"/>
        <v/>
      </c>
      <c r="E263" s="658">
        <f t="shared" si="88"/>
        <v>0</v>
      </c>
      <c r="F263" s="659">
        <f t="shared" si="69"/>
        <v>0</v>
      </c>
      <c r="G263" s="660">
        <f t="shared" si="70"/>
        <v>0</v>
      </c>
      <c r="H263" s="660">
        <f t="shared" si="71"/>
        <v>0</v>
      </c>
      <c r="I263" s="660">
        <f t="shared" si="72"/>
        <v>0</v>
      </c>
      <c r="J263" s="660">
        <f t="shared" si="73"/>
        <v>0</v>
      </c>
      <c r="K263" s="660">
        <f t="shared" si="74"/>
        <v>0</v>
      </c>
      <c r="L263" s="661">
        <f t="shared" si="89"/>
        <v>0</v>
      </c>
      <c r="M263" s="659">
        <f t="shared" si="75"/>
        <v>0</v>
      </c>
      <c r="N263" s="660">
        <f t="shared" si="76"/>
        <v>0</v>
      </c>
      <c r="O263" s="660">
        <f t="shared" si="77"/>
        <v>0</v>
      </c>
      <c r="P263" s="660">
        <f t="shared" si="78"/>
        <v>0</v>
      </c>
      <c r="Q263" s="660">
        <f t="shared" si="79"/>
        <v>0</v>
      </c>
      <c r="R263" s="658">
        <f t="shared" si="83"/>
        <v>0</v>
      </c>
      <c r="S263" s="641">
        <f t="shared" si="80"/>
        <v>0</v>
      </c>
      <c r="T263" s="641">
        <f t="shared" si="90"/>
        <v>0</v>
      </c>
      <c r="U263" s="659">
        <f t="shared" si="81"/>
        <v>0</v>
      </c>
      <c r="V263" s="661">
        <f t="shared" si="82"/>
        <v>0</v>
      </c>
      <c r="W263" s="315">
        <f t="shared" si="91"/>
        <v>0</v>
      </c>
      <c r="X263" s="315">
        <f t="shared" si="84"/>
        <v>0</v>
      </c>
      <c r="Y263" s="315">
        <f t="shared" si="85"/>
        <v>0</v>
      </c>
      <c r="Z263" s="315">
        <f t="shared" si="86"/>
        <v>0</v>
      </c>
      <c r="AA263" s="321"/>
    </row>
    <row r="264" spans="1:27" x14ac:dyDescent="0.2">
      <c r="A264" s="642" t="s">
        <v>610</v>
      </c>
      <c r="B264" s="643"/>
      <c r="C264" s="643">
        <v>0</v>
      </c>
      <c r="D264" s="657" t="str">
        <f t="shared" si="87"/>
        <v>(alias)</v>
      </c>
      <c r="E264" s="658">
        <f t="shared" si="88"/>
        <v>0</v>
      </c>
      <c r="F264" s="659">
        <f t="shared" si="69"/>
        <v>0</v>
      </c>
      <c r="G264" s="660">
        <f t="shared" si="70"/>
        <v>0</v>
      </c>
      <c r="H264" s="660">
        <f t="shared" si="71"/>
        <v>0</v>
      </c>
      <c r="I264" s="660">
        <f t="shared" si="72"/>
        <v>0</v>
      </c>
      <c r="J264" s="660">
        <f t="shared" si="73"/>
        <v>0</v>
      </c>
      <c r="K264" s="660">
        <f t="shared" si="74"/>
        <v>0</v>
      </c>
      <c r="L264" s="661">
        <f t="shared" si="89"/>
        <v>0</v>
      </c>
      <c r="M264" s="659">
        <f t="shared" si="75"/>
        <v>0</v>
      </c>
      <c r="N264" s="660">
        <f t="shared" si="76"/>
        <v>0</v>
      </c>
      <c r="O264" s="660">
        <f t="shared" si="77"/>
        <v>0</v>
      </c>
      <c r="P264" s="660">
        <f t="shared" si="78"/>
        <v>0</v>
      </c>
      <c r="Q264" s="660">
        <f t="shared" si="79"/>
        <v>0</v>
      </c>
      <c r="R264" s="658">
        <f t="shared" si="83"/>
        <v>0</v>
      </c>
      <c r="S264" s="641">
        <f t="shared" si="80"/>
        <v>0</v>
      </c>
      <c r="T264" s="641">
        <f t="shared" si="90"/>
        <v>0</v>
      </c>
      <c r="U264" s="659">
        <f t="shared" si="81"/>
        <v>0</v>
      </c>
      <c r="V264" s="661">
        <f t="shared" si="82"/>
        <v>0</v>
      </c>
      <c r="W264" s="315">
        <f t="shared" si="91"/>
        <v>0</v>
      </c>
      <c r="X264" s="315">
        <f t="shared" si="84"/>
        <v>0</v>
      </c>
      <c r="Y264" s="315">
        <f t="shared" si="85"/>
        <v>0</v>
      </c>
      <c r="Z264" s="315">
        <f t="shared" si="86"/>
        <v>0</v>
      </c>
      <c r="AA264" s="321"/>
    </row>
    <row r="265" spans="1:27" x14ac:dyDescent="0.2">
      <c r="A265" s="642" t="s">
        <v>611</v>
      </c>
      <c r="B265" s="643">
        <v>7025</v>
      </c>
      <c r="C265" s="643">
        <v>1</v>
      </c>
      <c r="D265" s="657" t="str">
        <f t="shared" si="87"/>
        <v/>
      </c>
      <c r="E265" s="658">
        <f t="shared" si="88"/>
        <v>0</v>
      </c>
      <c r="F265" s="659">
        <f t="shared" ref="F265:F328" si="92">SUMIF(DPVCODES,B265,DPCTONS)*C265-H265-G265</f>
        <v>0</v>
      </c>
      <c r="G265" s="660">
        <f t="shared" ref="G265:G328" si="93">SUMIF(DPVCODES,B265,DPmoglines)*C265</f>
        <v>0</v>
      </c>
      <c r="H265" s="660">
        <f t="shared" ref="H265:H328" si="94">SUMIF(DPVCODES,B265,DPGCTONS)*C265</f>
        <v>0</v>
      </c>
      <c r="I265" s="660">
        <f t="shared" ref="I265:I328" si="95">SUMIF(Q3VCODES,B265,Q3CTONS)*C265</f>
        <v>0</v>
      </c>
      <c r="J265" s="660">
        <f t="shared" ref="J265:J328" si="96">SUMIF(Q4VCODES,B265,Q4CTONS)*C265</f>
        <v>0</v>
      </c>
      <c r="K265" s="660">
        <f t="shared" ref="K265:K328" si="97">SUMIF(Q1CVCODES,B265,Q1CCTONS)*C265</f>
        <v>0</v>
      </c>
      <c r="L265" s="661">
        <f t="shared" si="89"/>
        <v>0</v>
      </c>
      <c r="M265" s="659">
        <f t="shared" ref="M265:M328" si="98">SUMIF(DPVCODES,B265,DPAPTONS)*C265</f>
        <v>0</v>
      </c>
      <c r="N265" s="660">
        <f t="shared" ref="N265:N328" si="99">SUMIF(DPVCODES,B265,DPDPTONS)*C265</f>
        <v>0</v>
      </c>
      <c r="O265" s="660">
        <f t="shared" ref="O265:O328" si="100">C265*(M265+N265)</f>
        <v>0</v>
      </c>
      <c r="P265" s="660">
        <f t="shared" ref="P265:P328" si="101">SUMIF(Q2VCODES,B265,Q2BOTONS)*C265-U265</f>
        <v>0</v>
      </c>
      <c r="Q265" s="660">
        <f t="shared" ref="Q265:Q328" si="102">SUMIF(Q1BVCODES,B265,Q1BRSTONS)*C265</f>
        <v>0</v>
      </c>
      <c r="R265" s="658">
        <f t="shared" si="83"/>
        <v>0</v>
      </c>
      <c r="S265" s="641">
        <f t="shared" ref="S265:S328" si="103">IF(+E265&gt;0.1,1,IF(+E265&lt;-0.1,1,0))</f>
        <v>0</v>
      </c>
      <c r="T265" s="641">
        <f t="shared" si="90"/>
        <v>0</v>
      </c>
      <c r="U265" s="659">
        <f t="shared" ref="U265:U328" si="104">SUMIF(Q2VCODES,B265,Q2GTONS)*C265</f>
        <v>0</v>
      </c>
      <c r="V265" s="661">
        <f t="shared" ref="V265:V328" si="105">SUMIF(Q1CVCODES,B265,Q1CBOTONS)*C265</f>
        <v>0</v>
      </c>
      <c r="W265" s="315">
        <f t="shared" si="91"/>
        <v>0</v>
      </c>
      <c r="X265" s="315">
        <f t="shared" si="84"/>
        <v>0</v>
      </c>
      <c r="Y265" s="315">
        <f t="shared" si="85"/>
        <v>0</v>
      </c>
      <c r="Z265" s="315">
        <f t="shared" si="86"/>
        <v>0</v>
      </c>
      <c r="AA265" s="321"/>
    </row>
    <row r="266" spans="1:27" x14ac:dyDescent="0.2">
      <c r="A266" s="642" t="s">
        <v>612</v>
      </c>
      <c r="B266" s="643">
        <v>6095</v>
      </c>
      <c r="C266" s="643">
        <v>1</v>
      </c>
      <c r="D266" s="657" t="str">
        <f t="shared" si="87"/>
        <v/>
      </c>
      <c r="E266" s="658">
        <f t="shared" si="88"/>
        <v>0</v>
      </c>
      <c r="F266" s="659">
        <f t="shared" si="92"/>
        <v>0</v>
      </c>
      <c r="G266" s="660">
        <f t="shared" si="93"/>
        <v>0</v>
      </c>
      <c r="H266" s="660">
        <f t="shared" si="94"/>
        <v>0</v>
      </c>
      <c r="I266" s="660">
        <f t="shared" si="95"/>
        <v>0</v>
      </c>
      <c r="J266" s="660">
        <f t="shared" si="96"/>
        <v>0</v>
      </c>
      <c r="K266" s="660">
        <f t="shared" si="97"/>
        <v>0</v>
      </c>
      <c r="L266" s="661">
        <f t="shared" si="89"/>
        <v>0</v>
      </c>
      <c r="M266" s="659">
        <f t="shared" si="98"/>
        <v>0</v>
      </c>
      <c r="N266" s="660">
        <f t="shared" si="99"/>
        <v>0</v>
      </c>
      <c r="O266" s="660">
        <f t="shared" si="100"/>
        <v>0</v>
      </c>
      <c r="P266" s="660">
        <f t="shared" si="101"/>
        <v>0</v>
      </c>
      <c r="Q266" s="660">
        <f t="shared" si="102"/>
        <v>0</v>
      </c>
      <c r="R266" s="658">
        <f t="shared" ref="R266:R329" si="106">ROUND(C266*(O266-P266-Q266),4)</f>
        <v>0</v>
      </c>
      <c r="S266" s="641">
        <f t="shared" si="103"/>
        <v>0</v>
      </c>
      <c r="T266" s="641">
        <f t="shared" si="90"/>
        <v>0</v>
      </c>
      <c r="U266" s="659">
        <f t="shared" si="104"/>
        <v>0</v>
      </c>
      <c r="V266" s="661">
        <f t="shared" si="105"/>
        <v>0</v>
      </c>
      <c r="W266" s="315">
        <f t="shared" si="91"/>
        <v>0</v>
      </c>
      <c r="X266" s="315">
        <f t="shared" ref="X266:X329" si="107">IF(W266&gt;2,1,0)</f>
        <v>0</v>
      </c>
      <c r="Y266" s="315">
        <f t="shared" ref="Y266:Y329" si="108">IF(W266=2,1,0)</f>
        <v>0</v>
      </c>
      <c r="Z266" s="315">
        <f t="shared" ref="Z266:Z329" si="109">IF(W266=1,1,0)</f>
        <v>0</v>
      </c>
      <c r="AA266" s="321"/>
    </row>
    <row r="267" spans="1:27" x14ac:dyDescent="0.2">
      <c r="A267" s="642" t="s">
        <v>757</v>
      </c>
      <c r="B267" s="643">
        <v>6184</v>
      </c>
      <c r="C267" s="643">
        <v>1</v>
      </c>
      <c r="D267" s="657" t="str">
        <f t="shared" ref="D267:D330" si="110">IF(W267&gt;2,"Problem?",IF(W267=2,"??",IF(W267=1,"Rounding?",IF(L267+O267&gt;0,"OK",IF(C267=0,"(alias)","")))))</f>
        <v/>
      </c>
      <c r="E267" s="658">
        <f t="shared" ref="E267:E330" si="111">C267*ROUND(F267-R267,1)</f>
        <v>0</v>
      </c>
      <c r="F267" s="659">
        <f t="shared" si="92"/>
        <v>0</v>
      </c>
      <c r="G267" s="660">
        <f t="shared" si="93"/>
        <v>0</v>
      </c>
      <c r="H267" s="660">
        <f t="shared" si="94"/>
        <v>0</v>
      </c>
      <c r="I267" s="660">
        <f t="shared" si="95"/>
        <v>0</v>
      </c>
      <c r="J267" s="660">
        <f t="shared" si="96"/>
        <v>0</v>
      </c>
      <c r="K267" s="660">
        <f t="shared" si="97"/>
        <v>0</v>
      </c>
      <c r="L267" s="661">
        <f t="shared" ref="L267:L330" si="112">C267*(F267+H267+I267+J267+K267)</f>
        <v>0</v>
      </c>
      <c r="M267" s="659">
        <f t="shared" si="98"/>
        <v>0</v>
      </c>
      <c r="N267" s="660">
        <f t="shared" si="99"/>
        <v>0</v>
      </c>
      <c r="O267" s="660">
        <f t="shared" si="100"/>
        <v>0</v>
      </c>
      <c r="P267" s="660">
        <f t="shared" si="101"/>
        <v>0</v>
      </c>
      <c r="Q267" s="660">
        <f t="shared" si="102"/>
        <v>0</v>
      </c>
      <c r="R267" s="658">
        <f t="shared" si="106"/>
        <v>0</v>
      </c>
      <c r="S267" s="641">
        <f t="shared" si="103"/>
        <v>0</v>
      </c>
      <c r="T267" s="641">
        <f t="shared" ref="T267:T330" si="113">IF(W267&gt;2,1,0)</f>
        <v>0</v>
      </c>
      <c r="U267" s="659">
        <f t="shared" si="104"/>
        <v>0</v>
      </c>
      <c r="V267" s="661">
        <f t="shared" si="105"/>
        <v>0</v>
      </c>
      <c r="W267" s="315">
        <f t="shared" ref="W267:W330" si="114">IF(E267&lt;-0.5,4,IF(ABS(E267)&lt;0.1,0,IF(ABS(E267)&lt;=0.5,1,IF(E267&lt;0.01*L267,2,3))))</f>
        <v>0</v>
      </c>
      <c r="X267" s="315">
        <f t="shared" si="107"/>
        <v>0</v>
      </c>
      <c r="Y267" s="315">
        <f t="shared" si="108"/>
        <v>0</v>
      </c>
      <c r="Z267" s="315">
        <f t="shared" si="109"/>
        <v>0</v>
      </c>
      <c r="AA267" s="321"/>
    </row>
    <row r="268" spans="1:27" x14ac:dyDescent="0.2">
      <c r="A268" s="642" t="s">
        <v>1068</v>
      </c>
      <c r="B268" s="643">
        <v>4006</v>
      </c>
      <c r="C268" s="643">
        <v>1</v>
      </c>
      <c r="D268" s="657" t="str">
        <f t="shared" si="110"/>
        <v/>
      </c>
      <c r="E268" s="658">
        <f t="shared" si="111"/>
        <v>0</v>
      </c>
      <c r="F268" s="659">
        <f t="shared" si="92"/>
        <v>0</v>
      </c>
      <c r="G268" s="660">
        <f t="shared" si="93"/>
        <v>0</v>
      </c>
      <c r="H268" s="660">
        <f t="shared" si="94"/>
        <v>0</v>
      </c>
      <c r="I268" s="660">
        <f t="shared" si="95"/>
        <v>0</v>
      </c>
      <c r="J268" s="660">
        <f t="shared" si="96"/>
        <v>0</v>
      </c>
      <c r="K268" s="660">
        <f t="shared" si="97"/>
        <v>0</v>
      </c>
      <c r="L268" s="661">
        <f t="shared" si="112"/>
        <v>0</v>
      </c>
      <c r="M268" s="659">
        <f t="shared" si="98"/>
        <v>0</v>
      </c>
      <c r="N268" s="660">
        <f t="shared" si="99"/>
        <v>0</v>
      </c>
      <c r="O268" s="660">
        <f t="shared" si="100"/>
        <v>0</v>
      </c>
      <c r="P268" s="660">
        <f t="shared" si="101"/>
        <v>0</v>
      </c>
      <c r="Q268" s="660">
        <f t="shared" si="102"/>
        <v>0</v>
      </c>
      <c r="R268" s="658">
        <f t="shared" si="106"/>
        <v>0</v>
      </c>
      <c r="S268" s="641">
        <f t="shared" si="103"/>
        <v>0</v>
      </c>
      <c r="T268" s="641">
        <f t="shared" si="113"/>
        <v>0</v>
      </c>
      <c r="U268" s="659">
        <f t="shared" si="104"/>
        <v>0</v>
      </c>
      <c r="V268" s="661">
        <f t="shared" si="105"/>
        <v>0</v>
      </c>
      <c r="W268" s="315">
        <f t="shared" si="114"/>
        <v>0</v>
      </c>
      <c r="X268" s="315">
        <f t="shared" si="107"/>
        <v>0</v>
      </c>
      <c r="Y268" s="315">
        <f t="shared" si="108"/>
        <v>0</v>
      </c>
      <c r="Z268" s="315">
        <f t="shared" si="109"/>
        <v>0</v>
      </c>
      <c r="AA268" s="321"/>
    </row>
    <row r="269" spans="1:27" x14ac:dyDescent="0.2">
      <c r="A269" s="642" t="s">
        <v>613</v>
      </c>
      <c r="B269" s="643">
        <v>6192</v>
      </c>
      <c r="C269" s="643">
        <v>1</v>
      </c>
      <c r="D269" s="657" t="str">
        <f t="shared" si="110"/>
        <v/>
      </c>
      <c r="E269" s="658">
        <f t="shared" si="111"/>
        <v>0</v>
      </c>
      <c r="F269" s="659">
        <f t="shared" si="92"/>
        <v>0</v>
      </c>
      <c r="G269" s="660">
        <f t="shared" si="93"/>
        <v>0</v>
      </c>
      <c r="H269" s="660">
        <f t="shared" si="94"/>
        <v>0</v>
      </c>
      <c r="I269" s="660">
        <f t="shared" si="95"/>
        <v>0</v>
      </c>
      <c r="J269" s="660">
        <f t="shared" si="96"/>
        <v>0</v>
      </c>
      <c r="K269" s="660">
        <f t="shared" si="97"/>
        <v>0</v>
      </c>
      <c r="L269" s="661">
        <f t="shared" si="112"/>
        <v>0</v>
      </c>
      <c r="M269" s="659">
        <f t="shared" si="98"/>
        <v>0</v>
      </c>
      <c r="N269" s="660">
        <f t="shared" si="99"/>
        <v>0</v>
      </c>
      <c r="O269" s="660">
        <f t="shared" si="100"/>
        <v>0</v>
      </c>
      <c r="P269" s="660">
        <f t="shared" si="101"/>
        <v>0</v>
      </c>
      <c r="Q269" s="660">
        <f t="shared" si="102"/>
        <v>0</v>
      </c>
      <c r="R269" s="658">
        <f t="shared" si="106"/>
        <v>0</v>
      </c>
      <c r="S269" s="641">
        <f t="shared" si="103"/>
        <v>0</v>
      </c>
      <c r="T269" s="641">
        <f t="shared" si="113"/>
        <v>0</v>
      </c>
      <c r="U269" s="659">
        <f t="shared" si="104"/>
        <v>0</v>
      </c>
      <c r="V269" s="661">
        <f t="shared" si="105"/>
        <v>0</v>
      </c>
      <c r="W269" s="315">
        <f t="shared" si="114"/>
        <v>0</v>
      </c>
      <c r="X269" s="315">
        <f t="shared" si="107"/>
        <v>0</v>
      </c>
      <c r="Y269" s="315">
        <f t="shared" si="108"/>
        <v>0</v>
      </c>
      <c r="Z269" s="315">
        <f t="shared" si="109"/>
        <v>0</v>
      </c>
      <c r="AA269" s="321"/>
    </row>
    <row r="270" spans="1:27" x14ac:dyDescent="0.2">
      <c r="A270" s="642" t="s">
        <v>758</v>
      </c>
      <c r="B270" s="643">
        <v>6199</v>
      </c>
      <c r="C270" s="643">
        <v>1</v>
      </c>
      <c r="D270" s="657" t="str">
        <f t="shared" si="110"/>
        <v/>
      </c>
      <c r="E270" s="658">
        <f t="shared" si="111"/>
        <v>0</v>
      </c>
      <c r="F270" s="659">
        <f t="shared" si="92"/>
        <v>0</v>
      </c>
      <c r="G270" s="660">
        <f t="shared" si="93"/>
        <v>0</v>
      </c>
      <c r="H270" s="660">
        <f t="shared" si="94"/>
        <v>0</v>
      </c>
      <c r="I270" s="660">
        <f t="shared" si="95"/>
        <v>0</v>
      </c>
      <c r="J270" s="660">
        <f t="shared" si="96"/>
        <v>0</v>
      </c>
      <c r="K270" s="660">
        <f t="shared" si="97"/>
        <v>0</v>
      </c>
      <c r="L270" s="661">
        <f t="shared" si="112"/>
        <v>0</v>
      </c>
      <c r="M270" s="659">
        <f t="shared" si="98"/>
        <v>0</v>
      </c>
      <c r="N270" s="660">
        <f t="shared" si="99"/>
        <v>0</v>
      </c>
      <c r="O270" s="660">
        <f t="shared" si="100"/>
        <v>0</v>
      </c>
      <c r="P270" s="660">
        <f t="shared" si="101"/>
        <v>0</v>
      </c>
      <c r="Q270" s="660">
        <f t="shared" si="102"/>
        <v>0</v>
      </c>
      <c r="R270" s="658">
        <f t="shared" si="106"/>
        <v>0</v>
      </c>
      <c r="S270" s="641">
        <f t="shared" si="103"/>
        <v>0</v>
      </c>
      <c r="T270" s="641">
        <f t="shared" si="113"/>
        <v>0</v>
      </c>
      <c r="U270" s="659">
        <f t="shared" si="104"/>
        <v>0</v>
      </c>
      <c r="V270" s="661">
        <f t="shared" si="105"/>
        <v>0</v>
      </c>
      <c r="W270" s="315">
        <f t="shared" si="114"/>
        <v>0</v>
      </c>
      <c r="X270" s="315">
        <f t="shared" si="107"/>
        <v>0</v>
      </c>
      <c r="Y270" s="315">
        <f t="shared" si="108"/>
        <v>0</v>
      </c>
      <c r="Z270" s="315">
        <f t="shared" si="109"/>
        <v>0</v>
      </c>
      <c r="AA270" s="321"/>
    </row>
    <row r="271" spans="1:27" x14ac:dyDescent="0.2">
      <c r="A271" s="642" t="s">
        <v>614</v>
      </c>
      <c r="B271" s="643">
        <v>5042</v>
      </c>
      <c r="C271" s="643">
        <v>1</v>
      </c>
      <c r="D271" s="657" t="str">
        <f t="shared" si="110"/>
        <v/>
      </c>
      <c r="E271" s="658">
        <f t="shared" si="111"/>
        <v>0</v>
      </c>
      <c r="F271" s="659">
        <f t="shared" si="92"/>
        <v>0</v>
      </c>
      <c r="G271" s="660">
        <f t="shared" si="93"/>
        <v>0</v>
      </c>
      <c r="H271" s="660">
        <f t="shared" si="94"/>
        <v>0</v>
      </c>
      <c r="I271" s="660">
        <f t="shared" si="95"/>
        <v>0</v>
      </c>
      <c r="J271" s="660">
        <f t="shared" si="96"/>
        <v>0</v>
      </c>
      <c r="K271" s="660">
        <f t="shared" si="97"/>
        <v>0</v>
      </c>
      <c r="L271" s="661">
        <f t="shared" si="112"/>
        <v>0</v>
      </c>
      <c r="M271" s="659">
        <f t="shared" si="98"/>
        <v>0</v>
      </c>
      <c r="N271" s="660">
        <f t="shared" si="99"/>
        <v>0</v>
      </c>
      <c r="O271" s="660">
        <f t="shared" si="100"/>
        <v>0</v>
      </c>
      <c r="P271" s="660">
        <f t="shared" si="101"/>
        <v>0</v>
      </c>
      <c r="Q271" s="660">
        <f t="shared" si="102"/>
        <v>0</v>
      </c>
      <c r="R271" s="658">
        <f t="shared" si="106"/>
        <v>0</v>
      </c>
      <c r="S271" s="641">
        <f t="shared" si="103"/>
        <v>0</v>
      </c>
      <c r="T271" s="641">
        <f t="shared" si="113"/>
        <v>0</v>
      </c>
      <c r="U271" s="659">
        <f t="shared" si="104"/>
        <v>0</v>
      </c>
      <c r="V271" s="661">
        <f t="shared" si="105"/>
        <v>0</v>
      </c>
      <c r="W271" s="315">
        <f t="shared" si="114"/>
        <v>0</v>
      </c>
      <c r="X271" s="315">
        <f t="shared" si="107"/>
        <v>0</v>
      </c>
      <c r="Y271" s="315">
        <f t="shared" si="108"/>
        <v>0</v>
      </c>
      <c r="Z271" s="315">
        <f t="shared" si="109"/>
        <v>0</v>
      </c>
      <c r="AA271" s="321"/>
    </row>
    <row r="272" spans="1:27" x14ac:dyDescent="0.2">
      <c r="A272" s="642" t="s">
        <v>1069</v>
      </c>
      <c r="B272" s="643">
        <v>5060</v>
      </c>
      <c r="C272" s="643">
        <v>1</v>
      </c>
      <c r="D272" s="657" t="str">
        <f t="shared" si="110"/>
        <v/>
      </c>
      <c r="E272" s="658">
        <f t="shared" si="111"/>
        <v>0</v>
      </c>
      <c r="F272" s="659">
        <f t="shared" si="92"/>
        <v>0</v>
      </c>
      <c r="G272" s="660">
        <f t="shared" si="93"/>
        <v>0</v>
      </c>
      <c r="H272" s="660">
        <f t="shared" si="94"/>
        <v>0</v>
      </c>
      <c r="I272" s="660">
        <f t="shared" si="95"/>
        <v>0</v>
      </c>
      <c r="J272" s="660">
        <f t="shared" si="96"/>
        <v>0</v>
      </c>
      <c r="K272" s="660">
        <f t="shared" si="97"/>
        <v>0</v>
      </c>
      <c r="L272" s="661">
        <f t="shared" si="112"/>
        <v>0</v>
      </c>
      <c r="M272" s="659">
        <f t="shared" si="98"/>
        <v>0</v>
      </c>
      <c r="N272" s="660">
        <f t="shared" si="99"/>
        <v>0</v>
      </c>
      <c r="O272" s="660">
        <f t="shared" si="100"/>
        <v>0</v>
      </c>
      <c r="P272" s="660">
        <f t="shared" si="101"/>
        <v>0</v>
      </c>
      <c r="Q272" s="660">
        <f t="shared" si="102"/>
        <v>0</v>
      </c>
      <c r="R272" s="658">
        <f t="shared" si="106"/>
        <v>0</v>
      </c>
      <c r="S272" s="641">
        <f t="shared" si="103"/>
        <v>0</v>
      </c>
      <c r="T272" s="641">
        <f t="shared" si="113"/>
        <v>0</v>
      </c>
      <c r="U272" s="659">
        <f t="shared" si="104"/>
        <v>0</v>
      </c>
      <c r="V272" s="661">
        <f t="shared" si="105"/>
        <v>0</v>
      </c>
      <c r="W272" s="315">
        <f t="shared" si="114"/>
        <v>0</v>
      </c>
      <c r="X272" s="315">
        <f t="shared" si="107"/>
        <v>0</v>
      </c>
      <c r="Y272" s="315">
        <f t="shared" si="108"/>
        <v>0</v>
      </c>
      <c r="Z272" s="315">
        <f t="shared" si="109"/>
        <v>0</v>
      </c>
      <c r="AA272" s="321"/>
    </row>
    <row r="273" spans="1:27" x14ac:dyDescent="0.2">
      <c r="A273" s="642" t="s">
        <v>62</v>
      </c>
      <c r="B273" s="643">
        <v>5078</v>
      </c>
      <c r="C273" s="643">
        <v>1</v>
      </c>
      <c r="D273" s="657" t="str">
        <f t="shared" si="110"/>
        <v/>
      </c>
      <c r="E273" s="658">
        <f t="shared" si="111"/>
        <v>0</v>
      </c>
      <c r="F273" s="659">
        <f t="shared" si="92"/>
        <v>0</v>
      </c>
      <c r="G273" s="660">
        <f t="shared" si="93"/>
        <v>0</v>
      </c>
      <c r="H273" s="660">
        <f t="shared" si="94"/>
        <v>0</v>
      </c>
      <c r="I273" s="660">
        <f t="shared" si="95"/>
        <v>0</v>
      </c>
      <c r="J273" s="660">
        <f t="shared" si="96"/>
        <v>0</v>
      </c>
      <c r="K273" s="660">
        <f t="shared" si="97"/>
        <v>0</v>
      </c>
      <c r="L273" s="661">
        <f t="shared" si="112"/>
        <v>0</v>
      </c>
      <c r="M273" s="659">
        <f t="shared" si="98"/>
        <v>0</v>
      </c>
      <c r="N273" s="660">
        <f t="shared" si="99"/>
        <v>0</v>
      </c>
      <c r="O273" s="660">
        <f t="shared" si="100"/>
        <v>0</v>
      </c>
      <c r="P273" s="660">
        <f t="shared" si="101"/>
        <v>0</v>
      </c>
      <c r="Q273" s="660">
        <f t="shared" si="102"/>
        <v>0</v>
      </c>
      <c r="R273" s="658">
        <f t="shared" si="106"/>
        <v>0</v>
      </c>
      <c r="S273" s="641">
        <f t="shared" si="103"/>
        <v>0</v>
      </c>
      <c r="T273" s="641">
        <f t="shared" si="113"/>
        <v>0</v>
      </c>
      <c r="U273" s="659">
        <f t="shared" si="104"/>
        <v>0</v>
      </c>
      <c r="V273" s="661">
        <f t="shared" si="105"/>
        <v>0</v>
      </c>
      <c r="W273" s="315">
        <f t="shared" si="114"/>
        <v>0</v>
      </c>
      <c r="X273" s="315">
        <f t="shared" si="107"/>
        <v>0</v>
      </c>
      <c r="Y273" s="315">
        <f t="shared" si="108"/>
        <v>0</v>
      </c>
      <c r="Z273" s="315">
        <f t="shared" si="109"/>
        <v>0</v>
      </c>
      <c r="AA273" s="321"/>
    </row>
    <row r="274" spans="1:27" x14ac:dyDescent="0.2">
      <c r="A274" s="642" t="s">
        <v>1212</v>
      </c>
      <c r="B274" s="643">
        <v>6033</v>
      </c>
      <c r="C274" s="643">
        <v>1</v>
      </c>
      <c r="D274" s="657" t="str">
        <f t="shared" si="110"/>
        <v/>
      </c>
      <c r="E274" s="658">
        <f t="shared" si="111"/>
        <v>0</v>
      </c>
      <c r="F274" s="659">
        <f t="shared" si="92"/>
        <v>0</v>
      </c>
      <c r="G274" s="660">
        <f t="shared" si="93"/>
        <v>0</v>
      </c>
      <c r="H274" s="660">
        <f t="shared" si="94"/>
        <v>0</v>
      </c>
      <c r="I274" s="660">
        <f t="shared" si="95"/>
        <v>0</v>
      </c>
      <c r="J274" s="660">
        <f t="shared" si="96"/>
        <v>0</v>
      </c>
      <c r="K274" s="660">
        <f t="shared" si="97"/>
        <v>0</v>
      </c>
      <c r="L274" s="661">
        <f t="shared" si="112"/>
        <v>0</v>
      </c>
      <c r="M274" s="659">
        <f t="shared" si="98"/>
        <v>0</v>
      </c>
      <c r="N274" s="660">
        <f t="shared" si="99"/>
        <v>0</v>
      </c>
      <c r="O274" s="660">
        <f t="shared" si="100"/>
        <v>0</v>
      </c>
      <c r="P274" s="660">
        <f t="shared" si="101"/>
        <v>0</v>
      </c>
      <c r="Q274" s="660">
        <f t="shared" si="102"/>
        <v>0</v>
      </c>
      <c r="R274" s="658">
        <f t="shared" si="106"/>
        <v>0</v>
      </c>
      <c r="S274" s="641">
        <f t="shared" si="103"/>
        <v>0</v>
      </c>
      <c r="T274" s="641">
        <f t="shared" si="113"/>
        <v>0</v>
      </c>
      <c r="U274" s="659">
        <f t="shared" si="104"/>
        <v>0</v>
      </c>
      <c r="V274" s="661">
        <f t="shared" si="105"/>
        <v>0</v>
      </c>
      <c r="W274" s="315">
        <f t="shared" si="114"/>
        <v>0</v>
      </c>
      <c r="X274" s="315">
        <f t="shared" si="107"/>
        <v>0</v>
      </c>
      <c r="Y274" s="315">
        <f t="shared" si="108"/>
        <v>0</v>
      </c>
      <c r="Z274" s="315">
        <f t="shared" si="109"/>
        <v>0</v>
      </c>
      <c r="AA274" s="321"/>
    </row>
    <row r="275" spans="1:27" x14ac:dyDescent="0.2">
      <c r="A275" s="642" t="s">
        <v>759</v>
      </c>
      <c r="B275" s="643">
        <v>5045</v>
      </c>
      <c r="C275" s="643">
        <v>1</v>
      </c>
      <c r="D275" s="657" t="str">
        <f t="shared" si="110"/>
        <v/>
      </c>
      <c r="E275" s="658">
        <f t="shared" si="111"/>
        <v>0</v>
      </c>
      <c r="F275" s="659">
        <f t="shared" si="92"/>
        <v>0</v>
      </c>
      <c r="G275" s="660">
        <f t="shared" si="93"/>
        <v>0</v>
      </c>
      <c r="H275" s="660">
        <f t="shared" si="94"/>
        <v>0</v>
      </c>
      <c r="I275" s="660">
        <f t="shared" si="95"/>
        <v>0</v>
      </c>
      <c r="J275" s="660">
        <f t="shared" si="96"/>
        <v>0</v>
      </c>
      <c r="K275" s="660">
        <f t="shared" si="97"/>
        <v>0</v>
      </c>
      <c r="L275" s="661">
        <f t="shared" si="112"/>
        <v>0</v>
      </c>
      <c r="M275" s="659">
        <f t="shared" si="98"/>
        <v>0</v>
      </c>
      <c r="N275" s="660">
        <f t="shared" si="99"/>
        <v>0</v>
      </c>
      <c r="O275" s="660">
        <f t="shared" si="100"/>
        <v>0</v>
      </c>
      <c r="P275" s="660">
        <f t="shared" si="101"/>
        <v>0</v>
      </c>
      <c r="Q275" s="660">
        <f t="shared" si="102"/>
        <v>0</v>
      </c>
      <c r="R275" s="658">
        <f t="shared" si="106"/>
        <v>0</v>
      </c>
      <c r="S275" s="641">
        <f t="shared" si="103"/>
        <v>0</v>
      </c>
      <c r="T275" s="641">
        <f t="shared" si="113"/>
        <v>0</v>
      </c>
      <c r="U275" s="659">
        <f t="shared" si="104"/>
        <v>0</v>
      </c>
      <c r="V275" s="661">
        <f t="shared" si="105"/>
        <v>0</v>
      </c>
      <c r="W275" s="315">
        <f t="shared" si="114"/>
        <v>0</v>
      </c>
      <c r="X275" s="315">
        <f t="shared" si="107"/>
        <v>0</v>
      </c>
      <c r="Y275" s="315">
        <f t="shared" si="108"/>
        <v>0</v>
      </c>
      <c r="Z275" s="315">
        <f t="shared" si="109"/>
        <v>0</v>
      </c>
      <c r="AA275" s="321"/>
    </row>
    <row r="276" spans="1:27" x14ac:dyDescent="0.2">
      <c r="A276" s="642" t="s">
        <v>615</v>
      </c>
      <c r="B276" s="643">
        <v>4001</v>
      </c>
      <c r="C276" s="643">
        <v>1</v>
      </c>
      <c r="D276" s="657" t="str">
        <f t="shared" si="110"/>
        <v/>
      </c>
      <c r="E276" s="658">
        <f t="shared" si="111"/>
        <v>0</v>
      </c>
      <c r="F276" s="659">
        <f t="shared" si="92"/>
        <v>0</v>
      </c>
      <c r="G276" s="660">
        <f t="shared" si="93"/>
        <v>0</v>
      </c>
      <c r="H276" s="660">
        <f t="shared" si="94"/>
        <v>0</v>
      </c>
      <c r="I276" s="660">
        <f t="shared" si="95"/>
        <v>0</v>
      </c>
      <c r="J276" s="660">
        <f t="shared" si="96"/>
        <v>0</v>
      </c>
      <c r="K276" s="660">
        <f t="shared" si="97"/>
        <v>0</v>
      </c>
      <c r="L276" s="661">
        <f t="shared" si="112"/>
        <v>0</v>
      </c>
      <c r="M276" s="659">
        <f t="shared" si="98"/>
        <v>0</v>
      </c>
      <c r="N276" s="660">
        <f t="shared" si="99"/>
        <v>0</v>
      </c>
      <c r="O276" s="660">
        <f t="shared" si="100"/>
        <v>0</v>
      </c>
      <c r="P276" s="660">
        <f t="shared" si="101"/>
        <v>0</v>
      </c>
      <c r="Q276" s="660">
        <f t="shared" si="102"/>
        <v>0</v>
      </c>
      <c r="R276" s="658">
        <f t="shared" si="106"/>
        <v>0</v>
      </c>
      <c r="S276" s="641">
        <f t="shared" si="103"/>
        <v>0</v>
      </c>
      <c r="T276" s="641">
        <f t="shared" si="113"/>
        <v>0</v>
      </c>
      <c r="U276" s="659">
        <f t="shared" si="104"/>
        <v>0</v>
      </c>
      <c r="V276" s="661">
        <f t="shared" si="105"/>
        <v>0</v>
      </c>
      <c r="W276" s="315">
        <f t="shared" si="114"/>
        <v>0</v>
      </c>
      <c r="X276" s="315">
        <f t="shared" si="107"/>
        <v>0</v>
      </c>
      <c r="Y276" s="315">
        <f t="shared" si="108"/>
        <v>0</v>
      </c>
      <c r="Z276" s="315">
        <f t="shared" si="109"/>
        <v>0</v>
      </c>
      <c r="AA276" s="321"/>
    </row>
    <row r="277" spans="1:27" x14ac:dyDescent="0.2">
      <c r="A277" s="642" t="s">
        <v>616</v>
      </c>
      <c r="B277" s="643">
        <v>6001</v>
      </c>
      <c r="C277" s="643">
        <v>1</v>
      </c>
      <c r="D277" s="657" t="str">
        <f t="shared" si="110"/>
        <v/>
      </c>
      <c r="E277" s="658">
        <f t="shared" si="111"/>
        <v>0</v>
      </c>
      <c r="F277" s="659">
        <f t="shared" si="92"/>
        <v>0</v>
      </c>
      <c r="G277" s="660">
        <f t="shared" si="93"/>
        <v>0</v>
      </c>
      <c r="H277" s="660">
        <f t="shared" si="94"/>
        <v>0</v>
      </c>
      <c r="I277" s="660">
        <f t="shared" si="95"/>
        <v>0</v>
      </c>
      <c r="J277" s="660">
        <f t="shared" si="96"/>
        <v>0</v>
      </c>
      <c r="K277" s="660">
        <f t="shared" si="97"/>
        <v>0</v>
      </c>
      <c r="L277" s="661">
        <f t="shared" si="112"/>
        <v>0</v>
      </c>
      <c r="M277" s="659">
        <f t="shared" si="98"/>
        <v>0</v>
      </c>
      <c r="N277" s="660">
        <f t="shared" si="99"/>
        <v>0</v>
      </c>
      <c r="O277" s="660">
        <f t="shared" si="100"/>
        <v>0</v>
      </c>
      <c r="P277" s="660">
        <f t="shared" si="101"/>
        <v>0</v>
      </c>
      <c r="Q277" s="660">
        <f t="shared" si="102"/>
        <v>0</v>
      </c>
      <c r="R277" s="658">
        <f t="shared" si="106"/>
        <v>0</v>
      </c>
      <c r="S277" s="641">
        <f t="shared" si="103"/>
        <v>0</v>
      </c>
      <c r="T277" s="641">
        <f t="shared" si="113"/>
        <v>0</v>
      </c>
      <c r="U277" s="659">
        <f t="shared" si="104"/>
        <v>0</v>
      </c>
      <c r="V277" s="661">
        <f t="shared" si="105"/>
        <v>0</v>
      </c>
      <c r="W277" s="315">
        <f t="shared" si="114"/>
        <v>0</v>
      </c>
      <c r="X277" s="315">
        <f t="shared" si="107"/>
        <v>0</v>
      </c>
      <c r="Y277" s="315">
        <f t="shared" si="108"/>
        <v>0</v>
      </c>
      <c r="Z277" s="315">
        <f t="shared" si="109"/>
        <v>0</v>
      </c>
      <c r="AA277" s="321"/>
    </row>
    <row r="278" spans="1:27" x14ac:dyDescent="0.2">
      <c r="A278" s="642" t="s">
        <v>618</v>
      </c>
      <c r="B278" s="643">
        <v>5001</v>
      </c>
      <c r="C278" s="643">
        <v>1</v>
      </c>
      <c r="D278" s="657" t="str">
        <f t="shared" si="110"/>
        <v/>
      </c>
      <c r="E278" s="658">
        <f t="shared" si="111"/>
        <v>0</v>
      </c>
      <c r="F278" s="659">
        <f t="shared" si="92"/>
        <v>0</v>
      </c>
      <c r="G278" s="660">
        <f t="shared" si="93"/>
        <v>0</v>
      </c>
      <c r="H278" s="660">
        <f t="shared" si="94"/>
        <v>0</v>
      </c>
      <c r="I278" s="660">
        <f t="shared" si="95"/>
        <v>0</v>
      </c>
      <c r="J278" s="660">
        <f t="shared" si="96"/>
        <v>0</v>
      </c>
      <c r="K278" s="660">
        <f t="shared" si="97"/>
        <v>0</v>
      </c>
      <c r="L278" s="661">
        <f t="shared" si="112"/>
        <v>0</v>
      </c>
      <c r="M278" s="659">
        <f t="shared" si="98"/>
        <v>0</v>
      </c>
      <c r="N278" s="660">
        <f t="shared" si="99"/>
        <v>0</v>
      </c>
      <c r="O278" s="660">
        <f t="shared" si="100"/>
        <v>0</v>
      </c>
      <c r="P278" s="660">
        <f t="shared" si="101"/>
        <v>0</v>
      </c>
      <c r="Q278" s="660">
        <f t="shared" si="102"/>
        <v>0</v>
      </c>
      <c r="R278" s="658">
        <f t="shared" si="106"/>
        <v>0</v>
      </c>
      <c r="S278" s="641">
        <f t="shared" si="103"/>
        <v>0</v>
      </c>
      <c r="T278" s="641">
        <f t="shared" si="113"/>
        <v>0</v>
      </c>
      <c r="U278" s="659">
        <f t="shared" si="104"/>
        <v>0</v>
      </c>
      <c r="V278" s="661">
        <f t="shared" si="105"/>
        <v>0</v>
      </c>
      <c r="W278" s="315">
        <f t="shared" si="114"/>
        <v>0</v>
      </c>
      <c r="X278" s="315">
        <f t="shared" si="107"/>
        <v>0</v>
      </c>
      <c r="Y278" s="315">
        <f t="shared" si="108"/>
        <v>0</v>
      </c>
      <c r="Z278" s="315">
        <f t="shared" si="109"/>
        <v>0</v>
      </c>
      <c r="AA278" s="321"/>
    </row>
    <row r="279" spans="1:27" x14ac:dyDescent="0.2">
      <c r="A279" s="642" t="s">
        <v>619</v>
      </c>
      <c r="B279" s="643">
        <v>7001</v>
      </c>
      <c r="C279" s="643">
        <v>1</v>
      </c>
      <c r="D279" s="657" t="str">
        <f t="shared" si="110"/>
        <v/>
      </c>
      <c r="E279" s="658">
        <f t="shared" si="111"/>
        <v>0</v>
      </c>
      <c r="F279" s="659">
        <f t="shared" si="92"/>
        <v>0</v>
      </c>
      <c r="G279" s="660">
        <f t="shared" si="93"/>
        <v>0</v>
      </c>
      <c r="H279" s="660">
        <f t="shared" si="94"/>
        <v>0</v>
      </c>
      <c r="I279" s="660">
        <f t="shared" si="95"/>
        <v>0</v>
      </c>
      <c r="J279" s="660">
        <f t="shared" si="96"/>
        <v>0</v>
      </c>
      <c r="K279" s="660">
        <f t="shared" si="97"/>
        <v>0</v>
      </c>
      <c r="L279" s="661">
        <f t="shared" si="112"/>
        <v>0</v>
      </c>
      <c r="M279" s="659">
        <f t="shared" si="98"/>
        <v>0</v>
      </c>
      <c r="N279" s="660">
        <f t="shared" si="99"/>
        <v>0</v>
      </c>
      <c r="O279" s="660">
        <f t="shared" si="100"/>
        <v>0</v>
      </c>
      <c r="P279" s="660">
        <f t="shared" si="101"/>
        <v>0</v>
      </c>
      <c r="Q279" s="660">
        <f t="shared" si="102"/>
        <v>0</v>
      </c>
      <c r="R279" s="658">
        <f t="shared" si="106"/>
        <v>0</v>
      </c>
      <c r="S279" s="641">
        <f t="shared" si="103"/>
        <v>0</v>
      </c>
      <c r="T279" s="641">
        <f t="shared" si="113"/>
        <v>0</v>
      </c>
      <c r="U279" s="659">
        <f t="shared" si="104"/>
        <v>0</v>
      </c>
      <c r="V279" s="661">
        <f t="shared" si="105"/>
        <v>0</v>
      </c>
      <c r="W279" s="315">
        <f t="shared" si="114"/>
        <v>0</v>
      </c>
      <c r="X279" s="315">
        <f t="shared" si="107"/>
        <v>0</v>
      </c>
      <c r="Y279" s="315">
        <f t="shared" si="108"/>
        <v>0</v>
      </c>
      <c r="Z279" s="315">
        <f t="shared" si="109"/>
        <v>0</v>
      </c>
      <c r="AA279" s="321"/>
    </row>
    <row r="280" spans="1:27" x14ac:dyDescent="0.2">
      <c r="A280" s="642" t="s">
        <v>726</v>
      </c>
      <c r="B280" s="643">
        <v>4015</v>
      </c>
      <c r="C280" s="643">
        <v>1</v>
      </c>
      <c r="D280" s="657" t="str">
        <f t="shared" si="110"/>
        <v/>
      </c>
      <c r="E280" s="658">
        <f t="shared" si="111"/>
        <v>0</v>
      </c>
      <c r="F280" s="659">
        <f t="shared" si="92"/>
        <v>0</v>
      </c>
      <c r="G280" s="660">
        <f t="shared" si="93"/>
        <v>0</v>
      </c>
      <c r="H280" s="660">
        <f t="shared" si="94"/>
        <v>0</v>
      </c>
      <c r="I280" s="660">
        <f t="shared" si="95"/>
        <v>0</v>
      </c>
      <c r="J280" s="660">
        <f t="shared" si="96"/>
        <v>0</v>
      </c>
      <c r="K280" s="660">
        <f t="shared" si="97"/>
        <v>0</v>
      </c>
      <c r="L280" s="661">
        <f t="shared" si="112"/>
        <v>0</v>
      </c>
      <c r="M280" s="659">
        <f t="shared" si="98"/>
        <v>0</v>
      </c>
      <c r="N280" s="660">
        <f t="shared" si="99"/>
        <v>0</v>
      </c>
      <c r="O280" s="660">
        <f t="shared" si="100"/>
        <v>0</v>
      </c>
      <c r="P280" s="660">
        <f t="shared" si="101"/>
        <v>0</v>
      </c>
      <c r="Q280" s="660">
        <f t="shared" si="102"/>
        <v>0</v>
      </c>
      <c r="R280" s="658">
        <f t="shared" si="106"/>
        <v>0</v>
      </c>
      <c r="S280" s="641">
        <f t="shared" si="103"/>
        <v>0</v>
      </c>
      <c r="T280" s="641">
        <f t="shared" si="113"/>
        <v>0</v>
      </c>
      <c r="U280" s="659">
        <f t="shared" si="104"/>
        <v>0</v>
      </c>
      <c r="V280" s="661">
        <f t="shared" si="105"/>
        <v>0</v>
      </c>
      <c r="W280" s="315">
        <f t="shared" si="114"/>
        <v>0</v>
      </c>
      <c r="X280" s="315">
        <f t="shared" si="107"/>
        <v>0</v>
      </c>
      <c r="Y280" s="315">
        <f t="shared" si="108"/>
        <v>0</v>
      </c>
      <c r="Z280" s="315">
        <f t="shared" si="109"/>
        <v>0</v>
      </c>
      <c r="AA280" s="321"/>
    </row>
    <row r="281" spans="1:27" x14ac:dyDescent="0.2">
      <c r="A281" s="642" t="s">
        <v>728</v>
      </c>
      <c r="B281" s="643">
        <v>5075</v>
      </c>
      <c r="C281" s="643">
        <v>1</v>
      </c>
      <c r="D281" s="657" t="str">
        <f t="shared" si="110"/>
        <v/>
      </c>
      <c r="E281" s="658">
        <f t="shared" si="111"/>
        <v>0</v>
      </c>
      <c r="F281" s="659">
        <f t="shared" si="92"/>
        <v>0</v>
      </c>
      <c r="G281" s="660">
        <f t="shared" si="93"/>
        <v>0</v>
      </c>
      <c r="H281" s="660">
        <f t="shared" si="94"/>
        <v>0</v>
      </c>
      <c r="I281" s="660">
        <f t="shared" si="95"/>
        <v>0</v>
      </c>
      <c r="J281" s="660">
        <f t="shared" si="96"/>
        <v>0</v>
      </c>
      <c r="K281" s="660">
        <f t="shared" si="97"/>
        <v>0</v>
      </c>
      <c r="L281" s="661">
        <f t="shared" si="112"/>
        <v>0</v>
      </c>
      <c r="M281" s="659">
        <f t="shared" si="98"/>
        <v>0</v>
      </c>
      <c r="N281" s="660">
        <f t="shared" si="99"/>
        <v>0</v>
      </c>
      <c r="O281" s="660">
        <f t="shared" si="100"/>
        <v>0</v>
      </c>
      <c r="P281" s="660">
        <f t="shared" si="101"/>
        <v>0</v>
      </c>
      <c r="Q281" s="660">
        <f t="shared" si="102"/>
        <v>0</v>
      </c>
      <c r="R281" s="658">
        <f t="shared" si="106"/>
        <v>0</v>
      </c>
      <c r="S281" s="641">
        <f t="shared" si="103"/>
        <v>0</v>
      </c>
      <c r="T281" s="641">
        <f t="shared" si="113"/>
        <v>0</v>
      </c>
      <c r="U281" s="659">
        <f t="shared" si="104"/>
        <v>0</v>
      </c>
      <c r="V281" s="661">
        <f t="shared" si="105"/>
        <v>0</v>
      </c>
      <c r="W281" s="315">
        <f t="shared" si="114"/>
        <v>0</v>
      </c>
      <c r="X281" s="315">
        <f t="shared" si="107"/>
        <v>0</v>
      </c>
      <c r="Y281" s="315">
        <f t="shared" si="108"/>
        <v>0</v>
      </c>
      <c r="Z281" s="315">
        <f t="shared" si="109"/>
        <v>0</v>
      </c>
      <c r="AA281" s="321"/>
    </row>
    <row r="282" spans="1:27" x14ac:dyDescent="0.2">
      <c r="A282" s="642" t="s">
        <v>760</v>
      </c>
      <c r="B282" s="643">
        <v>7026</v>
      </c>
      <c r="C282" s="643">
        <v>1</v>
      </c>
      <c r="D282" s="657" t="str">
        <f t="shared" si="110"/>
        <v/>
      </c>
      <c r="E282" s="658">
        <f t="shared" si="111"/>
        <v>0</v>
      </c>
      <c r="F282" s="659">
        <f t="shared" si="92"/>
        <v>0</v>
      </c>
      <c r="G282" s="660">
        <f t="shared" si="93"/>
        <v>0</v>
      </c>
      <c r="H282" s="660">
        <f t="shared" si="94"/>
        <v>0</v>
      </c>
      <c r="I282" s="660">
        <f t="shared" si="95"/>
        <v>0</v>
      </c>
      <c r="J282" s="660">
        <f t="shared" si="96"/>
        <v>0</v>
      </c>
      <c r="K282" s="660">
        <f t="shared" si="97"/>
        <v>0</v>
      </c>
      <c r="L282" s="661">
        <f t="shared" si="112"/>
        <v>0</v>
      </c>
      <c r="M282" s="659">
        <f t="shared" si="98"/>
        <v>0</v>
      </c>
      <c r="N282" s="660">
        <f t="shared" si="99"/>
        <v>0</v>
      </c>
      <c r="O282" s="660">
        <f t="shared" si="100"/>
        <v>0</v>
      </c>
      <c r="P282" s="660">
        <f t="shared" si="101"/>
        <v>0</v>
      </c>
      <c r="Q282" s="660">
        <f t="shared" si="102"/>
        <v>0</v>
      </c>
      <c r="R282" s="658">
        <f t="shared" si="106"/>
        <v>0</v>
      </c>
      <c r="S282" s="641">
        <f t="shared" si="103"/>
        <v>0</v>
      </c>
      <c r="T282" s="641">
        <f t="shared" si="113"/>
        <v>0</v>
      </c>
      <c r="U282" s="659">
        <f t="shared" si="104"/>
        <v>0</v>
      </c>
      <c r="V282" s="661">
        <f t="shared" si="105"/>
        <v>0</v>
      </c>
      <c r="W282" s="315">
        <f t="shared" si="114"/>
        <v>0</v>
      </c>
      <c r="X282" s="315">
        <f t="shared" si="107"/>
        <v>0</v>
      </c>
      <c r="Y282" s="315">
        <f t="shared" si="108"/>
        <v>0</v>
      </c>
      <c r="Z282" s="315">
        <f t="shared" si="109"/>
        <v>0</v>
      </c>
      <c r="AA282" s="321"/>
    </row>
    <row r="283" spans="1:27" x14ac:dyDescent="0.2">
      <c r="A283" s="642" t="s">
        <v>620</v>
      </c>
      <c r="B283" s="643">
        <v>5079</v>
      </c>
      <c r="C283" s="643">
        <v>1</v>
      </c>
      <c r="D283" s="657" t="str">
        <f t="shared" si="110"/>
        <v/>
      </c>
      <c r="E283" s="658">
        <f t="shared" si="111"/>
        <v>0</v>
      </c>
      <c r="F283" s="659">
        <f t="shared" si="92"/>
        <v>0</v>
      </c>
      <c r="G283" s="660">
        <f t="shared" si="93"/>
        <v>0</v>
      </c>
      <c r="H283" s="660">
        <f t="shared" si="94"/>
        <v>0</v>
      </c>
      <c r="I283" s="660">
        <f t="shared" si="95"/>
        <v>0</v>
      </c>
      <c r="J283" s="660">
        <f t="shared" si="96"/>
        <v>0</v>
      </c>
      <c r="K283" s="660">
        <f t="shared" si="97"/>
        <v>0</v>
      </c>
      <c r="L283" s="661">
        <f t="shared" si="112"/>
        <v>0</v>
      </c>
      <c r="M283" s="659">
        <f t="shared" si="98"/>
        <v>0</v>
      </c>
      <c r="N283" s="660">
        <f t="shared" si="99"/>
        <v>0</v>
      </c>
      <c r="O283" s="660">
        <f t="shared" si="100"/>
        <v>0</v>
      </c>
      <c r="P283" s="660">
        <f t="shared" si="101"/>
        <v>0</v>
      </c>
      <c r="Q283" s="660">
        <f t="shared" si="102"/>
        <v>0</v>
      </c>
      <c r="R283" s="658">
        <f t="shared" si="106"/>
        <v>0</v>
      </c>
      <c r="S283" s="641">
        <f t="shared" si="103"/>
        <v>0</v>
      </c>
      <c r="T283" s="641">
        <f t="shared" si="113"/>
        <v>0</v>
      </c>
      <c r="U283" s="659">
        <f t="shared" si="104"/>
        <v>0</v>
      </c>
      <c r="V283" s="661">
        <f t="shared" si="105"/>
        <v>0</v>
      </c>
      <c r="W283" s="315">
        <f t="shared" si="114"/>
        <v>0</v>
      </c>
      <c r="X283" s="315">
        <f t="shared" si="107"/>
        <v>0</v>
      </c>
      <c r="Y283" s="315">
        <f t="shared" si="108"/>
        <v>0</v>
      </c>
      <c r="Z283" s="315">
        <f t="shared" si="109"/>
        <v>0</v>
      </c>
      <c r="AA283" s="321"/>
    </row>
    <row r="284" spans="1:27" x14ac:dyDescent="0.2">
      <c r="A284" s="642" t="s">
        <v>621</v>
      </c>
      <c r="B284" s="643">
        <v>5047</v>
      </c>
      <c r="C284" s="643">
        <v>1</v>
      </c>
      <c r="D284" s="657" t="str">
        <f t="shared" si="110"/>
        <v/>
      </c>
      <c r="E284" s="658">
        <f t="shared" si="111"/>
        <v>0</v>
      </c>
      <c r="F284" s="659">
        <f t="shared" si="92"/>
        <v>0</v>
      </c>
      <c r="G284" s="660">
        <f t="shared" si="93"/>
        <v>0</v>
      </c>
      <c r="H284" s="660">
        <f t="shared" si="94"/>
        <v>0</v>
      </c>
      <c r="I284" s="660">
        <f t="shared" si="95"/>
        <v>0</v>
      </c>
      <c r="J284" s="660">
        <f t="shared" si="96"/>
        <v>0</v>
      </c>
      <c r="K284" s="660">
        <f t="shared" si="97"/>
        <v>0</v>
      </c>
      <c r="L284" s="661">
        <f t="shared" si="112"/>
        <v>0</v>
      </c>
      <c r="M284" s="659">
        <f t="shared" si="98"/>
        <v>0</v>
      </c>
      <c r="N284" s="660">
        <f t="shared" si="99"/>
        <v>0</v>
      </c>
      <c r="O284" s="660">
        <f t="shared" si="100"/>
        <v>0</v>
      </c>
      <c r="P284" s="660">
        <f t="shared" si="101"/>
        <v>0</v>
      </c>
      <c r="Q284" s="660">
        <f t="shared" si="102"/>
        <v>0</v>
      </c>
      <c r="R284" s="658">
        <f t="shared" si="106"/>
        <v>0</v>
      </c>
      <c r="S284" s="641">
        <f t="shared" si="103"/>
        <v>0</v>
      </c>
      <c r="T284" s="641">
        <f t="shared" si="113"/>
        <v>0</v>
      </c>
      <c r="U284" s="659">
        <f t="shared" si="104"/>
        <v>0</v>
      </c>
      <c r="V284" s="661">
        <f t="shared" si="105"/>
        <v>0</v>
      </c>
      <c r="W284" s="315">
        <f t="shared" si="114"/>
        <v>0</v>
      </c>
      <c r="X284" s="315">
        <f t="shared" si="107"/>
        <v>0</v>
      </c>
      <c r="Y284" s="315">
        <f t="shared" si="108"/>
        <v>0</v>
      </c>
      <c r="Z284" s="315">
        <f t="shared" si="109"/>
        <v>0</v>
      </c>
      <c r="AA284" s="321"/>
    </row>
    <row r="285" spans="1:27" x14ac:dyDescent="0.2">
      <c r="A285" s="642" t="s">
        <v>1218</v>
      </c>
      <c r="B285" s="643">
        <v>7073</v>
      </c>
      <c r="C285" s="643">
        <v>1</v>
      </c>
      <c r="D285" s="657" t="str">
        <f t="shared" si="110"/>
        <v/>
      </c>
      <c r="E285" s="658">
        <f t="shared" si="111"/>
        <v>0</v>
      </c>
      <c r="F285" s="659">
        <f t="shared" si="92"/>
        <v>0</v>
      </c>
      <c r="G285" s="660">
        <f t="shared" si="93"/>
        <v>0</v>
      </c>
      <c r="H285" s="660">
        <f t="shared" si="94"/>
        <v>0</v>
      </c>
      <c r="I285" s="660">
        <f t="shared" si="95"/>
        <v>0</v>
      </c>
      <c r="J285" s="660">
        <f t="shared" si="96"/>
        <v>0</v>
      </c>
      <c r="K285" s="660">
        <f t="shared" si="97"/>
        <v>0</v>
      </c>
      <c r="L285" s="661">
        <f t="shared" si="112"/>
        <v>0</v>
      </c>
      <c r="M285" s="659">
        <f t="shared" si="98"/>
        <v>0</v>
      </c>
      <c r="N285" s="660">
        <f t="shared" si="99"/>
        <v>0</v>
      </c>
      <c r="O285" s="660">
        <f t="shared" si="100"/>
        <v>0</v>
      </c>
      <c r="P285" s="660">
        <f t="shared" si="101"/>
        <v>0</v>
      </c>
      <c r="Q285" s="660">
        <f t="shared" si="102"/>
        <v>0</v>
      </c>
      <c r="R285" s="658">
        <f t="shared" si="106"/>
        <v>0</v>
      </c>
      <c r="S285" s="641">
        <f t="shared" si="103"/>
        <v>0</v>
      </c>
      <c r="T285" s="641">
        <f t="shared" si="113"/>
        <v>0</v>
      </c>
      <c r="U285" s="659">
        <f t="shared" si="104"/>
        <v>0</v>
      </c>
      <c r="V285" s="661">
        <f t="shared" si="105"/>
        <v>0</v>
      </c>
      <c r="W285" s="315">
        <f t="shared" si="114"/>
        <v>0</v>
      </c>
      <c r="X285" s="315">
        <f t="shared" si="107"/>
        <v>0</v>
      </c>
      <c r="Y285" s="315">
        <f t="shared" si="108"/>
        <v>0</v>
      </c>
      <c r="Z285" s="315">
        <f t="shared" si="109"/>
        <v>0</v>
      </c>
      <c r="AA285" s="321"/>
    </row>
    <row r="286" spans="1:27" x14ac:dyDescent="0.2">
      <c r="A286" s="642" t="s">
        <v>622</v>
      </c>
      <c r="B286" s="643">
        <v>7027</v>
      </c>
      <c r="C286" s="643">
        <v>1</v>
      </c>
      <c r="D286" s="657" t="str">
        <f t="shared" si="110"/>
        <v/>
      </c>
      <c r="E286" s="658">
        <f t="shared" si="111"/>
        <v>0</v>
      </c>
      <c r="F286" s="659">
        <f t="shared" si="92"/>
        <v>0</v>
      </c>
      <c r="G286" s="660">
        <f t="shared" si="93"/>
        <v>0</v>
      </c>
      <c r="H286" s="660">
        <f t="shared" si="94"/>
        <v>0</v>
      </c>
      <c r="I286" s="660">
        <f t="shared" si="95"/>
        <v>0</v>
      </c>
      <c r="J286" s="660">
        <f t="shared" si="96"/>
        <v>0</v>
      </c>
      <c r="K286" s="660">
        <f t="shared" si="97"/>
        <v>0</v>
      </c>
      <c r="L286" s="661">
        <f t="shared" si="112"/>
        <v>0</v>
      </c>
      <c r="M286" s="659">
        <f t="shared" si="98"/>
        <v>0</v>
      </c>
      <c r="N286" s="660">
        <f t="shared" si="99"/>
        <v>0</v>
      </c>
      <c r="O286" s="660">
        <f t="shared" si="100"/>
        <v>0</v>
      </c>
      <c r="P286" s="660">
        <f t="shared" si="101"/>
        <v>0</v>
      </c>
      <c r="Q286" s="660">
        <f t="shared" si="102"/>
        <v>0</v>
      </c>
      <c r="R286" s="658">
        <f t="shared" si="106"/>
        <v>0</v>
      </c>
      <c r="S286" s="641">
        <f t="shared" si="103"/>
        <v>0</v>
      </c>
      <c r="T286" s="641">
        <f t="shared" si="113"/>
        <v>0</v>
      </c>
      <c r="U286" s="659">
        <f t="shared" si="104"/>
        <v>0</v>
      </c>
      <c r="V286" s="661">
        <f t="shared" si="105"/>
        <v>0</v>
      </c>
      <c r="W286" s="315">
        <f t="shared" si="114"/>
        <v>0</v>
      </c>
      <c r="X286" s="315">
        <f t="shared" si="107"/>
        <v>0</v>
      </c>
      <c r="Y286" s="315">
        <f t="shared" si="108"/>
        <v>0</v>
      </c>
      <c r="Z286" s="315">
        <f t="shared" si="109"/>
        <v>0</v>
      </c>
      <c r="AA286" s="321"/>
    </row>
    <row r="287" spans="1:27" x14ac:dyDescent="0.2">
      <c r="A287" s="642" t="s">
        <v>623</v>
      </c>
      <c r="B287" s="643">
        <v>5048</v>
      </c>
      <c r="C287" s="643">
        <v>1</v>
      </c>
      <c r="D287" s="657" t="str">
        <f t="shared" si="110"/>
        <v/>
      </c>
      <c r="E287" s="658">
        <f t="shared" si="111"/>
        <v>0</v>
      </c>
      <c r="F287" s="659">
        <f t="shared" si="92"/>
        <v>0</v>
      </c>
      <c r="G287" s="660">
        <f t="shared" si="93"/>
        <v>0</v>
      </c>
      <c r="H287" s="660">
        <f t="shared" si="94"/>
        <v>0</v>
      </c>
      <c r="I287" s="660">
        <f t="shared" si="95"/>
        <v>0</v>
      </c>
      <c r="J287" s="660">
        <f t="shared" si="96"/>
        <v>0</v>
      </c>
      <c r="K287" s="660">
        <f t="shared" si="97"/>
        <v>0</v>
      </c>
      <c r="L287" s="661">
        <f t="shared" si="112"/>
        <v>0</v>
      </c>
      <c r="M287" s="659">
        <f t="shared" si="98"/>
        <v>0</v>
      </c>
      <c r="N287" s="660">
        <f t="shared" si="99"/>
        <v>0</v>
      </c>
      <c r="O287" s="660">
        <f t="shared" si="100"/>
        <v>0</v>
      </c>
      <c r="P287" s="660">
        <f t="shared" si="101"/>
        <v>0</v>
      </c>
      <c r="Q287" s="660">
        <f t="shared" si="102"/>
        <v>0</v>
      </c>
      <c r="R287" s="658">
        <f t="shared" si="106"/>
        <v>0</v>
      </c>
      <c r="S287" s="641">
        <f t="shared" si="103"/>
        <v>0</v>
      </c>
      <c r="T287" s="641">
        <f t="shared" si="113"/>
        <v>0</v>
      </c>
      <c r="U287" s="659">
        <f t="shared" si="104"/>
        <v>0</v>
      </c>
      <c r="V287" s="661">
        <f t="shared" si="105"/>
        <v>0</v>
      </c>
      <c r="W287" s="315">
        <f t="shared" si="114"/>
        <v>0</v>
      </c>
      <c r="X287" s="315">
        <f t="shared" si="107"/>
        <v>0</v>
      </c>
      <c r="Y287" s="315">
        <f t="shared" si="108"/>
        <v>0</v>
      </c>
      <c r="Z287" s="315">
        <f t="shared" si="109"/>
        <v>0</v>
      </c>
      <c r="AA287" s="321"/>
    </row>
    <row r="288" spans="1:27" x14ac:dyDescent="0.2">
      <c r="A288" s="642" t="s">
        <v>833</v>
      </c>
      <c r="B288" s="643">
        <v>6017</v>
      </c>
      <c r="C288" s="643">
        <v>1</v>
      </c>
      <c r="D288" s="657" t="str">
        <f t="shared" si="110"/>
        <v/>
      </c>
      <c r="E288" s="658">
        <f t="shared" si="111"/>
        <v>0</v>
      </c>
      <c r="F288" s="659">
        <f t="shared" si="92"/>
        <v>0</v>
      </c>
      <c r="G288" s="660">
        <f t="shared" si="93"/>
        <v>0</v>
      </c>
      <c r="H288" s="660">
        <f t="shared" si="94"/>
        <v>0</v>
      </c>
      <c r="I288" s="660">
        <f t="shared" si="95"/>
        <v>0</v>
      </c>
      <c r="J288" s="660">
        <f t="shared" si="96"/>
        <v>0</v>
      </c>
      <c r="K288" s="660">
        <f t="shared" si="97"/>
        <v>0</v>
      </c>
      <c r="L288" s="661">
        <f t="shared" si="112"/>
        <v>0</v>
      </c>
      <c r="M288" s="659">
        <f t="shared" si="98"/>
        <v>0</v>
      </c>
      <c r="N288" s="660">
        <f t="shared" si="99"/>
        <v>0</v>
      </c>
      <c r="O288" s="660">
        <f t="shared" si="100"/>
        <v>0</v>
      </c>
      <c r="P288" s="660">
        <f t="shared" si="101"/>
        <v>0</v>
      </c>
      <c r="Q288" s="660">
        <f t="shared" si="102"/>
        <v>0</v>
      </c>
      <c r="R288" s="658">
        <f t="shared" si="106"/>
        <v>0</v>
      </c>
      <c r="S288" s="641">
        <f t="shared" si="103"/>
        <v>0</v>
      </c>
      <c r="T288" s="641">
        <f t="shared" si="113"/>
        <v>0</v>
      </c>
      <c r="U288" s="659">
        <f t="shared" si="104"/>
        <v>0</v>
      </c>
      <c r="V288" s="661">
        <f t="shared" si="105"/>
        <v>0</v>
      </c>
      <c r="W288" s="315">
        <f t="shared" si="114"/>
        <v>0</v>
      </c>
      <c r="X288" s="315">
        <f t="shared" si="107"/>
        <v>0</v>
      </c>
      <c r="Y288" s="315">
        <f t="shared" si="108"/>
        <v>0</v>
      </c>
      <c r="Z288" s="315">
        <f t="shared" si="109"/>
        <v>0</v>
      </c>
      <c r="AA288" s="321"/>
    </row>
    <row r="289" spans="1:27" x14ac:dyDescent="0.2">
      <c r="A289" s="642" t="s">
        <v>624</v>
      </c>
      <c r="B289" s="643">
        <v>6104</v>
      </c>
      <c r="C289" s="643">
        <v>1</v>
      </c>
      <c r="D289" s="657" t="str">
        <f t="shared" si="110"/>
        <v/>
      </c>
      <c r="E289" s="658">
        <f t="shared" si="111"/>
        <v>0</v>
      </c>
      <c r="F289" s="659">
        <f t="shared" si="92"/>
        <v>0</v>
      </c>
      <c r="G289" s="660">
        <f t="shared" si="93"/>
        <v>0</v>
      </c>
      <c r="H289" s="660">
        <f t="shared" si="94"/>
        <v>0</v>
      </c>
      <c r="I289" s="660">
        <f t="shared" si="95"/>
        <v>0</v>
      </c>
      <c r="J289" s="660">
        <f t="shared" si="96"/>
        <v>0</v>
      </c>
      <c r="K289" s="660">
        <f t="shared" si="97"/>
        <v>0</v>
      </c>
      <c r="L289" s="661">
        <f t="shared" si="112"/>
        <v>0</v>
      </c>
      <c r="M289" s="659">
        <f t="shared" si="98"/>
        <v>0</v>
      </c>
      <c r="N289" s="660">
        <f t="shared" si="99"/>
        <v>0</v>
      </c>
      <c r="O289" s="660">
        <f t="shared" si="100"/>
        <v>0</v>
      </c>
      <c r="P289" s="660">
        <f t="shared" si="101"/>
        <v>0</v>
      </c>
      <c r="Q289" s="660">
        <f t="shared" si="102"/>
        <v>0</v>
      </c>
      <c r="R289" s="658">
        <f t="shared" si="106"/>
        <v>0</v>
      </c>
      <c r="S289" s="641">
        <f t="shared" si="103"/>
        <v>0</v>
      </c>
      <c r="T289" s="641">
        <f t="shared" si="113"/>
        <v>0</v>
      </c>
      <c r="U289" s="659">
        <f t="shared" si="104"/>
        <v>0</v>
      </c>
      <c r="V289" s="661">
        <f t="shared" si="105"/>
        <v>0</v>
      </c>
      <c r="W289" s="315">
        <f t="shared" si="114"/>
        <v>0</v>
      </c>
      <c r="X289" s="315">
        <f t="shared" si="107"/>
        <v>0</v>
      </c>
      <c r="Y289" s="315">
        <f t="shared" si="108"/>
        <v>0</v>
      </c>
      <c r="Z289" s="315">
        <f t="shared" si="109"/>
        <v>0</v>
      </c>
      <c r="AA289" s="321"/>
    </row>
    <row r="290" spans="1:27" x14ac:dyDescent="0.2">
      <c r="A290" s="642" t="s">
        <v>625</v>
      </c>
      <c r="B290" s="643">
        <v>5049</v>
      </c>
      <c r="C290" s="643">
        <v>1</v>
      </c>
      <c r="D290" s="657" t="str">
        <f t="shared" si="110"/>
        <v/>
      </c>
      <c r="E290" s="658">
        <f t="shared" si="111"/>
        <v>0</v>
      </c>
      <c r="F290" s="659">
        <f t="shared" si="92"/>
        <v>0</v>
      </c>
      <c r="G290" s="660">
        <f t="shared" si="93"/>
        <v>0</v>
      </c>
      <c r="H290" s="660">
        <f t="shared" si="94"/>
        <v>0</v>
      </c>
      <c r="I290" s="660">
        <f t="shared" si="95"/>
        <v>0</v>
      </c>
      <c r="J290" s="660">
        <f t="shared" si="96"/>
        <v>0</v>
      </c>
      <c r="K290" s="660">
        <f t="shared" si="97"/>
        <v>0</v>
      </c>
      <c r="L290" s="661">
        <f t="shared" si="112"/>
        <v>0</v>
      </c>
      <c r="M290" s="659">
        <f t="shared" si="98"/>
        <v>0</v>
      </c>
      <c r="N290" s="660">
        <f t="shared" si="99"/>
        <v>0</v>
      </c>
      <c r="O290" s="660">
        <f t="shared" si="100"/>
        <v>0</v>
      </c>
      <c r="P290" s="660">
        <f t="shared" si="101"/>
        <v>0</v>
      </c>
      <c r="Q290" s="660">
        <f t="shared" si="102"/>
        <v>0</v>
      </c>
      <c r="R290" s="658">
        <f t="shared" si="106"/>
        <v>0</v>
      </c>
      <c r="S290" s="641">
        <f t="shared" si="103"/>
        <v>0</v>
      </c>
      <c r="T290" s="641">
        <f t="shared" si="113"/>
        <v>0</v>
      </c>
      <c r="U290" s="659">
        <f t="shared" si="104"/>
        <v>0</v>
      </c>
      <c r="V290" s="661">
        <f t="shared" si="105"/>
        <v>0</v>
      </c>
      <c r="W290" s="315">
        <f t="shared" si="114"/>
        <v>0</v>
      </c>
      <c r="X290" s="315">
        <f t="shared" si="107"/>
        <v>0</v>
      </c>
      <c r="Y290" s="315">
        <f t="shared" si="108"/>
        <v>0</v>
      </c>
      <c r="Z290" s="315">
        <f t="shared" si="109"/>
        <v>0</v>
      </c>
      <c r="AA290" s="321"/>
    </row>
    <row r="291" spans="1:27" x14ac:dyDescent="0.2">
      <c r="A291" s="642" t="s">
        <v>626</v>
      </c>
      <c r="B291" s="643">
        <v>6105</v>
      </c>
      <c r="C291" s="643">
        <v>1</v>
      </c>
      <c r="D291" s="657" t="str">
        <f t="shared" si="110"/>
        <v/>
      </c>
      <c r="E291" s="658">
        <f t="shared" si="111"/>
        <v>0</v>
      </c>
      <c r="F291" s="659">
        <f t="shared" si="92"/>
        <v>0</v>
      </c>
      <c r="G291" s="660">
        <f t="shared" si="93"/>
        <v>0</v>
      </c>
      <c r="H291" s="660">
        <f t="shared" si="94"/>
        <v>0</v>
      </c>
      <c r="I291" s="660">
        <f t="shared" si="95"/>
        <v>0</v>
      </c>
      <c r="J291" s="660">
        <f t="shared" si="96"/>
        <v>0</v>
      </c>
      <c r="K291" s="660">
        <f t="shared" si="97"/>
        <v>0</v>
      </c>
      <c r="L291" s="661">
        <f t="shared" si="112"/>
        <v>0</v>
      </c>
      <c r="M291" s="659">
        <f t="shared" si="98"/>
        <v>0</v>
      </c>
      <c r="N291" s="660">
        <f t="shared" si="99"/>
        <v>0</v>
      </c>
      <c r="O291" s="660">
        <f t="shared" si="100"/>
        <v>0</v>
      </c>
      <c r="P291" s="660">
        <f t="shared" si="101"/>
        <v>0</v>
      </c>
      <c r="Q291" s="660">
        <f t="shared" si="102"/>
        <v>0</v>
      </c>
      <c r="R291" s="658">
        <f t="shared" si="106"/>
        <v>0</v>
      </c>
      <c r="S291" s="641">
        <f t="shared" si="103"/>
        <v>0</v>
      </c>
      <c r="T291" s="641">
        <f t="shared" si="113"/>
        <v>0</v>
      </c>
      <c r="U291" s="659">
        <f t="shared" si="104"/>
        <v>0</v>
      </c>
      <c r="V291" s="661">
        <f t="shared" si="105"/>
        <v>0</v>
      </c>
      <c r="W291" s="315">
        <f t="shared" si="114"/>
        <v>0</v>
      </c>
      <c r="X291" s="315">
        <f t="shared" si="107"/>
        <v>0</v>
      </c>
      <c r="Y291" s="315">
        <f t="shared" si="108"/>
        <v>0</v>
      </c>
      <c r="Z291" s="315">
        <f t="shared" si="109"/>
        <v>0</v>
      </c>
      <c r="AA291" s="321"/>
    </row>
    <row r="292" spans="1:27" x14ac:dyDescent="0.2">
      <c r="A292" s="642" t="s">
        <v>1183</v>
      </c>
      <c r="B292" s="643">
        <v>7067</v>
      </c>
      <c r="C292" s="643">
        <v>1</v>
      </c>
      <c r="D292" s="657" t="str">
        <f t="shared" si="110"/>
        <v/>
      </c>
      <c r="E292" s="658">
        <f t="shared" si="111"/>
        <v>0</v>
      </c>
      <c r="F292" s="659">
        <f t="shared" si="92"/>
        <v>0</v>
      </c>
      <c r="G292" s="660">
        <f t="shared" si="93"/>
        <v>0</v>
      </c>
      <c r="H292" s="660">
        <f t="shared" si="94"/>
        <v>0</v>
      </c>
      <c r="I292" s="660">
        <f t="shared" si="95"/>
        <v>0</v>
      </c>
      <c r="J292" s="660">
        <f t="shared" si="96"/>
        <v>0</v>
      </c>
      <c r="K292" s="660">
        <f t="shared" si="97"/>
        <v>0</v>
      </c>
      <c r="L292" s="661">
        <f t="shared" si="112"/>
        <v>0</v>
      </c>
      <c r="M292" s="659">
        <f t="shared" si="98"/>
        <v>0</v>
      </c>
      <c r="N292" s="660">
        <f t="shared" si="99"/>
        <v>0</v>
      </c>
      <c r="O292" s="660">
        <f t="shared" si="100"/>
        <v>0</v>
      </c>
      <c r="P292" s="660">
        <f t="shared" si="101"/>
        <v>0</v>
      </c>
      <c r="Q292" s="660">
        <f t="shared" si="102"/>
        <v>0</v>
      </c>
      <c r="R292" s="658">
        <f t="shared" si="106"/>
        <v>0</v>
      </c>
      <c r="S292" s="641">
        <f t="shared" si="103"/>
        <v>0</v>
      </c>
      <c r="T292" s="641">
        <f t="shared" si="113"/>
        <v>0</v>
      </c>
      <c r="U292" s="659">
        <f t="shared" si="104"/>
        <v>0</v>
      </c>
      <c r="V292" s="661">
        <f t="shared" si="105"/>
        <v>0</v>
      </c>
      <c r="W292" s="315">
        <f t="shared" si="114"/>
        <v>0</v>
      </c>
      <c r="X292" s="315">
        <f t="shared" si="107"/>
        <v>0</v>
      </c>
      <c r="Y292" s="315">
        <f t="shared" si="108"/>
        <v>0</v>
      </c>
      <c r="Z292" s="315">
        <f t="shared" si="109"/>
        <v>0</v>
      </c>
      <c r="AA292" s="321"/>
    </row>
    <row r="293" spans="1:27" x14ac:dyDescent="0.2">
      <c r="A293" s="642" t="s">
        <v>717</v>
      </c>
      <c r="B293" s="643"/>
      <c r="C293" s="643">
        <v>0</v>
      </c>
      <c r="D293" s="657" t="str">
        <f t="shared" si="110"/>
        <v>(alias)</v>
      </c>
      <c r="E293" s="658">
        <f t="shared" si="111"/>
        <v>0</v>
      </c>
      <c r="F293" s="659">
        <f t="shared" si="92"/>
        <v>0</v>
      </c>
      <c r="G293" s="660">
        <f t="shared" si="93"/>
        <v>0</v>
      </c>
      <c r="H293" s="660">
        <f t="shared" si="94"/>
        <v>0</v>
      </c>
      <c r="I293" s="660">
        <f t="shared" si="95"/>
        <v>0</v>
      </c>
      <c r="J293" s="660">
        <f t="shared" si="96"/>
        <v>0</v>
      </c>
      <c r="K293" s="660">
        <f t="shared" si="97"/>
        <v>0</v>
      </c>
      <c r="L293" s="661">
        <f t="shared" si="112"/>
        <v>0</v>
      </c>
      <c r="M293" s="659">
        <f t="shared" si="98"/>
        <v>0</v>
      </c>
      <c r="N293" s="660">
        <f t="shared" si="99"/>
        <v>0</v>
      </c>
      <c r="O293" s="660">
        <f t="shared" si="100"/>
        <v>0</v>
      </c>
      <c r="P293" s="660">
        <f t="shared" si="101"/>
        <v>0</v>
      </c>
      <c r="Q293" s="660">
        <f t="shared" si="102"/>
        <v>0</v>
      </c>
      <c r="R293" s="658">
        <f t="shared" si="106"/>
        <v>0</v>
      </c>
      <c r="S293" s="641">
        <f t="shared" si="103"/>
        <v>0</v>
      </c>
      <c r="T293" s="641">
        <f t="shared" si="113"/>
        <v>0</v>
      </c>
      <c r="U293" s="659">
        <f t="shared" si="104"/>
        <v>0</v>
      </c>
      <c r="V293" s="661">
        <f t="shared" si="105"/>
        <v>0</v>
      </c>
      <c r="W293" s="315">
        <f t="shared" si="114"/>
        <v>0</v>
      </c>
      <c r="X293" s="315">
        <f t="shared" si="107"/>
        <v>0</v>
      </c>
      <c r="Y293" s="315">
        <f t="shared" si="108"/>
        <v>0</v>
      </c>
      <c r="Z293" s="315">
        <f t="shared" si="109"/>
        <v>0</v>
      </c>
      <c r="AA293" s="321"/>
    </row>
    <row r="294" spans="1:27" x14ac:dyDescent="0.2">
      <c r="A294" s="642" t="s">
        <v>627</v>
      </c>
      <c r="B294" s="643">
        <v>6107</v>
      </c>
      <c r="C294" s="643">
        <v>1</v>
      </c>
      <c r="D294" s="657" t="str">
        <f t="shared" si="110"/>
        <v/>
      </c>
      <c r="E294" s="658">
        <f t="shared" si="111"/>
        <v>0</v>
      </c>
      <c r="F294" s="659">
        <f t="shared" si="92"/>
        <v>0</v>
      </c>
      <c r="G294" s="660">
        <f t="shared" si="93"/>
        <v>0</v>
      </c>
      <c r="H294" s="660">
        <f t="shared" si="94"/>
        <v>0</v>
      </c>
      <c r="I294" s="660">
        <f t="shared" si="95"/>
        <v>0</v>
      </c>
      <c r="J294" s="660">
        <f t="shared" si="96"/>
        <v>0</v>
      </c>
      <c r="K294" s="660">
        <f t="shared" si="97"/>
        <v>0</v>
      </c>
      <c r="L294" s="661">
        <f t="shared" si="112"/>
        <v>0</v>
      </c>
      <c r="M294" s="659">
        <f t="shared" si="98"/>
        <v>0</v>
      </c>
      <c r="N294" s="660">
        <f t="shared" si="99"/>
        <v>0</v>
      </c>
      <c r="O294" s="660">
        <f t="shared" si="100"/>
        <v>0</v>
      </c>
      <c r="P294" s="660">
        <f t="shared" si="101"/>
        <v>0</v>
      </c>
      <c r="Q294" s="660">
        <f t="shared" si="102"/>
        <v>0</v>
      </c>
      <c r="R294" s="658">
        <f t="shared" si="106"/>
        <v>0</v>
      </c>
      <c r="S294" s="641">
        <f t="shared" si="103"/>
        <v>0</v>
      </c>
      <c r="T294" s="641">
        <f t="shared" si="113"/>
        <v>0</v>
      </c>
      <c r="U294" s="659">
        <f t="shared" si="104"/>
        <v>0</v>
      </c>
      <c r="V294" s="661">
        <f t="shared" si="105"/>
        <v>0</v>
      </c>
      <c r="W294" s="315">
        <f t="shared" si="114"/>
        <v>0</v>
      </c>
      <c r="X294" s="315">
        <f t="shared" si="107"/>
        <v>0</v>
      </c>
      <c r="Y294" s="315">
        <f t="shared" si="108"/>
        <v>0</v>
      </c>
      <c r="Z294" s="315">
        <f t="shared" si="109"/>
        <v>0</v>
      </c>
      <c r="AA294" s="321"/>
    </row>
    <row r="295" spans="1:27" x14ac:dyDescent="0.2">
      <c r="A295" s="642" t="s">
        <v>719</v>
      </c>
      <c r="B295" s="643"/>
      <c r="C295" s="643">
        <v>0</v>
      </c>
      <c r="D295" s="657" t="str">
        <f t="shared" si="110"/>
        <v>(alias)</v>
      </c>
      <c r="E295" s="658">
        <f t="shared" si="111"/>
        <v>0</v>
      </c>
      <c r="F295" s="659">
        <f t="shared" si="92"/>
        <v>0</v>
      </c>
      <c r="G295" s="660">
        <f t="shared" si="93"/>
        <v>0</v>
      </c>
      <c r="H295" s="660">
        <f t="shared" si="94"/>
        <v>0</v>
      </c>
      <c r="I295" s="660">
        <f t="shared" si="95"/>
        <v>0</v>
      </c>
      <c r="J295" s="660">
        <f t="shared" si="96"/>
        <v>0</v>
      </c>
      <c r="K295" s="660">
        <f t="shared" si="97"/>
        <v>0</v>
      </c>
      <c r="L295" s="661">
        <f t="shared" si="112"/>
        <v>0</v>
      </c>
      <c r="M295" s="659">
        <f t="shared" si="98"/>
        <v>0</v>
      </c>
      <c r="N295" s="660">
        <f t="shared" si="99"/>
        <v>0</v>
      </c>
      <c r="O295" s="660">
        <f t="shared" si="100"/>
        <v>0</v>
      </c>
      <c r="P295" s="660">
        <f t="shared" si="101"/>
        <v>0</v>
      </c>
      <c r="Q295" s="660">
        <f t="shared" si="102"/>
        <v>0</v>
      </c>
      <c r="R295" s="658">
        <f t="shared" si="106"/>
        <v>0</v>
      </c>
      <c r="S295" s="641">
        <f t="shared" si="103"/>
        <v>0</v>
      </c>
      <c r="T295" s="641">
        <f t="shared" si="113"/>
        <v>0</v>
      </c>
      <c r="U295" s="659">
        <f t="shared" si="104"/>
        <v>0</v>
      </c>
      <c r="V295" s="661">
        <f t="shared" si="105"/>
        <v>0</v>
      </c>
      <c r="W295" s="315">
        <f t="shared" si="114"/>
        <v>0</v>
      </c>
      <c r="X295" s="315">
        <f t="shared" si="107"/>
        <v>0</v>
      </c>
      <c r="Y295" s="315">
        <f t="shared" si="108"/>
        <v>0</v>
      </c>
      <c r="Z295" s="315">
        <f t="shared" si="109"/>
        <v>0</v>
      </c>
      <c r="AA295" s="321"/>
    </row>
    <row r="296" spans="1:27" x14ac:dyDescent="0.2">
      <c r="A296" s="642" t="s">
        <v>628</v>
      </c>
      <c r="B296" s="643">
        <v>6106</v>
      </c>
      <c r="C296" s="643">
        <v>1</v>
      </c>
      <c r="D296" s="657" t="str">
        <f t="shared" si="110"/>
        <v/>
      </c>
      <c r="E296" s="658">
        <f t="shared" si="111"/>
        <v>0</v>
      </c>
      <c r="F296" s="659">
        <f t="shared" si="92"/>
        <v>0</v>
      </c>
      <c r="G296" s="660">
        <f t="shared" si="93"/>
        <v>0</v>
      </c>
      <c r="H296" s="660">
        <f t="shared" si="94"/>
        <v>0</v>
      </c>
      <c r="I296" s="660">
        <f t="shared" si="95"/>
        <v>0</v>
      </c>
      <c r="J296" s="660">
        <f t="shared" si="96"/>
        <v>0</v>
      </c>
      <c r="K296" s="660">
        <f t="shared" si="97"/>
        <v>0</v>
      </c>
      <c r="L296" s="661">
        <f t="shared" si="112"/>
        <v>0</v>
      </c>
      <c r="M296" s="659">
        <f t="shared" si="98"/>
        <v>0</v>
      </c>
      <c r="N296" s="660">
        <f t="shared" si="99"/>
        <v>0</v>
      </c>
      <c r="O296" s="660">
        <f t="shared" si="100"/>
        <v>0</v>
      </c>
      <c r="P296" s="660">
        <f t="shared" si="101"/>
        <v>0</v>
      </c>
      <c r="Q296" s="660">
        <f t="shared" si="102"/>
        <v>0</v>
      </c>
      <c r="R296" s="658">
        <f t="shared" si="106"/>
        <v>0</v>
      </c>
      <c r="S296" s="641">
        <f t="shared" si="103"/>
        <v>0</v>
      </c>
      <c r="T296" s="641">
        <f t="shared" si="113"/>
        <v>0</v>
      </c>
      <c r="U296" s="659">
        <f t="shared" si="104"/>
        <v>0</v>
      </c>
      <c r="V296" s="661">
        <f t="shared" si="105"/>
        <v>0</v>
      </c>
      <c r="W296" s="315">
        <f t="shared" si="114"/>
        <v>0</v>
      </c>
      <c r="X296" s="315">
        <f t="shared" si="107"/>
        <v>0</v>
      </c>
      <c r="Y296" s="315">
        <f t="shared" si="108"/>
        <v>0</v>
      </c>
      <c r="Z296" s="315">
        <f t="shared" si="109"/>
        <v>0</v>
      </c>
      <c r="AA296" s="321"/>
    </row>
    <row r="297" spans="1:27" x14ac:dyDescent="0.2">
      <c r="A297" s="642" t="s">
        <v>721</v>
      </c>
      <c r="B297" s="643"/>
      <c r="C297" s="643">
        <v>0</v>
      </c>
      <c r="D297" s="657" t="str">
        <f t="shared" si="110"/>
        <v>(alias)</v>
      </c>
      <c r="E297" s="658">
        <f t="shared" si="111"/>
        <v>0</v>
      </c>
      <c r="F297" s="659">
        <f t="shared" si="92"/>
        <v>0</v>
      </c>
      <c r="G297" s="660">
        <f t="shared" si="93"/>
        <v>0</v>
      </c>
      <c r="H297" s="660">
        <f t="shared" si="94"/>
        <v>0</v>
      </c>
      <c r="I297" s="660">
        <f t="shared" si="95"/>
        <v>0</v>
      </c>
      <c r="J297" s="660">
        <f t="shared" si="96"/>
        <v>0</v>
      </c>
      <c r="K297" s="660">
        <f t="shared" si="97"/>
        <v>0</v>
      </c>
      <c r="L297" s="661">
        <f t="shared" si="112"/>
        <v>0</v>
      </c>
      <c r="M297" s="659">
        <f t="shared" si="98"/>
        <v>0</v>
      </c>
      <c r="N297" s="660">
        <f t="shared" si="99"/>
        <v>0</v>
      </c>
      <c r="O297" s="660">
        <f t="shared" si="100"/>
        <v>0</v>
      </c>
      <c r="P297" s="660">
        <f t="shared" si="101"/>
        <v>0</v>
      </c>
      <c r="Q297" s="660">
        <f t="shared" si="102"/>
        <v>0</v>
      </c>
      <c r="R297" s="658">
        <f t="shared" si="106"/>
        <v>0</v>
      </c>
      <c r="S297" s="641">
        <f t="shared" si="103"/>
        <v>0</v>
      </c>
      <c r="T297" s="641">
        <f t="shared" si="113"/>
        <v>0</v>
      </c>
      <c r="U297" s="659">
        <f t="shared" si="104"/>
        <v>0</v>
      </c>
      <c r="V297" s="661">
        <f t="shared" si="105"/>
        <v>0</v>
      </c>
      <c r="W297" s="315">
        <f t="shared" si="114"/>
        <v>0</v>
      </c>
      <c r="X297" s="315">
        <f t="shared" si="107"/>
        <v>0</v>
      </c>
      <c r="Y297" s="315">
        <f t="shared" si="108"/>
        <v>0</v>
      </c>
      <c r="Z297" s="315">
        <f t="shared" si="109"/>
        <v>0</v>
      </c>
      <c r="AA297" s="321"/>
    </row>
    <row r="298" spans="1:27" x14ac:dyDescent="0.2">
      <c r="A298" s="642" t="s">
        <v>629</v>
      </c>
      <c r="B298" s="643">
        <v>7028</v>
      </c>
      <c r="C298" s="643">
        <v>1</v>
      </c>
      <c r="D298" s="657" t="str">
        <f t="shared" si="110"/>
        <v/>
      </c>
      <c r="E298" s="658">
        <f t="shared" si="111"/>
        <v>0</v>
      </c>
      <c r="F298" s="659">
        <f t="shared" si="92"/>
        <v>0</v>
      </c>
      <c r="G298" s="660">
        <f t="shared" si="93"/>
        <v>0</v>
      </c>
      <c r="H298" s="660">
        <f t="shared" si="94"/>
        <v>0</v>
      </c>
      <c r="I298" s="660">
        <f t="shared" si="95"/>
        <v>0</v>
      </c>
      <c r="J298" s="660">
        <f t="shared" si="96"/>
        <v>0</v>
      </c>
      <c r="K298" s="660">
        <f t="shared" si="97"/>
        <v>0</v>
      </c>
      <c r="L298" s="661">
        <f t="shared" si="112"/>
        <v>0</v>
      </c>
      <c r="M298" s="659">
        <f t="shared" si="98"/>
        <v>0</v>
      </c>
      <c r="N298" s="660">
        <f t="shared" si="99"/>
        <v>0</v>
      </c>
      <c r="O298" s="660">
        <f t="shared" si="100"/>
        <v>0</v>
      </c>
      <c r="P298" s="660">
        <f t="shared" si="101"/>
        <v>0</v>
      </c>
      <c r="Q298" s="660">
        <f t="shared" si="102"/>
        <v>0</v>
      </c>
      <c r="R298" s="658">
        <f t="shared" si="106"/>
        <v>0</v>
      </c>
      <c r="S298" s="641">
        <f t="shared" si="103"/>
        <v>0</v>
      </c>
      <c r="T298" s="641">
        <f t="shared" si="113"/>
        <v>0</v>
      </c>
      <c r="U298" s="659">
        <f t="shared" si="104"/>
        <v>0</v>
      </c>
      <c r="V298" s="661">
        <f t="shared" si="105"/>
        <v>0</v>
      </c>
      <c r="W298" s="315">
        <f t="shared" si="114"/>
        <v>0</v>
      </c>
      <c r="X298" s="315">
        <f t="shared" si="107"/>
        <v>0</v>
      </c>
      <c r="Y298" s="315">
        <f t="shared" si="108"/>
        <v>0</v>
      </c>
      <c r="Z298" s="315">
        <f t="shared" si="109"/>
        <v>0</v>
      </c>
      <c r="AA298" s="321"/>
    </row>
    <row r="299" spans="1:27" x14ac:dyDescent="0.2">
      <c r="A299" s="642" t="s">
        <v>630</v>
      </c>
      <c r="B299" s="643">
        <v>6167</v>
      </c>
      <c r="C299" s="643">
        <v>1</v>
      </c>
      <c r="D299" s="657" t="str">
        <f t="shared" si="110"/>
        <v/>
      </c>
      <c r="E299" s="658">
        <f t="shared" si="111"/>
        <v>0</v>
      </c>
      <c r="F299" s="659">
        <f t="shared" si="92"/>
        <v>0</v>
      </c>
      <c r="G299" s="660">
        <f t="shared" si="93"/>
        <v>0</v>
      </c>
      <c r="H299" s="660">
        <f t="shared" si="94"/>
        <v>0</v>
      </c>
      <c r="I299" s="660">
        <f t="shared" si="95"/>
        <v>0</v>
      </c>
      <c r="J299" s="660">
        <f t="shared" si="96"/>
        <v>0</v>
      </c>
      <c r="K299" s="660">
        <f t="shared" si="97"/>
        <v>0</v>
      </c>
      <c r="L299" s="661">
        <f t="shared" si="112"/>
        <v>0</v>
      </c>
      <c r="M299" s="659">
        <f t="shared" si="98"/>
        <v>0</v>
      </c>
      <c r="N299" s="660">
        <f t="shared" si="99"/>
        <v>0</v>
      </c>
      <c r="O299" s="660">
        <f t="shared" si="100"/>
        <v>0</v>
      </c>
      <c r="P299" s="660">
        <f t="shared" si="101"/>
        <v>0</v>
      </c>
      <c r="Q299" s="660">
        <f t="shared" si="102"/>
        <v>0</v>
      </c>
      <c r="R299" s="658">
        <f t="shared" si="106"/>
        <v>0</v>
      </c>
      <c r="S299" s="641">
        <f t="shared" si="103"/>
        <v>0</v>
      </c>
      <c r="T299" s="641">
        <f t="shared" si="113"/>
        <v>0</v>
      </c>
      <c r="U299" s="659">
        <f t="shared" si="104"/>
        <v>0</v>
      </c>
      <c r="V299" s="661">
        <f t="shared" si="105"/>
        <v>0</v>
      </c>
      <c r="W299" s="315">
        <f t="shared" si="114"/>
        <v>0</v>
      </c>
      <c r="X299" s="315">
        <f t="shared" si="107"/>
        <v>0</v>
      </c>
      <c r="Y299" s="315">
        <f t="shared" si="108"/>
        <v>0</v>
      </c>
      <c r="Z299" s="315">
        <f t="shared" si="109"/>
        <v>0</v>
      </c>
      <c r="AA299" s="321"/>
    </row>
    <row r="300" spans="1:27" x14ac:dyDescent="0.2">
      <c r="A300" s="642" t="s">
        <v>68</v>
      </c>
      <c r="B300" s="643">
        <v>7065</v>
      </c>
      <c r="C300" s="643">
        <v>1</v>
      </c>
      <c r="D300" s="657" t="str">
        <f t="shared" si="110"/>
        <v/>
      </c>
      <c r="E300" s="658">
        <f t="shared" si="111"/>
        <v>0</v>
      </c>
      <c r="F300" s="659">
        <f t="shared" si="92"/>
        <v>0</v>
      </c>
      <c r="G300" s="660">
        <f t="shared" si="93"/>
        <v>0</v>
      </c>
      <c r="H300" s="660">
        <f t="shared" si="94"/>
        <v>0</v>
      </c>
      <c r="I300" s="660">
        <f t="shared" si="95"/>
        <v>0</v>
      </c>
      <c r="J300" s="660">
        <f t="shared" si="96"/>
        <v>0</v>
      </c>
      <c r="K300" s="660">
        <f t="shared" si="97"/>
        <v>0</v>
      </c>
      <c r="L300" s="661">
        <f t="shared" si="112"/>
        <v>0</v>
      </c>
      <c r="M300" s="659">
        <f t="shared" si="98"/>
        <v>0</v>
      </c>
      <c r="N300" s="660">
        <f t="shared" si="99"/>
        <v>0</v>
      </c>
      <c r="O300" s="660">
        <f t="shared" si="100"/>
        <v>0</v>
      </c>
      <c r="P300" s="660">
        <f t="shared" si="101"/>
        <v>0</v>
      </c>
      <c r="Q300" s="660">
        <f t="shared" si="102"/>
        <v>0</v>
      </c>
      <c r="R300" s="658">
        <f t="shared" si="106"/>
        <v>0</v>
      </c>
      <c r="S300" s="641">
        <f t="shared" si="103"/>
        <v>0</v>
      </c>
      <c r="T300" s="641">
        <f t="shared" si="113"/>
        <v>0</v>
      </c>
      <c r="U300" s="659">
        <f t="shared" si="104"/>
        <v>0</v>
      </c>
      <c r="V300" s="661">
        <f t="shared" si="105"/>
        <v>0</v>
      </c>
      <c r="W300" s="315">
        <f t="shared" si="114"/>
        <v>0</v>
      </c>
      <c r="X300" s="315">
        <f t="shared" si="107"/>
        <v>0</v>
      </c>
      <c r="Y300" s="315">
        <f t="shared" si="108"/>
        <v>0</v>
      </c>
      <c r="Z300" s="315">
        <f t="shared" si="109"/>
        <v>0</v>
      </c>
      <c r="AA300" s="321"/>
    </row>
    <row r="301" spans="1:27" x14ac:dyDescent="0.2">
      <c r="A301" s="642" t="s">
        <v>631</v>
      </c>
      <c r="B301" s="643">
        <v>5051</v>
      </c>
      <c r="C301" s="643">
        <v>1</v>
      </c>
      <c r="D301" s="657" t="str">
        <f t="shared" si="110"/>
        <v/>
      </c>
      <c r="E301" s="658">
        <f t="shared" si="111"/>
        <v>0</v>
      </c>
      <c r="F301" s="659">
        <f t="shared" si="92"/>
        <v>0</v>
      </c>
      <c r="G301" s="660">
        <f t="shared" si="93"/>
        <v>0</v>
      </c>
      <c r="H301" s="660">
        <f t="shared" si="94"/>
        <v>0</v>
      </c>
      <c r="I301" s="660">
        <f t="shared" si="95"/>
        <v>0</v>
      </c>
      <c r="J301" s="660">
        <f t="shared" si="96"/>
        <v>0</v>
      </c>
      <c r="K301" s="660">
        <f t="shared" si="97"/>
        <v>0</v>
      </c>
      <c r="L301" s="661">
        <f t="shared" si="112"/>
        <v>0</v>
      </c>
      <c r="M301" s="659">
        <f t="shared" si="98"/>
        <v>0</v>
      </c>
      <c r="N301" s="660">
        <f t="shared" si="99"/>
        <v>0</v>
      </c>
      <c r="O301" s="660">
        <f t="shared" si="100"/>
        <v>0</v>
      </c>
      <c r="P301" s="660">
        <f t="shared" si="101"/>
        <v>0</v>
      </c>
      <c r="Q301" s="660">
        <f t="shared" si="102"/>
        <v>0</v>
      </c>
      <c r="R301" s="658">
        <f t="shared" si="106"/>
        <v>0</v>
      </c>
      <c r="S301" s="641">
        <f t="shared" si="103"/>
        <v>0</v>
      </c>
      <c r="T301" s="641">
        <f t="shared" si="113"/>
        <v>0</v>
      </c>
      <c r="U301" s="659">
        <f t="shared" si="104"/>
        <v>0</v>
      </c>
      <c r="V301" s="661">
        <f t="shared" si="105"/>
        <v>0</v>
      </c>
      <c r="W301" s="315">
        <f t="shared" si="114"/>
        <v>0</v>
      </c>
      <c r="X301" s="315">
        <f t="shared" si="107"/>
        <v>0</v>
      </c>
      <c r="Y301" s="315">
        <f t="shared" si="108"/>
        <v>0</v>
      </c>
      <c r="Z301" s="315">
        <f t="shared" si="109"/>
        <v>0</v>
      </c>
      <c r="AA301" s="321"/>
    </row>
    <row r="302" spans="1:27" x14ac:dyDescent="0.2">
      <c r="A302" s="642" t="s">
        <v>632</v>
      </c>
      <c r="B302" s="643">
        <v>7029</v>
      </c>
      <c r="C302" s="643">
        <v>1</v>
      </c>
      <c r="D302" s="657" t="str">
        <f t="shared" si="110"/>
        <v/>
      </c>
      <c r="E302" s="658">
        <f t="shared" si="111"/>
        <v>0</v>
      </c>
      <c r="F302" s="659">
        <f t="shared" si="92"/>
        <v>0</v>
      </c>
      <c r="G302" s="660">
        <f t="shared" si="93"/>
        <v>0</v>
      </c>
      <c r="H302" s="660">
        <f t="shared" si="94"/>
        <v>0</v>
      </c>
      <c r="I302" s="660">
        <f t="shared" si="95"/>
        <v>0</v>
      </c>
      <c r="J302" s="660">
        <f t="shared" si="96"/>
        <v>0</v>
      </c>
      <c r="K302" s="660">
        <f t="shared" si="97"/>
        <v>0</v>
      </c>
      <c r="L302" s="661">
        <f t="shared" si="112"/>
        <v>0</v>
      </c>
      <c r="M302" s="659">
        <f t="shared" si="98"/>
        <v>0</v>
      </c>
      <c r="N302" s="660">
        <f t="shared" si="99"/>
        <v>0</v>
      </c>
      <c r="O302" s="660">
        <f t="shared" si="100"/>
        <v>0</v>
      </c>
      <c r="P302" s="660">
        <f t="shared" si="101"/>
        <v>0</v>
      </c>
      <c r="Q302" s="660">
        <f t="shared" si="102"/>
        <v>0</v>
      </c>
      <c r="R302" s="658">
        <f t="shared" si="106"/>
        <v>0</v>
      </c>
      <c r="S302" s="641">
        <f t="shared" si="103"/>
        <v>0</v>
      </c>
      <c r="T302" s="641">
        <f t="shared" si="113"/>
        <v>0</v>
      </c>
      <c r="U302" s="659">
        <f t="shared" si="104"/>
        <v>0</v>
      </c>
      <c r="V302" s="661">
        <f t="shared" si="105"/>
        <v>0</v>
      </c>
      <c r="W302" s="315">
        <f t="shared" si="114"/>
        <v>0</v>
      </c>
      <c r="X302" s="315">
        <f t="shared" si="107"/>
        <v>0</v>
      </c>
      <c r="Y302" s="315">
        <f t="shared" si="108"/>
        <v>0</v>
      </c>
      <c r="Z302" s="315">
        <f t="shared" si="109"/>
        <v>0</v>
      </c>
      <c r="AA302" s="321"/>
    </row>
    <row r="303" spans="1:27" x14ac:dyDescent="0.2">
      <c r="A303" s="642" t="s">
        <v>633</v>
      </c>
      <c r="B303" s="643"/>
      <c r="C303" s="643">
        <v>0</v>
      </c>
      <c r="D303" s="657" t="str">
        <f t="shared" si="110"/>
        <v>(alias)</v>
      </c>
      <c r="E303" s="658">
        <f t="shared" si="111"/>
        <v>0</v>
      </c>
      <c r="F303" s="659">
        <f t="shared" si="92"/>
        <v>0</v>
      </c>
      <c r="G303" s="660">
        <f t="shared" si="93"/>
        <v>0</v>
      </c>
      <c r="H303" s="660">
        <f t="shared" si="94"/>
        <v>0</v>
      </c>
      <c r="I303" s="660">
        <f t="shared" si="95"/>
        <v>0</v>
      </c>
      <c r="J303" s="660">
        <f t="shared" si="96"/>
        <v>0</v>
      </c>
      <c r="K303" s="660">
        <f t="shared" si="97"/>
        <v>0</v>
      </c>
      <c r="L303" s="661">
        <f t="shared" si="112"/>
        <v>0</v>
      </c>
      <c r="M303" s="659">
        <f t="shared" si="98"/>
        <v>0</v>
      </c>
      <c r="N303" s="660">
        <f t="shared" si="99"/>
        <v>0</v>
      </c>
      <c r="O303" s="660">
        <f t="shared" si="100"/>
        <v>0</v>
      </c>
      <c r="P303" s="660">
        <f t="shared" si="101"/>
        <v>0</v>
      </c>
      <c r="Q303" s="660">
        <f t="shared" si="102"/>
        <v>0</v>
      </c>
      <c r="R303" s="658">
        <f t="shared" si="106"/>
        <v>0</v>
      </c>
      <c r="S303" s="641">
        <f t="shared" si="103"/>
        <v>0</v>
      </c>
      <c r="T303" s="641">
        <f t="shared" si="113"/>
        <v>0</v>
      </c>
      <c r="U303" s="659">
        <f t="shared" si="104"/>
        <v>0</v>
      </c>
      <c r="V303" s="661">
        <f t="shared" si="105"/>
        <v>0</v>
      </c>
      <c r="W303" s="315">
        <f t="shared" si="114"/>
        <v>0</v>
      </c>
      <c r="X303" s="315">
        <f t="shared" si="107"/>
        <v>0</v>
      </c>
      <c r="Y303" s="315">
        <f t="shared" si="108"/>
        <v>0</v>
      </c>
      <c r="Z303" s="315">
        <f t="shared" si="109"/>
        <v>0</v>
      </c>
      <c r="AA303" s="321"/>
    </row>
    <row r="304" spans="1:27" x14ac:dyDescent="0.2">
      <c r="A304" s="642" t="s">
        <v>634</v>
      </c>
      <c r="B304" s="643"/>
      <c r="C304" s="643">
        <v>0</v>
      </c>
      <c r="D304" s="657" t="str">
        <f t="shared" si="110"/>
        <v>(alias)</v>
      </c>
      <c r="E304" s="658">
        <f t="shared" si="111"/>
        <v>0</v>
      </c>
      <c r="F304" s="659">
        <f t="shared" si="92"/>
        <v>0</v>
      </c>
      <c r="G304" s="660">
        <f t="shared" si="93"/>
        <v>0</v>
      </c>
      <c r="H304" s="660">
        <f t="shared" si="94"/>
        <v>0</v>
      </c>
      <c r="I304" s="660">
        <f t="shared" si="95"/>
        <v>0</v>
      </c>
      <c r="J304" s="660">
        <f t="shared" si="96"/>
        <v>0</v>
      </c>
      <c r="K304" s="660">
        <f t="shared" si="97"/>
        <v>0</v>
      </c>
      <c r="L304" s="661">
        <f t="shared" si="112"/>
        <v>0</v>
      </c>
      <c r="M304" s="659">
        <f t="shared" si="98"/>
        <v>0</v>
      </c>
      <c r="N304" s="660">
        <f t="shared" si="99"/>
        <v>0</v>
      </c>
      <c r="O304" s="660">
        <f t="shared" si="100"/>
        <v>0</v>
      </c>
      <c r="P304" s="660">
        <f t="shared" si="101"/>
        <v>0</v>
      </c>
      <c r="Q304" s="660">
        <f t="shared" si="102"/>
        <v>0</v>
      </c>
      <c r="R304" s="658">
        <f t="shared" si="106"/>
        <v>0</v>
      </c>
      <c r="S304" s="641">
        <f t="shared" si="103"/>
        <v>0</v>
      </c>
      <c r="T304" s="641">
        <f t="shared" si="113"/>
        <v>0</v>
      </c>
      <c r="U304" s="659">
        <f t="shared" si="104"/>
        <v>0</v>
      </c>
      <c r="V304" s="661">
        <f t="shared" si="105"/>
        <v>0</v>
      </c>
      <c r="W304" s="315">
        <f t="shared" si="114"/>
        <v>0</v>
      </c>
      <c r="X304" s="315">
        <f t="shared" si="107"/>
        <v>0</v>
      </c>
      <c r="Y304" s="315">
        <f t="shared" si="108"/>
        <v>0</v>
      </c>
      <c r="Z304" s="315">
        <f t="shared" si="109"/>
        <v>0</v>
      </c>
      <c r="AA304" s="321"/>
    </row>
    <row r="305" spans="1:27" x14ac:dyDescent="0.2">
      <c r="A305" s="642" t="s">
        <v>761</v>
      </c>
      <c r="B305" s="643">
        <v>7044</v>
      </c>
      <c r="C305" s="643">
        <v>1</v>
      </c>
      <c r="D305" s="657" t="str">
        <f t="shared" si="110"/>
        <v/>
      </c>
      <c r="E305" s="658">
        <f t="shared" si="111"/>
        <v>0</v>
      </c>
      <c r="F305" s="659">
        <f t="shared" si="92"/>
        <v>0</v>
      </c>
      <c r="G305" s="660">
        <f t="shared" si="93"/>
        <v>0</v>
      </c>
      <c r="H305" s="660">
        <f t="shared" si="94"/>
        <v>0</v>
      </c>
      <c r="I305" s="660">
        <f t="shared" si="95"/>
        <v>0</v>
      </c>
      <c r="J305" s="660">
        <f t="shared" si="96"/>
        <v>0</v>
      </c>
      <c r="K305" s="660">
        <f t="shared" si="97"/>
        <v>0</v>
      </c>
      <c r="L305" s="661">
        <f t="shared" si="112"/>
        <v>0</v>
      </c>
      <c r="M305" s="659">
        <f t="shared" si="98"/>
        <v>0</v>
      </c>
      <c r="N305" s="660">
        <f t="shared" si="99"/>
        <v>0</v>
      </c>
      <c r="O305" s="660">
        <f t="shared" si="100"/>
        <v>0</v>
      </c>
      <c r="P305" s="660">
        <f t="shared" si="101"/>
        <v>0</v>
      </c>
      <c r="Q305" s="660">
        <f t="shared" si="102"/>
        <v>0</v>
      </c>
      <c r="R305" s="658">
        <f t="shared" si="106"/>
        <v>0</v>
      </c>
      <c r="S305" s="641">
        <f t="shared" si="103"/>
        <v>0</v>
      </c>
      <c r="T305" s="641">
        <f t="shared" si="113"/>
        <v>0</v>
      </c>
      <c r="U305" s="659">
        <f t="shared" si="104"/>
        <v>0</v>
      </c>
      <c r="V305" s="661">
        <f t="shared" si="105"/>
        <v>0</v>
      </c>
      <c r="W305" s="315">
        <f t="shared" si="114"/>
        <v>0</v>
      </c>
      <c r="X305" s="315">
        <f t="shared" si="107"/>
        <v>0</v>
      </c>
      <c r="Y305" s="315">
        <f t="shared" si="108"/>
        <v>0</v>
      </c>
      <c r="Z305" s="315">
        <f t="shared" si="109"/>
        <v>0</v>
      </c>
      <c r="AA305" s="321"/>
    </row>
    <row r="306" spans="1:27" x14ac:dyDescent="0.2">
      <c r="A306" s="642" t="s">
        <v>635</v>
      </c>
      <c r="B306" s="643"/>
      <c r="C306" s="643">
        <v>0</v>
      </c>
      <c r="D306" s="657" t="str">
        <f t="shared" si="110"/>
        <v>(alias)</v>
      </c>
      <c r="E306" s="658">
        <f t="shared" si="111"/>
        <v>0</v>
      </c>
      <c r="F306" s="659">
        <f t="shared" si="92"/>
        <v>0</v>
      </c>
      <c r="G306" s="660">
        <f t="shared" si="93"/>
        <v>0</v>
      </c>
      <c r="H306" s="660">
        <f t="shared" si="94"/>
        <v>0</v>
      </c>
      <c r="I306" s="660">
        <f t="shared" si="95"/>
        <v>0</v>
      </c>
      <c r="J306" s="660">
        <f t="shared" si="96"/>
        <v>0</v>
      </c>
      <c r="K306" s="660">
        <f t="shared" si="97"/>
        <v>0</v>
      </c>
      <c r="L306" s="661">
        <f t="shared" si="112"/>
        <v>0</v>
      </c>
      <c r="M306" s="659">
        <f t="shared" si="98"/>
        <v>0</v>
      </c>
      <c r="N306" s="660">
        <f t="shared" si="99"/>
        <v>0</v>
      </c>
      <c r="O306" s="660">
        <f t="shared" si="100"/>
        <v>0</v>
      </c>
      <c r="P306" s="660">
        <f t="shared" si="101"/>
        <v>0</v>
      </c>
      <c r="Q306" s="660">
        <f t="shared" si="102"/>
        <v>0</v>
      </c>
      <c r="R306" s="658">
        <f t="shared" si="106"/>
        <v>0</v>
      </c>
      <c r="S306" s="641">
        <f t="shared" si="103"/>
        <v>0</v>
      </c>
      <c r="T306" s="641">
        <f t="shared" si="113"/>
        <v>0</v>
      </c>
      <c r="U306" s="659">
        <f t="shared" si="104"/>
        <v>0</v>
      </c>
      <c r="V306" s="661">
        <f t="shared" si="105"/>
        <v>0</v>
      </c>
      <c r="W306" s="315">
        <f t="shared" si="114"/>
        <v>0</v>
      </c>
      <c r="X306" s="315">
        <f t="shared" si="107"/>
        <v>0</v>
      </c>
      <c r="Y306" s="315">
        <f t="shared" si="108"/>
        <v>0</v>
      </c>
      <c r="Z306" s="315">
        <f t="shared" si="109"/>
        <v>0</v>
      </c>
      <c r="AA306" s="321"/>
    </row>
    <row r="307" spans="1:27" x14ac:dyDescent="0.2">
      <c r="A307" s="642" t="s">
        <v>636</v>
      </c>
      <c r="B307" s="643">
        <v>6112</v>
      </c>
      <c r="C307" s="643">
        <v>1</v>
      </c>
      <c r="D307" s="657" t="str">
        <f t="shared" si="110"/>
        <v/>
      </c>
      <c r="E307" s="658">
        <f t="shared" si="111"/>
        <v>0</v>
      </c>
      <c r="F307" s="659">
        <f t="shared" si="92"/>
        <v>0</v>
      </c>
      <c r="G307" s="660">
        <f t="shared" si="93"/>
        <v>0</v>
      </c>
      <c r="H307" s="660">
        <f t="shared" si="94"/>
        <v>0</v>
      </c>
      <c r="I307" s="660">
        <f t="shared" si="95"/>
        <v>0</v>
      </c>
      <c r="J307" s="660">
        <f t="shared" si="96"/>
        <v>0</v>
      </c>
      <c r="K307" s="660">
        <f t="shared" si="97"/>
        <v>0</v>
      </c>
      <c r="L307" s="661">
        <f t="shared" si="112"/>
        <v>0</v>
      </c>
      <c r="M307" s="659">
        <f t="shared" si="98"/>
        <v>0</v>
      </c>
      <c r="N307" s="660">
        <f t="shared" si="99"/>
        <v>0</v>
      </c>
      <c r="O307" s="660">
        <f t="shared" si="100"/>
        <v>0</v>
      </c>
      <c r="P307" s="660">
        <f t="shared" si="101"/>
        <v>0</v>
      </c>
      <c r="Q307" s="660">
        <f t="shared" si="102"/>
        <v>0</v>
      </c>
      <c r="R307" s="658">
        <f t="shared" si="106"/>
        <v>0</v>
      </c>
      <c r="S307" s="641">
        <f t="shared" si="103"/>
        <v>0</v>
      </c>
      <c r="T307" s="641">
        <f t="shared" si="113"/>
        <v>0</v>
      </c>
      <c r="U307" s="659">
        <f t="shared" si="104"/>
        <v>0</v>
      </c>
      <c r="V307" s="661">
        <f t="shared" si="105"/>
        <v>0</v>
      </c>
      <c r="W307" s="315">
        <f t="shared" si="114"/>
        <v>0</v>
      </c>
      <c r="X307" s="315">
        <f t="shared" si="107"/>
        <v>0</v>
      </c>
      <c r="Y307" s="315">
        <f t="shared" si="108"/>
        <v>0</v>
      </c>
      <c r="Z307" s="315">
        <f t="shared" si="109"/>
        <v>0</v>
      </c>
      <c r="AA307" s="321"/>
    </row>
    <row r="308" spans="1:27" x14ac:dyDescent="0.2">
      <c r="A308" s="642" t="s">
        <v>637</v>
      </c>
      <c r="B308" s="643"/>
      <c r="C308" s="643">
        <v>0</v>
      </c>
      <c r="D308" s="657" t="str">
        <f t="shared" si="110"/>
        <v>(alias)</v>
      </c>
      <c r="E308" s="658">
        <f t="shared" si="111"/>
        <v>0</v>
      </c>
      <c r="F308" s="659">
        <f t="shared" si="92"/>
        <v>0</v>
      </c>
      <c r="G308" s="660">
        <f t="shared" si="93"/>
        <v>0</v>
      </c>
      <c r="H308" s="660">
        <f t="shared" si="94"/>
        <v>0</v>
      </c>
      <c r="I308" s="660">
        <f t="shared" si="95"/>
        <v>0</v>
      </c>
      <c r="J308" s="660">
        <f t="shared" si="96"/>
        <v>0</v>
      </c>
      <c r="K308" s="660">
        <f t="shared" si="97"/>
        <v>0</v>
      </c>
      <c r="L308" s="661">
        <f t="shared" si="112"/>
        <v>0</v>
      </c>
      <c r="M308" s="659">
        <f t="shared" si="98"/>
        <v>0</v>
      </c>
      <c r="N308" s="660">
        <f t="shared" si="99"/>
        <v>0</v>
      </c>
      <c r="O308" s="660">
        <f t="shared" si="100"/>
        <v>0</v>
      </c>
      <c r="P308" s="660">
        <f t="shared" si="101"/>
        <v>0</v>
      </c>
      <c r="Q308" s="660">
        <f t="shared" si="102"/>
        <v>0</v>
      </c>
      <c r="R308" s="658">
        <f t="shared" si="106"/>
        <v>0</v>
      </c>
      <c r="S308" s="641">
        <f t="shared" si="103"/>
        <v>0</v>
      </c>
      <c r="T308" s="641">
        <f t="shared" si="113"/>
        <v>0</v>
      </c>
      <c r="U308" s="659">
        <f t="shared" si="104"/>
        <v>0</v>
      </c>
      <c r="V308" s="661">
        <f t="shared" si="105"/>
        <v>0</v>
      </c>
      <c r="W308" s="315">
        <f t="shared" si="114"/>
        <v>0</v>
      </c>
      <c r="X308" s="315">
        <f t="shared" si="107"/>
        <v>0</v>
      </c>
      <c r="Y308" s="315">
        <f t="shared" si="108"/>
        <v>0</v>
      </c>
      <c r="Z308" s="315">
        <f t="shared" si="109"/>
        <v>0</v>
      </c>
      <c r="AA308" s="321"/>
    </row>
    <row r="309" spans="1:27" x14ac:dyDescent="0.2">
      <c r="A309" s="642" t="s">
        <v>638</v>
      </c>
      <c r="B309" s="643">
        <v>6182</v>
      </c>
      <c r="C309" s="643">
        <v>1</v>
      </c>
      <c r="D309" s="657" t="str">
        <f t="shared" si="110"/>
        <v/>
      </c>
      <c r="E309" s="658">
        <f t="shared" si="111"/>
        <v>0</v>
      </c>
      <c r="F309" s="659">
        <f t="shared" si="92"/>
        <v>0</v>
      </c>
      <c r="G309" s="660">
        <f t="shared" si="93"/>
        <v>0</v>
      </c>
      <c r="H309" s="660">
        <f t="shared" si="94"/>
        <v>0</v>
      </c>
      <c r="I309" s="660">
        <f t="shared" si="95"/>
        <v>0</v>
      </c>
      <c r="J309" s="660">
        <f t="shared" si="96"/>
        <v>0</v>
      </c>
      <c r="K309" s="660">
        <f t="shared" si="97"/>
        <v>0</v>
      </c>
      <c r="L309" s="661">
        <f t="shared" si="112"/>
        <v>0</v>
      </c>
      <c r="M309" s="659">
        <f t="shared" si="98"/>
        <v>0</v>
      </c>
      <c r="N309" s="660">
        <f t="shared" si="99"/>
        <v>0</v>
      </c>
      <c r="O309" s="660">
        <f t="shared" si="100"/>
        <v>0</v>
      </c>
      <c r="P309" s="660">
        <f t="shared" si="101"/>
        <v>0</v>
      </c>
      <c r="Q309" s="660">
        <f t="shared" si="102"/>
        <v>0</v>
      </c>
      <c r="R309" s="658">
        <f t="shared" si="106"/>
        <v>0</v>
      </c>
      <c r="S309" s="641">
        <f t="shared" si="103"/>
        <v>0</v>
      </c>
      <c r="T309" s="641">
        <f t="shared" si="113"/>
        <v>0</v>
      </c>
      <c r="U309" s="659">
        <f t="shared" si="104"/>
        <v>0</v>
      </c>
      <c r="V309" s="661">
        <f t="shared" si="105"/>
        <v>0</v>
      </c>
      <c r="W309" s="315">
        <f t="shared" si="114"/>
        <v>0</v>
      </c>
      <c r="X309" s="315">
        <f t="shared" si="107"/>
        <v>0</v>
      </c>
      <c r="Y309" s="315">
        <f t="shared" si="108"/>
        <v>0</v>
      </c>
      <c r="Z309" s="315">
        <f t="shared" si="109"/>
        <v>0</v>
      </c>
      <c r="AA309" s="321"/>
    </row>
    <row r="310" spans="1:27" x14ac:dyDescent="0.2">
      <c r="A310" s="642" t="s">
        <v>1070</v>
      </c>
      <c r="B310" s="643">
        <v>6022</v>
      </c>
      <c r="C310" s="643">
        <v>1</v>
      </c>
      <c r="D310" s="657" t="str">
        <f t="shared" si="110"/>
        <v/>
      </c>
      <c r="E310" s="658">
        <f t="shared" si="111"/>
        <v>0</v>
      </c>
      <c r="F310" s="659">
        <f t="shared" si="92"/>
        <v>0</v>
      </c>
      <c r="G310" s="660">
        <f t="shared" si="93"/>
        <v>0</v>
      </c>
      <c r="H310" s="660">
        <f t="shared" si="94"/>
        <v>0</v>
      </c>
      <c r="I310" s="660">
        <f t="shared" si="95"/>
        <v>0</v>
      </c>
      <c r="J310" s="660">
        <f t="shared" si="96"/>
        <v>0</v>
      </c>
      <c r="K310" s="660">
        <f t="shared" si="97"/>
        <v>0</v>
      </c>
      <c r="L310" s="661">
        <f t="shared" si="112"/>
        <v>0</v>
      </c>
      <c r="M310" s="659">
        <f t="shared" si="98"/>
        <v>0</v>
      </c>
      <c r="N310" s="660">
        <f t="shared" si="99"/>
        <v>0</v>
      </c>
      <c r="O310" s="660">
        <f t="shared" si="100"/>
        <v>0</v>
      </c>
      <c r="P310" s="660">
        <f t="shared" si="101"/>
        <v>0</v>
      </c>
      <c r="Q310" s="660">
        <f t="shared" si="102"/>
        <v>0</v>
      </c>
      <c r="R310" s="658">
        <f t="shared" si="106"/>
        <v>0</v>
      </c>
      <c r="S310" s="641">
        <f t="shared" si="103"/>
        <v>0</v>
      </c>
      <c r="T310" s="641">
        <f t="shared" si="113"/>
        <v>0</v>
      </c>
      <c r="U310" s="659">
        <f t="shared" si="104"/>
        <v>0</v>
      </c>
      <c r="V310" s="661">
        <f t="shared" si="105"/>
        <v>0</v>
      </c>
      <c r="W310" s="315">
        <f t="shared" si="114"/>
        <v>0</v>
      </c>
      <c r="X310" s="315">
        <f t="shared" si="107"/>
        <v>0</v>
      </c>
      <c r="Y310" s="315">
        <f t="shared" si="108"/>
        <v>0</v>
      </c>
      <c r="Z310" s="315">
        <f t="shared" si="109"/>
        <v>0</v>
      </c>
      <c r="AA310" s="321"/>
    </row>
    <row r="311" spans="1:27" x14ac:dyDescent="0.2">
      <c r="A311" s="642" t="s">
        <v>762</v>
      </c>
      <c r="B311" s="643">
        <v>6181</v>
      </c>
      <c r="C311" s="643">
        <v>1</v>
      </c>
      <c r="D311" s="657" t="str">
        <f t="shared" si="110"/>
        <v/>
      </c>
      <c r="E311" s="658">
        <f t="shared" si="111"/>
        <v>0</v>
      </c>
      <c r="F311" s="659">
        <f t="shared" si="92"/>
        <v>0</v>
      </c>
      <c r="G311" s="660">
        <f t="shared" si="93"/>
        <v>0</v>
      </c>
      <c r="H311" s="660">
        <f t="shared" si="94"/>
        <v>0</v>
      </c>
      <c r="I311" s="660">
        <f t="shared" si="95"/>
        <v>0</v>
      </c>
      <c r="J311" s="660">
        <f t="shared" si="96"/>
        <v>0</v>
      </c>
      <c r="K311" s="660">
        <f t="shared" si="97"/>
        <v>0</v>
      </c>
      <c r="L311" s="661">
        <f t="shared" si="112"/>
        <v>0</v>
      </c>
      <c r="M311" s="659">
        <f t="shared" si="98"/>
        <v>0</v>
      </c>
      <c r="N311" s="660">
        <f t="shared" si="99"/>
        <v>0</v>
      </c>
      <c r="O311" s="660">
        <f t="shared" si="100"/>
        <v>0</v>
      </c>
      <c r="P311" s="660">
        <f t="shared" si="101"/>
        <v>0</v>
      </c>
      <c r="Q311" s="660">
        <f t="shared" si="102"/>
        <v>0</v>
      </c>
      <c r="R311" s="658">
        <f t="shared" si="106"/>
        <v>0</v>
      </c>
      <c r="S311" s="641">
        <f t="shared" si="103"/>
        <v>0</v>
      </c>
      <c r="T311" s="641">
        <f t="shared" si="113"/>
        <v>0</v>
      </c>
      <c r="U311" s="659">
        <f t="shared" si="104"/>
        <v>0</v>
      </c>
      <c r="V311" s="661">
        <f t="shared" si="105"/>
        <v>0</v>
      </c>
      <c r="W311" s="315">
        <f t="shared" si="114"/>
        <v>0</v>
      </c>
      <c r="X311" s="315">
        <f t="shared" si="107"/>
        <v>0</v>
      </c>
      <c r="Y311" s="315">
        <f t="shared" si="108"/>
        <v>0</v>
      </c>
      <c r="Z311" s="315">
        <f t="shared" si="109"/>
        <v>0</v>
      </c>
      <c r="AA311" s="321"/>
    </row>
    <row r="312" spans="1:27" x14ac:dyDescent="0.2">
      <c r="A312" s="642" t="s">
        <v>639</v>
      </c>
      <c r="B312" s="643">
        <v>5112</v>
      </c>
      <c r="C312" s="643">
        <v>1</v>
      </c>
      <c r="D312" s="657" t="str">
        <f t="shared" si="110"/>
        <v/>
      </c>
      <c r="E312" s="658">
        <f t="shared" si="111"/>
        <v>0</v>
      </c>
      <c r="F312" s="659">
        <f t="shared" si="92"/>
        <v>0</v>
      </c>
      <c r="G312" s="660">
        <f t="shared" si="93"/>
        <v>0</v>
      </c>
      <c r="H312" s="660">
        <f t="shared" si="94"/>
        <v>0</v>
      </c>
      <c r="I312" s="660">
        <f t="shared" si="95"/>
        <v>0</v>
      </c>
      <c r="J312" s="660">
        <f t="shared" si="96"/>
        <v>0</v>
      </c>
      <c r="K312" s="660">
        <f t="shared" si="97"/>
        <v>0</v>
      </c>
      <c r="L312" s="661">
        <f t="shared" si="112"/>
        <v>0</v>
      </c>
      <c r="M312" s="659">
        <f t="shared" si="98"/>
        <v>0</v>
      </c>
      <c r="N312" s="660">
        <f t="shared" si="99"/>
        <v>0</v>
      </c>
      <c r="O312" s="660">
        <f t="shared" si="100"/>
        <v>0</v>
      </c>
      <c r="P312" s="660">
        <f t="shared" si="101"/>
        <v>0</v>
      </c>
      <c r="Q312" s="660">
        <f t="shared" si="102"/>
        <v>0</v>
      </c>
      <c r="R312" s="658">
        <f t="shared" si="106"/>
        <v>0</v>
      </c>
      <c r="S312" s="641">
        <f t="shared" si="103"/>
        <v>0</v>
      </c>
      <c r="T312" s="641">
        <f t="shared" si="113"/>
        <v>0</v>
      </c>
      <c r="U312" s="659">
        <f t="shared" si="104"/>
        <v>0</v>
      </c>
      <c r="V312" s="661">
        <f t="shared" si="105"/>
        <v>0</v>
      </c>
      <c r="W312" s="315">
        <f t="shared" si="114"/>
        <v>0</v>
      </c>
      <c r="X312" s="315">
        <f t="shared" si="107"/>
        <v>0</v>
      </c>
      <c r="Y312" s="315">
        <f t="shared" si="108"/>
        <v>0</v>
      </c>
      <c r="Z312" s="315">
        <f t="shared" si="109"/>
        <v>0</v>
      </c>
      <c r="AA312" s="321"/>
    </row>
    <row r="313" spans="1:27" x14ac:dyDescent="0.2">
      <c r="A313" s="642" t="s">
        <v>640</v>
      </c>
      <c r="B313" s="643">
        <v>6021</v>
      </c>
      <c r="C313" s="643">
        <v>1</v>
      </c>
      <c r="D313" s="657" t="str">
        <f t="shared" si="110"/>
        <v/>
      </c>
      <c r="E313" s="658">
        <f t="shared" si="111"/>
        <v>0</v>
      </c>
      <c r="F313" s="659">
        <f t="shared" si="92"/>
        <v>0</v>
      </c>
      <c r="G313" s="660">
        <f t="shared" si="93"/>
        <v>0</v>
      </c>
      <c r="H313" s="660">
        <f t="shared" si="94"/>
        <v>0</v>
      </c>
      <c r="I313" s="660">
        <f t="shared" si="95"/>
        <v>0</v>
      </c>
      <c r="J313" s="660">
        <f t="shared" si="96"/>
        <v>0</v>
      </c>
      <c r="K313" s="660">
        <f t="shared" si="97"/>
        <v>0</v>
      </c>
      <c r="L313" s="661">
        <f t="shared" si="112"/>
        <v>0</v>
      </c>
      <c r="M313" s="659">
        <f t="shared" si="98"/>
        <v>0</v>
      </c>
      <c r="N313" s="660">
        <f t="shared" si="99"/>
        <v>0</v>
      </c>
      <c r="O313" s="660">
        <f t="shared" si="100"/>
        <v>0</v>
      </c>
      <c r="P313" s="660">
        <f t="shared" si="101"/>
        <v>0</v>
      </c>
      <c r="Q313" s="660">
        <f t="shared" si="102"/>
        <v>0</v>
      </c>
      <c r="R313" s="658">
        <f t="shared" si="106"/>
        <v>0</v>
      </c>
      <c r="S313" s="641">
        <f t="shared" si="103"/>
        <v>0</v>
      </c>
      <c r="T313" s="641">
        <f t="shared" si="113"/>
        <v>0</v>
      </c>
      <c r="U313" s="659">
        <f t="shared" si="104"/>
        <v>0</v>
      </c>
      <c r="V313" s="661">
        <f t="shared" si="105"/>
        <v>0</v>
      </c>
      <c r="W313" s="315">
        <f t="shared" si="114"/>
        <v>0</v>
      </c>
      <c r="X313" s="315">
        <f t="shared" si="107"/>
        <v>0</v>
      </c>
      <c r="Y313" s="315">
        <f t="shared" si="108"/>
        <v>0</v>
      </c>
      <c r="Z313" s="315">
        <f t="shared" si="109"/>
        <v>0</v>
      </c>
      <c r="AA313" s="321"/>
    </row>
    <row r="314" spans="1:27" x14ac:dyDescent="0.2">
      <c r="A314" s="642" t="s">
        <v>763</v>
      </c>
      <c r="B314" s="643">
        <v>5126</v>
      </c>
      <c r="C314" s="643">
        <v>1</v>
      </c>
      <c r="D314" s="657" t="str">
        <f t="shared" si="110"/>
        <v/>
      </c>
      <c r="E314" s="658">
        <f t="shared" si="111"/>
        <v>0</v>
      </c>
      <c r="F314" s="659">
        <f t="shared" si="92"/>
        <v>0</v>
      </c>
      <c r="G314" s="660">
        <f t="shared" si="93"/>
        <v>0</v>
      </c>
      <c r="H314" s="660">
        <f t="shared" si="94"/>
        <v>0</v>
      </c>
      <c r="I314" s="660">
        <f t="shared" si="95"/>
        <v>0</v>
      </c>
      <c r="J314" s="660">
        <f t="shared" si="96"/>
        <v>0</v>
      </c>
      <c r="K314" s="660">
        <f t="shared" si="97"/>
        <v>0</v>
      </c>
      <c r="L314" s="661">
        <f t="shared" si="112"/>
        <v>0</v>
      </c>
      <c r="M314" s="659">
        <f t="shared" si="98"/>
        <v>0</v>
      </c>
      <c r="N314" s="660">
        <f t="shared" si="99"/>
        <v>0</v>
      </c>
      <c r="O314" s="660">
        <f t="shared" si="100"/>
        <v>0</v>
      </c>
      <c r="P314" s="660">
        <f t="shared" si="101"/>
        <v>0</v>
      </c>
      <c r="Q314" s="660">
        <f t="shared" si="102"/>
        <v>0</v>
      </c>
      <c r="R314" s="658">
        <f t="shared" si="106"/>
        <v>0</v>
      </c>
      <c r="S314" s="641">
        <f t="shared" si="103"/>
        <v>0</v>
      </c>
      <c r="T314" s="641">
        <f t="shared" si="113"/>
        <v>0</v>
      </c>
      <c r="U314" s="659">
        <f t="shared" si="104"/>
        <v>0</v>
      </c>
      <c r="V314" s="661">
        <f t="shared" si="105"/>
        <v>0</v>
      </c>
      <c r="W314" s="315">
        <f t="shared" si="114"/>
        <v>0</v>
      </c>
      <c r="X314" s="315">
        <f t="shared" si="107"/>
        <v>0</v>
      </c>
      <c r="Y314" s="315">
        <f t="shared" si="108"/>
        <v>0</v>
      </c>
      <c r="Z314" s="315">
        <f t="shared" si="109"/>
        <v>0</v>
      </c>
      <c r="AA314" s="321"/>
    </row>
    <row r="315" spans="1:27" x14ac:dyDescent="0.2">
      <c r="A315" s="642" t="s">
        <v>1176</v>
      </c>
      <c r="B315" s="643">
        <v>5135</v>
      </c>
      <c r="C315" s="643">
        <v>1</v>
      </c>
      <c r="D315" s="657" t="str">
        <f t="shared" si="110"/>
        <v/>
      </c>
      <c r="E315" s="658">
        <f t="shared" si="111"/>
        <v>0</v>
      </c>
      <c r="F315" s="659">
        <f t="shared" si="92"/>
        <v>0</v>
      </c>
      <c r="G315" s="660">
        <f t="shared" si="93"/>
        <v>0</v>
      </c>
      <c r="H315" s="660">
        <f t="shared" si="94"/>
        <v>0</v>
      </c>
      <c r="I315" s="660">
        <f t="shared" si="95"/>
        <v>0</v>
      </c>
      <c r="J315" s="660">
        <f t="shared" si="96"/>
        <v>0</v>
      </c>
      <c r="K315" s="660">
        <f t="shared" si="97"/>
        <v>0</v>
      </c>
      <c r="L315" s="661">
        <f t="shared" si="112"/>
        <v>0</v>
      </c>
      <c r="M315" s="659">
        <f t="shared" si="98"/>
        <v>0</v>
      </c>
      <c r="N315" s="660">
        <f t="shared" si="99"/>
        <v>0</v>
      </c>
      <c r="O315" s="660">
        <f t="shared" si="100"/>
        <v>0</v>
      </c>
      <c r="P315" s="660">
        <f t="shared" si="101"/>
        <v>0</v>
      </c>
      <c r="Q315" s="660">
        <f t="shared" si="102"/>
        <v>0</v>
      </c>
      <c r="R315" s="658">
        <f t="shared" si="106"/>
        <v>0</v>
      </c>
      <c r="S315" s="641">
        <f t="shared" si="103"/>
        <v>0</v>
      </c>
      <c r="T315" s="641">
        <f t="shared" si="113"/>
        <v>0</v>
      </c>
      <c r="U315" s="659">
        <f t="shared" si="104"/>
        <v>0</v>
      </c>
      <c r="V315" s="661">
        <f t="shared" si="105"/>
        <v>0</v>
      </c>
      <c r="W315" s="315">
        <f t="shared" si="114"/>
        <v>0</v>
      </c>
      <c r="X315" s="315">
        <f t="shared" si="107"/>
        <v>0</v>
      </c>
      <c r="Y315" s="315">
        <f t="shared" si="108"/>
        <v>0</v>
      </c>
      <c r="Z315" s="315">
        <f t="shared" si="109"/>
        <v>0</v>
      </c>
      <c r="AA315" s="321"/>
    </row>
    <row r="316" spans="1:27" x14ac:dyDescent="0.2">
      <c r="A316" s="642" t="s">
        <v>641</v>
      </c>
      <c r="B316" s="643">
        <v>5053</v>
      </c>
      <c r="C316" s="643">
        <v>1</v>
      </c>
      <c r="D316" s="657" t="str">
        <f t="shared" si="110"/>
        <v/>
      </c>
      <c r="E316" s="658">
        <f t="shared" si="111"/>
        <v>0</v>
      </c>
      <c r="F316" s="659">
        <f t="shared" si="92"/>
        <v>0</v>
      </c>
      <c r="G316" s="660">
        <f t="shared" si="93"/>
        <v>0</v>
      </c>
      <c r="H316" s="660">
        <f t="shared" si="94"/>
        <v>0</v>
      </c>
      <c r="I316" s="660">
        <f t="shared" si="95"/>
        <v>0</v>
      </c>
      <c r="J316" s="660">
        <f t="shared" si="96"/>
        <v>0</v>
      </c>
      <c r="K316" s="660">
        <f t="shared" si="97"/>
        <v>0</v>
      </c>
      <c r="L316" s="661">
        <f t="shared" si="112"/>
        <v>0</v>
      </c>
      <c r="M316" s="659">
        <f t="shared" si="98"/>
        <v>0</v>
      </c>
      <c r="N316" s="660">
        <f t="shared" si="99"/>
        <v>0</v>
      </c>
      <c r="O316" s="660">
        <f t="shared" si="100"/>
        <v>0</v>
      </c>
      <c r="P316" s="660">
        <f t="shared" si="101"/>
        <v>0</v>
      </c>
      <c r="Q316" s="660">
        <f t="shared" si="102"/>
        <v>0</v>
      </c>
      <c r="R316" s="658">
        <f t="shared" si="106"/>
        <v>0</v>
      </c>
      <c r="S316" s="641">
        <f t="shared" si="103"/>
        <v>0</v>
      </c>
      <c r="T316" s="641">
        <f t="shared" si="113"/>
        <v>0</v>
      </c>
      <c r="U316" s="659">
        <f t="shared" si="104"/>
        <v>0</v>
      </c>
      <c r="V316" s="661">
        <f t="shared" si="105"/>
        <v>0</v>
      </c>
      <c r="W316" s="315">
        <f t="shared" si="114"/>
        <v>0</v>
      </c>
      <c r="X316" s="315">
        <f t="shared" si="107"/>
        <v>0</v>
      </c>
      <c r="Y316" s="315">
        <f t="shared" si="108"/>
        <v>0</v>
      </c>
      <c r="Z316" s="315">
        <f t="shared" si="109"/>
        <v>0</v>
      </c>
      <c r="AA316" s="321"/>
    </row>
    <row r="317" spans="1:27" x14ac:dyDescent="0.2">
      <c r="A317" s="642" t="s">
        <v>867</v>
      </c>
      <c r="B317" s="643">
        <v>5004</v>
      </c>
      <c r="C317" s="643">
        <v>1</v>
      </c>
      <c r="D317" s="657" t="str">
        <f t="shared" si="110"/>
        <v/>
      </c>
      <c r="E317" s="658">
        <f t="shared" si="111"/>
        <v>0</v>
      </c>
      <c r="F317" s="659">
        <f t="shared" si="92"/>
        <v>0</v>
      </c>
      <c r="G317" s="660">
        <f t="shared" si="93"/>
        <v>0</v>
      </c>
      <c r="H317" s="660">
        <f t="shared" si="94"/>
        <v>0</v>
      </c>
      <c r="I317" s="660">
        <f t="shared" si="95"/>
        <v>0</v>
      </c>
      <c r="J317" s="660">
        <f t="shared" si="96"/>
        <v>0</v>
      </c>
      <c r="K317" s="660">
        <f t="shared" si="97"/>
        <v>0</v>
      </c>
      <c r="L317" s="661">
        <f t="shared" si="112"/>
        <v>0</v>
      </c>
      <c r="M317" s="659">
        <f t="shared" si="98"/>
        <v>0</v>
      </c>
      <c r="N317" s="660">
        <f t="shared" si="99"/>
        <v>0</v>
      </c>
      <c r="O317" s="660">
        <f t="shared" si="100"/>
        <v>0</v>
      </c>
      <c r="P317" s="660">
        <f t="shared" si="101"/>
        <v>0</v>
      </c>
      <c r="Q317" s="660">
        <f t="shared" si="102"/>
        <v>0</v>
      </c>
      <c r="R317" s="658">
        <f t="shared" si="106"/>
        <v>0</v>
      </c>
      <c r="S317" s="641">
        <f t="shared" si="103"/>
        <v>0</v>
      </c>
      <c r="T317" s="641">
        <f t="shared" si="113"/>
        <v>0</v>
      </c>
      <c r="U317" s="659">
        <f t="shared" si="104"/>
        <v>0</v>
      </c>
      <c r="V317" s="661">
        <f t="shared" si="105"/>
        <v>0</v>
      </c>
      <c r="W317" s="315">
        <f t="shared" si="114"/>
        <v>0</v>
      </c>
      <c r="X317" s="315">
        <f t="shared" si="107"/>
        <v>0</v>
      </c>
      <c r="Y317" s="315">
        <f t="shared" si="108"/>
        <v>0</v>
      </c>
      <c r="Z317" s="315">
        <f t="shared" si="109"/>
        <v>0</v>
      </c>
      <c r="AA317" s="321"/>
    </row>
    <row r="318" spans="1:27" x14ac:dyDescent="0.2">
      <c r="A318" s="642" t="s">
        <v>1205</v>
      </c>
      <c r="B318" s="643">
        <v>5151</v>
      </c>
      <c r="C318" s="643">
        <v>1</v>
      </c>
      <c r="D318" s="657" t="str">
        <f t="shared" si="110"/>
        <v/>
      </c>
      <c r="E318" s="658">
        <f t="shared" si="111"/>
        <v>0</v>
      </c>
      <c r="F318" s="659">
        <f t="shared" si="92"/>
        <v>0</v>
      </c>
      <c r="G318" s="660">
        <f t="shared" si="93"/>
        <v>0</v>
      </c>
      <c r="H318" s="660">
        <f t="shared" si="94"/>
        <v>0</v>
      </c>
      <c r="I318" s="660">
        <f t="shared" si="95"/>
        <v>0</v>
      </c>
      <c r="J318" s="660">
        <f t="shared" si="96"/>
        <v>0</v>
      </c>
      <c r="K318" s="660">
        <f t="shared" si="97"/>
        <v>0</v>
      </c>
      <c r="L318" s="661">
        <f t="shared" si="112"/>
        <v>0</v>
      </c>
      <c r="M318" s="659">
        <f t="shared" si="98"/>
        <v>0</v>
      </c>
      <c r="N318" s="660">
        <f t="shared" si="99"/>
        <v>0</v>
      </c>
      <c r="O318" s="660">
        <f t="shared" si="100"/>
        <v>0</v>
      </c>
      <c r="P318" s="660">
        <f t="shared" si="101"/>
        <v>0</v>
      </c>
      <c r="Q318" s="660">
        <f t="shared" si="102"/>
        <v>0</v>
      </c>
      <c r="R318" s="658">
        <f t="shared" si="106"/>
        <v>0</v>
      </c>
      <c r="S318" s="641">
        <f t="shared" si="103"/>
        <v>0</v>
      </c>
      <c r="T318" s="641">
        <f t="shared" si="113"/>
        <v>0</v>
      </c>
      <c r="U318" s="659">
        <f t="shared" si="104"/>
        <v>0</v>
      </c>
      <c r="V318" s="661">
        <f t="shared" si="105"/>
        <v>0</v>
      </c>
      <c r="W318" s="315">
        <f t="shared" si="114"/>
        <v>0</v>
      </c>
      <c r="X318" s="315">
        <f t="shared" si="107"/>
        <v>0</v>
      </c>
      <c r="Y318" s="315">
        <f t="shared" si="108"/>
        <v>0</v>
      </c>
      <c r="Z318" s="315">
        <f t="shared" si="109"/>
        <v>0</v>
      </c>
      <c r="AA318" s="321"/>
    </row>
    <row r="319" spans="1:27" x14ac:dyDescent="0.2">
      <c r="A319" s="642" t="s">
        <v>642</v>
      </c>
      <c r="B319" s="643"/>
      <c r="C319" s="643">
        <v>0</v>
      </c>
      <c r="D319" s="657" t="str">
        <f t="shared" si="110"/>
        <v>(alias)</v>
      </c>
      <c r="E319" s="658">
        <f t="shared" si="111"/>
        <v>0</v>
      </c>
      <c r="F319" s="659">
        <f t="shared" si="92"/>
        <v>0</v>
      </c>
      <c r="G319" s="660">
        <f t="shared" si="93"/>
        <v>0</v>
      </c>
      <c r="H319" s="660">
        <f t="shared" si="94"/>
        <v>0</v>
      </c>
      <c r="I319" s="660">
        <f t="shared" si="95"/>
        <v>0</v>
      </c>
      <c r="J319" s="660">
        <f t="shared" si="96"/>
        <v>0</v>
      </c>
      <c r="K319" s="660">
        <f t="shared" si="97"/>
        <v>0</v>
      </c>
      <c r="L319" s="661">
        <f t="shared" si="112"/>
        <v>0</v>
      </c>
      <c r="M319" s="659">
        <f t="shared" si="98"/>
        <v>0</v>
      </c>
      <c r="N319" s="660">
        <f t="shared" si="99"/>
        <v>0</v>
      </c>
      <c r="O319" s="660">
        <f t="shared" si="100"/>
        <v>0</v>
      </c>
      <c r="P319" s="660">
        <f t="shared" si="101"/>
        <v>0</v>
      </c>
      <c r="Q319" s="660">
        <f t="shared" si="102"/>
        <v>0</v>
      </c>
      <c r="R319" s="658">
        <f t="shared" si="106"/>
        <v>0</v>
      </c>
      <c r="S319" s="641">
        <f t="shared" si="103"/>
        <v>0</v>
      </c>
      <c r="T319" s="641">
        <f t="shared" si="113"/>
        <v>0</v>
      </c>
      <c r="U319" s="659">
        <f t="shared" si="104"/>
        <v>0</v>
      </c>
      <c r="V319" s="661">
        <f t="shared" si="105"/>
        <v>0</v>
      </c>
      <c r="W319" s="315">
        <f t="shared" si="114"/>
        <v>0</v>
      </c>
      <c r="X319" s="315">
        <f t="shared" si="107"/>
        <v>0</v>
      </c>
      <c r="Y319" s="315">
        <f t="shared" si="108"/>
        <v>0</v>
      </c>
      <c r="Z319" s="315">
        <f t="shared" si="109"/>
        <v>0</v>
      </c>
      <c r="AA319" s="321"/>
    </row>
    <row r="320" spans="1:27" x14ac:dyDescent="0.2">
      <c r="A320" s="642" t="s">
        <v>764</v>
      </c>
      <c r="B320" s="643"/>
      <c r="C320" s="643">
        <v>0</v>
      </c>
      <c r="D320" s="657" t="str">
        <f t="shared" si="110"/>
        <v>(alias)</v>
      </c>
      <c r="E320" s="658">
        <f t="shared" si="111"/>
        <v>0</v>
      </c>
      <c r="F320" s="659">
        <f t="shared" si="92"/>
        <v>0</v>
      </c>
      <c r="G320" s="660">
        <f t="shared" si="93"/>
        <v>0</v>
      </c>
      <c r="H320" s="660">
        <f t="shared" si="94"/>
        <v>0</v>
      </c>
      <c r="I320" s="660">
        <f t="shared" si="95"/>
        <v>0</v>
      </c>
      <c r="J320" s="660">
        <f t="shared" si="96"/>
        <v>0</v>
      </c>
      <c r="K320" s="660">
        <f t="shared" si="97"/>
        <v>0</v>
      </c>
      <c r="L320" s="661">
        <f t="shared" si="112"/>
        <v>0</v>
      </c>
      <c r="M320" s="659">
        <f t="shared" si="98"/>
        <v>0</v>
      </c>
      <c r="N320" s="660">
        <f t="shared" si="99"/>
        <v>0</v>
      </c>
      <c r="O320" s="660">
        <f t="shared" si="100"/>
        <v>0</v>
      </c>
      <c r="P320" s="660">
        <f t="shared" si="101"/>
        <v>0</v>
      </c>
      <c r="Q320" s="660">
        <f t="shared" si="102"/>
        <v>0</v>
      </c>
      <c r="R320" s="658">
        <f t="shared" si="106"/>
        <v>0</v>
      </c>
      <c r="S320" s="641">
        <f t="shared" si="103"/>
        <v>0</v>
      </c>
      <c r="T320" s="641">
        <f t="shared" si="113"/>
        <v>0</v>
      </c>
      <c r="U320" s="659">
        <f t="shared" si="104"/>
        <v>0</v>
      </c>
      <c r="V320" s="661">
        <f t="shared" si="105"/>
        <v>0</v>
      </c>
      <c r="W320" s="315">
        <f t="shared" si="114"/>
        <v>0</v>
      </c>
      <c r="X320" s="315">
        <f t="shared" si="107"/>
        <v>0</v>
      </c>
      <c r="Y320" s="315">
        <f t="shared" si="108"/>
        <v>0</v>
      </c>
      <c r="Z320" s="315">
        <f t="shared" si="109"/>
        <v>0</v>
      </c>
      <c r="AA320" s="321"/>
    </row>
    <row r="321" spans="1:27" x14ac:dyDescent="0.2">
      <c r="A321" s="642" t="s">
        <v>643</v>
      </c>
      <c r="B321" s="643">
        <v>4013</v>
      </c>
      <c r="C321" s="643">
        <v>1</v>
      </c>
      <c r="D321" s="657" t="str">
        <f t="shared" si="110"/>
        <v/>
      </c>
      <c r="E321" s="658">
        <f t="shared" si="111"/>
        <v>0</v>
      </c>
      <c r="F321" s="659">
        <f t="shared" si="92"/>
        <v>0</v>
      </c>
      <c r="G321" s="660">
        <f t="shared" si="93"/>
        <v>0</v>
      </c>
      <c r="H321" s="660">
        <f t="shared" si="94"/>
        <v>0</v>
      </c>
      <c r="I321" s="660">
        <f t="shared" si="95"/>
        <v>0</v>
      </c>
      <c r="J321" s="660">
        <f t="shared" si="96"/>
        <v>0</v>
      </c>
      <c r="K321" s="660">
        <f t="shared" si="97"/>
        <v>0</v>
      </c>
      <c r="L321" s="661">
        <f t="shared" si="112"/>
        <v>0</v>
      </c>
      <c r="M321" s="659">
        <f t="shared" si="98"/>
        <v>0</v>
      </c>
      <c r="N321" s="660">
        <f t="shared" si="99"/>
        <v>0</v>
      </c>
      <c r="O321" s="660">
        <f t="shared" si="100"/>
        <v>0</v>
      </c>
      <c r="P321" s="660">
        <f t="shared" si="101"/>
        <v>0</v>
      </c>
      <c r="Q321" s="660">
        <f t="shared" si="102"/>
        <v>0</v>
      </c>
      <c r="R321" s="658">
        <f t="shared" si="106"/>
        <v>0</v>
      </c>
      <c r="S321" s="641">
        <f t="shared" si="103"/>
        <v>0</v>
      </c>
      <c r="T321" s="641">
        <f t="shared" si="113"/>
        <v>0</v>
      </c>
      <c r="U321" s="659">
        <f t="shared" si="104"/>
        <v>0</v>
      </c>
      <c r="V321" s="661">
        <f t="shared" si="105"/>
        <v>0</v>
      </c>
      <c r="W321" s="315">
        <f t="shared" si="114"/>
        <v>0</v>
      </c>
      <c r="X321" s="315">
        <f t="shared" si="107"/>
        <v>0</v>
      </c>
      <c r="Y321" s="315">
        <f t="shared" si="108"/>
        <v>0</v>
      </c>
      <c r="Z321" s="315">
        <f t="shared" si="109"/>
        <v>0</v>
      </c>
      <c r="AA321" s="321"/>
    </row>
    <row r="322" spans="1:27" x14ac:dyDescent="0.2">
      <c r="A322" s="642" t="s">
        <v>644</v>
      </c>
      <c r="B322" s="643"/>
      <c r="C322" s="643">
        <v>0</v>
      </c>
      <c r="D322" s="657" t="str">
        <f t="shared" si="110"/>
        <v>(alias)</v>
      </c>
      <c r="E322" s="658">
        <f t="shared" si="111"/>
        <v>0</v>
      </c>
      <c r="F322" s="659">
        <f t="shared" si="92"/>
        <v>0</v>
      </c>
      <c r="G322" s="660">
        <f t="shared" si="93"/>
        <v>0</v>
      </c>
      <c r="H322" s="660">
        <f t="shared" si="94"/>
        <v>0</v>
      </c>
      <c r="I322" s="660">
        <f t="shared" si="95"/>
        <v>0</v>
      </c>
      <c r="J322" s="660">
        <f t="shared" si="96"/>
        <v>0</v>
      </c>
      <c r="K322" s="660">
        <f t="shared" si="97"/>
        <v>0</v>
      </c>
      <c r="L322" s="661">
        <f t="shared" si="112"/>
        <v>0</v>
      </c>
      <c r="M322" s="659">
        <f t="shared" si="98"/>
        <v>0</v>
      </c>
      <c r="N322" s="660">
        <f t="shared" si="99"/>
        <v>0</v>
      </c>
      <c r="O322" s="660">
        <f t="shared" si="100"/>
        <v>0</v>
      </c>
      <c r="P322" s="660">
        <f t="shared" si="101"/>
        <v>0</v>
      </c>
      <c r="Q322" s="660">
        <f t="shared" si="102"/>
        <v>0</v>
      </c>
      <c r="R322" s="658">
        <f t="shared" si="106"/>
        <v>0</v>
      </c>
      <c r="S322" s="641">
        <f t="shared" si="103"/>
        <v>0</v>
      </c>
      <c r="T322" s="641">
        <f t="shared" si="113"/>
        <v>0</v>
      </c>
      <c r="U322" s="659">
        <f t="shared" si="104"/>
        <v>0</v>
      </c>
      <c r="V322" s="661">
        <f t="shared" si="105"/>
        <v>0</v>
      </c>
      <c r="W322" s="315">
        <f t="shared" si="114"/>
        <v>0</v>
      </c>
      <c r="X322" s="315">
        <f t="shared" si="107"/>
        <v>0</v>
      </c>
      <c r="Y322" s="315">
        <f t="shared" si="108"/>
        <v>0</v>
      </c>
      <c r="Z322" s="315">
        <f t="shared" si="109"/>
        <v>0</v>
      </c>
      <c r="AA322" s="321"/>
    </row>
    <row r="323" spans="1:27" x14ac:dyDescent="0.2">
      <c r="A323" s="642" t="s">
        <v>765</v>
      </c>
      <c r="B323" s="643">
        <v>5085</v>
      </c>
      <c r="C323" s="643">
        <v>1</v>
      </c>
      <c r="D323" s="657" t="str">
        <f t="shared" si="110"/>
        <v/>
      </c>
      <c r="E323" s="658">
        <f t="shared" si="111"/>
        <v>0</v>
      </c>
      <c r="F323" s="659">
        <f t="shared" si="92"/>
        <v>0</v>
      </c>
      <c r="G323" s="660">
        <f t="shared" si="93"/>
        <v>0</v>
      </c>
      <c r="H323" s="660">
        <f t="shared" si="94"/>
        <v>0</v>
      </c>
      <c r="I323" s="660">
        <f t="shared" si="95"/>
        <v>0</v>
      </c>
      <c r="J323" s="660">
        <f t="shared" si="96"/>
        <v>0</v>
      </c>
      <c r="K323" s="660">
        <f t="shared" si="97"/>
        <v>0</v>
      </c>
      <c r="L323" s="661">
        <f t="shared" si="112"/>
        <v>0</v>
      </c>
      <c r="M323" s="659">
        <f t="shared" si="98"/>
        <v>0</v>
      </c>
      <c r="N323" s="660">
        <f t="shared" si="99"/>
        <v>0</v>
      </c>
      <c r="O323" s="660">
        <f t="shared" si="100"/>
        <v>0</v>
      </c>
      <c r="P323" s="660">
        <f t="shared" si="101"/>
        <v>0</v>
      </c>
      <c r="Q323" s="660">
        <f t="shared" si="102"/>
        <v>0</v>
      </c>
      <c r="R323" s="658">
        <f t="shared" si="106"/>
        <v>0</v>
      </c>
      <c r="S323" s="641">
        <f t="shared" si="103"/>
        <v>0</v>
      </c>
      <c r="T323" s="641">
        <f t="shared" si="113"/>
        <v>0</v>
      </c>
      <c r="U323" s="659">
        <f t="shared" si="104"/>
        <v>0</v>
      </c>
      <c r="V323" s="661">
        <f t="shared" si="105"/>
        <v>0</v>
      </c>
      <c r="W323" s="315">
        <f t="shared" si="114"/>
        <v>0</v>
      </c>
      <c r="X323" s="315">
        <f t="shared" si="107"/>
        <v>0</v>
      </c>
      <c r="Y323" s="315">
        <f t="shared" si="108"/>
        <v>0</v>
      </c>
      <c r="Z323" s="315">
        <f t="shared" si="109"/>
        <v>0</v>
      </c>
      <c r="AA323" s="321"/>
    </row>
    <row r="324" spans="1:27" x14ac:dyDescent="0.2">
      <c r="A324" s="642" t="s">
        <v>1201</v>
      </c>
      <c r="B324" s="643">
        <v>5147</v>
      </c>
      <c r="C324" s="643">
        <v>1</v>
      </c>
      <c r="D324" s="657" t="str">
        <f t="shared" si="110"/>
        <v/>
      </c>
      <c r="E324" s="658">
        <f t="shared" si="111"/>
        <v>0</v>
      </c>
      <c r="F324" s="659">
        <f t="shared" si="92"/>
        <v>0</v>
      </c>
      <c r="G324" s="660">
        <f t="shared" si="93"/>
        <v>0</v>
      </c>
      <c r="H324" s="660">
        <f t="shared" si="94"/>
        <v>0</v>
      </c>
      <c r="I324" s="660">
        <f t="shared" si="95"/>
        <v>0</v>
      </c>
      <c r="J324" s="660">
        <f t="shared" si="96"/>
        <v>0</v>
      </c>
      <c r="K324" s="660">
        <f t="shared" si="97"/>
        <v>0</v>
      </c>
      <c r="L324" s="661">
        <f t="shared" si="112"/>
        <v>0</v>
      </c>
      <c r="M324" s="659">
        <f t="shared" si="98"/>
        <v>0</v>
      </c>
      <c r="N324" s="660">
        <f t="shared" si="99"/>
        <v>0</v>
      </c>
      <c r="O324" s="660">
        <f t="shared" si="100"/>
        <v>0</v>
      </c>
      <c r="P324" s="660">
        <f t="shared" si="101"/>
        <v>0</v>
      </c>
      <c r="Q324" s="660">
        <f t="shared" si="102"/>
        <v>0</v>
      </c>
      <c r="R324" s="658">
        <f t="shared" si="106"/>
        <v>0</v>
      </c>
      <c r="S324" s="641">
        <f t="shared" si="103"/>
        <v>0</v>
      </c>
      <c r="T324" s="641">
        <f t="shared" si="113"/>
        <v>0</v>
      </c>
      <c r="U324" s="659">
        <f t="shared" si="104"/>
        <v>0</v>
      </c>
      <c r="V324" s="661">
        <f t="shared" si="105"/>
        <v>0</v>
      </c>
      <c r="W324" s="315">
        <f t="shared" si="114"/>
        <v>0</v>
      </c>
      <c r="X324" s="315">
        <f t="shared" si="107"/>
        <v>0</v>
      </c>
      <c r="Y324" s="315">
        <f t="shared" si="108"/>
        <v>0</v>
      </c>
      <c r="Z324" s="315">
        <f t="shared" si="109"/>
        <v>0</v>
      </c>
      <c r="AA324" s="321"/>
    </row>
    <row r="325" spans="1:27" x14ac:dyDescent="0.2">
      <c r="A325" s="642" t="s">
        <v>645</v>
      </c>
      <c r="B325" s="643">
        <v>5054</v>
      </c>
      <c r="C325" s="643">
        <v>1</v>
      </c>
      <c r="D325" s="657" t="str">
        <f t="shared" si="110"/>
        <v/>
      </c>
      <c r="E325" s="658">
        <f t="shared" si="111"/>
        <v>0</v>
      </c>
      <c r="F325" s="659">
        <f t="shared" si="92"/>
        <v>0</v>
      </c>
      <c r="G325" s="660">
        <f t="shared" si="93"/>
        <v>0</v>
      </c>
      <c r="H325" s="660">
        <f t="shared" si="94"/>
        <v>0</v>
      </c>
      <c r="I325" s="660">
        <f t="shared" si="95"/>
        <v>0</v>
      </c>
      <c r="J325" s="660">
        <f t="shared" si="96"/>
        <v>0</v>
      </c>
      <c r="K325" s="660">
        <f t="shared" si="97"/>
        <v>0</v>
      </c>
      <c r="L325" s="661">
        <f t="shared" si="112"/>
        <v>0</v>
      </c>
      <c r="M325" s="659">
        <f t="shared" si="98"/>
        <v>0</v>
      </c>
      <c r="N325" s="660">
        <f t="shared" si="99"/>
        <v>0</v>
      </c>
      <c r="O325" s="660">
        <f t="shared" si="100"/>
        <v>0</v>
      </c>
      <c r="P325" s="660">
        <f t="shared" si="101"/>
        <v>0</v>
      </c>
      <c r="Q325" s="660">
        <f t="shared" si="102"/>
        <v>0</v>
      </c>
      <c r="R325" s="658">
        <f t="shared" si="106"/>
        <v>0</v>
      </c>
      <c r="S325" s="641">
        <f t="shared" si="103"/>
        <v>0</v>
      </c>
      <c r="T325" s="641">
        <f t="shared" si="113"/>
        <v>0</v>
      </c>
      <c r="U325" s="659">
        <f t="shared" si="104"/>
        <v>0</v>
      </c>
      <c r="V325" s="661">
        <f t="shared" si="105"/>
        <v>0</v>
      </c>
      <c r="W325" s="315">
        <f t="shared" si="114"/>
        <v>0</v>
      </c>
      <c r="X325" s="315">
        <f t="shared" si="107"/>
        <v>0</v>
      </c>
      <c r="Y325" s="315">
        <f t="shared" si="108"/>
        <v>0</v>
      </c>
      <c r="Z325" s="315">
        <f t="shared" si="109"/>
        <v>0</v>
      </c>
      <c r="AA325" s="321"/>
    </row>
    <row r="326" spans="1:27" x14ac:dyDescent="0.2">
      <c r="A326" s="642" t="s">
        <v>1198</v>
      </c>
      <c r="B326" s="643">
        <v>5144</v>
      </c>
      <c r="C326" s="643">
        <v>1</v>
      </c>
      <c r="D326" s="657" t="str">
        <f t="shared" si="110"/>
        <v/>
      </c>
      <c r="E326" s="658">
        <f t="shared" si="111"/>
        <v>0</v>
      </c>
      <c r="F326" s="659">
        <f t="shared" si="92"/>
        <v>0</v>
      </c>
      <c r="G326" s="660">
        <f t="shared" si="93"/>
        <v>0</v>
      </c>
      <c r="H326" s="660">
        <f t="shared" si="94"/>
        <v>0</v>
      </c>
      <c r="I326" s="660">
        <f t="shared" si="95"/>
        <v>0</v>
      </c>
      <c r="J326" s="660">
        <f t="shared" si="96"/>
        <v>0</v>
      </c>
      <c r="K326" s="660">
        <f t="shared" si="97"/>
        <v>0</v>
      </c>
      <c r="L326" s="661">
        <f t="shared" si="112"/>
        <v>0</v>
      </c>
      <c r="M326" s="659">
        <f t="shared" si="98"/>
        <v>0</v>
      </c>
      <c r="N326" s="660">
        <f t="shared" si="99"/>
        <v>0</v>
      </c>
      <c r="O326" s="660">
        <f t="shared" si="100"/>
        <v>0</v>
      </c>
      <c r="P326" s="660">
        <f t="shared" si="101"/>
        <v>0</v>
      </c>
      <c r="Q326" s="660">
        <f t="shared" si="102"/>
        <v>0</v>
      </c>
      <c r="R326" s="658">
        <f t="shared" si="106"/>
        <v>0</v>
      </c>
      <c r="S326" s="641">
        <f t="shared" si="103"/>
        <v>0</v>
      </c>
      <c r="T326" s="641">
        <f t="shared" si="113"/>
        <v>0</v>
      </c>
      <c r="U326" s="659">
        <f t="shared" si="104"/>
        <v>0</v>
      </c>
      <c r="V326" s="661">
        <f t="shared" si="105"/>
        <v>0</v>
      </c>
      <c r="W326" s="315">
        <f t="shared" si="114"/>
        <v>0</v>
      </c>
      <c r="X326" s="315">
        <f t="shared" si="107"/>
        <v>0</v>
      </c>
      <c r="Y326" s="315">
        <f t="shared" si="108"/>
        <v>0</v>
      </c>
      <c r="Z326" s="315">
        <f t="shared" si="109"/>
        <v>0</v>
      </c>
      <c r="AA326" s="321"/>
    </row>
    <row r="327" spans="1:27" x14ac:dyDescent="0.2">
      <c r="A327" s="642" t="s">
        <v>646</v>
      </c>
      <c r="B327" s="643">
        <v>5076</v>
      </c>
      <c r="C327" s="643">
        <v>1</v>
      </c>
      <c r="D327" s="657" t="str">
        <f t="shared" si="110"/>
        <v/>
      </c>
      <c r="E327" s="658">
        <f t="shared" si="111"/>
        <v>0</v>
      </c>
      <c r="F327" s="659">
        <f t="shared" si="92"/>
        <v>0</v>
      </c>
      <c r="G327" s="660">
        <f t="shared" si="93"/>
        <v>0</v>
      </c>
      <c r="H327" s="660">
        <f t="shared" si="94"/>
        <v>0</v>
      </c>
      <c r="I327" s="660">
        <f t="shared" si="95"/>
        <v>0</v>
      </c>
      <c r="J327" s="660">
        <f t="shared" si="96"/>
        <v>0</v>
      </c>
      <c r="K327" s="660">
        <f t="shared" si="97"/>
        <v>0</v>
      </c>
      <c r="L327" s="661">
        <f t="shared" si="112"/>
        <v>0</v>
      </c>
      <c r="M327" s="659">
        <f t="shared" si="98"/>
        <v>0</v>
      </c>
      <c r="N327" s="660">
        <f t="shared" si="99"/>
        <v>0</v>
      </c>
      <c r="O327" s="660">
        <f t="shared" si="100"/>
        <v>0</v>
      </c>
      <c r="P327" s="660">
        <f t="shared" si="101"/>
        <v>0</v>
      </c>
      <c r="Q327" s="660">
        <f t="shared" si="102"/>
        <v>0</v>
      </c>
      <c r="R327" s="658">
        <f t="shared" si="106"/>
        <v>0</v>
      </c>
      <c r="S327" s="641">
        <f t="shared" si="103"/>
        <v>0</v>
      </c>
      <c r="T327" s="641">
        <f t="shared" si="113"/>
        <v>0</v>
      </c>
      <c r="U327" s="659">
        <f t="shared" si="104"/>
        <v>0</v>
      </c>
      <c r="V327" s="661">
        <f t="shared" si="105"/>
        <v>0</v>
      </c>
      <c r="W327" s="315">
        <f t="shared" si="114"/>
        <v>0</v>
      </c>
      <c r="X327" s="315">
        <f t="shared" si="107"/>
        <v>0</v>
      </c>
      <c r="Y327" s="315">
        <f t="shared" si="108"/>
        <v>0</v>
      </c>
      <c r="Z327" s="315">
        <f t="shared" si="109"/>
        <v>0</v>
      </c>
      <c r="AA327" s="321"/>
    </row>
    <row r="328" spans="1:27" x14ac:dyDescent="0.2">
      <c r="A328" s="642" t="s">
        <v>1207</v>
      </c>
      <c r="B328" s="643">
        <v>5153</v>
      </c>
      <c r="C328" s="643">
        <v>1</v>
      </c>
      <c r="D328" s="657" t="str">
        <f t="shared" si="110"/>
        <v/>
      </c>
      <c r="E328" s="658">
        <f t="shared" si="111"/>
        <v>0</v>
      </c>
      <c r="F328" s="659">
        <f t="shared" si="92"/>
        <v>0</v>
      </c>
      <c r="G328" s="660">
        <f t="shared" si="93"/>
        <v>0</v>
      </c>
      <c r="H328" s="660">
        <f t="shared" si="94"/>
        <v>0</v>
      </c>
      <c r="I328" s="660">
        <f t="shared" si="95"/>
        <v>0</v>
      </c>
      <c r="J328" s="660">
        <f t="shared" si="96"/>
        <v>0</v>
      </c>
      <c r="K328" s="660">
        <f t="shared" si="97"/>
        <v>0</v>
      </c>
      <c r="L328" s="661">
        <f t="shared" si="112"/>
        <v>0</v>
      </c>
      <c r="M328" s="659">
        <f t="shared" si="98"/>
        <v>0</v>
      </c>
      <c r="N328" s="660">
        <f t="shared" si="99"/>
        <v>0</v>
      </c>
      <c r="O328" s="660">
        <f t="shared" si="100"/>
        <v>0</v>
      </c>
      <c r="P328" s="660">
        <f t="shared" si="101"/>
        <v>0</v>
      </c>
      <c r="Q328" s="660">
        <f t="shared" si="102"/>
        <v>0</v>
      </c>
      <c r="R328" s="658">
        <f t="shared" si="106"/>
        <v>0</v>
      </c>
      <c r="S328" s="641">
        <f t="shared" si="103"/>
        <v>0</v>
      </c>
      <c r="T328" s="641">
        <f t="shared" si="113"/>
        <v>0</v>
      </c>
      <c r="U328" s="659">
        <f t="shared" si="104"/>
        <v>0</v>
      </c>
      <c r="V328" s="661">
        <f t="shared" si="105"/>
        <v>0</v>
      </c>
      <c r="W328" s="315">
        <f t="shared" si="114"/>
        <v>0</v>
      </c>
      <c r="X328" s="315">
        <f t="shared" si="107"/>
        <v>0</v>
      </c>
      <c r="Y328" s="315">
        <f t="shared" si="108"/>
        <v>0</v>
      </c>
      <c r="Z328" s="315">
        <f t="shared" si="109"/>
        <v>0</v>
      </c>
      <c r="AA328" s="321"/>
    </row>
    <row r="329" spans="1:27" x14ac:dyDescent="0.2">
      <c r="A329" s="642" t="s">
        <v>647</v>
      </c>
      <c r="B329" s="643">
        <v>7030</v>
      </c>
      <c r="C329" s="643">
        <v>1</v>
      </c>
      <c r="D329" s="657" t="str">
        <f t="shared" si="110"/>
        <v/>
      </c>
      <c r="E329" s="658">
        <f t="shared" si="111"/>
        <v>0</v>
      </c>
      <c r="F329" s="659">
        <f t="shared" ref="F329:F349" si="115">SUMIF(DPVCODES,B329,DPCTONS)*C329-H329-G329</f>
        <v>0</v>
      </c>
      <c r="G329" s="660">
        <f t="shared" ref="G329:G349" si="116">SUMIF(DPVCODES,B329,DPmoglines)*C329</f>
        <v>0</v>
      </c>
      <c r="H329" s="660">
        <f t="shared" ref="H329:H349" si="117">SUMIF(DPVCODES,B329,DPGCTONS)*C329</f>
        <v>0</v>
      </c>
      <c r="I329" s="660">
        <f t="shared" ref="I329:I349" si="118">SUMIF(Q3VCODES,B329,Q3CTONS)*C329</f>
        <v>0</v>
      </c>
      <c r="J329" s="660">
        <f t="shared" ref="J329:J349" si="119">SUMIF(Q4VCODES,B329,Q4CTONS)*C329</f>
        <v>0</v>
      </c>
      <c r="K329" s="660">
        <f t="shared" ref="K329:K349" si="120">SUMIF(Q1CVCODES,B329,Q1CCTONS)*C329</f>
        <v>0</v>
      </c>
      <c r="L329" s="661">
        <f t="shared" si="112"/>
        <v>0</v>
      </c>
      <c r="M329" s="659">
        <f t="shared" ref="M329:M349" si="121">SUMIF(DPVCODES,B329,DPAPTONS)*C329</f>
        <v>0</v>
      </c>
      <c r="N329" s="660">
        <f t="shared" ref="N329:N349" si="122">SUMIF(DPVCODES,B329,DPDPTONS)*C329</f>
        <v>0</v>
      </c>
      <c r="O329" s="660">
        <f t="shared" ref="O329:O349" si="123">C329*(M329+N329)</f>
        <v>0</v>
      </c>
      <c r="P329" s="660">
        <f t="shared" ref="P329:P349" si="124">SUMIF(Q2VCODES,B329,Q2BOTONS)*C329-U329</f>
        <v>0</v>
      </c>
      <c r="Q329" s="660">
        <f t="shared" ref="Q329:Q349" si="125">SUMIF(Q1BVCODES,B329,Q1BRSTONS)*C329</f>
        <v>0</v>
      </c>
      <c r="R329" s="658">
        <f t="shared" si="106"/>
        <v>0</v>
      </c>
      <c r="S329" s="641">
        <f t="shared" ref="S329:S349" si="126">IF(+E329&gt;0.1,1,IF(+E329&lt;-0.1,1,0))</f>
        <v>0</v>
      </c>
      <c r="T329" s="641">
        <f t="shared" si="113"/>
        <v>0</v>
      </c>
      <c r="U329" s="659">
        <f t="shared" ref="U329:U349" si="127">SUMIF(Q2VCODES,B329,Q2GTONS)*C329</f>
        <v>0</v>
      </c>
      <c r="V329" s="661">
        <f t="shared" ref="V329:V349" si="128">SUMIF(Q1CVCODES,B329,Q1CBOTONS)*C329</f>
        <v>0</v>
      </c>
      <c r="W329" s="315">
        <f t="shared" si="114"/>
        <v>0</v>
      </c>
      <c r="X329" s="315">
        <f t="shared" si="107"/>
        <v>0</v>
      </c>
      <c r="Y329" s="315">
        <f t="shared" si="108"/>
        <v>0</v>
      </c>
      <c r="Z329" s="315">
        <f t="shared" si="109"/>
        <v>0</v>
      </c>
      <c r="AA329" s="321"/>
    </row>
    <row r="330" spans="1:27" x14ac:dyDescent="0.2">
      <c r="A330" s="642" t="s">
        <v>766</v>
      </c>
      <c r="B330" s="643">
        <v>6118</v>
      </c>
      <c r="C330" s="643">
        <v>1</v>
      </c>
      <c r="D330" s="657" t="str">
        <f t="shared" si="110"/>
        <v/>
      </c>
      <c r="E330" s="658">
        <f t="shared" si="111"/>
        <v>0</v>
      </c>
      <c r="F330" s="659">
        <f t="shared" si="115"/>
        <v>0</v>
      </c>
      <c r="G330" s="660">
        <f t="shared" si="116"/>
        <v>0</v>
      </c>
      <c r="H330" s="660">
        <f t="shared" si="117"/>
        <v>0</v>
      </c>
      <c r="I330" s="660">
        <f t="shared" si="118"/>
        <v>0</v>
      </c>
      <c r="J330" s="660">
        <f t="shared" si="119"/>
        <v>0</v>
      </c>
      <c r="K330" s="660">
        <f t="shared" si="120"/>
        <v>0</v>
      </c>
      <c r="L330" s="661">
        <f t="shared" si="112"/>
        <v>0</v>
      </c>
      <c r="M330" s="659">
        <f t="shared" si="121"/>
        <v>0</v>
      </c>
      <c r="N330" s="660">
        <f t="shared" si="122"/>
        <v>0</v>
      </c>
      <c r="O330" s="660">
        <f t="shared" si="123"/>
        <v>0</v>
      </c>
      <c r="P330" s="660">
        <f t="shared" si="124"/>
        <v>0</v>
      </c>
      <c r="Q330" s="660">
        <f t="shared" si="125"/>
        <v>0</v>
      </c>
      <c r="R330" s="658">
        <f t="shared" ref="R330:R459" si="129">ROUND(C330*(O330-P330-Q330),4)</f>
        <v>0</v>
      </c>
      <c r="S330" s="641">
        <f t="shared" si="126"/>
        <v>0</v>
      </c>
      <c r="T330" s="641">
        <f t="shared" si="113"/>
        <v>0</v>
      </c>
      <c r="U330" s="659">
        <f t="shared" si="127"/>
        <v>0</v>
      </c>
      <c r="V330" s="661">
        <f t="shared" si="128"/>
        <v>0</v>
      </c>
      <c r="W330" s="315">
        <f t="shared" si="114"/>
        <v>0</v>
      </c>
      <c r="X330" s="315">
        <f t="shared" ref="X330:X459" si="130">IF(W330&gt;2,1,0)</f>
        <v>0</v>
      </c>
      <c r="Y330" s="315">
        <f t="shared" ref="Y330:Y349" si="131">IF(W330=2,1,0)</f>
        <v>0</v>
      </c>
      <c r="Z330" s="315">
        <f t="shared" ref="Z330:Z349" si="132">IF(W330=1,1,0)</f>
        <v>0</v>
      </c>
      <c r="AA330" s="321"/>
    </row>
    <row r="331" spans="1:27" x14ac:dyDescent="0.2">
      <c r="A331" s="642" t="s">
        <v>648</v>
      </c>
      <c r="B331" s="643">
        <v>5097</v>
      </c>
      <c r="C331" s="643">
        <v>1</v>
      </c>
      <c r="D331" s="657" t="str">
        <f t="shared" ref="D331:D349" si="133">IF(W331&gt;2,"Problem?",IF(W331=2,"??",IF(W331=1,"Rounding?",IF(L331+O331&gt;0,"OK",IF(C331=0,"(alias)","")))))</f>
        <v/>
      </c>
      <c r="E331" s="658">
        <f t="shared" ref="E331:E349" si="134">C331*ROUND(F331-R331,1)</f>
        <v>0</v>
      </c>
      <c r="F331" s="659">
        <f t="shared" si="115"/>
        <v>0</v>
      </c>
      <c r="G331" s="660">
        <f t="shared" si="116"/>
        <v>0</v>
      </c>
      <c r="H331" s="660">
        <f t="shared" si="117"/>
        <v>0</v>
      </c>
      <c r="I331" s="660">
        <f t="shared" si="118"/>
        <v>0</v>
      </c>
      <c r="J331" s="660">
        <f t="shared" si="119"/>
        <v>0</v>
      </c>
      <c r="K331" s="660">
        <f t="shared" si="120"/>
        <v>0</v>
      </c>
      <c r="L331" s="661">
        <f t="shared" ref="L331:L349" si="135">C331*(F331+H331+I331+J331+K331)</f>
        <v>0</v>
      </c>
      <c r="M331" s="659">
        <f t="shared" si="121"/>
        <v>0</v>
      </c>
      <c r="N331" s="660">
        <f t="shared" si="122"/>
        <v>0</v>
      </c>
      <c r="O331" s="660">
        <f t="shared" si="123"/>
        <v>0</v>
      </c>
      <c r="P331" s="660">
        <f t="shared" si="124"/>
        <v>0</v>
      </c>
      <c r="Q331" s="660">
        <f t="shared" si="125"/>
        <v>0</v>
      </c>
      <c r="R331" s="658">
        <f t="shared" si="129"/>
        <v>0</v>
      </c>
      <c r="S331" s="641">
        <f t="shared" si="126"/>
        <v>0</v>
      </c>
      <c r="T331" s="641">
        <f t="shared" ref="T331:T349" si="136">IF(W331&gt;2,1,0)</f>
        <v>0</v>
      </c>
      <c r="U331" s="659">
        <f t="shared" si="127"/>
        <v>0</v>
      </c>
      <c r="V331" s="661">
        <f t="shared" si="128"/>
        <v>0</v>
      </c>
      <c r="W331" s="315">
        <f t="shared" ref="W331:W349" si="137">IF(E331&lt;-0.5,4,IF(ABS(E331)&lt;0.1,0,IF(ABS(E331)&lt;=0.5,1,IF(E331&lt;0.01*L331,2,3))))</f>
        <v>0</v>
      </c>
      <c r="X331" s="315">
        <f t="shared" si="130"/>
        <v>0</v>
      </c>
      <c r="Y331" s="315">
        <f t="shared" si="131"/>
        <v>0</v>
      </c>
      <c r="Z331" s="315">
        <f t="shared" si="132"/>
        <v>0</v>
      </c>
      <c r="AA331" s="321"/>
    </row>
    <row r="332" spans="1:27" x14ac:dyDescent="0.2">
      <c r="A332" s="642" t="s">
        <v>1237</v>
      </c>
      <c r="B332" s="643">
        <v>6060</v>
      </c>
      <c r="C332" s="643">
        <v>1</v>
      </c>
      <c r="D332" s="657" t="str">
        <f t="shared" si="133"/>
        <v/>
      </c>
      <c r="E332" s="658">
        <f t="shared" si="134"/>
        <v>0</v>
      </c>
      <c r="F332" s="659">
        <f t="shared" si="115"/>
        <v>0</v>
      </c>
      <c r="G332" s="660">
        <f t="shared" si="116"/>
        <v>0</v>
      </c>
      <c r="H332" s="660">
        <f t="shared" si="117"/>
        <v>0</v>
      </c>
      <c r="I332" s="660">
        <f t="shared" si="118"/>
        <v>0</v>
      </c>
      <c r="J332" s="660">
        <f t="shared" si="119"/>
        <v>0</v>
      </c>
      <c r="K332" s="660">
        <f t="shared" si="120"/>
        <v>0</v>
      </c>
      <c r="L332" s="661">
        <f t="shared" si="135"/>
        <v>0</v>
      </c>
      <c r="M332" s="659">
        <f t="shared" si="121"/>
        <v>0</v>
      </c>
      <c r="N332" s="660">
        <f t="shared" si="122"/>
        <v>0</v>
      </c>
      <c r="O332" s="660">
        <f t="shared" si="123"/>
        <v>0</v>
      </c>
      <c r="P332" s="660">
        <f t="shared" si="124"/>
        <v>0</v>
      </c>
      <c r="Q332" s="660">
        <f t="shared" si="125"/>
        <v>0</v>
      </c>
      <c r="R332" s="658">
        <f t="shared" si="129"/>
        <v>0</v>
      </c>
      <c r="S332" s="641">
        <f t="shared" si="126"/>
        <v>0</v>
      </c>
      <c r="T332" s="641">
        <f t="shared" si="136"/>
        <v>0</v>
      </c>
      <c r="U332" s="659">
        <f t="shared" si="127"/>
        <v>0</v>
      </c>
      <c r="V332" s="661">
        <f t="shared" si="128"/>
        <v>0</v>
      </c>
      <c r="W332" s="315">
        <f t="shared" si="137"/>
        <v>0</v>
      </c>
      <c r="X332" s="315">
        <f t="shared" si="130"/>
        <v>0</v>
      </c>
      <c r="Y332" s="315">
        <f t="shared" si="131"/>
        <v>0</v>
      </c>
      <c r="Z332" s="315">
        <f t="shared" si="132"/>
        <v>0</v>
      </c>
      <c r="AA332" s="321"/>
    </row>
    <row r="333" spans="1:27" x14ac:dyDescent="0.2">
      <c r="A333" s="642" t="s">
        <v>649</v>
      </c>
      <c r="B333" s="643">
        <v>5055</v>
      </c>
      <c r="C333" s="643">
        <v>1</v>
      </c>
      <c r="D333" s="657" t="str">
        <f t="shared" si="133"/>
        <v/>
      </c>
      <c r="E333" s="658">
        <f t="shared" si="134"/>
        <v>0</v>
      </c>
      <c r="F333" s="659">
        <f t="shared" si="115"/>
        <v>0</v>
      </c>
      <c r="G333" s="660">
        <f t="shared" si="116"/>
        <v>0</v>
      </c>
      <c r="H333" s="660">
        <f t="shared" si="117"/>
        <v>0</v>
      </c>
      <c r="I333" s="660">
        <f t="shared" si="118"/>
        <v>0</v>
      </c>
      <c r="J333" s="660">
        <f t="shared" si="119"/>
        <v>0</v>
      </c>
      <c r="K333" s="660">
        <f t="shared" si="120"/>
        <v>0</v>
      </c>
      <c r="L333" s="661">
        <f t="shared" si="135"/>
        <v>0</v>
      </c>
      <c r="M333" s="659">
        <f t="shared" si="121"/>
        <v>0</v>
      </c>
      <c r="N333" s="660">
        <f t="shared" si="122"/>
        <v>0</v>
      </c>
      <c r="O333" s="660">
        <f t="shared" si="123"/>
        <v>0</v>
      </c>
      <c r="P333" s="660">
        <f t="shared" si="124"/>
        <v>0</v>
      </c>
      <c r="Q333" s="660">
        <f t="shared" si="125"/>
        <v>0</v>
      </c>
      <c r="R333" s="658">
        <f t="shared" si="129"/>
        <v>0</v>
      </c>
      <c r="S333" s="641">
        <f t="shared" si="126"/>
        <v>0</v>
      </c>
      <c r="T333" s="641">
        <f t="shared" si="136"/>
        <v>0</v>
      </c>
      <c r="U333" s="659">
        <f t="shared" si="127"/>
        <v>0</v>
      </c>
      <c r="V333" s="661">
        <f t="shared" si="128"/>
        <v>0</v>
      </c>
      <c r="W333" s="315">
        <f t="shared" si="137"/>
        <v>0</v>
      </c>
      <c r="X333" s="315">
        <f t="shared" si="130"/>
        <v>0</v>
      </c>
      <c r="Y333" s="315">
        <f t="shared" si="131"/>
        <v>0</v>
      </c>
      <c r="Z333" s="315">
        <f t="shared" si="132"/>
        <v>0</v>
      </c>
      <c r="AA333" s="321"/>
    </row>
    <row r="334" spans="1:27" x14ac:dyDescent="0.2">
      <c r="A334" s="642" t="s">
        <v>767</v>
      </c>
      <c r="B334" s="643">
        <v>7056</v>
      </c>
      <c r="C334" s="643">
        <v>1</v>
      </c>
      <c r="D334" s="657" t="str">
        <f t="shared" si="133"/>
        <v/>
      </c>
      <c r="E334" s="658">
        <f t="shared" si="134"/>
        <v>0</v>
      </c>
      <c r="F334" s="659">
        <f t="shared" si="115"/>
        <v>0</v>
      </c>
      <c r="G334" s="660">
        <f t="shared" si="116"/>
        <v>0</v>
      </c>
      <c r="H334" s="660">
        <f t="shared" si="117"/>
        <v>0</v>
      </c>
      <c r="I334" s="660">
        <f t="shared" si="118"/>
        <v>0</v>
      </c>
      <c r="J334" s="660">
        <f t="shared" si="119"/>
        <v>0</v>
      </c>
      <c r="K334" s="660">
        <f t="shared" si="120"/>
        <v>0</v>
      </c>
      <c r="L334" s="661">
        <f t="shared" si="135"/>
        <v>0</v>
      </c>
      <c r="M334" s="659">
        <f t="shared" si="121"/>
        <v>0</v>
      </c>
      <c r="N334" s="660">
        <f t="shared" si="122"/>
        <v>0</v>
      </c>
      <c r="O334" s="660">
        <f t="shared" si="123"/>
        <v>0</v>
      </c>
      <c r="P334" s="660">
        <f t="shared" si="124"/>
        <v>0</v>
      </c>
      <c r="Q334" s="660">
        <f t="shared" si="125"/>
        <v>0</v>
      </c>
      <c r="R334" s="658">
        <f t="shared" si="129"/>
        <v>0</v>
      </c>
      <c r="S334" s="641">
        <f t="shared" si="126"/>
        <v>0</v>
      </c>
      <c r="T334" s="641">
        <f t="shared" si="136"/>
        <v>0</v>
      </c>
      <c r="U334" s="659">
        <f t="shared" si="127"/>
        <v>0</v>
      </c>
      <c r="V334" s="661">
        <f t="shared" si="128"/>
        <v>0</v>
      </c>
      <c r="W334" s="315">
        <f t="shared" si="137"/>
        <v>0</v>
      </c>
      <c r="X334" s="315">
        <f t="shared" si="130"/>
        <v>0</v>
      </c>
      <c r="Y334" s="315">
        <f t="shared" si="131"/>
        <v>0</v>
      </c>
      <c r="Z334" s="315">
        <f t="shared" si="132"/>
        <v>0</v>
      </c>
      <c r="AA334" s="321"/>
    </row>
    <row r="335" spans="1:27" x14ac:dyDescent="0.2">
      <c r="A335" s="642" t="s">
        <v>1278</v>
      </c>
      <c r="B335" s="643"/>
      <c r="C335" s="643">
        <v>0</v>
      </c>
      <c r="D335" s="657" t="str">
        <f t="shared" si="133"/>
        <v>(alias)</v>
      </c>
      <c r="E335" s="658">
        <f t="shared" si="134"/>
        <v>0</v>
      </c>
      <c r="F335" s="659">
        <f t="shared" si="115"/>
        <v>0</v>
      </c>
      <c r="G335" s="660">
        <f t="shared" si="116"/>
        <v>0</v>
      </c>
      <c r="H335" s="660">
        <f t="shared" si="117"/>
        <v>0</v>
      </c>
      <c r="I335" s="660">
        <f t="shared" si="118"/>
        <v>0</v>
      </c>
      <c r="J335" s="660">
        <f t="shared" si="119"/>
        <v>0</v>
      </c>
      <c r="K335" s="660">
        <f t="shared" si="120"/>
        <v>0</v>
      </c>
      <c r="L335" s="661">
        <f t="shared" si="135"/>
        <v>0</v>
      </c>
      <c r="M335" s="659">
        <f t="shared" si="121"/>
        <v>0</v>
      </c>
      <c r="N335" s="660">
        <f t="shared" si="122"/>
        <v>0</v>
      </c>
      <c r="O335" s="660">
        <f t="shared" si="123"/>
        <v>0</v>
      </c>
      <c r="P335" s="660">
        <f t="shared" si="124"/>
        <v>0</v>
      </c>
      <c r="Q335" s="660">
        <f t="shared" si="125"/>
        <v>0</v>
      </c>
      <c r="R335" s="658">
        <f t="shared" si="129"/>
        <v>0</v>
      </c>
      <c r="S335" s="641">
        <f t="shared" si="126"/>
        <v>0</v>
      </c>
      <c r="T335" s="641">
        <f t="shared" si="136"/>
        <v>0</v>
      </c>
      <c r="U335" s="659">
        <f t="shared" si="127"/>
        <v>0</v>
      </c>
      <c r="V335" s="661">
        <f t="shared" si="128"/>
        <v>0</v>
      </c>
      <c r="W335" s="315">
        <f t="shared" si="137"/>
        <v>0</v>
      </c>
      <c r="X335" s="315">
        <f t="shared" si="130"/>
        <v>0</v>
      </c>
      <c r="Y335" s="315">
        <f t="shared" si="131"/>
        <v>0</v>
      </c>
      <c r="Z335" s="315">
        <f t="shared" si="132"/>
        <v>0</v>
      </c>
      <c r="AA335" s="321"/>
    </row>
    <row r="336" spans="1:27" x14ac:dyDescent="0.2">
      <c r="A336" s="642" t="s">
        <v>650</v>
      </c>
      <c r="B336" s="643">
        <v>5070</v>
      </c>
      <c r="C336" s="643">
        <v>1</v>
      </c>
      <c r="D336" s="657" t="str">
        <f t="shared" si="133"/>
        <v/>
      </c>
      <c r="E336" s="658">
        <f t="shared" si="134"/>
        <v>0</v>
      </c>
      <c r="F336" s="659">
        <f t="shared" si="115"/>
        <v>0</v>
      </c>
      <c r="G336" s="660">
        <f t="shared" si="116"/>
        <v>0</v>
      </c>
      <c r="H336" s="660">
        <f t="shared" si="117"/>
        <v>0</v>
      </c>
      <c r="I336" s="660">
        <f t="shared" si="118"/>
        <v>0</v>
      </c>
      <c r="J336" s="660">
        <f t="shared" si="119"/>
        <v>0</v>
      </c>
      <c r="K336" s="660">
        <f t="shared" si="120"/>
        <v>0</v>
      </c>
      <c r="L336" s="661">
        <f t="shared" si="135"/>
        <v>0</v>
      </c>
      <c r="M336" s="659">
        <f t="shared" si="121"/>
        <v>0</v>
      </c>
      <c r="N336" s="660">
        <f t="shared" si="122"/>
        <v>0</v>
      </c>
      <c r="O336" s="660">
        <f t="shared" si="123"/>
        <v>0</v>
      </c>
      <c r="P336" s="660">
        <f t="shared" si="124"/>
        <v>0</v>
      </c>
      <c r="Q336" s="660">
        <f t="shared" si="125"/>
        <v>0</v>
      </c>
      <c r="R336" s="658">
        <f t="shared" si="129"/>
        <v>0</v>
      </c>
      <c r="S336" s="641">
        <f t="shared" si="126"/>
        <v>0</v>
      </c>
      <c r="T336" s="641">
        <f t="shared" si="136"/>
        <v>0</v>
      </c>
      <c r="U336" s="659">
        <f t="shared" si="127"/>
        <v>0</v>
      </c>
      <c r="V336" s="661">
        <f t="shared" si="128"/>
        <v>0</v>
      </c>
      <c r="W336" s="315">
        <f t="shared" si="137"/>
        <v>0</v>
      </c>
      <c r="X336" s="315">
        <f t="shared" si="130"/>
        <v>0</v>
      </c>
      <c r="Y336" s="315">
        <f t="shared" si="131"/>
        <v>0</v>
      </c>
      <c r="Z336" s="315">
        <f t="shared" si="132"/>
        <v>0</v>
      </c>
      <c r="AA336" s="321"/>
    </row>
    <row r="337" spans="1:27" x14ac:dyDescent="0.2">
      <c r="A337" s="642" t="s">
        <v>651</v>
      </c>
      <c r="B337" s="643"/>
      <c r="C337" s="643">
        <v>0</v>
      </c>
      <c r="D337" s="657" t="str">
        <f t="shared" si="133"/>
        <v>(alias)</v>
      </c>
      <c r="E337" s="658">
        <f t="shared" si="134"/>
        <v>0</v>
      </c>
      <c r="F337" s="659">
        <f t="shared" si="115"/>
        <v>0</v>
      </c>
      <c r="G337" s="660">
        <f t="shared" si="116"/>
        <v>0</v>
      </c>
      <c r="H337" s="660">
        <f t="shared" si="117"/>
        <v>0</v>
      </c>
      <c r="I337" s="660">
        <f t="shared" si="118"/>
        <v>0</v>
      </c>
      <c r="J337" s="660">
        <f t="shared" si="119"/>
        <v>0</v>
      </c>
      <c r="K337" s="660">
        <f t="shared" si="120"/>
        <v>0</v>
      </c>
      <c r="L337" s="661">
        <f t="shared" si="135"/>
        <v>0</v>
      </c>
      <c r="M337" s="659">
        <f t="shared" si="121"/>
        <v>0</v>
      </c>
      <c r="N337" s="660">
        <f t="shared" si="122"/>
        <v>0</v>
      </c>
      <c r="O337" s="660">
        <f t="shared" si="123"/>
        <v>0</v>
      </c>
      <c r="P337" s="660">
        <f t="shared" si="124"/>
        <v>0</v>
      </c>
      <c r="Q337" s="660">
        <f t="shared" si="125"/>
        <v>0</v>
      </c>
      <c r="R337" s="658">
        <f t="shared" si="129"/>
        <v>0</v>
      </c>
      <c r="S337" s="641">
        <f t="shared" si="126"/>
        <v>0</v>
      </c>
      <c r="T337" s="641">
        <f t="shared" si="136"/>
        <v>0</v>
      </c>
      <c r="U337" s="659">
        <f t="shared" si="127"/>
        <v>0</v>
      </c>
      <c r="V337" s="661">
        <f t="shared" si="128"/>
        <v>0</v>
      </c>
      <c r="W337" s="315">
        <f t="shared" si="137"/>
        <v>0</v>
      </c>
      <c r="X337" s="315">
        <f t="shared" si="130"/>
        <v>0</v>
      </c>
      <c r="Y337" s="315">
        <f t="shared" si="131"/>
        <v>0</v>
      </c>
      <c r="Z337" s="315">
        <f t="shared" si="132"/>
        <v>0</v>
      </c>
      <c r="AA337" s="321"/>
    </row>
    <row r="338" spans="1:27" x14ac:dyDescent="0.2">
      <c r="A338" s="642" t="s">
        <v>652</v>
      </c>
      <c r="B338" s="643">
        <v>5056</v>
      </c>
      <c r="C338" s="643">
        <v>1</v>
      </c>
      <c r="D338" s="657" t="str">
        <f t="shared" si="133"/>
        <v/>
      </c>
      <c r="E338" s="658">
        <f t="shared" si="134"/>
        <v>0</v>
      </c>
      <c r="F338" s="659">
        <f t="shared" si="115"/>
        <v>0</v>
      </c>
      <c r="G338" s="660">
        <f t="shared" si="116"/>
        <v>0</v>
      </c>
      <c r="H338" s="660">
        <f t="shared" si="117"/>
        <v>0</v>
      </c>
      <c r="I338" s="660">
        <f t="shared" si="118"/>
        <v>0</v>
      </c>
      <c r="J338" s="660">
        <f t="shared" si="119"/>
        <v>0</v>
      </c>
      <c r="K338" s="660">
        <f t="shared" si="120"/>
        <v>0</v>
      </c>
      <c r="L338" s="661">
        <f t="shared" si="135"/>
        <v>0</v>
      </c>
      <c r="M338" s="659">
        <f t="shared" si="121"/>
        <v>0</v>
      </c>
      <c r="N338" s="660">
        <f t="shared" si="122"/>
        <v>0</v>
      </c>
      <c r="O338" s="660">
        <f t="shared" si="123"/>
        <v>0</v>
      </c>
      <c r="P338" s="660">
        <f t="shared" si="124"/>
        <v>0</v>
      </c>
      <c r="Q338" s="660">
        <f t="shared" si="125"/>
        <v>0</v>
      </c>
      <c r="R338" s="658">
        <f t="shared" si="129"/>
        <v>0</v>
      </c>
      <c r="S338" s="641">
        <f t="shared" si="126"/>
        <v>0</v>
      </c>
      <c r="T338" s="641">
        <f t="shared" si="136"/>
        <v>0</v>
      </c>
      <c r="U338" s="659">
        <f t="shared" si="127"/>
        <v>0</v>
      </c>
      <c r="V338" s="661">
        <f t="shared" si="128"/>
        <v>0</v>
      </c>
      <c r="W338" s="315">
        <f t="shared" si="137"/>
        <v>0</v>
      </c>
      <c r="X338" s="315">
        <f t="shared" si="130"/>
        <v>0</v>
      </c>
      <c r="Y338" s="315">
        <f t="shared" si="131"/>
        <v>0</v>
      </c>
      <c r="Z338" s="315">
        <f t="shared" si="132"/>
        <v>0</v>
      </c>
      <c r="AA338" s="321"/>
    </row>
    <row r="339" spans="1:27" x14ac:dyDescent="0.2">
      <c r="A339" s="642" t="s">
        <v>653</v>
      </c>
      <c r="B339" s="643">
        <v>7031</v>
      </c>
      <c r="C339" s="643">
        <v>1</v>
      </c>
      <c r="D339" s="657" t="str">
        <f t="shared" si="133"/>
        <v/>
      </c>
      <c r="E339" s="658">
        <f t="shared" si="134"/>
        <v>0</v>
      </c>
      <c r="F339" s="659">
        <f t="shared" si="115"/>
        <v>0</v>
      </c>
      <c r="G339" s="660">
        <f t="shared" si="116"/>
        <v>0</v>
      </c>
      <c r="H339" s="660">
        <f t="shared" si="117"/>
        <v>0</v>
      </c>
      <c r="I339" s="660">
        <f t="shared" si="118"/>
        <v>0</v>
      </c>
      <c r="J339" s="660">
        <f t="shared" si="119"/>
        <v>0</v>
      </c>
      <c r="K339" s="660">
        <f t="shared" si="120"/>
        <v>0</v>
      </c>
      <c r="L339" s="661">
        <f t="shared" si="135"/>
        <v>0</v>
      </c>
      <c r="M339" s="659">
        <f t="shared" si="121"/>
        <v>0</v>
      </c>
      <c r="N339" s="660">
        <f t="shared" si="122"/>
        <v>0</v>
      </c>
      <c r="O339" s="660">
        <f t="shared" si="123"/>
        <v>0</v>
      </c>
      <c r="P339" s="660">
        <f t="shared" si="124"/>
        <v>0</v>
      </c>
      <c r="Q339" s="660">
        <f t="shared" si="125"/>
        <v>0</v>
      </c>
      <c r="R339" s="658">
        <f t="shared" si="129"/>
        <v>0</v>
      </c>
      <c r="S339" s="641">
        <f t="shared" si="126"/>
        <v>0</v>
      </c>
      <c r="T339" s="641">
        <f t="shared" si="136"/>
        <v>0</v>
      </c>
      <c r="U339" s="659">
        <f t="shared" si="127"/>
        <v>0</v>
      </c>
      <c r="V339" s="661">
        <f t="shared" si="128"/>
        <v>0</v>
      </c>
      <c r="W339" s="315">
        <f t="shared" si="137"/>
        <v>0</v>
      </c>
      <c r="X339" s="315">
        <f t="shared" si="130"/>
        <v>0</v>
      </c>
      <c r="Y339" s="315">
        <f t="shared" si="131"/>
        <v>0</v>
      </c>
      <c r="Z339" s="315">
        <f t="shared" si="132"/>
        <v>0</v>
      </c>
      <c r="AA339" s="321"/>
    </row>
    <row r="340" spans="1:27" x14ac:dyDescent="0.2">
      <c r="A340" s="642" t="s">
        <v>654</v>
      </c>
      <c r="B340" s="643"/>
      <c r="C340" s="643">
        <v>0</v>
      </c>
      <c r="D340" s="657" t="str">
        <f t="shared" si="133"/>
        <v>(alias)</v>
      </c>
      <c r="E340" s="658">
        <f t="shared" si="134"/>
        <v>0</v>
      </c>
      <c r="F340" s="659">
        <f t="shared" si="115"/>
        <v>0</v>
      </c>
      <c r="G340" s="660">
        <f t="shared" si="116"/>
        <v>0</v>
      </c>
      <c r="H340" s="660">
        <f t="shared" si="117"/>
        <v>0</v>
      </c>
      <c r="I340" s="660">
        <f t="shared" si="118"/>
        <v>0</v>
      </c>
      <c r="J340" s="660">
        <f t="shared" si="119"/>
        <v>0</v>
      </c>
      <c r="K340" s="660">
        <f t="shared" si="120"/>
        <v>0</v>
      </c>
      <c r="L340" s="661">
        <f t="shared" si="135"/>
        <v>0</v>
      </c>
      <c r="M340" s="659">
        <f t="shared" si="121"/>
        <v>0</v>
      </c>
      <c r="N340" s="660">
        <f t="shared" si="122"/>
        <v>0</v>
      </c>
      <c r="O340" s="660">
        <f t="shared" si="123"/>
        <v>0</v>
      </c>
      <c r="P340" s="660">
        <f t="shared" si="124"/>
        <v>0</v>
      </c>
      <c r="Q340" s="660">
        <f t="shared" si="125"/>
        <v>0</v>
      </c>
      <c r="R340" s="658">
        <f t="shared" si="129"/>
        <v>0</v>
      </c>
      <c r="S340" s="641">
        <f t="shared" si="126"/>
        <v>0</v>
      </c>
      <c r="T340" s="641">
        <f t="shared" si="136"/>
        <v>0</v>
      </c>
      <c r="U340" s="659">
        <f t="shared" si="127"/>
        <v>0</v>
      </c>
      <c r="V340" s="661">
        <f t="shared" si="128"/>
        <v>0</v>
      </c>
      <c r="W340" s="315">
        <f t="shared" si="137"/>
        <v>0</v>
      </c>
      <c r="X340" s="315">
        <f t="shared" si="130"/>
        <v>0</v>
      </c>
      <c r="Y340" s="315">
        <f t="shared" si="131"/>
        <v>0</v>
      </c>
      <c r="Z340" s="315">
        <f t="shared" si="132"/>
        <v>0</v>
      </c>
      <c r="AA340" s="321"/>
    </row>
    <row r="341" spans="1:27" x14ac:dyDescent="0.2">
      <c r="A341" s="642" t="s">
        <v>655</v>
      </c>
      <c r="B341" s="643"/>
      <c r="C341" s="643">
        <v>0</v>
      </c>
      <c r="D341" s="657" t="str">
        <f t="shared" si="133"/>
        <v>(alias)</v>
      </c>
      <c r="E341" s="658">
        <f t="shared" si="134"/>
        <v>0</v>
      </c>
      <c r="F341" s="659">
        <f t="shared" si="115"/>
        <v>0</v>
      </c>
      <c r="G341" s="660">
        <f t="shared" si="116"/>
        <v>0</v>
      </c>
      <c r="H341" s="660">
        <f t="shared" si="117"/>
        <v>0</v>
      </c>
      <c r="I341" s="660">
        <f t="shared" si="118"/>
        <v>0</v>
      </c>
      <c r="J341" s="660">
        <f t="shared" si="119"/>
        <v>0</v>
      </c>
      <c r="K341" s="660">
        <f t="shared" si="120"/>
        <v>0</v>
      </c>
      <c r="L341" s="661">
        <f t="shared" si="135"/>
        <v>0</v>
      </c>
      <c r="M341" s="659">
        <f t="shared" si="121"/>
        <v>0</v>
      </c>
      <c r="N341" s="660">
        <f t="shared" si="122"/>
        <v>0</v>
      </c>
      <c r="O341" s="660">
        <f t="shared" si="123"/>
        <v>0</v>
      </c>
      <c r="P341" s="660">
        <f t="shared" si="124"/>
        <v>0</v>
      </c>
      <c r="Q341" s="660">
        <f t="shared" si="125"/>
        <v>0</v>
      </c>
      <c r="R341" s="658">
        <f t="shared" si="129"/>
        <v>0</v>
      </c>
      <c r="S341" s="641">
        <f t="shared" si="126"/>
        <v>0</v>
      </c>
      <c r="T341" s="641">
        <f t="shared" si="136"/>
        <v>0</v>
      </c>
      <c r="U341" s="659">
        <f t="shared" si="127"/>
        <v>0</v>
      </c>
      <c r="V341" s="661">
        <f t="shared" si="128"/>
        <v>0</v>
      </c>
      <c r="W341" s="315">
        <f t="shared" si="137"/>
        <v>0</v>
      </c>
      <c r="X341" s="315">
        <f t="shared" si="130"/>
        <v>0</v>
      </c>
      <c r="Y341" s="315">
        <f t="shared" si="131"/>
        <v>0</v>
      </c>
      <c r="Z341" s="315">
        <f t="shared" si="132"/>
        <v>0</v>
      </c>
      <c r="AA341" s="321"/>
    </row>
    <row r="342" spans="1:27" x14ac:dyDescent="0.2">
      <c r="A342" s="642" t="s">
        <v>656</v>
      </c>
      <c r="B342" s="643">
        <v>6172</v>
      </c>
      <c r="C342" s="643">
        <v>1</v>
      </c>
      <c r="D342" s="657" t="str">
        <f t="shared" si="133"/>
        <v/>
      </c>
      <c r="E342" s="658">
        <f t="shared" si="134"/>
        <v>0</v>
      </c>
      <c r="F342" s="659">
        <f t="shared" si="115"/>
        <v>0</v>
      </c>
      <c r="G342" s="660">
        <f t="shared" si="116"/>
        <v>0</v>
      </c>
      <c r="H342" s="660">
        <f t="shared" si="117"/>
        <v>0</v>
      </c>
      <c r="I342" s="660">
        <f t="shared" si="118"/>
        <v>0</v>
      </c>
      <c r="J342" s="660">
        <f t="shared" si="119"/>
        <v>0</v>
      </c>
      <c r="K342" s="660">
        <f t="shared" si="120"/>
        <v>0</v>
      </c>
      <c r="L342" s="661">
        <f t="shared" si="135"/>
        <v>0</v>
      </c>
      <c r="M342" s="659">
        <f t="shared" si="121"/>
        <v>0</v>
      </c>
      <c r="N342" s="660">
        <f t="shared" si="122"/>
        <v>0</v>
      </c>
      <c r="O342" s="660">
        <f t="shared" si="123"/>
        <v>0</v>
      </c>
      <c r="P342" s="660">
        <f t="shared" si="124"/>
        <v>0</v>
      </c>
      <c r="Q342" s="660">
        <f t="shared" si="125"/>
        <v>0</v>
      </c>
      <c r="R342" s="658">
        <f t="shared" si="129"/>
        <v>0</v>
      </c>
      <c r="S342" s="641">
        <f t="shared" si="126"/>
        <v>0</v>
      </c>
      <c r="T342" s="641">
        <f t="shared" si="136"/>
        <v>0</v>
      </c>
      <c r="U342" s="659">
        <f t="shared" si="127"/>
        <v>0</v>
      </c>
      <c r="V342" s="661">
        <f t="shared" si="128"/>
        <v>0</v>
      </c>
      <c r="W342" s="315">
        <f t="shared" si="137"/>
        <v>0</v>
      </c>
      <c r="X342" s="315">
        <f t="shared" si="130"/>
        <v>0</v>
      </c>
      <c r="Y342" s="315">
        <f t="shared" si="131"/>
        <v>0</v>
      </c>
      <c r="Z342" s="315">
        <f t="shared" si="132"/>
        <v>0</v>
      </c>
      <c r="AA342" s="321"/>
    </row>
    <row r="343" spans="1:27" x14ac:dyDescent="0.2">
      <c r="A343" s="642" t="s">
        <v>657</v>
      </c>
      <c r="B343" s="643">
        <v>5095</v>
      </c>
      <c r="C343" s="643">
        <v>1</v>
      </c>
      <c r="D343" s="657" t="str">
        <f t="shared" si="133"/>
        <v/>
      </c>
      <c r="E343" s="658">
        <f t="shared" si="134"/>
        <v>0</v>
      </c>
      <c r="F343" s="659">
        <f t="shared" si="115"/>
        <v>0</v>
      </c>
      <c r="G343" s="660">
        <f t="shared" si="116"/>
        <v>0</v>
      </c>
      <c r="H343" s="660">
        <f t="shared" si="117"/>
        <v>0</v>
      </c>
      <c r="I343" s="660">
        <f t="shared" si="118"/>
        <v>0</v>
      </c>
      <c r="J343" s="660">
        <f t="shared" si="119"/>
        <v>0</v>
      </c>
      <c r="K343" s="660">
        <f t="shared" si="120"/>
        <v>0</v>
      </c>
      <c r="L343" s="661">
        <f t="shared" si="135"/>
        <v>0</v>
      </c>
      <c r="M343" s="659">
        <f t="shared" si="121"/>
        <v>0</v>
      </c>
      <c r="N343" s="660">
        <f t="shared" si="122"/>
        <v>0</v>
      </c>
      <c r="O343" s="660">
        <f t="shared" si="123"/>
        <v>0</v>
      </c>
      <c r="P343" s="660">
        <f t="shared" si="124"/>
        <v>0</v>
      </c>
      <c r="Q343" s="660">
        <f t="shared" si="125"/>
        <v>0</v>
      </c>
      <c r="R343" s="658">
        <f t="shared" si="129"/>
        <v>0</v>
      </c>
      <c r="S343" s="641">
        <f t="shared" si="126"/>
        <v>0</v>
      </c>
      <c r="T343" s="641">
        <f t="shared" si="136"/>
        <v>0</v>
      </c>
      <c r="U343" s="659">
        <f t="shared" si="127"/>
        <v>0</v>
      </c>
      <c r="V343" s="661">
        <f t="shared" si="128"/>
        <v>0</v>
      </c>
      <c r="W343" s="315">
        <f t="shared" si="137"/>
        <v>0</v>
      </c>
      <c r="X343" s="315">
        <f t="shared" si="130"/>
        <v>0</v>
      </c>
      <c r="Y343" s="315">
        <f t="shared" si="131"/>
        <v>0</v>
      </c>
      <c r="Z343" s="315">
        <f t="shared" si="132"/>
        <v>0</v>
      </c>
      <c r="AA343" s="321"/>
    </row>
    <row r="344" spans="1:27" x14ac:dyDescent="0.2">
      <c r="A344" s="642" t="s">
        <v>658</v>
      </c>
      <c r="B344" s="643">
        <v>7042</v>
      </c>
      <c r="C344" s="643">
        <v>1</v>
      </c>
      <c r="D344" s="657" t="str">
        <f t="shared" si="133"/>
        <v/>
      </c>
      <c r="E344" s="658">
        <f t="shared" si="134"/>
        <v>0</v>
      </c>
      <c r="F344" s="659">
        <f t="shared" si="115"/>
        <v>0</v>
      </c>
      <c r="G344" s="660">
        <f t="shared" si="116"/>
        <v>0</v>
      </c>
      <c r="H344" s="660">
        <f t="shared" si="117"/>
        <v>0</v>
      </c>
      <c r="I344" s="660">
        <f t="shared" si="118"/>
        <v>0</v>
      </c>
      <c r="J344" s="660">
        <f t="shared" si="119"/>
        <v>0</v>
      </c>
      <c r="K344" s="660">
        <f t="shared" si="120"/>
        <v>0</v>
      </c>
      <c r="L344" s="661">
        <f t="shared" si="135"/>
        <v>0</v>
      </c>
      <c r="M344" s="659">
        <f t="shared" si="121"/>
        <v>0</v>
      </c>
      <c r="N344" s="660">
        <f t="shared" si="122"/>
        <v>0</v>
      </c>
      <c r="O344" s="660">
        <f t="shared" si="123"/>
        <v>0</v>
      </c>
      <c r="P344" s="660">
        <f t="shared" si="124"/>
        <v>0</v>
      </c>
      <c r="Q344" s="660">
        <f t="shared" si="125"/>
        <v>0</v>
      </c>
      <c r="R344" s="658">
        <f t="shared" si="129"/>
        <v>0</v>
      </c>
      <c r="S344" s="641">
        <f t="shared" si="126"/>
        <v>0</v>
      </c>
      <c r="T344" s="641">
        <f t="shared" si="136"/>
        <v>0</v>
      </c>
      <c r="U344" s="659">
        <f t="shared" si="127"/>
        <v>0</v>
      </c>
      <c r="V344" s="661">
        <f t="shared" si="128"/>
        <v>0</v>
      </c>
      <c r="W344" s="315">
        <f t="shared" si="137"/>
        <v>0</v>
      </c>
      <c r="X344" s="315">
        <f t="shared" si="130"/>
        <v>0</v>
      </c>
      <c r="Y344" s="315">
        <f t="shared" si="131"/>
        <v>0</v>
      </c>
      <c r="Z344" s="315">
        <f t="shared" si="132"/>
        <v>0</v>
      </c>
      <c r="AA344" s="321"/>
    </row>
    <row r="345" spans="1:27" x14ac:dyDescent="0.2">
      <c r="A345" s="642" t="s">
        <v>659</v>
      </c>
      <c r="B345" s="643">
        <v>5130</v>
      </c>
      <c r="C345" s="643">
        <v>1</v>
      </c>
      <c r="D345" s="657" t="str">
        <f t="shared" si="133"/>
        <v/>
      </c>
      <c r="E345" s="658">
        <f t="shared" si="134"/>
        <v>0</v>
      </c>
      <c r="F345" s="659">
        <f t="shared" si="115"/>
        <v>0</v>
      </c>
      <c r="G345" s="660">
        <f t="shared" si="116"/>
        <v>0</v>
      </c>
      <c r="H345" s="660">
        <f t="shared" si="117"/>
        <v>0</v>
      </c>
      <c r="I345" s="660">
        <f t="shared" si="118"/>
        <v>0</v>
      </c>
      <c r="J345" s="660">
        <f t="shared" si="119"/>
        <v>0</v>
      </c>
      <c r="K345" s="660">
        <f t="shared" si="120"/>
        <v>0</v>
      </c>
      <c r="L345" s="661">
        <f t="shared" si="135"/>
        <v>0</v>
      </c>
      <c r="M345" s="659">
        <f t="shared" si="121"/>
        <v>0</v>
      </c>
      <c r="N345" s="660">
        <f t="shared" si="122"/>
        <v>0</v>
      </c>
      <c r="O345" s="660">
        <f t="shared" si="123"/>
        <v>0</v>
      </c>
      <c r="P345" s="660">
        <f t="shared" si="124"/>
        <v>0</v>
      </c>
      <c r="Q345" s="660">
        <f t="shared" si="125"/>
        <v>0</v>
      </c>
      <c r="R345" s="658">
        <f t="shared" si="129"/>
        <v>0</v>
      </c>
      <c r="S345" s="641">
        <f t="shared" si="126"/>
        <v>0</v>
      </c>
      <c r="T345" s="641">
        <f t="shared" si="136"/>
        <v>0</v>
      </c>
      <c r="U345" s="659">
        <f t="shared" si="127"/>
        <v>0</v>
      </c>
      <c r="V345" s="661">
        <f t="shared" si="128"/>
        <v>0</v>
      </c>
      <c r="W345" s="315">
        <f t="shared" si="137"/>
        <v>0</v>
      </c>
      <c r="X345" s="315">
        <f t="shared" si="130"/>
        <v>0</v>
      </c>
      <c r="Y345" s="315">
        <f t="shared" si="131"/>
        <v>0</v>
      </c>
      <c r="Z345" s="315">
        <f t="shared" si="132"/>
        <v>0</v>
      </c>
      <c r="AA345" s="321"/>
    </row>
    <row r="346" spans="1:27" x14ac:dyDescent="0.2">
      <c r="A346" s="642" t="s">
        <v>660</v>
      </c>
      <c r="B346" s="643">
        <v>5111</v>
      </c>
      <c r="C346" s="643">
        <v>1</v>
      </c>
      <c r="D346" s="657" t="str">
        <f t="shared" si="133"/>
        <v/>
      </c>
      <c r="E346" s="658">
        <f t="shared" si="134"/>
        <v>0</v>
      </c>
      <c r="F346" s="659">
        <f t="shared" si="115"/>
        <v>0</v>
      </c>
      <c r="G346" s="660">
        <f t="shared" si="116"/>
        <v>0</v>
      </c>
      <c r="H346" s="660">
        <f t="shared" si="117"/>
        <v>0</v>
      </c>
      <c r="I346" s="660">
        <f t="shared" si="118"/>
        <v>0</v>
      </c>
      <c r="J346" s="660">
        <f t="shared" si="119"/>
        <v>0</v>
      </c>
      <c r="K346" s="660">
        <f t="shared" si="120"/>
        <v>0</v>
      </c>
      <c r="L346" s="661">
        <f t="shared" si="135"/>
        <v>0</v>
      </c>
      <c r="M346" s="659">
        <f t="shared" si="121"/>
        <v>0</v>
      </c>
      <c r="N346" s="660">
        <f t="shared" si="122"/>
        <v>0</v>
      </c>
      <c r="O346" s="660">
        <f t="shared" si="123"/>
        <v>0</v>
      </c>
      <c r="P346" s="660">
        <f t="shared" si="124"/>
        <v>0</v>
      </c>
      <c r="Q346" s="660">
        <f t="shared" si="125"/>
        <v>0</v>
      </c>
      <c r="R346" s="658">
        <f t="shared" si="129"/>
        <v>0</v>
      </c>
      <c r="S346" s="641">
        <f t="shared" si="126"/>
        <v>0</v>
      </c>
      <c r="T346" s="641">
        <f t="shared" si="136"/>
        <v>0</v>
      </c>
      <c r="U346" s="659">
        <f t="shared" si="127"/>
        <v>0</v>
      </c>
      <c r="V346" s="661">
        <f t="shared" si="128"/>
        <v>0</v>
      </c>
      <c r="W346" s="315">
        <f t="shared" si="137"/>
        <v>0</v>
      </c>
      <c r="X346" s="315">
        <f t="shared" si="130"/>
        <v>0</v>
      </c>
      <c r="Y346" s="315">
        <f t="shared" si="131"/>
        <v>0</v>
      </c>
      <c r="Z346" s="315">
        <f t="shared" si="132"/>
        <v>0</v>
      </c>
      <c r="AA346" s="321"/>
    </row>
    <row r="347" spans="1:27" x14ac:dyDescent="0.2">
      <c r="A347" s="642" t="s">
        <v>1071</v>
      </c>
      <c r="B347" s="643">
        <v>5043</v>
      </c>
      <c r="C347" s="643">
        <v>1</v>
      </c>
      <c r="D347" s="657" t="str">
        <f t="shared" si="133"/>
        <v/>
      </c>
      <c r="E347" s="658">
        <f t="shared" si="134"/>
        <v>0</v>
      </c>
      <c r="F347" s="659">
        <f t="shared" si="115"/>
        <v>0</v>
      </c>
      <c r="G347" s="660">
        <f t="shared" si="116"/>
        <v>0</v>
      </c>
      <c r="H347" s="660">
        <f t="shared" si="117"/>
        <v>0</v>
      </c>
      <c r="I347" s="660">
        <f t="shared" si="118"/>
        <v>0</v>
      </c>
      <c r="J347" s="660">
        <f t="shared" si="119"/>
        <v>0</v>
      </c>
      <c r="K347" s="660">
        <f t="shared" si="120"/>
        <v>0</v>
      </c>
      <c r="L347" s="661">
        <f t="shared" si="135"/>
        <v>0</v>
      </c>
      <c r="M347" s="659">
        <f t="shared" si="121"/>
        <v>0</v>
      </c>
      <c r="N347" s="660">
        <f t="shared" si="122"/>
        <v>0</v>
      </c>
      <c r="O347" s="660">
        <f t="shared" si="123"/>
        <v>0</v>
      </c>
      <c r="P347" s="660">
        <f t="shared" si="124"/>
        <v>0</v>
      </c>
      <c r="Q347" s="660">
        <f t="shared" si="125"/>
        <v>0</v>
      </c>
      <c r="R347" s="658">
        <f t="shared" si="129"/>
        <v>0</v>
      </c>
      <c r="S347" s="641">
        <f t="shared" si="126"/>
        <v>0</v>
      </c>
      <c r="T347" s="641">
        <f t="shared" si="136"/>
        <v>0</v>
      </c>
      <c r="U347" s="659">
        <f t="shared" si="127"/>
        <v>0</v>
      </c>
      <c r="V347" s="661">
        <f t="shared" si="128"/>
        <v>0</v>
      </c>
      <c r="W347" s="315">
        <f t="shared" si="137"/>
        <v>0</v>
      </c>
      <c r="X347" s="315">
        <f t="shared" si="130"/>
        <v>0</v>
      </c>
      <c r="Y347" s="315">
        <f t="shared" si="131"/>
        <v>0</v>
      </c>
      <c r="Z347" s="315">
        <f t="shared" si="132"/>
        <v>0</v>
      </c>
      <c r="AA347" s="321"/>
    </row>
    <row r="348" spans="1:27" x14ac:dyDescent="0.2">
      <c r="A348" s="642" t="s">
        <v>661</v>
      </c>
      <c r="B348" s="643">
        <v>6121</v>
      </c>
      <c r="C348" s="643">
        <v>1</v>
      </c>
      <c r="D348" s="657" t="str">
        <f t="shared" si="133"/>
        <v/>
      </c>
      <c r="E348" s="658">
        <f t="shared" si="134"/>
        <v>0</v>
      </c>
      <c r="F348" s="659">
        <f t="shared" si="115"/>
        <v>0</v>
      </c>
      <c r="G348" s="660">
        <f t="shared" si="116"/>
        <v>0</v>
      </c>
      <c r="H348" s="660">
        <f t="shared" si="117"/>
        <v>0</v>
      </c>
      <c r="I348" s="660">
        <f t="shared" si="118"/>
        <v>0</v>
      </c>
      <c r="J348" s="660">
        <f t="shared" si="119"/>
        <v>0</v>
      </c>
      <c r="K348" s="660">
        <f t="shared" si="120"/>
        <v>0</v>
      </c>
      <c r="L348" s="661">
        <f t="shared" si="135"/>
        <v>0</v>
      </c>
      <c r="M348" s="659">
        <f t="shared" si="121"/>
        <v>0</v>
      </c>
      <c r="N348" s="660">
        <f t="shared" si="122"/>
        <v>0</v>
      </c>
      <c r="O348" s="660">
        <f t="shared" si="123"/>
        <v>0</v>
      </c>
      <c r="P348" s="660">
        <f t="shared" si="124"/>
        <v>0</v>
      </c>
      <c r="Q348" s="660">
        <f t="shared" si="125"/>
        <v>0</v>
      </c>
      <c r="R348" s="658">
        <f t="shared" si="129"/>
        <v>0</v>
      </c>
      <c r="S348" s="641">
        <f t="shared" si="126"/>
        <v>0</v>
      </c>
      <c r="T348" s="641">
        <f t="shared" si="136"/>
        <v>0</v>
      </c>
      <c r="U348" s="659">
        <f t="shared" si="127"/>
        <v>0</v>
      </c>
      <c r="V348" s="661">
        <f t="shared" si="128"/>
        <v>0</v>
      </c>
      <c r="W348" s="315">
        <f t="shared" si="137"/>
        <v>0</v>
      </c>
      <c r="X348" s="315">
        <f t="shared" si="130"/>
        <v>0</v>
      </c>
      <c r="Y348" s="315">
        <f t="shared" si="131"/>
        <v>0</v>
      </c>
      <c r="Z348" s="315">
        <f t="shared" si="132"/>
        <v>0</v>
      </c>
      <c r="AA348" s="321"/>
    </row>
    <row r="349" spans="1:27" x14ac:dyDescent="0.2">
      <c r="A349" s="642" t="s">
        <v>768</v>
      </c>
      <c r="B349" s="643">
        <v>6122</v>
      </c>
      <c r="C349" s="643">
        <v>1</v>
      </c>
      <c r="D349" s="657" t="str">
        <f t="shared" si="133"/>
        <v/>
      </c>
      <c r="E349" s="658">
        <f t="shared" si="134"/>
        <v>0</v>
      </c>
      <c r="F349" s="659">
        <f t="shared" si="115"/>
        <v>0</v>
      </c>
      <c r="G349" s="660">
        <f t="shared" si="116"/>
        <v>0</v>
      </c>
      <c r="H349" s="660">
        <f t="shared" si="117"/>
        <v>0</v>
      </c>
      <c r="I349" s="660">
        <f t="shared" si="118"/>
        <v>0</v>
      </c>
      <c r="J349" s="660">
        <f t="shared" si="119"/>
        <v>0</v>
      </c>
      <c r="K349" s="660">
        <f t="shared" si="120"/>
        <v>0</v>
      </c>
      <c r="L349" s="661">
        <f t="shared" si="135"/>
        <v>0</v>
      </c>
      <c r="M349" s="659">
        <f t="shared" si="121"/>
        <v>0</v>
      </c>
      <c r="N349" s="660">
        <f t="shared" si="122"/>
        <v>0</v>
      </c>
      <c r="O349" s="660">
        <f t="shared" si="123"/>
        <v>0</v>
      </c>
      <c r="P349" s="660">
        <f t="shared" si="124"/>
        <v>0</v>
      </c>
      <c r="Q349" s="660">
        <f t="shared" si="125"/>
        <v>0</v>
      </c>
      <c r="R349" s="658">
        <f t="shared" si="129"/>
        <v>0</v>
      </c>
      <c r="S349" s="641">
        <f t="shared" si="126"/>
        <v>0</v>
      </c>
      <c r="T349" s="641">
        <f t="shared" si="136"/>
        <v>0</v>
      </c>
      <c r="U349" s="659">
        <f t="shared" si="127"/>
        <v>0</v>
      </c>
      <c r="V349" s="661">
        <f t="shared" si="128"/>
        <v>0</v>
      </c>
      <c r="W349" s="315">
        <f t="shared" si="137"/>
        <v>0</v>
      </c>
      <c r="X349" s="315">
        <f t="shared" si="130"/>
        <v>0</v>
      </c>
      <c r="Y349" s="315">
        <f t="shared" si="131"/>
        <v>0</v>
      </c>
      <c r="Z349" s="315">
        <f t="shared" si="132"/>
        <v>0</v>
      </c>
      <c r="AA349" s="321"/>
    </row>
    <row r="350" spans="1:27" x14ac:dyDescent="0.2">
      <c r="A350" s="642" t="s">
        <v>662</v>
      </c>
      <c r="B350" s="643">
        <v>6123</v>
      </c>
      <c r="C350" s="643">
        <v>1</v>
      </c>
      <c r="D350" s="657" t="str">
        <f t="shared" ref="D350:D458" si="138">IF(W350&gt;2,"Problem?",IF(W350=2,"??",IF(W350=1,"Rounding?",IF(L350+O350&gt;0,"OK",IF(C350=0,"(alias)","")))))</f>
        <v/>
      </c>
      <c r="E350" s="658">
        <f t="shared" ref="E350:E458" si="139">C350*ROUND(F350-R350,1)</f>
        <v>0</v>
      </c>
      <c r="F350" s="659">
        <f t="shared" ref="F350:F458" si="140">SUMIF(DPVCODES,B350,DPCTONS)*C350-H350-G350</f>
        <v>0</v>
      </c>
      <c r="G350" s="660">
        <f t="shared" ref="G350:G458" si="141">SUMIF(DPVCODES,B350,DPmoglines)*C350</f>
        <v>0</v>
      </c>
      <c r="H350" s="660">
        <f t="shared" ref="H350:H458" si="142">SUMIF(DPVCODES,B350,DPGCTONS)*C350</f>
        <v>0</v>
      </c>
      <c r="I350" s="660">
        <f t="shared" ref="I350:I458" si="143">SUMIF(Q3VCODES,B350,Q3CTONS)*C350</f>
        <v>0</v>
      </c>
      <c r="J350" s="660">
        <f t="shared" ref="J350:J458" si="144">SUMIF(Q4VCODES,B350,Q4CTONS)*C350</f>
        <v>0</v>
      </c>
      <c r="K350" s="660">
        <f t="shared" ref="K350:K458" si="145">SUMIF(Q1CVCODES,B350,Q1CCTONS)*C350</f>
        <v>0</v>
      </c>
      <c r="L350" s="661">
        <f t="shared" ref="L350:L458" si="146">C350*(F350+H350+I350+J350+K350)</f>
        <v>0</v>
      </c>
      <c r="M350" s="659">
        <f t="shared" ref="M350:M458" si="147">SUMIF(DPVCODES,B350,DPAPTONS)*C350</f>
        <v>0</v>
      </c>
      <c r="N350" s="660">
        <f t="shared" ref="N350:N458" si="148">SUMIF(DPVCODES,B350,DPDPTONS)*C350</f>
        <v>0</v>
      </c>
      <c r="O350" s="660">
        <f t="shared" ref="O350:O458" si="149">C350*(M350+N350)</f>
        <v>0</v>
      </c>
      <c r="P350" s="660">
        <f t="shared" ref="P350:P458" si="150">SUMIF(Q2VCODES,B350,Q2BOTONS)*C350-U350</f>
        <v>0</v>
      </c>
      <c r="Q350" s="660">
        <f t="shared" ref="Q350:Q458" si="151">SUMIF(Q1BVCODES,B350,Q1BRSTONS)*C350</f>
        <v>0</v>
      </c>
      <c r="R350" s="658">
        <f t="shared" si="129"/>
        <v>0</v>
      </c>
      <c r="S350" s="641">
        <f t="shared" ref="S350:S458" si="152">IF(+E350&gt;0.1,1,IF(+E350&lt;-0.1,1,0))</f>
        <v>0</v>
      </c>
      <c r="T350" s="641">
        <f t="shared" ref="T350:T458" si="153">IF(W350&gt;2,1,0)</f>
        <v>0</v>
      </c>
      <c r="U350" s="659">
        <f t="shared" ref="U350:U458" si="154">SUMIF(Q2VCODES,B350,Q2GTONS)*C350</f>
        <v>0</v>
      </c>
      <c r="V350" s="661">
        <f t="shared" ref="V350:V458" si="155">SUMIF(Q1CVCODES,B350,Q1CBOTONS)*C350</f>
        <v>0</v>
      </c>
      <c r="W350" s="315">
        <f t="shared" ref="W350:W458" si="156">IF(E350&lt;-0.5,4,IF(ABS(E350)&lt;0.1,0,IF(ABS(E350)&lt;=0.5,1,IF(E350&lt;0.01*L350,2,3))))</f>
        <v>0</v>
      </c>
      <c r="X350" s="315">
        <f t="shared" si="130"/>
        <v>0</v>
      </c>
      <c r="Y350" s="315">
        <f t="shared" ref="Y350:Y458" si="157">IF(W350=2,1,0)</f>
        <v>0</v>
      </c>
      <c r="Z350" s="315">
        <f t="shared" ref="Z350:Z458" si="158">IF(W350=1,1,0)</f>
        <v>0</v>
      </c>
      <c r="AA350" s="321"/>
    </row>
    <row r="351" spans="1:27" x14ac:dyDescent="0.2">
      <c r="A351" s="642" t="s">
        <v>663</v>
      </c>
      <c r="B351" s="643">
        <v>5110</v>
      </c>
      <c r="C351" s="643">
        <v>1</v>
      </c>
      <c r="D351" s="657" t="str">
        <f t="shared" si="138"/>
        <v/>
      </c>
      <c r="E351" s="658">
        <f t="shared" si="139"/>
        <v>0</v>
      </c>
      <c r="F351" s="659">
        <f t="shared" si="140"/>
        <v>0</v>
      </c>
      <c r="G351" s="660">
        <f t="shared" si="141"/>
        <v>0</v>
      </c>
      <c r="H351" s="660">
        <f t="shared" si="142"/>
        <v>0</v>
      </c>
      <c r="I351" s="660">
        <f t="shared" si="143"/>
        <v>0</v>
      </c>
      <c r="J351" s="660">
        <f t="shared" si="144"/>
        <v>0</v>
      </c>
      <c r="K351" s="660">
        <f t="shared" si="145"/>
        <v>0</v>
      </c>
      <c r="L351" s="661">
        <f t="shared" si="146"/>
        <v>0</v>
      </c>
      <c r="M351" s="659">
        <f t="shared" si="147"/>
        <v>0</v>
      </c>
      <c r="N351" s="660">
        <f t="shared" si="148"/>
        <v>0</v>
      </c>
      <c r="O351" s="660">
        <f t="shared" si="149"/>
        <v>0</v>
      </c>
      <c r="P351" s="660">
        <f t="shared" si="150"/>
        <v>0</v>
      </c>
      <c r="Q351" s="660">
        <f t="shared" si="151"/>
        <v>0</v>
      </c>
      <c r="R351" s="658">
        <f t="shared" si="129"/>
        <v>0</v>
      </c>
      <c r="S351" s="641">
        <f t="shared" si="152"/>
        <v>0</v>
      </c>
      <c r="T351" s="641">
        <f t="shared" si="153"/>
        <v>0</v>
      </c>
      <c r="U351" s="659">
        <f t="shared" si="154"/>
        <v>0</v>
      </c>
      <c r="V351" s="661">
        <f t="shared" si="155"/>
        <v>0</v>
      </c>
      <c r="W351" s="315">
        <f t="shared" si="156"/>
        <v>0</v>
      </c>
      <c r="X351" s="315">
        <f t="shared" si="130"/>
        <v>0</v>
      </c>
      <c r="Y351" s="315">
        <f t="shared" si="157"/>
        <v>0</v>
      </c>
      <c r="Z351" s="315">
        <f t="shared" si="158"/>
        <v>0</v>
      </c>
      <c r="AA351" s="321"/>
    </row>
    <row r="352" spans="1:27" x14ac:dyDescent="0.2">
      <c r="A352" s="642" t="s">
        <v>664</v>
      </c>
      <c r="B352" s="643"/>
      <c r="C352" s="643">
        <v>0</v>
      </c>
      <c r="D352" s="657" t="str">
        <f t="shared" si="138"/>
        <v>(alias)</v>
      </c>
      <c r="E352" s="658">
        <f t="shared" si="139"/>
        <v>0</v>
      </c>
      <c r="F352" s="659">
        <f t="shared" si="140"/>
        <v>0</v>
      </c>
      <c r="G352" s="660">
        <f t="shared" si="141"/>
        <v>0</v>
      </c>
      <c r="H352" s="660">
        <f t="shared" si="142"/>
        <v>0</v>
      </c>
      <c r="I352" s="660">
        <f t="shared" si="143"/>
        <v>0</v>
      </c>
      <c r="J352" s="660">
        <f t="shared" si="144"/>
        <v>0</v>
      </c>
      <c r="K352" s="660">
        <f t="shared" si="145"/>
        <v>0</v>
      </c>
      <c r="L352" s="661">
        <f t="shared" si="146"/>
        <v>0</v>
      </c>
      <c r="M352" s="659">
        <f t="shared" si="147"/>
        <v>0</v>
      </c>
      <c r="N352" s="660">
        <f t="shared" si="148"/>
        <v>0</v>
      </c>
      <c r="O352" s="660">
        <f t="shared" si="149"/>
        <v>0</v>
      </c>
      <c r="P352" s="660">
        <f t="shared" si="150"/>
        <v>0</v>
      </c>
      <c r="Q352" s="660">
        <f t="shared" si="151"/>
        <v>0</v>
      </c>
      <c r="R352" s="658">
        <f t="shared" si="129"/>
        <v>0</v>
      </c>
      <c r="S352" s="641">
        <f t="shared" si="152"/>
        <v>0</v>
      </c>
      <c r="T352" s="641">
        <f t="shared" si="153"/>
        <v>0</v>
      </c>
      <c r="U352" s="659">
        <f t="shared" si="154"/>
        <v>0</v>
      </c>
      <c r="V352" s="661">
        <f t="shared" si="155"/>
        <v>0</v>
      </c>
      <c r="W352" s="315">
        <f t="shared" si="156"/>
        <v>0</v>
      </c>
      <c r="X352" s="315">
        <f t="shared" si="130"/>
        <v>0</v>
      </c>
      <c r="Y352" s="315">
        <f t="shared" si="157"/>
        <v>0</v>
      </c>
      <c r="Z352" s="315">
        <f t="shared" si="158"/>
        <v>0</v>
      </c>
      <c r="AA352" s="321"/>
    </row>
    <row r="353" spans="1:27" x14ac:dyDescent="0.2">
      <c r="A353" s="642" t="s">
        <v>769</v>
      </c>
      <c r="B353" s="643">
        <v>5086</v>
      </c>
      <c r="C353" s="643">
        <v>1</v>
      </c>
      <c r="D353" s="657" t="str">
        <f t="shared" si="138"/>
        <v/>
      </c>
      <c r="E353" s="658">
        <f t="shared" si="139"/>
        <v>0</v>
      </c>
      <c r="F353" s="659">
        <f t="shared" si="140"/>
        <v>0</v>
      </c>
      <c r="G353" s="660">
        <f t="shared" si="141"/>
        <v>0</v>
      </c>
      <c r="H353" s="660">
        <f t="shared" si="142"/>
        <v>0</v>
      </c>
      <c r="I353" s="660">
        <f t="shared" si="143"/>
        <v>0</v>
      </c>
      <c r="J353" s="660">
        <f t="shared" si="144"/>
        <v>0</v>
      </c>
      <c r="K353" s="660">
        <f t="shared" si="145"/>
        <v>0</v>
      </c>
      <c r="L353" s="661">
        <f t="shared" si="146"/>
        <v>0</v>
      </c>
      <c r="M353" s="659">
        <f t="shared" si="147"/>
        <v>0</v>
      </c>
      <c r="N353" s="660">
        <f t="shared" si="148"/>
        <v>0</v>
      </c>
      <c r="O353" s="660">
        <f t="shared" si="149"/>
        <v>0</v>
      </c>
      <c r="P353" s="660">
        <f t="shared" si="150"/>
        <v>0</v>
      </c>
      <c r="Q353" s="660">
        <f t="shared" si="151"/>
        <v>0</v>
      </c>
      <c r="R353" s="658">
        <f t="shared" si="129"/>
        <v>0</v>
      </c>
      <c r="S353" s="641">
        <f t="shared" si="152"/>
        <v>0</v>
      </c>
      <c r="T353" s="641">
        <f t="shared" si="153"/>
        <v>0</v>
      </c>
      <c r="U353" s="659">
        <f t="shared" si="154"/>
        <v>0</v>
      </c>
      <c r="V353" s="661">
        <f t="shared" si="155"/>
        <v>0</v>
      </c>
      <c r="W353" s="315">
        <f t="shared" si="156"/>
        <v>0</v>
      </c>
      <c r="X353" s="315">
        <f t="shared" si="130"/>
        <v>0</v>
      </c>
      <c r="Y353" s="315">
        <f t="shared" si="157"/>
        <v>0</v>
      </c>
      <c r="Z353" s="315">
        <f t="shared" si="158"/>
        <v>0</v>
      </c>
      <c r="AA353" s="321"/>
    </row>
    <row r="354" spans="1:27" x14ac:dyDescent="0.2">
      <c r="A354" s="642" t="s">
        <v>869</v>
      </c>
      <c r="B354" s="643">
        <v>6018</v>
      </c>
      <c r="C354" s="643">
        <v>1</v>
      </c>
      <c r="D354" s="657" t="str">
        <f t="shared" si="138"/>
        <v/>
      </c>
      <c r="E354" s="658">
        <f t="shared" si="139"/>
        <v>0</v>
      </c>
      <c r="F354" s="659">
        <f t="shared" si="140"/>
        <v>0</v>
      </c>
      <c r="G354" s="660">
        <f t="shared" si="141"/>
        <v>0</v>
      </c>
      <c r="H354" s="660">
        <f t="shared" si="142"/>
        <v>0</v>
      </c>
      <c r="I354" s="660">
        <f t="shared" si="143"/>
        <v>0</v>
      </c>
      <c r="J354" s="660">
        <f t="shared" si="144"/>
        <v>0</v>
      </c>
      <c r="K354" s="660">
        <f t="shared" si="145"/>
        <v>0</v>
      </c>
      <c r="L354" s="661">
        <f t="shared" si="146"/>
        <v>0</v>
      </c>
      <c r="M354" s="659">
        <f t="shared" si="147"/>
        <v>0</v>
      </c>
      <c r="N354" s="660">
        <f t="shared" si="148"/>
        <v>0</v>
      </c>
      <c r="O354" s="660">
        <f t="shared" si="149"/>
        <v>0</v>
      </c>
      <c r="P354" s="660">
        <f t="shared" si="150"/>
        <v>0</v>
      </c>
      <c r="Q354" s="660">
        <f t="shared" si="151"/>
        <v>0</v>
      </c>
      <c r="R354" s="658">
        <f t="shared" si="129"/>
        <v>0</v>
      </c>
      <c r="S354" s="641">
        <f t="shared" si="152"/>
        <v>0</v>
      </c>
      <c r="T354" s="641">
        <f t="shared" si="153"/>
        <v>0</v>
      </c>
      <c r="U354" s="659">
        <f t="shared" si="154"/>
        <v>0</v>
      </c>
      <c r="V354" s="661">
        <f t="shared" si="155"/>
        <v>0</v>
      </c>
      <c r="W354" s="315">
        <f t="shared" si="156"/>
        <v>0</v>
      </c>
      <c r="X354" s="315">
        <f t="shared" si="130"/>
        <v>0</v>
      </c>
      <c r="Y354" s="315">
        <f t="shared" si="157"/>
        <v>0</v>
      </c>
      <c r="Z354" s="315">
        <f t="shared" si="158"/>
        <v>0</v>
      </c>
      <c r="AA354" s="321"/>
    </row>
    <row r="355" spans="1:27" x14ac:dyDescent="0.2">
      <c r="A355" s="642" t="s">
        <v>665</v>
      </c>
      <c r="B355" s="643">
        <v>6126</v>
      </c>
      <c r="C355" s="643">
        <v>1</v>
      </c>
      <c r="D355" s="657" t="str">
        <f t="shared" si="138"/>
        <v/>
      </c>
      <c r="E355" s="658">
        <f t="shared" si="139"/>
        <v>0</v>
      </c>
      <c r="F355" s="659">
        <f t="shared" si="140"/>
        <v>0</v>
      </c>
      <c r="G355" s="660">
        <f t="shared" si="141"/>
        <v>0</v>
      </c>
      <c r="H355" s="660">
        <f t="shared" si="142"/>
        <v>0</v>
      </c>
      <c r="I355" s="660">
        <f t="shared" si="143"/>
        <v>0</v>
      </c>
      <c r="J355" s="660">
        <f t="shared" si="144"/>
        <v>0</v>
      </c>
      <c r="K355" s="660">
        <f t="shared" si="145"/>
        <v>0</v>
      </c>
      <c r="L355" s="661">
        <f t="shared" si="146"/>
        <v>0</v>
      </c>
      <c r="M355" s="659">
        <f t="shared" si="147"/>
        <v>0</v>
      </c>
      <c r="N355" s="660">
        <f t="shared" si="148"/>
        <v>0</v>
      </c>
      <c r="O355" s="660">
        <f t="shared" si="149"/>
        <v>0</v>
      </c>
      <c r="P355" s="660">
        <f t="shared" si="150"/>
        <v>0</v>
      </c>
      <c r="Q355" s="660">
        <f t="shared" si="151"/>
        <v>0</v>
      </c>
      <c r="R355" s="658">
        <f t="shared" si="129"/>
        <v>0</v>
      </c>
      <c r="S355" s="641">
        <f t="shared" si="152"/>
        <v>0</v>
      </c>
      <c r="T355" s="641">
        <f t="shared" si="153"/>
        <v>0</v>
      </c>
      <c r="U355" s="659">
        <f t="shared" si="154"/>
        <v>0</v>
      </c>
      <c r="V355" s="661">
        <f t="shared" si="155"/>
        <v>0</v>
      </c>
      <c r="W355" s="315">
        <f t="shared" si="156"/>
        <v>0</v>
      </c>
      <c r="X355" s="315">
        <f t="shared" si="130"/>
        <v>0</v>
      </c>
      <c r="Y355" s="315">
        <f t="shared" si="157"/>
        <v>0</v>
      </c>
      <c r="Z355" s="315">
        <f t="shared" si="158"/>
        <v>0</v>
      </c>
      <c r="AA355" s="321"/>
    </row>
    <row r="356" spans="1:27" x14ac:dyDescent="0.2">
      <c r="A356" s="642" t="s">
        <v>770</v>
      </c>
      <c r="B356" s="643">
        <v>6127</v>
      </c>
      <c r="C356" s="643">
        <v>1</v>
      </c>
      <c r="D356" s="657" t="str">
        <f t="shared" si="138"/>
        <v/>
      </c>
      <c r="E356" s="658">
        <f t="shared" si="139"/>
        <v>0</v>
      </c>
      <c r="F356" s="659">
        <f t="shared" si="140"/>
        <v>0</v>
      </c>
      <c r="G356" s="660">
        <f t="shared" si="141"/>
        <v>0</v>
      </c>
      <c r="H356" s="660">
        <f t="shared" si="142"/>
        <v>0</v>
      </c>
      <c r="I356" s="660">
        <f t="shared" si="143"/>
        <v>0</v>
      </c>
      <c r="J356" s="660">
        <f t="shared" si="144"/>
        <v>0</v>
      </c>
      <c r="K356" s="660">
        <f t="shared" si="145"/>
        <v>0</v>
      </c>
      <c r="L356" s="661">
        <f t="shared" si="146"/>
        <v>0</v>
      </c>
      <c r="M356" s="659">
        <f t="shared" si="147"/>
        <v>0</v>
      </c>
      <c r="N356" s="660">
        <f t="shared" si="148"/>
        <v>0</v>
      </c>
      <c r="O356" s="660">
        <f t="shared" si="149"/>
        <v>0</v>
      </c>
      <c r="P356" s="660">
        <f t="shared" si="150"/>
        <v>0</v>
      </c>
      <c r="Q356" s="660">
        <f t="shared" si="151"/>
        <v>0</v>
      </c>
      <c r="R356" s="658">
        <f t="shared" si="129"/>
        <v>0</v>
      </c>
      <c r="S356" s="641">
        <f t="shared" si="152"/>
        <v>0</v>
      </c>
      <c r="T356" s="641">
        <f t="shared" si="153"/>
        <v>0</v>
      </c>
      <c r="U356" s="659">
        <f t="shared" si="154"/>
        <v>0</v>
      </c>
      <c r="V356" s="661">
        <f t="shared" si="155"/>
        <v>0</v>
      </c>
      <c r="W356" s="315">
        <f t="shared" si="156"/>
        <v>0</v>
      </c>
      <c r="X356" s="315">
        <f t="shared" si="130"/>
        <v>0</v>
      </c>
      <c r="Y356" s="315">
        <f t="shared" si="157"/>
        <v>0</v>
      </c>
      <c r="Z356" s="315">
        <f t="shared" si="158"/>
        <v>0</v>
      </c>
      <c r="AA356" s="321"/>
    </row>
    <row r="357" spans="1:27" x14ac:dyDescent="0.2">
      <c r="A357" s="642" t="s">
        <v>666</v>
      </c>
      <c r="B357" s="643"/>
      <c r="C357" s="643">
        <v>0</v>
      </c>
      <c r="D357" s="657" t="str">
        <f t="shared" si="138"/>
        <v>(alias)</v>
      </c>
      <c r="E357" s="658">
        <f t="shared" si="139"/>
        <v>0</v>
      </c>
      <c r="F357" s="659">
        <f t="shared" si="140"/>
        <v>0</v>
      </c>
      <c r="G357" s="660">
        <f t="shared" si="141"/>
        <v>0</v>
      </c>
      <c r="H357" s="660">
        <f t="shared" si="142"/>
        <v>0</v>
      </c>
      <c r="I357" s="660">
        <f t="shared" si="143"/>
        <v>0</v>
      </c>
      <c r="J357" s="660">
        <f t="shared" si="144"/>
        <v>0</v>
      </c>
      <c r="K357" s="660">
        <f t="shared" si="145"/>
        <v>0</v>
      </c>
      <c r="L357" s="661">
        <f t="shared" si="146"/>
        <v>0</v>
      </c>
      <c r="M357" s="659">
        <f t="shared" si="147"/>
        <v>0</v>
      </c>
      <c r="N357" s="660">
        <f t="shared" si="148"/>
        <v>0</v>
      </c>
      <c r="O357" s="660">
        <f t="shared" si="149"/>
        <v>0</v>
      </c>
      <c r="P357" s="660">
        <f t="shared" si="150"/>
        <v>0</v>
      </c>
      <c r="Q357" s="660">
        <f t="shared" si="151"/>
        <v>0</v>
      </c>
      <c r="R357" s="658">
        <f t="shared" si="129"/>
        <v>0</v>
      </c>
      <c r="S357" s="641">
        <f t="shared" si="152"/>
        <v>0</v>
      </c>
      <c r="T357" s="641">
        <f t="shared" si="153"/>
        <v>0</v>
      </c>
      <c r="U357" s="659">
        <f t="shared" si="154"/>
        <v>0</v>
      </c>
      <c r="V357" s="661">
        <f t="shared" si="155"/>
        <v>0</v>
      </c>
      <c r="W357" s="315">
        <f t="shared" si="156"/>
        <v>0</v>
      </c>
      <c r="X357" s="315">
        <f t="shared" si="130"/>
        <v>0</v>
      </c>
      <c r="Y357" s="315">
        <f t="shared" si="157"/>
        <v>0</v>
      </c>
      <c r="Z357" s="315">
        <f t="shared" si="158"/>
        <v>0</v>
      </c>
      <c r="AA357" s="321"/>
    </row>
    <row r="358" spans="1:27" x14ac:dyDescent="0.2">
      <c r="A358" s="642" t="s">
        <v>1256</v>
      </c>
      <c r="B358" s="643">
        <v>5162</v>
      </c>
      <c r="C358" s="643">
        <v>1</v>
      </c>
      <c r="D358" s="657" t="str">
        <f t="shared" si="138"/>
        <v/>
      </c>
      <c r="E358" s="658">
        <f t="shared" si="139"/>
        <v>0</v>
      </c>
      <c r="F358" s="659">
        <f t="shared" si="140"/>
        <v>0</v>
      </c>
      <c r="G358" s="660">
        <f t="shared" si="141"/>
        <v>0</v>
      </c>
      <c r="H358" s="660">
        <f t="shared" si="142"/>
        <v>0</v>
      </c>
      <c r="I358" s="660">
        <f t="shared" si="143"/>
        <v>0</v>
      </c>
      <c r="J358" s="660">
        <f t="shared" si="144"/>
        <v>0</v>
      </c>
      <c r="K358" s="660">
        <f t="shared" si="145"/>
        <v>0</v>
      </c>
      <c r="L358" s="661">
        <f t="shared" si="146"/>
        <v>0</v>
      </c>
      <c r="M358" s="659">
        <f t="shared" si="147"/>
        <v>0</v>
      </c>
      <c r="N358" s="660">
        <f t="shared" si="148"/>
        <v>0</v>
      </c>
      <c r="O358" s="660">
        <f t="shared" si="149"/>
        <v>0</v>
      </c>
      <c r="P358" s="660">
        <f t="shared" si="150"/>
        <v>0</v>
      </c>
      <c r="Q358" s="660">
        <f t="shared" si="151"/>
        <v>0</v>
      </c>
      <c r="R358" s="658">
        <f t="shared" si="129"/>
        <v>0</v>
      </c>
      <c r="S358" s="641">
        <f t="shared" si="152"/>
        <v>0</v>
      </c>
      <c r="T358" s="641">
        <f t="shared" si="153"/>
        <v>0</v>
      </c>
      <c r="U358" s="659">
        <f t="shared" si="154"/>
        <v>0</v>
      </c>
      <c r="V358" s="661">
        <f t="shared" si="155"/>
        <v>0</v>
      </c>
      <c r="W358" s="315">
        <f t="shared" si="156"/>
        <v>0</v>
      </c>
      <c r="X358" s="315">
        <f t="shared" si="130"/>
        <v>0</v>
      </c>
      <c r="Y358" s="315">
        <f t="shared" si="157"/>
        <v>0</v>
      </c>
      <c r="Z358" s="315">
        <f t="shared" si="158"/>
        <v>0</v>
      </c>
      <c r="AA358" s="321"/>
    </row>
    <row r="359" spans="1:27" x14ac:dyDescent="0.2">
      <c r="A359" s="642" t="s">
        <v>667</v>
      </c>
      <c r="B359" s="643">
        <v>7033</v>
      </c>
      <c r="C359" s="643">
        <v>1</v>
      </c>
      <c r="D359" s="657" t="str">
        <f t="shared" si="138"/>
        <v/>
      </c>
      <c r="E359" s="658">
        <f t="shared" si="139"/>
        <v>0</v>
      </c>
      <c r="F359" s="659">
        <f t="shared" si="140"/>
        <v>0</v>
      </c>
      <c r="G359" s="660">
        <f t="shared" si="141"/>
        <v>0</v>
      </c>
      <c r="H359" s="660">
        <f t="shared" si="142"/>
        <v>0</v>
      </c>
      <c r="I359" s="660">
        <f t="shared" si="143"/>
        <v>0</v>
      </c>
      <c r="J359" s="660">
        <f t="shared" si="144"/>
        <v>0</v>
      </c>
      <c r="K359" s="660">
        <f t="shared" si="145"/>
        <v>0</v>
      </c>
      <c r="L359" s="661">
        <f t="shared" si="146"/>
        <v>0</v>
      </c>
      <c r="M359" s="659">
        <f t="shared" si="147"/>
        <v>0</v>
      </c>
      <c r="N359" s="660">
        <f t="shared" si="148"/>
        <v>0</v>
      </c>
      <c r="O359" s="660">
        <f t="shared" si="149"/>
        <v>0</v>
      </c>
      <c r="P359" s="660">
        <f t="shared" si="150"/>
        <v>0</v>
      </c>
      <c r="Q359" s="660">
        <f t="shared" si="151"/>
        <v>0</v>
      </c>
      <c r="R359" s="658">
        <f t="shared" si="129"/>
        <v>0</v>
      </c>
      <c r="S359" s="641">
        <f t="shared" si="152"/>
        <v>0</v>
      </c>
      <c r="T359" s="641">
        <f t="shared" si="153"/>
        <v>0</v>
      </c>
      <c r="U359" s="659">
        <f t="shared" si="154"/>
        <v>0</v>
      </c>
      <c r="V359" s="661">
        <f t="shared" si="155"/>
        <v>0</v>
      </c>
      <c r="W359" s="315">
        <f t="shared" si="156"/>
        <v>0</v>
      </c>
      <c r="X359" s="315">
        <f t="shared" si="130"/>
        <v>0</v>
      </c>
      <c r="Y359" s="315">
        <f t="shared" si="157"/>
        <v>0</v>
      </c>
      <c r="Z359" s="315">
        <f t="shared" si="158"/>
        <v>0</v>
      </c>
      <c r="AA359" s="321"/>
    </row>
    <row r="360" spans="1:27" x14ac:dyDescent="0.2">
      <c r="A360" s="642" t="s">
        <v>1238</v>
      </c>
      <c r="B360" s="643">
        <v>7077</v>
      </c>
      <c r="C360" s="643">
        <v>1</v>
      </c>
      <c r="D360" s="657" t="str">
        <f t="shared" si="138"/>
        <v/>
      </c>
      <c r="E360" s="658">
        <f t="shared" si="139"/>
        <v>0</v>
      </c>
      <c r="F360" s="659">
        <f t="shared" si="140"/>
        <v>0</v>
      </c>
      <c r="G360" s="660">
        <f t="shared" si="141"/>
        <v>0</v>
      </c>
      <c r="H360" s="660">
        <f t="shared" si="142"/>
        <v>0</v>
      </c>
      <c r="I360" s="660">
        <f t="shared" si="143"/>
        <v>0</v>
      </c>
      <c r="J360" s="660">
        <f t="shared" si="144"/>
        <v>0</v>
      </c>
      <c r="K360" s="660">
        <f t="shared" si="145"/>
        <v>0</v>
      </c>
      <c r="L360" s="661">
        <f t="shared" si="146"/>
        <v>0</v>
      </c>
      <c r="M360" s="659">
        <f t="shared" si="147"/>
        <v>0</v>
      </c>
      <c r="N360" s="660">
        <f t="shared" si="148"/>
        <v>0</v>
      </c>
      <c r="O360" s="660">
        <f t="shared" si="149"/>
        <v>0</v>
      </c>
      <c r="P360" s="660">
        <f t="shared" si="150"/>
        <v>0</v>
      </c>
      <c r="Q360" s="660">
        <f t="shared" si="151"/>
        <v>0</v>
      </c>
      <c r="R360" s="658">
        <f t="shared" si="129"/>
        <v>0</v>
      </c>
      <c r="S360" s="641">
        <f t="shared" si="152"/>
        <v>0</v>
      </c>
      <c r="T360" s="641">
        <f t="shared" si="153"/>
        <v>0</v>
      </c>
      <c r="U360" s="659">
        <f t="shared" si="154"/>
        <v>0</v>
      </c>
      <c r="V360" s="661">
        <f t="shared" si="155"/>
        <v>0</v>
      </c>
      <c r="W360" s="315">
        <f t="shared" si="156"/>
        <v>0</v>
      </c>
      <c r="X360" s="315">
        <f t="shared" si="130"/>
        <v>0</v>
      </c>
      <c r="Y360" s="315">
        <f t="shared" si="157"/>
        <v>0</v>
      </c>
      <c r="Z360" s="315">
        <f t="shared" si="158"/>
        <v>0</v>
      </c>
      <c r="AA360" s="321"/>
    </row>
    <row r="361" spans="1:27" x14ac:dyDescent="0.2">
      <c r="A361" s="642" t="s">
        <v>668</v>
      </c>
      <c r="B361" s="643">
        <v>7034</v>
      </c>
      <c r="C361" s="643">
        <v>1</v>
      </c>
      <c r="D361" s="657" t="str">
        <f t="shared" ref="D361" si="159">IF(W361&gt;2,"Problem?",IF(W361=2,"??",IF(W361=1,"Rounding?",IF(L361+O361&gt;0,"OK",IF(C361=0,"(alias)","")))))</f>
        <v/>
      </c>
      <c r="E361" s="658">
        <f t="shared" ref="E361" si="160">C361*ROUND(F361-R361,1)</f>
        <v>0</v>
      </c>
      <c r="F361" s="659">
        <f t="shared" ref="F361" si="161">SUMIF(DPVCODES,B361,DPCTONS)*C361-H361-G361</f>
        <v>0</v>
      </c>
      <c r="G361" s="660">
        <f t="shared" ref="G361" si="162">SUMIF(DPVCODES,B361,DPmoglines)*C361</f>
        <v>0</v>
      </c>
      <c r="H361" s="660">
        <f t="shared" ref="H361" si="163">SUMIF(DPVCODES,B361,DPGCTONS)*C361</f>
        <v>0</v>
      </c>
      <c r="I361" s="660">
        <f t="shared" ref="I361" si="164">SUMIF(Q3VCODES,B361,Q3CTONS)*C361</f>
        <v>0</v>
      </c>
      <c r="J361" s="660">
        <f t="shared" ref="J361" si="165">SUMIF(Q4VCODES,B361,Q4CTONS)*C361</f>
        <v>0</v>
      </c>
      <c r="K361" s="660">
        <f t="shared" ref="K361" si="166">SUMIF(Q1CVCODES,B361,Q1CCTONS)*C361</f>
        <v>0</v>
      </c>
      <c r="L361" s="661">
        <f t="shared" ref="L361" si="167">C361*(F361+H361+I361+J361+K361)</f>
        <v>0</v>
      </c>
      <c r="M361" s="659">
        <f t="shared" ref="M361" si="168">SUMIF(DPVCODES,B361,DPAPTONS)*C361</f>
        <v>0</v>
      </c>
      <c r="N361" s="660">
        <f t="shared" ref="N361" si="169">SUMIF(DPVCODES,B361,DPDPTONS)*C361</f>
        <v>0</v>
      </c>
      <c r="O361" s="660">
        <f t="shared" ref="O361" si="170">C361*(M361+N361)</f>
        <v>0</v>
      </c>
      <c r="P361" s="660">
        <f t="shared" ref="P361" si="171">SUMIF(Q2VCODES,B361,Q2BOTONS)*C361-U361</f>
        <v>0</v>
      </c>
      <c r="Q361" s="660">
        <f t="shared" ref="Q361" si="172">SUMIF(Q1BVCODES,B361,Q1BRSTONS)*C361</f>
        <v>0</v>
      </c>
      <c r="R361" s="658">
        <f t="shared" si="129"/>
        <v>0</v>
      </c>
      <c r="S361" s="641">
        <f t="shared" ref="S361" si="173">IF(+E361&gt;0.1,1,IF(+E361&lt;-0.1,1,0))</f>
        <v>0</v>
      </c>
      <c r="T361" s="641">
        <f t="shared" ref="T361" si="174">IF(W361&gt;2,1,0)</f>
        <v>0</v>
      </c>
      <c r="U361" s="659">
        <f t="shared" ref="U361" si="175">SUMIF(Q2VCODES,B361,Q2GTONS)*C361</f>
        <v>0</v>
      </c>
      <c r="V361" s="661">
        <f t="shared" ref="V361" si="176">SUMIF(Q1CVCODES,B361,Q1CBOTONS)*C361</f>
        <v>0</v>
      </c>
      <c r="W361" s="315">
        <f t="shared" ref="W361" si="177">IF(E361&lt;-0.5,4,IF(ABS(E361)&lt;0.1,0,IF(ABS(E361)&lt;=0.5,1,IF(E361&lt;0.01*L361,2,3))))</f>
        <v>0</v>
      </c>
      <c r="X361" s="315">
        <f t="shared" ref="X361" si="178">IF(W361&gt;2,1,0)</f>
        <v>0</v>
      </c>
      <c r="Y361" s="315">
        <f t="shared" ref="Y361" si="179">IF(W361=2,1,0)</f>
        <v>0</v>
      </c>
      <c r="Z361" s="315">
        <f t="shared" ref="Z361" si="180">IF(W361=1,1,0)</f>
        <v>0</v>
      </c>
      <c r="AA361" s="321"/>
    </row>
    <row r="362" spans="1:27" x14ac:dyDescent="0.2">
      <c r="A362" s="642" t="s">
        <v>771</v>
      </c>
      <c r="B362" s="643">
        <v>7035</v>
      </c>
      <c r="C362" s="643">
        <v>1</v>
      </c>
      <c r="D362" s="657" t="str">
        <f t="shared" si="138"/>
        <v/>
      </c>
      <c r="E362" s="658">
        <f t="shared" si="139"/>
        <v>0</v>
      </c>
      <c r="F362" s="659">
        <f t="shared" si="140"/>
        <v>0</v>
      </c>
      <c r="G362" s="660">
        <f t="shared" si="141"/>
        <v>0</v>
      </c>
      <c r="H362" s="660">
        <f t="shared" si="142"/>
        <v>0</v>
      </c>
      <c r="I362" s="660">
        <f t="shared" si="143"/>
        <v>0</v>
      </c>
      <c r="J362" s="660">
        <f t="shared" si="144"/>
        <v>0</v>
      </c>
      <c r="K362" s="660">
        <f t="shared" si="145"/>
        <v>0</v>
      </c>
      <c r="L362" s="661">
        <f t="shared" si="146"/>
        <v>0</v>
      </c>
      <c r="M362" s="659">
        <f t="shared" si="147"/>
        <v>0</v>
      </c>
      <c r="N362" s="660">
        <f t="shared" si="148"/>
        <v>0</v>
      </c>
      <c r="O362" s="660">
        <f t="shared" si="149"/>
        <v>0</v>
      </c>
      <c r="P362" s="660">
        <f t="shared" si="150"/>
        <v>0</v>
      </c>
      <c r="Q362" s="660">
        <f t="shared" si="151"/>
        <v>0</v>
      </c>
      <c r="R362" s="658">
        <f t="shared" si="129"/>
        <v>0</v>
      </c>
      <c r="S362" s="641">
        <f t="shared" si="152"/>
        <v>0</v>
      </c>
      <c r="T362" s="641">
        <f t="shared" si="153"/>
        <v>0</v>
      </c>
      <c r="U362" s="659">
        <f t="shared" si="154"/>
        <v>0</v>
      </c>
      <c r="V362" s="661">
        <f t="shared" si="155"/>
        <v>0</v>
      </c>
      <c r="W362" s="315">
        <f t="shared" si="156"/>
        <v>0</v>
      </c>
      <c r="X362" s="315">
        <f t="shared" si="130"/>
        <v>0</v>
      </c>
      <c r="Y362" s="315">
        <f t="shared" si="157"/>
        <v>0</v>
      </c>
      <c r="Z362" s="315">
        <f t="shared" si="158"/>
        <v>0</v>
      </c>
      <c r="AA362" s="321"/>
    </row>
    <row r="363" spans="1:27" x14ac:dyDescent="0.2">
      <c r="A363" s="642" t="s">
        <v>669</v>
      </c>
      <c r="B363" s="643">
        <v>5058</v>
      </c>
      <c r="C363" s="643">
        <v>1</v>
      </c>
      <c r="D363" s="657" t="str">
        <f t="shared" si="138"/>
        <v/>
      </c>
      <c r="E363" s="658">
        <f t="shared" si="139"/>
        <v>0</v>
      </c>
      <c r="F363" s="659">
        <f t="shared" si="140"/>
        <v>0</v>
      </c>
      <c r="G363" s="660">
        <f t="shared" si="141"/>
        <v>0</v>
      </c>
      <c r="H363" s="660">
        <f t="shared" si="142"/>
        <v>0</v>
      </c>
      <c r="I363" s="660">
        <f t="shared" si="143"/>
        <v>0</v>
      </c>
      <c r="J363" s="660">
        <f t="shared" si="144"/>
        <v>0</v>
      </c>
      <c r="K363" s="660">
        <f t="shared" si="145"/>
        <v>0</v>
      </c>
      <c r="L363" s="661">
        <f t="shared" si="146"/>
        <v>0</v>
      </c>
      <c r="M363" s="659">
        <f t="shared" si="147"/>
        <v>0</v>
      </c>
      <c r="N363" s="660">
        <f t="shared" si="148"/>
        <v>0</v>
      </c>
      <c r="O363" s="660">
        <f t="shared" si="149"/>
        <v>0</v>
      </c>
      <c r="P363" s="660">
        <f t="shared" si="150"/>
        <v>0</v>
      </c>
      <c r="Q363" s="660">
        <f t="shared" si="151"/>
        <v>0</v>
      </c>
      <c r="R363" s="658">
        <f t="shared" si="129"/>
        <v>0</v>
      </c>
      <c r="S363" s="641">
        <f t="shared" si="152"/>
        <v>0</v>
      </c>
      <c r="T363" s="641">
        <f t="shared" si="153"/>
        <v>0</v>
      </c>
      <c r="U363" s="659">
        <f t="shared" si="154"/>
        <v>0</v>
      </c>
      <c r="V363" s="661">
        <f t="shared" si="155"/>
        <v>0</v>
      </c>
      <c r="W363" s="315">
        <f t="shared" si="156"/>
        <v>0</v>
      </c>
      <c r="X363" s="315">
        <f t="shared" si="130"/>
        <v>0</v>
      </c>
      <c r="Y363" s="315">
        <f t="shared" si="157"/>
        <v>0</v>
      </c>
      <c r="Z363" s="315">
        <f t="shared" si="158"/>
        <v>0</v>
      </c>
      <c r="AA363" s="321"/>
    </row>
    <row r="364" spans="1:27" x14ac:dyDescent="0.2">
      <c r="A364" s="642" t="s">
        <v>1072</v>
      </c>
      <c r="B364" s="643">
        <v>5067</v>
      </c>
      <c r="C364" s="643">
        <v>1</v>
      </c>
      <c r="D364" s="657" t="str">
        <f t="shared" si="138"/>
        <v/>
      </c>
      <c r="E364" s="658">
        <f t="shared" si="139"/>
        <v>0</v>
      </c>
      <c r="F364" s="659">
        <f t="shared" si="140"/>
        <v>0</v>
      </c>
      <c r="G364" s="660">
        <f t="shared" si="141"/>
        <v>0</v>
      </c>
      <c r="H364" s="660">
        <f t="shared" si="142"/>
        <v>0</v>
      </c>
      <c r="I364" s="660">
        <f t="shared" si="143"/>
        <v>0</v>
      </c>
      <c r="J364" s="660">
        <f t="shared" si="144"/>
        <v>0</v>
      </c>
      <c r="K364" s="660">
        <f t="shared" si="145"/>
        <v>0</v>
      </c>
      <c r="L364" s="661">
        <f t="shared" si="146"/>
        <v>0</v>
      </c>
      <c r="M364" s="659">
        <f t="shared" si="147"/>
        <v>0</v>
      </c>
      <c r="N364" s="660">
        <f t="shared" si="148"/>
        <v>0</v>
      </c>
      <c r="O364" s="660">
        <f t="shared" si="149"/>
        <v>0</v>
      </c>
      <c r="P364" s="660">
        <f t="shared" si="150"/>
        <v>0</v>
      </c>
      <c r="Q364" s="660">
        <f t="shared" si="151"/>
        <v>0</v>
      </c>
      <c r="R364" s="658">
        <f t="shared" si="129"/>
        <v>0</v>
      </c>
      <c r="S364" s="641">
        <f t="shared" si="152"/>
        <v>0</v>
      </c>
      <c r="T364" s="641">
        <f t="shared" si="153"/>
        <v>0</v>
      </c>
      <c r="U364" s="659">
        <f t="shared" si="154"/>
        <v>0</v>
      </c>
      <c r="V364" s="661">
        <f t="shared" si="155"/>
        <v>0</v>
      </c>
      <c r="W364" s="315">
        <f t="shared" si="156"/>
        <v>0</v>
      </c>
      <c r="X364" s="315">
        <f t="shared" si="130"/>
        <v>0</v>
      </c>
      <c r="Y364" s="315">
        <f t="shared" si="157"/>
        <v>0</v>
      </c>
      <c r="Z364" s="315">
        <f t="shared" si="158"/>
        <v>0</v>
      </c>
      <c r="AA364" s="321"/>
    </row>
    <row r="365" spans="1:27" x14ac:dyDescent="0.2">
      <c r="A365" s="642" t="s">
        <v>670</v>
      </c>
      <c r="B365" s="643">
        <v>7039</v>
      </c>
      <c r="C365" s="643">
        <v>1</v>
      </c>
      <c r="D365" s="657" t="str">
        <f t="shared" si="138"/>
        <v/>
      </c>
      <c r="E365" s="658">
        <f t="shared" si="139"/>
        <v>0</v>
      </c>
      <c r="F365" s="659">
        <f t="shared" si="140"/>
        <v>0</v>
      </c>
      <c r="G365" s="660">
        <f t="shared" si="141"/>
        <v>0</v>
      </c>
      <c r="H365" s="660">
        <f t="shared" si="142"/>
        <v>0</v>
      </c>
      <c r="I365" s="660">
        <f t="shared" si="143"/>
        <v>0</v>
      </c>
      <c r="J365" s="660">
        <f t="shared" si="144"/>
        <v>0</v>
      </c>
      <c r="K365" s="660">
        <f t="shared" si="145"/>
        <v>0</v>
      </c>
      <c r="L365" s="661">
        <f t="shared" si="146"/>
        <v>0</v>
      </c>
      <c r="M365" s="659">
        <f t="shared" si="147"/>
        <v>0</v>
      </c>
      <c r="N365" s="660">
        <f t="shared" si="148"/>
        <v>0</v>
      </c>
      <c r="O365" s="660">
        <f t="shared" si="149"/>
        <v>0</v>
      </c>
      <c r="P365" s="660">
        <f t="shared" si="150"/>
        <v>0</v>
      </c>
      <c r="Q365" s="660">
        <f t="shared" si="151"/>
        <v>0</v>
      </c>
      <c r="R365" s="658">
        <f t="shared" si="129"/>
        <v>0</v>
      </c>
      <c r="S365" s="641">
        <f t="shared" si="152"/>
        <v>0</v>
      </c>
      <c r="T365" s="641">
        <f t="shared" si="153"/>
        <v>0</v>
      </c>
      <c r="U365" s="659">
        <f t="shared" si="154"/>
        <v>0</v>
      </c>
      <c r="V365" s="661">
        <f t="shared" si="155"/>
        <v>0</v>
      </c>
      <c r="W365" s="315">
        <f t="shared" si="156"/>
        <v>0</v>
      </c>
      <c r="X365" s="315">
        <f t="shared" si="130"/>
        <v>0</v>
      </c>
      <c r="Y365" s="315">
        <f t="shared" si="157"/>
        <v>0</v>
      </c>
      <c r="Z365" s="315">
        <f t="shared" si="158"/>
        <v>0</v>
      </c>
      <c r="AA365" s="321"/>
    </row>
    <row r="366" spans="1:27" x14ac:dyDescent="0.2">
      <c r="A366" s="642" t="s">
        <v>1265</v>
      </c>
      <c r="B366" s="643">
        <v>6180</v>
      </c>
      <c r="C366" s="643">
        <v>1</v>
      </c>
      <c r="D366" s="657" t="str">
        <f t="shared" si="138"/>
        <v/>
      </c>
      <c r="E366" s="658">
        <f t="shared" si="139"/>
        <v>0</v>
      </c>
      <c r="F366" s="659">
        <f t="shared" si="140"/>
        <v>0</v>
      </c>
      <c r="G366" s="660">
        <f t="shared" si="141"/>
        <v>0</v>
      </c>
      <c r="H366" s="660">
        <f t="shared" si="142"/>
        <v>0</v>
      </c>
      <c r="I366" s="660">
        <f t="shared" si="143"/>
        <v>0</v>
      </c>
      <c r="J366" s="660">
        <f t="shared" si="144"/>
        <v>0</v>
      </c>
      <c r="K366" s="660">
        <f t="shared" si="145"/>
        <v>0</v>
      </c>
      <c r="L366" s="661">
        <f t="shared" si="146"/>
        <v>0</v>
      </c>
      <c r="M366" s="659">
        <f t="shared" si="147"/>
        <v>0</v>
      </c>
      <c r="N366" s="660">
        <f t="shared" si="148"/>
        <v>0</v>
      </c>
      <c r="O366" s="660">
        <f t="shared" si="149"/>
        <v>0</v>
      </c>
      <c r="P366" s="660">
        <f t="shared" si="150"/>
        <v>0</v>
      </c>
      <c r="Q366" s="660">
        <f t="shared" si="151"/>
        <v>0</v>
      </c>
      <c r="R366" s="658">
        <f t="shared" si="129"/>
        <v>0</v>
      </c>
      <c r="S366" s="641">
        <f t="shared" si="152"/>
        <v>0</v>
      </c>
      <c r="T366" s="641">
        <f t="shared" si="153"/>
        <v>0</v>
      </c>
      <c r="U366" s="659">
        <f t="shared" si="154"/>
        <v>0</v>
      </c>
      <c r="V366" s="661">
        <f t="shared" si="155"/>
        <v>0</v>
      </c>
      <c r="W366" s="315">
        <f t="shared" si="156"/>
        <v>0</v>
      </c>
      <c r="X366" s="315">
        <f t="shared" si="130"/>
        <v>0</v>
      </c>
      <c r="Y366" s="315">
        <f t="shared" si="157"/>
        <v>0</v>
      </c>
      <c r="Z366" s="315">
        <f t="shared" si="158"/>
        <v>0</v>
      </c>
      <c r="AA366" s="321"/>
    </row>
    <row r="367" spans="1:27" x14ac:dyDescent="0.2">
      <c r="A367" s="642" t="s">
        <v>1268</v>
      </c>
      <c r="B367" s="643">
        <v>7079</v>
      </c>
      <c r="C367" s="643">
        <v>1</v>
      </c>
      <c r="D367" s="657" t="str">
        <f t="shared" si="138"/>
        <v/>
      </c>
      <c r="E367" s="658">
        <f t="shared" si="139"/>
        <v>0</v>
      </c>
      <c r="F367" s="659">
        <f t="shared" si="140"/>
        <v>0</v>
      </c>
      <c r="G367" s="660">
        <f t="shared" si="141"/>
        <v>0</v>
      </c>
      <c r="H367" s="660">
        <f t="shared" si="142"/>
        <v>0</v>
      </c>
      <c r="I367" s="660">
        <f t="shared" si="143"/>
        <v>0</v>
      </c>
      <c r="J367" s="660">
        <f t="shared" si="144"/>
        <v>0</v>
      </c>
      <c r="K367" s="660">
        <f t="shared" si="145"/>
        <v>0</v>
      </c>
      <c r="L367" s="661">
        <f t="shared" si="146"/>
        <v>0</v>
      </c>
      <c r="M367" s="659">
        <f t="shared" si="147"/>
        <v>0</v>
      </c>
      <c r="N367" s="660">
        <f t="shared" si="148"/>
        <v>0</v>
      </c>
      <c r="O367" s="660">
        <f t="shared" si="149"/>
        <v>0</v>
      </c>
      <c r="P367" s="660">
        <f t="shared" si="150"/>
        <v>0</v>
      </c>
      <c r="Q367" s="660">
        <f t="shared" si="151"/>
        <v>0</v>
      </c>
      <c r="R367" s="658">
        <f t="shared" si="129"/>
        <v>0</v>
      </c>
      <c r="S367" s="641">
        <f t="shared" si="152"/>
        <v>0</v>
      </c>
      <c r="T367" s="641">
        <f t="shared" si="153"/>
        <v>0</v>
      </c>
      <c r="U367" s="659">
        <f t="shared" si="154"/>
        <v>0</v>
      </c>
      <c r="V367" s="661">
        <f t="shared" si="155"/>
        <v>0</v>
      </c>
      <c r="W367" s="315">
        <f t="shared" si="156"/>
        <v>0</v>
      </c>
      <c r="X367" s="315">
        <f t="shared" si="130"/>
        <v>0</v>
      </c>
      <c r="Y367" s="315">
        <f t="shared" si="157"/>
        <v>0</v>
      </c>
      <c r="Z367" s="315">
        <f t="shared" si="158"/>
        <v>0</v>
      </c>
      <c r="AA367" s="321"/>
    </row>
    <row r="368" spans="1:27" x14ac:dyDescent="0.2">
      <c r="A368" s="642" t="s">
        <v>1031</v>
      </c>
      <c r="B368" s="643">
        <v>6020</v>
      </c>
      <c r="C368" s="643">
        <v>1</v>
      </c>
      <c r="D368" s="657" t="str">
        <f t="shared" si="138"/>
        <v/>
      </c>
      <c r="E368" s="658">
        <f t="shared" si="139"/>
        <v>0</v>
      </c>
      <c r="F368" s="659">
        <f t="shared" si="140"/>
        <v>0</v>
      </c>
      <c r="G368" s="660">
        <f t="shared" si="141"/>
        <v>0</v>
      </c>
      <c r="H368" s="660">
        <f t="shared" si="142"/>
        <v>0</v>
      </c>
      <c r="I368" s="660">
        <f t="shared" si="143"/>
        <v>0</v>
      </c>
      <c r="J368" s="660">
        <f t="shared" si="144"/>
        <v>0</v>
      </c>
      <c r="K368" s="660">
        <f t="shared" si="145"/>
        <v>0</v>
      </c>
      <c r="L368" s="661">
        <f t="shared" si="146"/>
        <v>0</v>
      </c>
      <c r="M368" s="659">
        <f t="shared" si="147"/>
        <v>0</v>
      </c>
      <c r="N368" s="660">
        <f t="shared" si="148"/>
        <v>0</v>
      </c>
      <c r="O368" s="660">
        <f t="shared" si="149"/>
        <v>0</v>
      </c>
      <c r="P368" s="660">
        <f t="shared" si="150"/>
        <v>0</v>
      </c>
      <c r="Q368" s="660">
        <f t="shared" si="151"/>
        <v>0</v>
      </c>
      <c r="R368" s="658">
        <f t="shared" si="129"/>
        <v>0</v>
      </c>
      <c r="S368" s="641">
        <f t="shared" si="152"/>
        <v>0</v>
      </c>
      <c r="T368" s="641">
        <f t="shared" si="153"/>
        <v>0</v>
      </c>
      <c r="U368" s="659">
        <f t="shared" si="154"/>
        <v>0</v>
      </c>
      <c r="V368" s="661">
        <f t="shared" si="155"/>
        <v>0</v>
      </c>
      <c r="W368" s="315">
        <f t="shared" si="156"/>
        <v>0</v>
      </c>
      <c r="X368" s="315">
        <f t="shared" si="130"/>
        <v>0</v>
      </c>
      <c r="Y368" s="315">
        <f t="shared" si="157"/>
        <v>0</v>
      </c>
      <c r="Z368" s="315">
        <f t="shared" si="158"/>
        <v>0</v>
      </c>
      <c r="AA368" s="321"/>
    </row>
    <row r="369" spans="1:27" x14ac:dyDescent="0.2">
      <c r="A369" s="642" t="s">
        <v>671</v>
      </c>
      <c r="B369" s="643">
        <v>4005</v>
      </c>
      <c r="C369" s="643">
        <v>1</v>
      </c>
      <c r="D369" s="657" t="str">
        <f t="shared" si="138"/>
        <v/>
      </c>
      <c r="E369" s="658">
        <f t="shared" si="139"/>
        <v>0</v>
      </c>
      <c r="F369" s="659">
        <f t="shared" si="140"/>
        <v>0</v>
      </c>
      <c r="G369" s="660">
        <f t="shared" si="141"/>
        <v>0</v>
      </c>
      <c r="H369" s="660">
        <f t="shared" si="142"/>
        <v>0</v>
      </c>
      <c r="I369" s="660">
        <f t="shared" si="143"/>
        <v>0</v>
      </c>
      <c r="J369" s="660">
        <f t="shared" si="144"/>
        <v>0</v>
      </c>
      <c r="K369" s="660">
        <f t="shared" si="145"/>
        <v>0</v>
      </c>
      <c r="L369" s="661">
        <f t="shared" si="146"/>
        <v>0</v>
      </c>
      <c r="M369" s="659">
        <f t="shared" si="147"/>
        <v>0</v>
      </c>
      <c r="N369" s="660">
        <f t="shared" si="148"/>
        <v>0</v>
      </c>
      <c r="O369" s="660">
        <f t="shared" si="149"/>
        <v>0</v>
      </c>
      <c r="P369" s="660">
        <f t="shared" si="150"/>
        <v>0</v>
      </c>
      <c r="Q369" s="660">
        <f t="shared" si="151"/>
        <v>0</v>
      </c>
      <c r="R369" s="658">
        <f t="shared" si="129"/>
        <v>0</v>
      </c>
      <c r="S369" s="641">
        <f t="shared" si="152"/>
        <v>0</v>
      </c>
      <c r="T369" s="641">
        <f t="shared" si="153"/>
        <v>0</v>
      </c>
      <c r="U369" s="659">
        <f t="shared" si="154"/>
        <v>0</v>
      </c>
      <c r="V369" s="661">
        <f t="shared" si="155"/>
        <v>0</v>
      </c>
      <c r="W369" s="315">
        <f t="shared" si="156"/>
        <v>0</v>
      </c>
      <c r="X369" s="315">
        <f t="shared" si="130"/>
        <v>0</v>
      </c>
      <c r="Y369" s="315">
        <f t="shared" si="157"/>
        <v>0</v>
      </c>
      <c r="Z369" s="315">
        <f t="shared" si="158"/>
        <v>0</v>
      </c>
      <c r="AA369" s="321"/>
    </row>
    <row r="370" spans="1:27" x14ac:dyDescent="0.2">
      <c r="A370" s="642" t="s">
        <v>672</v>
      </c>
      <c r="B370" s="643">
        <v>7036</v>
      </c>
      <c r="C370" s="643">
        <v>1</v>
      </c>
      <c r="D370" s="657" t="str">
        <f t="shared" si="138"/>
        <v/>
      </c>
      <c r="E370" s="658">
        <f t="shared" si="139"/>
        <v>0</v>
      </c>
      <c r="F370" s="659">
        <f t="shared" si="140"/>
        <v>0</v>
      </c>
      <c r="G370" s="660">
        <f t="shared" si="141"/>
        <v>0</v>
      </c>
      <c r="H370" s="660">
        <f t="shared" si="142"/>
        <v>0</v>
      </c>
      <c r="I370" s="660">
        <f t="shared" si="143"/>
        <v>0</v>
      </c>
      <c r="J370" s="660">
        <f t="shared" si="144"/>
        <v>0</v>
      </c>
      <c r="K370" s="660">
        <f t="shared" si="145"/>
        <v>0</v>
      </c>
      <c r="L370" s="661">
        <f t="shared" si="146"/>
        <v>0</v>
      </c>
      <c r="M370" s="659">
        <f t="shared" si="147"/>
        <v>0</v>
      </c>
      <c r="N370" s="660">
        <f t="shared" si="148"/>
        <v>0</v>
      </c>
      <c r="O370" s="660">
        <f t="shared" si="149"/>
        <v>0</v>
      </c>
      <c r="P370" s="660">
        <f t="shared" si="150"/>
        <v>0</v>
      </c>
      <c r="Q370" s="660">
        <f t="shared" si="151"/>
        <v>0</v>
      </c>
      <c r="R370" s="658">
        <f t="shared" si="129"/>
        <v>0</v>
      </c>
      <c r="S370" s="641">
        <f t="shared" si="152"/>
        <v>0</v>
      </c>
      <c r="T370" s="641">
        <f t="shared" si="153"/>
        <v>0</v>
      </c>
      <c r="U370" s="659">
        <f t="shared" si="154"/>
        <v>0</v>
      </c>
      <c r="V370" s="661">
        <f t="shared" si="155"/>
        <v>0</v>
      </c>
      <c r="W370" s="315">
        <f t="shared" si="156"/>
        <v>0</v>
      </c>
      <c r="X370" s="315">
        <f t="shared" si="130"/>
        <v>0</v>
      </c>
      <c r="Y370" s="315">
        <f t="shared" si="157"/>
        <v>0</v>
      </c>
      <c r="Z370" s="315">
        <f t="shared" si="158"/>
        <v>0</v>
      </c>
      <c r="AA370" s="321"/>
    </row>
    <row r="371" spans="1:27" x14ac:dyDescent="0.2">
      <c r="A371" s="642" t="s">
        <v>1304</v>
      </c>
      <c r="B371" s="643">
        <v>5172</v>
      </c>
      <c r="C371" s="643">
        <v>1</v>
      </c>
      <c r="D371" s="657" t="str">
        <f t="shared" si="138"/>
        <v/>
      </c>
      <c r="E371" s="658">
        <f t="shared" si="139"/>
        <v>0</v>
      </c>
      <c r="F371" s="659">
        <f t="shared" si="140"/>
        <v>0</v>
      </c>
      <c r="G371" s="660">
        <f t="shared" si="141"/>
        <v>0</v>
      </c>
      <c r="H371" s="660">
        <f t="shared" si="142"/>
        <v>0</v>
      </c>
      <c r="I371" s="660">
        <f t="shared" si="143"/>
        <v>0</v>
      </c>
      <c r="J371" s="660">
        <f t="shared" si="144"/>
        <v>0</v>
      </c>
      <c r="K371" s="660">
        <f t="shared" si="145"/>
        <v>0</v>
      </c>
      <c r="L371" s="661">
        <f t="shared" si="146"/>
        <v>0</v>
      </c>
      <c r="M371" s="659">
        <f t="shared" si="147"/>
        <v>0</v>
      </c>
      <c r="N371" s="660">
        <f t="shared" si="148"/>
        <v>0</v>
      </c>
      <c r="O371" s="660">
        <f t="shared" si="149"/>
        <v>0</v>
      </c>
      <c r="P371" s="660">
        <f t="shared" si="150"/>
        <v>0</v>
      </c>
      <c r="Q371" s="660">
        <f t="shared" si="151"/>
        <v>0</v>
      </c>
      <c r="R371" s="658">
        <f t="shared" si="129"/>
        <v>0</v>
      </c>
      <c r="S371" s="641">
        <f t="shared" si="152"/>
        <v>0</v>
      </c>
      <c r="T371" s="641">
        <f t="shared" si="153"/>
        <v>0</v>
      </c>
      <c r="U371" s="659">
        <f t="shared" si="154"/>
        <v>0</v>
      </c>
      <c r="V371" s="661">
        <f t="shared" si="155"/>
        <v>0</v>
      </c>
      <c r="W371" s="315">
        <f t="shared" si="156"/>
        <v>0</v>
      </c>
      <c r="X371" s="315">
        <f t="shared" si="130"/>
        <v>0</v>
      </c>
      <c r="Y371" s="315">
        <f t="shared" si="157"/>
        <v>0</v>
      </c>
      <c r="Z371" s="315">
        <f t="shared" si="158"/>
        <v>0</v>
      </c>
      <c r="AA371" s="321"/>
    </row>
    <row r="372" spans="1:27" x14ac:dyDescent="0.2">
      <c r="A372" s="642" t="s">
        <v>1305</v>
      </c>
      <c r="B372" s="643">
        <v>5173</v>
      </c>
      <c r="C372" s="643">
        <v>1</v>
      </c>
      <c r="D372" s="657" t="str">
        <f t="shared" si="138"/>
        <v/>
      </c>
      <c r="E372" s="658">
        <f t="shared" si="139"/>
        <v>0</v>
      </c>
      <c r="F372" s="659">
        <f t="shared" si="140"/>
        <v>0</v>
      </c>
      <c r="G372" s="660">
        <f t="shared" si="141"/>
        <v>0</v>
      </c>
      <c r="H372" s="660">
        <f t="shared" si="142"/>
        <v>0</v>
      </c>
      <c r="I372" s="660">
        <f t="shared" si="143"/>
        <v>0</v>
      </c>
      <c r="J372" s="660">
        <f t="shared" si="144"/>
        <v>0</v>
      </c>
      <c r="K372" s="660">
        <f t="shared" si="145"/>
        <v>0</v>
      </c>
      <c r="L372" s="661">
        <f t="shared" si="146"/>
        <v>0</v>
      </c>
      <c r="M372" s="659">
        <f t="shared" si="147"/>
        <v>0</v>
      </c>
      <c r="N372" s="660">
        <f t="shared" si="148"/>
        <v>0</v>
      </c>
      <c r="O372" s="660">
        <f t="shared" si="149"/>
        <v>0</v>
      </c>
      <c r="P372" s="660">
        <f t="shared" si="150"/>
        <v>0</v>
      </c>
      <c r="Q372" s="660">
        <f t="shared" si="151"/>
        <v>0</v>
      </c>
      <c r="R372" s="658">
        <f t="shared" si="129"/>
        <v>0</v>
      </c>
      <c r="S372" s="641">
        <f t="shared" si="152"/>
        <v>0</v>
      </c>
      <c r="T372" s="641">
        <f t="shared" si="153"/>
        <v>0</v>
      </c>
      <c r="U372" s="659">
        <f t="shared" si="154"/>
        <v>0</v>
      </c>
      <c r="V372" s="661">
        <f t="shared" si="155"/>
        <v>0</v>
      </c>
      <c r="W372" s="315">
        <f t="shared" si="156"/>
        <v>0</v>
      </c>
      <c r="X372" s="315">
        <f t="shared" si="130"/>
        <v>0</v>
      </c>
      <c r="Y372" s="315">
        <f t="shared" si="157"/>
        <v>0</v>
      </c>
      <c r="Z372" s="315">
        <f t="shared" si="158"/>
        <v>0</v>
      </c>
      <c r="AA372" s="321"/>
    </row>
    <row r="373" spans="1:27" x14ac:dyDescent="0.2">
      <c r="A373" s="642" t="s">
        <v>1260</v>
      </c>
      <c r="B373" s="643">
        <v>5166</v>
      </c>
      <c r="C373" s="643">
        <v>1</v>
      </c>
      <c r="D373" s="657" t="str">
        <f t="shared" si="138"/>
        <v/>
      </c>
      <c r="E373" s="658">
        <f t="shared" si="139"/>
        <v>0</v>
      </c>
      <c r="F373" s="659">
        <f t="shared" si="140"/>
        <v>0</v>
      </c>
      <c r="G373" s="660">
        <f t="shared" si="141"/>
        <v>0</v>
      </c>
      <c r="H373" s="660">
        <f t="shared" si="142"/>
        <v>0</v>
      </c>
      <c r="I373" s="660">
        <f t="shared" si="143"/>
        <v>0</v>
      </c>
      <c r="J373" s="660">
        <f t="shared" si="144"/>
        <v>0</v>
      </c>
      <c r="K373" s="660">
        <f t="shared" si="145"/>
        <v>0</v>
      </c>
      <c r="L373" s="661">
        <f t="shared" si="146"/>
        <v>0</v>
      </c>
      <c r="M373" s="659">
        <f t="shared" si="147"/>
        <v>0</v>
      </c>
      <c r="N373" s="660">
        <f t="shared" si="148"/>
        <v>0</v>
      </c>
      <c r="O373" s="660">
        <f t="shared" si="149"/>
        <v>0</v>
      </c>
      <c r="P373" s="660">
        <f t="shared" si="150"/>
        <v>0</v>
      </c>
      <c r="Q373" s="660">
        <f t="shared" si="151"/>
        <v>0</v>
      </c>
      <c r="R373" s="658">
        <f t="shared" si="129"/>
        <v>0</v>
      </c>
      <c r="S373" s="641">
        <f t="shared" si="152"/>
        <v>0</v>
      </c>
      <c r="T373" s="641">
        <f t="shared" si="153"/>
        <v>0</v>
      </c>
      <c r="U373" s="659">
        <f t="shared" si="154"/>
        <v>0</v>
      </c>
      <c r="V373" s="661">
        <f t="shared" si="155"/>
        <v>0</v>
      </c>
      <c r="W373" s="315">
        <f t="shared" si="156"/>
        <v>0</v>
      </c>
      <c r="X373" s="315">
        <f t="shared" si="130"/>
        <v>0</v>
      </c>
      <c r="Y373" s="315">
        <f t="shared" si="157"/>
        <v>0</v>
      </c>
      <c r="Z373" s="315">
        <f t="shared" si="158"/>
        <v>0</v>
      </c>
      <c r="AA373" s="321"/>
    </row>
    <row r="374" spans="1:27" x14ac:dyDescent="0.2">
      <c r="A374" s="642" t="s">
        <v>1306</v>
      </c>
      <c r="B374" s="643">
        <v>5174</v>
      </c>
      <c r="C374" s="643">
        <v>1</v>
      </c>
      <c r="D374" s="657" t="str">
        <f t="shared" si="138"/>
        <v/>
      </c>
      <c r="E374" s="658">
        <f t="shared" si="139"/>
        <v>0</v>
      </c>
      <c r="F374" s="659">
        <f t="shared" si="140"/>
        <v>0</v>
      </c>
      <c r="G374" s="660">
        <f t="shared" si="141"/>
        <v>0</v>
      </c>
      <c r="H374" s="660">
        <f t="shared" si="142"/>
        <v>0</v>
      </c>
      <c r="I374" s="660">
        <f t="shared" si="143"/>
        <v>0</v>
      </c>
      <c r="J374" s="660">
        <f t="shared" si="144"/>
        <v>0</v>
      </c>
      <c r="K374" s="660">
        <f t="shared" si="145"/>
        <v>0</v>
      </c>
      <c r="L374" s="661">
        <f t="shared" si="146"/>
        <v>0</v>
      </c>
      <c r="M374" s="659">
        <f t="shared" si="147"/>
        <v>0</v>
      </c>
      <c r="N374" s="660">
        <f t="shared" si="148"/>
        <v>0</v>
      </c>
      <c r="O374" s="660">
        <f t="shared" si="149"/>
        <v>0</v>
      </c>
      <c r="P374" s="660">
        <f t="shared" si="150"/>
        <v>0</v>
      </c>
      <c r="Q374" s="660">
        <f t="shared" si="151"/>
        <v>0</v>
      </c>
      <c r="R374" s="658">
        <f t="shared" si="129"/>
        <v>0</v>
      </c>
      <c r="S374" s="641">
        <f t="shared" si="152"/>
        <v>0</v>
      </c>
      <c r="T374" s="641">
        <f t="shared" si="153"/>
        <v>0</v>
      </c>
      <c r="U374" s="659">
        <f t="shared" si="154"/>
        <v>0</v>
      </c>
      <c r="V374" s="661">
        <f t="shared" si="155"/>
        <v>0</v>
      </c>
      <c r="W374" s="315">
        <f t="shared" si="156"/>
        <v>0</v>
      </c>
      <c r="X374" s="315">
        <f t="shared" si="130"/>
        <v>0</v>
      </c>
      <c r="Y374" s="315">
        <f t="shared" si="157"/>
        <v>0</v>
      </c>
      <c r="Z374" s="315">
        <f t="shared" si="158"/>
        <v>0</v>
      </c>
      <c r="AA374" s="321"/>
    </row>
    <row r="375" spans="1:27" x14ac:dyDescent="0.2">
      <c r="A375" s="642" t="s">
        <v>1177</v>
      </c>
      <c r="B375" s="643">
        <v>5136</v>
      </c>
      <c r="C375" s="643">
        <v>1</v>
      </c>
      <c r="D375" s="657" t="str">
        <f t="shared" si="138"/>
        <v/>
      </c>
      <c r="E375" s="658">
        <f t="shared" si="139"/>
        <v>0</v>
      </c>
      <c r="F375" s="659">
        <f t="shared" si="140"/>
        <v>0</v>
      </c>
      <c r="G375" s="660">
        <f t="shared" si="141"/>
        <v>0</v>
      </c>
      <c r="H375" s="660">
        <f t="shared" si="142"/>
        <v>0</v>
      </c>
      <c r="I375" s="660">
        <f t="shared" si="143"/>
        <v>0</v>
      </c>
      <c r="J375" s="660">
        <f t="shared" si="144"/>
        <v>0</v>
      </c>
      <c r="K375" s="660">
        <f t="shared" si="145"/>
        <v>0</v>
      </c>
      <c r="L375" s="661">
        <f t="shared" si="146"/>
        <v>0</v>
      </c>
      <c r="M375" s="659">
        <f t="shared" si="147"/>
        <v>0</v>
      </c>
      <c r="N375" s="660">
        <f t="shared" si="148"/>
        <v>0</v>
      </c>
      <c r="O375" s="660">
        <f t="shared" si="149"/>
        <v>0</v>
      </c>
      <c r="P375" s="660">
        <f t="shared" si="150"/>
        <v>0</v>
      </c>
      <c r="Q375" s="660">
        <f t="shared" si="151"/>
        <v>0</v>
      </c>
      <c r="R375" s="658">
        <f t="shared" si="129"/>
        <v>0</v>
      </c>
      <c r="S375" s="641">
        <f t="shared" si="152"/>
        <v>0</v>
      </c>
      <c r="T375" s="641">
        <f t="shared" si="153"/>
        <v>0</v>
      </c>
      <c r="U375" s="659">
        <f t="shared" si="154"/>
        <v>0</v>
      </c>
      <c r="V375" s="661">
        <f t="shared" si="155"/>
        <v>0</v>
      </c>
      <c r="W375" s="315">
        <f t="shared" si="156"/>
        <v>0</v>
      </c>
      <c r="X375" s="315">
        <f t="shared" si="130"/>
        <v>0</v>
      </c>
      <c r="Y375" s="315">
        <f t="shared" si="157"/>
        <v>0</v>
      </c>
      <c r="Z375" s="315">
        <f t="shared" si="158"/>
        <v>0</v>
      </c>
      <c r="AA375" s="321"/>
    </row>
    <row r="376" spans="1:27" x14ac:dyDescent="0.2">
      <c r="A376" s="642" t="s">
        <v>673</v>
      </c>
      <c r="B376" s="643"/>
      <c r="C376" s="643">
        <v>0</v>
      </c>
      <c r="D376" s="657" t="str">
        <f t="shared" ref="D376:D388" si="181">IF(W376&gt;2,"Problem?",IF(W376=2,"??",IF(W376=1,"Rounding?",IF(L376+O376&gt;0,"OK",IF(C376=0,"(alias)","")))))</f>
        <v>(alias)</v>
      </c>
      <c r="E376" s="658">
        <f t="shared" ref="E376:E388" si="182">C376*ROUND(F376-R376,1)</f>
        <v>0</v>
      </c>
      <c r="F376" s="659">
        <f t="shared" ref="F376:F388" si="183">SUMIF(DPVCODES,B376,DPCTONS)*C376-H376-G376</f>
        <v>0</v>
      </c>
      <c r="G376" s="660">
        <f t="shared" ref="G376:G388" si="184">SUMIF(DPVCODES,B376,DPmoglines)*C376</f>
        <v>0</v>
      </c>
      <c r="H376" s="660">
        <f t="shared" ref="H376:H388" si="185">SUMIF(DPVCODES,B376,DPGCTONS)*C376</f>
        <v>0</v>
      </c>
      <c r="I376" s="660">
        <f t="shared" ref="I376:I388" si="186">SUMIF(Q3VCODES,B376,Q3CTONS)*C376</f>
        <v>0</v>
      </c>
      <c r="J376" s="660">
        <f t="shared" ref="J376:J388" si="187">SUMIF(Q4VCODES,B376,Q4CTONS)*C376</f>
        <v>0</v>
      </c>
      <c r="K376" s="660">
        <f t="shared" ref="K376:K388" si="188">SUMIF(Q1CVCODES,B376,Q1CCTONS)*C376</f>
        <v>0</v>
      </c>
      <c r="L376" s="661">
        <f t="shared" ref="L376:L388" si="189">C376*(F376+H376+I376+J376+K376)</f>
        <v>0</v>
      </c>
      <c r="M376" s="659">
        <f t="shared" ref="M376:M388" si="190">SUMIF(DPVCODES,B376,DPAPTONS)*C376</f>
        <v>0</v>
      </c>
      <c r="N376" s="660">
        <f t="shared" ref="N376:N388" si="191">SUMIF(DPVCODES,B376,DPDPTONS)*C376</f>
        <v>0</v>
      </c>
      <c r="O376" s="660">
        <f t="shared" ref="O376:O388" si="192">C376*(M376+N376)</f>
        <v>0</v>
      </c>
      <c r="P376" s="660">
        <f t="shared" ref="P376:P388" si="193">SUMIF(Q2VCODES,B376,Q2BOTONS)*C376-U376</f>
        <v>0</v>
      </c>
      <c r="Q376" s="660">
        <f t="shared" ref="Q376:Q388" si="194">SUMIF(Q1BVCODES,B376,Q1BRSTONS)*C376</f>
        <v>0</v>
      </c>
      <c r="R376" s="658">
        <f t="shared" si="129"/>
        <v>0</v>
      </c>
      <c r="S376" s="641">
        <f t="shared" ref="S376:S388" si="195">IF(+E376&gt;0.1,1,IF(+E376&lt;-0.1,1,0))</f>
        <v>0</v>
      </c>
      <c r="T376" s="641">
        <f t="shared" ref="T376:T388" si="196">IF(W376&gt;2,1,0)</f>
        <v>0</v>
      </c>
      <c r="U376" s="659">
        <f t="shared" ref="U376:U388" si="197">SUMIF(Q2VCODES,B376,Q2GTONS)*C376</f>
        <v>0</v>
      </c>
      <c r="V376" s="661">
        <f t="shared" ref="V376:V388" si="198">SUMIF(Q1CVCODES,B376,Q1CBOTONS)*C376</f>
        <v>0</v>
      </c>
      <c r="W376" s="315">
        <f t="shared" ref="W376:W388" si="199">IF(E376&lt;-0.5,4,IF(ABS(E376)&lt;0.1,0,IF(ABS(E376)&lt;=0.5,1,IF(E376&lt;0.01*L376,2,3))))</f>
        <v>0</v>
      </c>
      <c r="X376" s="315">
        <f t="shared" si="130"/>
        <v>0</v>
      </c>
      <c r="Y376" s="315">
        <f t="shared" ref="Y376:Y388" si="200">IF(W376=2,1,0)</f>
        <v>0</v>
      </c>
      <c r="Z376" s="315">
        <f t="shared" ref="Z376:Z388" si="201">IF(W376=1,1,0)</f>
        <v>0</v>
      </c>
      <c r="AA376" s="321"/>
    </row>
    <row r="377" spans="1:27" x14ac:dyDescent="0.2">
      <c r="A377" s="642" t="s">
        <v>674</v>
      </c>
      <c r="B377" s="643">
        <v>5016</v>
      </c>
      <c r="C377" s="643">
        <v>1</v>
      </c>
      <c r="D377" s="657" t="str">
        <f t="shared" si="181"/>
        <v/>
      </c>
      <c r="E377" s="658">
        <f t="shared" si="182"/>
        <v>0</v>
      </c>
      <c r="F377" s="659">
        <f t="shared" si="183"/>
        <v>0</v>
      </c>
      <c r="G377" s="660">
        <f t="shared" si="184"/>
        <v>0</v>
      </c>
      <c r="H377" s="660">
        <f t="shared" si="185"/>
        <v>0</v>
      </c>
      <c r="I377" s="660">
        <f t="shared" si="186"/>
        <v>0</v>
      </c>
      <c r="J377" s="660">
        <f t="shared" si="187"/>
        <v>0</v>
      </c>
      <c r="K377" s="660">
        <f t="shared" si="188"/>
        <v>0</v>
      </c>
      <c r="L377" s="661">
        <f t="shared" si="189"/>
        <v>0</v>
      </c>
      <c r="M377" s="659">
        <f t="shared" si="190"/>
        <v>0</v>
      </c>
      <c r="N377" s="660">
        <f t="shared" si="191"/>
        <v>0</v>
      </c>
      <c r="O377" s="660">
        <f t="shared" si="192"/>
        <v>0</v>
      </c>
      <c r="P377" s="660">
        <f t="shared" si="193"/>
        <v>0</v>
      </c>
      <c r="Q377" s="660">
        <f t="shared" si="194"/>
        <v>0</v>
      </c>
      <c r="R377" s="658">
        <f t="shared" si="129"/>
        <v>0</v>
      </c>
      <c r="S377" s="641">
        <f t="shared" si="195"/>
        <v>0</v>
      </c>
      <c r="T377" s="641">
        <f t="shared" si="196"/>
        <v>0</v>
      </c>
      <c r="U377" s="659">
        <f t="shared" si="197"/>
        <v>0</v>
      </c>
      <c r="V377" s="661">
        <f t="shared" si="198"/>
        <v>0</v>
      </c>
      <c r="W377" s="315">
        <f t="shared" si="199"/>
        <v>0</v>
      </c>
      <c r="X377" s="315">
        <f t="shared" si="130"/>
        <v>0</v>
      </c>
      <c r="Y377" s="315">
        <f t="shared" si="200"/>
        <v>0</v>
      </c>
      <c r="Z377" s="315">
        <f t="shared" si="201"/>
        <v>0</v>
      </c>
      <c r="AA377" s="321"/>
    </row>
    <row r="378" spans="1:27" x14ac:dyDescent="0.2">
      <c r="A378" s="642" t="s">
        <v>675</v>
      </c>
      <c r="B378" s="643">
        <v>6133</v>
      </c>
      <c r="C378" s="643">
        <v>1</v>
      </c>
      <c r="D378" s="657" t="str">
        <f t="shared" si="181"/>
        <v/>
      </c>
      <c r="E378" s="658">
        <f t="shared" si="182"/>
        <v>0</v>
      </c>
      <c r="F378" s="659">
        <f t="shared" si="183"/>
        <v>0</v>
      </c>
      <c r="G378" s="660">
        <f t="shared" si="184"/>
        <v>0</v>
      </c>
      <c r="H378" s="660">
        <f t="shared" si="185"/>
        <v>0</v>
      </c>
      <c r="I378" s="660">
        <f t="shared" si="186"/>
        <v>0</v>
      </c>
      <c r="J378" s="660">
        <f t="shared" si="187"/>
        <v>0</v>
      </c>
      <c r="K378" s="660">
        <f t="shared" si="188"/>
        <v>0</v>
      </c>
      <c r="L378" s="661">
        <f t="shared" si="189"/>
        <v>0</v>
      </c>
      <c r="M378" s="659">
        <f t="shared" si="190"/>
        <v>0</v>
      </c>
      <c r="N378" s="660">
        <f t="shared" si="191"/>
        <v>0</v>
      </c>
      <c r="O378" s="660">
        <f t="shared" si="192"/>
        <v>0</v>
      </c>
      <c r="P378" s="660">
        <f t="shared" si="193"/>
        <v>0</v>
      </c>
      <c r="Q378" s="660">
        <f t="shared" si="194"/>
        <v>0</v>
      </c>
      <c r="R378" s="658">
        <f t="shared" si="129"/>
        <v>0</v>
      </c>
      <c r="S378" s="641">
        <f t="shared" si="195"/>
        <v>0</v>
      </c>
      <c r="T378" s="641">
        <f t="shared" si="196"/>
        <v>0</v>
      </c>
      <c r="U378" s="659">
        <f t="shared" si="197"/>
        <v>0</v>
      </c>
      <c r="V378" s="661">
        <f t="shared" si="198"/>
        <v>0</v>
      </c>
      <c r="W378" s="315">
        <f t="shared" si="199"/>
        <v>0</v>
      </c>
      <c r="X378" s="315">
        <f t="shared" si="130"/>
        <v>0</v>
      </c>
      <c r="Y378" s="315">
        <f t="shared" si="200"/>
        <v>0</v>
      </c>
      <c r="Z378" s="315">
        <f t="shared" si="201"/>
        <v>0</v>
      </c>
      <c r="AA378" s="321"/>
    </row>
    <row r="379" spans="1:27" x14ac:dyDescent="0.2">
      <c r="A379" s="642" t="s">
        <v>66</v>
      </c>
      <c r="B379" s="643">
        <v>6035</v>
      </c>
      <c r="C379" s="643">
        <v>1</v>
      </c>
      <c r="D379" s="657" t="str">
        <f t="shared" si="181"/>
        <v/>
      </c>
      <c r="E379" s="658">
        <f t="shared" si="182"/>
        <v>0</v>
      </c>
      <c r="F379" s="659">
        <f t="shared" si="183"/>
        <v>0</v>
      </c>
      <c r="G379" s="660">
        <f t="shared" si="184"/>
        <v>0</v>
      </c>
      <c r="H379" s="660">
        <f t="shared" si="185"/>
        <v>0</v>
      </c>
      <c r="I379" s="660">
        <f t="shared" si="186"/>
        <v>0</v>
      </c>
      <c r="J379" s="660">
        <f t="shared" si="187"/>
        <v>0</v>
      </c>
      <c r="K379" s="660">
        <f t="shared" si="188"/>
        <v>0</v>
      </c>
      <c r="L379" s="661">
        <f t="shared" si="189"/>
        <v>0</v>
      </c>
      <c r="M379" s="659">
        <f t="shared" si="190"/>
        <v>0</v>
      </c>
      <c r="N379" s="660">
        <f t="shared" si="191"/>
        <v>0</v>
      </c>
      <c r="O379" s="660">
        <f t="shared" si="192"/>
        <v>0</v>
      </c>
      <c r="P379" s="660">
        <f t="shared" si="193"/>
        <v>0</v>
      </c>
      <c r="Q379" s="660">
        <f t="shared" si="194"/>
        <v>0</v>
      </c>
      <c r="R379" s="658">
        <f t="shared" si="129"/>
        <v>0</v>
      </c>
      <c r="S379" s="641">
        <f t="shared" si="195"/>
        <v>0</v>
      </c>
      <c r="T379" s="641">
        <f t="shared" si="196"/>
        <v>0</v>
      </c>
      <c r="U379" s="659">
        <f t="shared" si="197"/>
        <v>0</v>
      </c>
      <c r="V379" s="661">
        <f t="shared" si="198"/>
        <v>0</v>
      </c>
      <c r="W379" s="315">
        <f t="shared" si="199"/>
        <v>0</v>
      </c>
      <c r="X379" s="315">
        <f t="shared" si="130"/>
        <v>0</v>
      </c>
      <c r="Y379" s="315">
        <f t="shared" si="200"/>
        <v>0</v>
      </c>
      <c r="Z379" s="315">
        <f t="shared" si="201"/>
        <v>0</v>
      </c>
      <c r="AA379" s="321"/>
    </row>
    <row r="380" spans="1:27" x14ac:dyDescent="0.2">
      <c r="A380" s="642" t="s">
        <v>676</v>
      </c>
      <c r="B380" s="643">
        <v>6125</v>
      </c>
      <c r="C380" s="643">
        <v>1</v>
      </c>
      <c r="D380" s="657" t="str">
        <f t="shared" si="181"/>
        <v/>
      </c>
      <c r="E380" s="658">
        <f t="shared" si="182"/>
        <v>0</v>
      </c>
      <c r="F380" s="659">
        <f t="shared" si="183"/>
        <v>0</v>
      </c>
      <c r="G380" s="660">
        <f t="shared" si="184"/>
        <v>0</v>
      </c>
      <c r="H380" s="660">
        <f t="shared" si="185"/>
        <v>0</v>
      </c>
      <c r="I380" s="660">
        <f t="shared" si="186"/>
        <v>0</v>
      </c>
      <c r="J380" s="660">
        <f t="shared" si="187"/>
        <v>0</v>
      </c>
      <c r="K380" s="660">
        <f t="shared" si="188"/>
        <v>0</v>
      </c>
      <c r="L380" s="661">
        <f t="shared" si="189"/>
        <v>0</v>
      </c>
      <c r="M380" s="659">
        <f t="shared" si="190"/>
        <v>0</v>
      </c>
      <c r="N380" s="660">
        <f t="shared" si="191"/>
        <v>0</v>
      </c>
      <c r="O380" s="660">
        <f t="shared" si="192"/>
        <v>0</v>
      </c>
      <c r="P380" s="660">
        <f t="shared" si="193"/>
        <v>0</v>
      </c>
      <c r="Q380" s="660">
        <f t="shared" si="194"/>
        <v>0</v>
      </c>
      <c r="R380" s="658">
        <f t="shared" si="129"/>
        <v>0</v>
      </c>
      <c r="S380" s="641">
        <f t="shared" si="195"/>
        <v>0</v>
      </c>
      <c r="T380" s="641">
        <f t="shared" si="196"/>
        <v>0</v>
      </c>
      <c r="U380" s="659">
        <f t="shared" si="197"/>
        <v>0</v>
      </c>
      <c r="V380" s="661">
        <f t="shared" si="198"/>
        <v>0</v>
      </c>
      <c r="W380" s="315">
        <f t="shared" si="199"/>
        <v>0</v>
      </c>
      <c r="X380" s="315">
        <f t="shared" si="130"/>
        <v>0</v>
      </c>
      <c r="Y380" s="315">
        <f t="shared" si="200"/>
        <v>0</v>
      </c>
      <c r="Z380" s="315">
        <f t="shared" si="201"/>
        <v>0</v>
      </c>
      <c r="AA380" s="321"/>
    </row>
    <row r="381" spans="1:27" x14ac:dyDescent="0.2">
      <c r="A381" s="642" t="s">
        <v>772</v>
      </c>
      <c r="B381" s="643">
        <v>7032</v>
      </c>
      <c r="C381" s="643">
        <v>1</v>
      </c>
      <c r="D381" s="657" t="str">
        <f t="shared" si="181"/>
        <v/>
      </c>
      <c r="E381" s="658">
        <f t="shared" si="182"/>
        <v>0</v>
      </c>
      <c r="F381" s="659">
        <f t="shared" si="183"/>
        <v>0</v>
      </c>
      <c r="G381" s="660">
        <f t="shared" si="184"/>
        <v>0</v>
      </c>
      <c r="H381" s="660">
        <f t="shared" si="185"/>
        <v>0</v>
      </c>
      <c r="I381" s="660">
        <f t="shared" si="186"/>
        <v>0</v>
      </c>
      <c r="J381" s="660">
        <f t="shared" si="187"/>
        <v>0</v>
      </c>
      <c r="K381" s="660">
        <f t="shared" si="188"/>
        <v>0</v>
      </c>
      <c r="L381" s="661">
        <f t="shared" si="189"/>
        <v>0</v>
      </c>
      <c r="M381" s="659">
        <f t="shared" si="190"/>
        <v>0</v>
      </c>
      <c r="N381" s="660">
        <f t="shared" si="191"/>
        <v>0</v>
      </c>
      <c r="O381" s="660">
        <f t="shared" si="192"/>
        <v>0</v>
      </c>
      <c r="P381" s="660">
        <f t="shared" si="193"/>
        <v>0</v>
      </c>
      <c r="Q381" s="660">
        <f t="shared" si="194"/>
        <v>0</v>
      </c>
      <c r="R381" s="658">
        <f t="shared" si="129"/>
        <v>0</v>
      </c>
      <c r="S381" s="641">
        <f t="shared" si="195"/>
        <v>0</v>
      </c>
      <c r="T381" s="641">
        <f t="shared" si="196"/>
        <v>0</v>
      </c>
      <c r="U381" s="659">
        <f t="shared" si="197"/>
        <v>0</v>
      </c>
      <c r="V381" s="661">
        <f t="shared" si="198"/>
        <v>0</v>
      </c>
      <c r="W381" s="315">
        <f t="shared" si="199"/>
        <v>0</v>
      </c>
      <c r="X381" s="315">
        <f t="shared" si="130"/>
        <v>0</v>
      </c>
      <c r="Y381" s="315">
        <f t="shared" si="200"/>
        <v>0</v>
      </c>
      <c r="Z381" s="315">
        <f t="shared" si="201"/>
        <v>0</v>
      </c>
      <c r="AA381" s="321"/>
    </row>
    <row r="382" spans="1:27" x14ac:dyDescent="0.2">
      <c r="A382" s="642" t="s">
        <v>1197</v>
      </c>
      <c r="B382" s="643">
        <v>5143</v>
      </c>
      <c r="C382" s="643">
        <v>1</v>
      </c>
      <c r="D382" s="657" t="str">
        <f t="shared" si="181"/>
        <v/>
      </c>
      <c r="E382" s="658">
        <f t="shared" si="182"/>
        <v>0</v>
      </c>
      <c r="F382" s="659">
        <f t="shared" si="183"/>
        <v>0</v>
      </c>
      <c r="G382" s="660">
        <f t="shared" si="184"/>
        <v>0</v>
      </c>
      <c r="H382" s="660">
        <f t="shared" si="185"/>
        <v>0</v>
      </c>
      <c r="I382" s="660">
        <f t="shared" si="186"/>
        <v>0</v>
      </c>
      <c r="J382" s="660">
        <f t="shared" si="187"/>
        <v>0</v>
      </c>
      <c r="K382" s="660">
        <f t="shared" si="188"/>
        <v>0</v>
      </c>
      <c r="L382" s="661">
        <f t="shared" si="189"/>
        <v>0</v>
      </c>
      <c r="M382" s="659">
        <f t="shared" si="190"/>
        <v>0</v>
      </c>
      <c r="N382" s="660">
        <f t="shared" si="191"/>
        <v>0</v>
      </c>
      <c r="O382" s="660">
        <f t="shared" si="192"/>
        <v>0</v>
      </c>
      <c r="P382" s="660">
        <f t="shared" si="193"/>
        <v>0</v>
      </c>
      <c r="Q382" s="660">
        <f t="shared" si="194"/>
        <v>0</v>
      </c>
      <c r="R382" s="658">
        <f t="shared" si="129"/>
        <v>0</v>
      </c>
      <c r="S382" s="641">
        <f t="shared" si="195"/>
        <v>0</v>
      </c>
      <c r="T382" s="641">
        <f t="shared" si="196"/>
        <v>0</v>
      </c>
      <c r="U382" s="659">
        <f t="shared" si="197"/>
        <v>0</v>
      </c>
      <c r="V382" s="661">
        <f t="shared" si="198"/>
        <v>0</v>
      </c>
      <c r="W382" s="315">
        <f t="shared" si="199"/>
        <v>0</v>
      </c>
      <c r="X382" s="315">
        <f t="shared" si="130"/>
        <v>0</v>
      </c>
      <c r="Y382" s="315">
        <f t="shared" si="200"/>
        <v>0</v>
      </c>
      <c r="Z382" s="315">
        <f t="shared" si="201"/>
        <v>0</v>
      </c>
      <c r="AA382" s="321"/>
    </row>
    <row r="383" spans="1:27" x14ac:dyDescent="0.2">
      <c r="A383" s="642" t="s">
        <v>677</v>
      </c>
      <c r="B383" s="643">
        <v>5020</v>
      </c>
      <c r="C383" s="643">
        <v>1</v>
      </c>
      <c r="D383" s="657" t="str">
        <f t="shared" si="181"/>
        <v/>
      </c>
      <c r="E383" s="658">
        <f t="shared" si="182"/>
        <v>0</v>
      </c>
      <c r="F383" s="659">
        <f t="shared" si="183"/>
        <v>0</v>
      </c>
      <c r="G383" s="660">
        <f t="shared" si="184"/>
        <v>0</v>
      </c>
      <c r="H383" s="660">
        <f t="shared" si="185"/>
        <v>0</v>
      </c>
      <c r="I383" s="660">
        <f t="shared" si="186"/>
        <v>0</v>
      </c>
      <c r="J383" s="660">
        <f t="shared" si="187"/>
        <v>0</v>
      </c>
      <c r="K383" s="660">
        <f t="shared" si="188"/>
        <v>0</v>
      </c>
      <c r="L383" s="661">
        <f t="shared" si="189"/>
        <v>0</v>
      </c>
      <c r="M383" s="659">
        <f t="shared" si="190"/>
        <v>0</v>
      </c>
      <c r="N383" s="660">
        <f t="shared" si="191"/>
        <v>0</v>
      </c>
      <c r="O383" s="660">
        <f t="shared" si="192"/>
        <v>0</v>
      </c>
      <c r="P383" s="660">
        <f t="shared" si="193"/>
        <v>0</v>
      </c>
      <c r="Q383" s="660">
        <f t="shared" si="194"/>
        <v>0</v>
      </c>
      <c r="R383" s="658">
        <f t="shared" si="129"/>
        <v>0</v>
      </c>
      <c r="S383" s="641">
        <f t="shared" si="195"/>
        <v>0</v>
      </c>
      <c r="T383" s="641">
        <f t="shared" si="196"/>
        <v>0</v>
      </c>
      <c r="U383" s="659">
        <f t="shared" si="197"/>
        <v>0</v>
      </c>
      <c r="V383" s="661">
        <f t="shared" si="198"/>
        <v>0</v>
      </c>
      <c r="W383" s="315">
        <f t="shared" si="199"/>
        <v>0</v>
      </c>
      <c r="X383" s="315">
        <f t="shared" si="130"/>
        <v>0</v>
      </c>
      <c r="Y383" s="315">
        <f t="shared" si="200"/>
        <v>0</v>
      </c>
      <c r="Z383" s="315">
        <f t="shared" si="201"/>
        <v>0</v>
      </c>
      <c r="AA383" s="321"/>
    </row>
    <row r="384" spans="1:27" x14ac:dyDescent="0.2">
      <c r="A384" s="642" t="s">
        <v>678</v>
      </c>
      <c r="B384" s="643">
        <v>5057</v>
      </c>
      <c r="C384" s="643">
        <v>1</v>
      </c>
      <c r="D384" s="657" t="str">
        <f t="shared" si="181"/>
        <v/>
      </c>
      <c r="E384" s="658">
        <f t="shared" si="182"/>
        <v>0</v>
      </c>
      <c r="F384" s="659">
        <f t="shared" si="183"/>
        <v>0</v>
      </c>
      <c r="G384" s="660">
        <f t="shared" si="184"/>
        <v>0</v>
      </c>
      <c r="H384" s="660">
        <f t="shared" si="185"/>
        <v>0</v>
      </c>
      <c r="I384" s="660">
        <f t="shared" si="186"/>
        <v>0</v>
      </c>
      <c r="J384" s="660">
        <f t="shared" si="187"/>
        <v>0</v>
      </c>
      <c r="K384" s="660">
        <f t="shared" si="188"/>
        <v>0</v>
      </c>
      <c r="L384" s="661">
        <f t="shared" si="189"/>
        <v>0</v>
      </c>
      <c r="M384" s="659">
        <f t="shared" si="190"/>
        <v>0</v>
      </c>
      <c r="N384" s="660">
        <f t="shared" si="191"/>
        <v>0</v>
      </c>
      <c r="O384" s="660">
        <f t="shared" si="192"/>
        <v>0</v>
      </c>
      <c r="P384" s="660">
        <f t="shared" si="193"/>
        <v>0</v>
      </c>
      <c r="Q384" s="660">
        <f t="shared" si="194"/>
        <v>0</v>
      </c>
      <c r="R384" s="658">
        <f t="shared" si="129"/>
        <v>0</v>
      </c>
      <c r="S384" s="641">
        <f t="shared" si="195"/>
        <v>0</v>
      </c>
      <c r="T384" s="641">
        <f t="shared" si="196"/>
        <v>0</v>
      </c>
      <c r="U384" s="659">
        <f t="shared" si="197"/>
        <v>0</v>
      </c>
      <c r="V384" s="661">
        <f t="shared" si="198"/>
        <v>0</v>
      </c>
      <c r="W384" s="315">
        <f t="shared" si="199"/>
        <v>0</v>
      </c>
      <c r="X384" s="315">
        <f t="shared" si="130"/>
        <v>0</v>
      </c>
      <c r="Y384" s="315">
        <f t="shared" si="200"/>
        <v>0</v>
      </c>
      <c r="Z384" s="315">
        <f t="shared" si="201"/>
        <v>0</v>
      </c>
      <c r="AA384" s="321"/>
    </row>
    <row r="385" spans="1:27" x14ac:dyDescent="0.2">
      <c r="A385" s="642" t="s">
        <v>679</v>
      </c>
      <c r="B385" s="643">
        <v>5116</v>
      </c>
      <c r="C385" s="643">
        <v>1</v>
      </c>
      <c r="D385" s="657" t="str">
        <f t="shared" si="181"/>
        <v/>
      </c>
      <c r="E385" s="658">
        <f t="shared" si="182"/>
        <v>0</v>
      </c>
      <c r="F385" s="659">
        <f t="shared" si="183"/>
        <v>0</v>
      </c>
      <c r="G385" s="660">
        <f t="shared" si="184"/>
        <v>0</v>
      </c>
      <c r="H385" s="660">
        <f t="shared" si="185"/>
        <v>0</v>
      </c>
      <c r="I385" s="660">
        <f t="shared" si="186"/>
        <v>0</v>
      </c>
      <c r="J385" s="660">
        <f t="shared" si="187"/>
        <v>0</v>
      </c>
      <c r="K385" s="660">
        <f t="shared" si="188"/>
        <v>0</v>
      </c>
      <c r="L385" s="661">
        <f t="shared" si="189"/>
        <v>0</v>
      </c>
      <c r="M385" s="659">
        <f t="shared" si="190"/>
        <v>0</v>
      </c>
      <c r="N385" s="660">
        <f t="shared" si="191"/>
        <v>0</v>
      </c>
      <c r="O385" s="660">
        <f t="shared" si="192"/>
        <v>0</v>
      </c>
      <c r="P385" s="660">
        <f t="shared" si="193"/>
        <v>0</v>
      </c>
      <c r="Q385" s="660">
        <f t="shared" si="194"/>
        <v>0</v>
      </c>
      <c r="R385" s="658">
        <f t="shared" si="129"/>
        <v>0</v>
      </c>
      <c r="S385" s="641">
        <f t="shared" si="195"/>
        <v>0</v>
      </c>
      <c r="T385" s="641">
        <f t="shared" si="196"/>
        <v>0</v>
      </c>
      <c r="U385" s="659">
        <f t="shared" si="197"/>
        <v>0</v>
      </c>
      <c r="V385" s="661">
        <f t="shared" si="198"/>
        <v>0</v>
      </c>
      <c r="W385" s="315">
        <f t="shared" si="199"/>
        <v>0</v>
      </c>
      <c r="X385" s="315">
        <f t="shared" si="130"/>
        <v>0</v>
      </c>
      <c r="Y385" s="315">
        <f t="shared" si="200"/>
        <v>0</v>
      </c>
      <c r="Z385" s="315">
        <f t="shared" si="201"/>
        <v>0</v>
      </c>
      <c r="AA385" s="321"/>
    </row>
    <row r="386" spans="1:27" x14ac:dyDescent="0.2">
      <c r="A386" s="642" t="s">
        <v>680</v>
      </c>
      <c r="B386" s="643">
        <v>5024</v>
      </c>
      <c r="C386" s="643">
        <v>1</v>
      </c>
      <c r="D386" s="657" t="str">
        <f t="shared" si="181"/>
        <v/>
      </c>
      <c r="E386" s="658">
        <f t="shared" si="182"/>
        <v>0</v>
      </c>
      <c r="F386" s="659">
        <f t="shared" si="183"/>
        <v>0</v>
      </c>
      <c r="G386" s="660">
        <f t="shared" si="184"/>
        <v>0</v>
      </c>
      <c r="H386" s="660">
        <f t="shared" si="185"/>
        <v>0</v>
      </c>
      <c r="I386" s="660">
        <f t="shared" si="186"/>
        <v>0</v>
      </c>
      <c r="J386" s="660">
        <f t="shared" si="187"/>
        <v>0</v>
      </c>
      <c r="K386" s="660">
        <f t="shared" si="188"/>
        <v>0</v>
      </c>
      <c r="L386" s="661">
        <f t="shared" si="189"/>
        <v>0</v>
      </c>
      <c r="M386" s="659">
        <f t="shared" si="190"/>
        <v>0</v>
      </c>
      <c r="N386" s="660">
        <f t="shared" si="191"/>
        <v>0</v>
      </c>
      <c r="O386" s="660">
        <f t="shared" si="192"/>
        <v>0</v>
      </c>
      <c r="P386" s="660">
        <f t="shared" si="193"/>
        <v>0</v>
      </c>
      <c r="Q386" s="660">
        <f t="shared" si="194"/>
        <v>0</v>
      </c>
      <c r="R386" s="658">
        <f t="shared" si="129"/>
        <v>0</v>
      </c>
      <c r="S386" s="641">
        <f t="shared" si="195"/>
        <v>0</v>
      </c>
      <c r="T386" s="641">
        <f t="shared" si="196"/>
        <v>0</v>
      </c>
      <c r="U386" s="659">
        <f t="shared" si="197"/>
        <v>0</v>
      </c>
      <c r="V386" s="661">
        <f t="shared" si="198"/>
        <v>0</v>
      </c>
      <c r="W386" s="315">
        <f t="shared" si="199"/>
        <v>0</v>
      </c>
      <c r="X386" s="315">
        <f t="shared" si="130"/>
        <v>0</v>
      </c>
      <c r="Y386" s="315">
        <f t="shared" si="200"/>
        <v>0</v>
      </c>
      <c r="Z386" s="315">
        <f t="shared" si="201"/>
        <v>0</v>
      </c>
      <c r="AA386" s="321"/>
    </row>
    <row r="387" spans="1:27" x14ac:dyDescent="0.2">
      <c r="A387" s="642" t="s">
        <v>681</v>
      </c>
      <c r="B387" s="643">
        <v>5021</v>
      </c>
      <c r="C387" s="643">
        <v>1</v>
      </c>
      <c r="D387" s="657" t="str">
        <f>IF(W387&gt;2,"Problem?",IF(W387=2,"??",IF(W387=1,"Rounding?",IF(L387+O387&gt;0,"OK",IF(C387=0,"(alias)","")))))</f>
        <v/>
      </c>
      <c r="E387" s="658">
        <f>C387*ROUND(F387-R387,1)</f>
        <v>0</v>
      </c>
      <c r="F387" s="659">
        <f>SUMIF(DPVCODES,B387,DPCTONS)*C387-H387-G387</f>
        <v>0</v>
      </c>
      <c r="G387" s="660">
        <f>SUMIF(DPVCODES,B387,DPmoglines)*C387</f>
        <v>0</v>
      </c>
      <c r="H387" s="660">
        <f>SUMIF(DPVCODES,B387,DPGCTONS)*C387</f>
        <v>0</v>
      </c>
      <c r="I387" s="660">
        <f>SUMIF(Q3VCODES,B387,Q3CTONS)*C387</f>
        <v>0</v>
      </c>
      <c r="J387" s="660">
        <f>SUMIF(Q4VCODES,B387,Q4CTONS)*C387</f>
        <v>0</v>
      </c>
      <c r="K387" s="660">
        <f>SUMIF(Q1CVCODES,B387,Q1CCTONS)*C387</f>
        <v>0</v>
      </c>
      <c r="L387" s="661">
        <f>C387*(F387+H387+I387+J387+K387)</f>
        <v>0</v>
      </c>
      <c r="M387" s="659">
        <f>SUMIF(DPVCODES,B387,DPAPTONS)*C387</f>
        <v>0</v>
      </c>
      <c r="N387" s="660">
        <f>SUMIF(DPVCODES,B387,DPDPTONS)*C387</f>
        <v>0</v>
      </c>
      <c r="O387" s="660">
        <f>C387*(M387+N387)</f>
        <v>0</v>
      </c>
      <c r="P387" s="660">
        <f>SUMIF(Q2VCODES,B387,Q2BOTONS)*C387-U387</f>
        <v>0</v>
      </c>
      <c r="Q387" s="660">
        <f>SUMIF(Q1BVCODES,B387,Q1BRSTONS)*C387</f>
        <v>0</v>
      </c>
      <c r="R387" s="658">
        <f t="shared" si="129"/>
        <v>0</v>
      </c>
      <c r="S387" s="641">
        <f>IF(+E387&gt;0.1,1,IF(+E387&lt;-0.1,1,0))</f>
        <v>0</v>
      </c>
      <c r="T387" s="641">
        <f>IF(W387&gt;2,1,0)</f>
        <v>0</v>
      </c>
      <c r="U387" s="659">
        <f>SUMIF(Q2VCODES,B387,Q2GTONS)*C387</f>
        <v>0</v>
      </c>
      <c r="V387" s="661">
        <f>SUMIF(Q1CVCODES,B387,Q1CBOTONS)*C387</f>
        <v>0</v>
      </c>
      <c r="W387" s="315">
        <f>IF(E387&lt;-0.5,4,IF(ABS(E387)&lt;0.1,0,IF(ABS(E387)&lt;=0.5,1,IF(E387&lt;0.01*L387,2,3))))</f>
        <v>0</v>
      </c>
      <c r="X387" s="315">
        <f t="shared" si="130"/>
        <v>0</v>
      </c>
      <c r="Y387" s="315">
        <f>IF(W387=2,1,0)</f>
        <v>0</v>
      </c>
      <c r="Z387" s="315">
        <f>IF(W387=1,1,0)</f>
        <v>0</v>
      </c>
      <c r="AA387" s="321"/>
    </row>
    <row r="388" spans="1:27" x14ac:dyDescent="0.2">
      <c r="A388" s="642" t="s">
        <v>773</v>
      </c>
      <c r="B388" s="643">
        <v>5115</v>
      </c>
      <c r="C388" s="643">
        <v>1</v>
      </c>
      <c r="D388" s="657" t="str">
        <f t="shared" si="181"/>
        <v/>
      </c>
      <c r="E388" s="658">
        <f t="shared" si="182"/>
        <v>0</v>
      </c>
      <c r="F388" s="659">
        <f t="shared" si="183"/>
        <v>0</v>
      </c>
      <c r="G388" s="660">
        <f t="shared" si="184"/>
        <v>0</v>
      </c>
      <c r="H388" s="660">
        <f t="shared" si="185"/>
        <v>0</v>
      </c>
      <c r="I388" s="660">
        <f t="shared" si="186"/>
        <v>0</v>
      </c>
      <c r="J388" s="660">
        <f t="shared" si="187"/>
        <v>0</v>
      </c>
      <c r="K388" s="660">
        <f t="shared" si="188"/>
        <v>0</v>
      </c>
      <c r="L388" s="661">
        <f t="shared" si="189"/>
        <v>0</v>
      </c>
      <c r="M388" s="659">
        <f t="shared" si="190"/>
        <v>0</v>
      </c>
      <c r="N388" s="660">
        <f t="shared" si="191"/>
        <v>0</v>
      </c>
      <c r="O388" s="660">
        <f t="shared" si="192"/>
        <v>0</v>
      </c>
      <c r="P388" s="660">
        <f t="shared" si="193"/>
        <v>0</v>
      </c>
      <c r="Q388" s="660">
        <f t="shared" si="194"/>
        <v>0</v>
      </c>
      <c r="R388" s="658">
        <f t="shared" si="129"/>
        <v>0</v>
      </c>
      <c r="S388" s="641">
        <f t="shared" si="195"/>
        <v>0</v>
      </c>
      <c r="T388" s="641">
        <f t="shared" si="196"/>
        <v>0</v>
      </c>
      <c r="U388" s="659">
        <f t="shared" si="197"/>
        <v>0</v>
      </c>
      <c r="V388" s="661">
        <f t="shared" si="198"/>
        <v>0</v>
      </c>
      <c r="W388" s="315">
        <f t="shared" si="199"/>
        <v>0</v>
      </c>
      <c r="X388" s="315">
        <f t="shared" si="130"/>
        <v>0</v>
      </c>
      <c r="Y388" s="315">
        <f t="shared" si="200"/>
        <v>0</v>
      </c>
      <c r="Z388" s="315">
        <f t="shared" si="201"/>
        <v>0</v>
      </c>
      <c r="AA388" s="321"/>
    </row>
    <row r="389" spans="1:27" x14ac:dyDescent="0.2">
      <c r="A389" s="642" t="s">
        <v>682</v>
      </c>
      <c r="B389" s="643">
        <v>5019</v>
      </c>
      <c r="C389" s="643">
        <v>1</v>
      </c>
      <c r="D389" s="657" t="str">
        <f t="shared" ref="D389:D399" si="202">IF(W389&gt;2,"Problem?",IF(W389=2,"??",IF(W389=1,"Rounding?",IF(L389+O389&gt;0,"OK",IF(C389=0,"(alias)","")))))</f>
        <v/>
      </c>
      <c r="E389" s="658">
        <f t="shared" ref="E389:E399" si="203">C389*ROUND(F389-R389,1)</f>
        <v>0</v>
      </c>
      <c r="F389" s="659">
        <f t="shared" ref="F389:F399" si="204">SUMIF(DPVCODES,B389,DPCTONS)*C389-H389-G389</f>
        <v>0</v>
      </c>
      <c r="G389" s="660">
        <f t="shared" ref="G389:G399" si="205">SUMIF(DPVCODES,B389,DPmoglines)*C389</f>
        <v>0</v>
      </c>
      <c r="H389" s="660">
        <f t="shared" ref="H389:H399" si="206">SUMIF(DPVCODES,B389,DPGCTONS)*C389</f>
        <v>0</v>
      </c>
      <c r="I389" s="660">
        <f t="shared" ref="I389:I399" si="207">SUMIF(Q3VCODES,B389,Q3CTONS)*C389</f>
        <v>0</v>
      </c>
      <c r="J389" s="660">
        <f t="shared" ref="J389:J399" si="208">SUMIF(Q4VCODES,B389,Q4CTONS)*C389</f>
        <v>0</v>
      </c>
      <c r="K389" s="660">
        <f t="shared" ref="K389:K399" si="209">SUMIF(Q1CVCODES,B389,Q1CCTONS)*C389</f>
        <v>0</v>
      </c>
      <c r="L389" s="661">
        <f t="shared" ref="L389:L399" si="210">C389*(F389+H389+I389+J389+K389)</f>
        <v>0</v>
      </c>
      <c r="M389" s="659">
        <f t="shared" ref="M389:M399" si="211">SUMIF(DPVCODES,B389,DPAPTONS)*C389</f>
        <v>0</v>
      </c>
      <c r="N389" s="660">
        <f t="shared" ref="N389:N399" si="212">SUMIF(DPVCODES,B389,DPDPTONS)*C389</f>
        <v>0</v>
      </c>
      <c r="O389" s="660">
        <f t="shared" ref="O389:O399" si="213">C389*(M389+N389)</f>
        <v>0</v>
      </c>
      <c r="P389" s="660">
        <f t="shared" ref="P389:P399" si="214">SUMIF(Q2VCODES,B389,Q2BOTONS)*C389-U389</f>
        <v>0</v>
      </c>
      <c r="Q389" s="660">
        <f t="shared" ref="Q389:Q399" si="215">SUMIF(Q1BVCODES,B389,Q1BRSTONS)*C389</f>
        <v>0</v>
      </c>
      <c r="R389" s="658">
        <f t="shared" ref="R389:R399" si="216">ROUND(C389*(O389-P389-Q389),4)</f>
        <v>0</v>
      </c>
      <c r="S389" s="641">
        <f t="shared" ref="S389:S399" si="217">IF(+E389&gt;0.1,1,IF(+E389&lt;-0.1,1,0))</f>
        <v>0</v>
      </c>
      <c r="T389" s="641">
        <f t="shared" ref="T389:T399" si="218">IF(W389&gt;2,1,0)</f>
        <v>0</v>
      </c>
      <c r="U389" s="659">
        <f t="shared" ref="U389:U399" si="219">SUMIF(Q2VCODES,B389,Q2GTONS)*C389</f>
        <v>0</v>
      </c>
      <c r="V389" s="661">
        <f t="shared" ref="V389:V399" si="220">SUMIF(Q1CVCODES,B389,Q1CBOTONS)*C389</f>
        <v>0</v>
      </c>
      <c r="W389" s="315">
        <f t="shared" ref="W389:W399" si="221">IF(E389&lt;-0.5,4,IF(ABS(E389)&lt;0.1,0,IF(ABS(E389)&lt;=0.5,1,IF(E389&lt;0.01*L389,2,3))))</f>
        <v>0</v>
      </c>
      <c r="X389" s="315">
        <f t="shared" ref="X389:X399" si="222">IF(W389&gt;2,1,0)</f>
        <v>0</v>
      </c>
      <c r="Y389" s="315">
        <f t="shared" ref="Y389:Y399" si="223">IF(W389=2,1,0)</f>
        <v>0</v>
      </c>
      <c r="Z389" s="315">
        <f t="shared" ref="Z389:Z399" si="224">IF(W389=1,1,0)</f>
        <v>0</v>
      </c>
      <c r="AA389" s="321"/>
    </row>
    <row r="390" spans="1:27" x14ac:dyDescent="0.2">
      <c r="A390" s="642" t="s">
        <v>683</v>
      </c>
      <c r="B390" s="643">
        <v>5009</v>
      </c>
      <c r="C390" s="643">
        <v>1</v>
      </c>
      <c r="D390" s="657" t="str">
        <f t="shared" si="202"/>
        <v/>
      </c>
      <c r="E390" s="658">
        <f t="shared" si="203"/>
        <v>0</v>
      </c>
      <c r="F390" s="659">
        <f t="shared" si="204"/>
        <v>0</v>
      </c>
      <c r="G390" s="660">
        <f t="shared" si="205"/>
        <v>0</v>
      </c>
      <c r="H390" s="660">
        <f t="shared" si="206"/>
        <v>0</v>
      </c>
      <c r="I390" s="660">
        <f t="shared" si="207"/>
        <v>0</v>
      </c>
      <c r="J390" s="660">
        <f t="shared" si="208"/>
        <v>0</v>
      </c>
      <c r="K390" s="660">
        <f t="shared" si="209"/>
        <v>0</v>
      </c>
      <c r="L390" s="661">
        <f t="shared" si="210"/>
        <v>0</v>
      </c>
      <c r="M390" s="659">
        <f t="shared" si="211"/>
        <v>0</v>
      </c>
      <c r="N390" s="660">
        <f t="shared" si="212"/>
        <v>0</v>
      </c>
      <c r="O390" s="660">
        <f t="shared" si="213"/>
        <v>0</v>
      </c>
      <c r="P390" s="660">
        <f t="shared" si="214"/>
        <v>0</v>
      </c>
      <c r="Q390" s="660">
        <f t="shared" si="215"/>
        <v>0</v>
      </c>
      <c r="R390" s="658">
        <f t="shared" si="216"/>
        <v>0</v>
      </c>
      <c r="S390" s="641">
        <f t="shared" si="217"/>
        <v>0</v>
      </c>
      <c r="T390" s="641">
        <f t="shared" si="218"/>
        <v>0</v>
      </c>
      <c r="U390" s="659">
        <f t="shared" si="219"/>
        <v>0</v>
      </c>
      <c r="V390" s="661">
        <f t="shared" si="220"/>
        <v>0</v>
      </c>
      <c r="W390" s="315">
        <f t="shared" si="221"/>
        <v>0</v>
      </c>
      <c r="X390" s="315">
        <f t="shared" si="222"/>
        <v>0</v>
      </c>
      <c r="Y390" s="315">
        <f t="shared" si="223"/>
        <v>0</v>
      </c>
      <c r="Z390" s="315">
        <f t="shared" si="224"/>
        <v>0</v>
      </c>
      <c r="AA390" s="321"/>
    </row>
    <row r="391" spans="1:27" x14ac:dyDescent="0.2">
      <c r="A391" s="642" t="s">
        <v>1236</v>
      </c>
      <c r="B391" s="643">
        <v>5161</v>
      </c>
      <c r="C391" s="643">
        <v>1</v>
      </c>
      <c r="D391" s="657" t="str">
        <f t="shared" si="202"/>
        <v/>
      </c>
      <c r="E391" s="658">
        <f t="shared" si="203"/>
        <v>0</v>
      </c>
      <c r="F391" s="659">
        <f t="shared" si="204"/>
        <v>0</v>
      </c>
      <c r="G391" s="660">
        <f t="shared" si="205"/>
        <v>0</v>
      </c>
      <c r="H391" s="660">
        <f t="shared" si="206"/>
        <v>0</v>
      </c>
      <c r="I391" s="660">
        <f t="shared" si="207"/>
        <v>0</v>
      </c>
      <c r="J391" s="660">
        <f t="shared" si="208"/>
        <v>0</v>
      </c>
      <c r="K391" s="660">
        <f t="shared" si="209"/>
        <v>0</v>
      </c>
      <c r="L391" s="661">
        <f t="shared" si="210"/>
        <v>0</v>
      </c>
      <c r="M391" s="659">
        <f t="shared" si="211"/>
        <v>0</v>
      </c>
      <c r="N391" s="660">
        <f t="shared" si="212"/>
        <v>0</v>
      </c>
      <c r="O391" s="660">
        <f t="shared" si="213"/>
        <v>0</v>
      </c>
      <c r="P391" s="660">
        <f t="shared" si="214"/>
        <v>0</v>
      </c>
      <c r="Q391" s="660">
        <f t="shared" si="215"/>
        <v>0</v>
      </c>
      <c r="R391" s="658">
        <f t="shared" si="216"/>
        <v>0</v>
      </c>
      <c r="S391" s="641">
        <f t="shared" si="217"/>
        <v>0</v>
      </c>
      <c r="T391" s="641">
        <f t="shared" si="218"/>
        <v>0</v>
      </c>
      <c r="U391" s="659">
        <f t="shared" si="219"/>
        <v>0</v>
      </c>
      <c r="V391" s="661">
        <f t="shared" si="220"/>
        <v>0</v>
      </c>
      <c r="W391" s="315">
        <f t="shared" si="221"/>
        <v>0</v>
      </c>
      <c r="X391" s="315">
        <f t="shared" si="222"/>
        <v>0</v>
      </c>
      <c r="Y391" s="315">
        <f t="shared" si="223"/>
        <v>0</v>
      </c>
      <c r="Z391" s="315">
        <f t="shared" si="224"/>
        <v>0</v>
      </c>
      <c r="AA391" s="321"/>
    </row>
    <row r="392" spans="1:27" x14ac:dyDescent="0.2">
      <c r="A392" s="642" t="s">
        <v>684</v>
      </c>
      <c r="B392" s="643">
        <v>5117</v>
      </c>
      <c r="C392" s="643">
        <v>1</v>
      </c>
      <c r="D392" s="657" t="str">
        <f t="shared" si="202"/>
        <v/>
      </c>
      <c r="E392" s="658">
        <f t="shared" si="203"/>
        <v>0</v>
      </c>
      <c r="F392" s="659">
        <f t="shared" si="204"/>
        <v>0</v>
      </c>
      <c r="G392" s="660">
        <f t="shared" si="205"/>
        <v>0</v>
      </c>
      <c r="H392" s="660">
        <f t="shared" si="206"/>
        <v>0</v>
      </c>
      <c r="I392" s="660">
        <f t="shared" si="207"/>
        <v>0</v>
      </c>
      <c r="J392" s="660">
        <f t="shared" si="208"/>
        <v>0</v>
      </c>
      <c r="K392" s="660">
        <f t="shared" si="209"/>
        <v>0</v>
      </c>
      <c r="L392" s="661">
        <f t="shared" si="210"/>
        <v>0</v>
      </c>
      <c r="M392" s="659">
        <f t="shared" si="211"/>
        <v>0</v>
      </c>
      <c r="N392" s="660">
        <f t="shared" si="212"/>
        <v>0</v>
      </c>
      <c r="O392" s="660">
        <f t="shared" si="213"/>
        <v>0</v>
      </c>
      <c r="P392" s="660">
        <f t="shared" si="214"/>
        <v>0</v>
      </c>
      <c r="Q392" s="660">
        <f t="shared" si="215"/>
        <v>0</v>
      </c>
      <c r="R392" s="658">
        <f t="shared" si="216"/>
        <v>0</v>
      </c>
      <c r="S392" s="641">
        <f t="shared" si="217"/>
        <v>0</v>
      </c>
      <c r="T392" s="641">
        <f t="shared" si="218"/>
        <v>0</v>
      </c>
      <c r="U392" s="659">
        <f t="shared" si="219"/>
        <v>0</v>
      </c>
      <c r="V392" s="661">
        <f t="shared" si="220"/>
        <v>0</v>
      </c>
      <c r="W392" s="315">
        <f t="shared" si="221"/>
        <v>0</v>
      </c>
      <c r="X392" s="315">
        <f t="shared" si="222"/>
        <v>0</v>
      </c>
      <c r="Y392" s="315">
        <f t="shared" si="223"/>
        <v>0</v>
      </c>
      <c r="Z392" s="315">
        <f t="shared" si="224"/>
        <v>0</v>
      </c>
      <c r="AA392" s="321"/>
    </row>
    <row r="393" spans="1:27" x14ac:dyDescent="0.2">
      <c r="A393" s="642" t="s">
        <v>685</v>
      </c>
      <c r="B393" s="643">
        <v>5008</v>
      </c>
      <c r="C393" s="643">
        <v>1</v>
      </c>
      <c r="D393" s="657" t="str">
        <f t="shared" si="202"/>
        <v/>
      </c>
      <c r="E393" s="658">
        <f t="shared" si="203"/>
        <v>0</v>
      </c>
      <c r="F393" s="659">
        <f t="shared" si="204"/>
        <v>0</v>
      </c>
      <c r="G393" s="660">
        <f t="shared" si="205"/>
        <v>0</v>
      </c>
      <c r="H393" s="660">
        <f t="shared" si="206"/>
        <v>0</v>
      </c>
      <c r="I393" s="660">
        <f t="shared" si="207"/>
        <v>0</v>
      </c>
      <c r="J393" s="660">
        <f t="shared" si="208"/>
        <v>0</v>
      </c>
      <c r="K393" s="660">
        <f t="shared" si="209"/>
        <v>0</v>
      </c>
      <c r="L393" s="661">
        <f t="shared" si="210"/>
        <v>0</v>
      </c>
      <c r="M393" s="659">
        <f t="shared" si="211"/>
        <v>0</v>
      </c>
      <c r="N393" s="660">
        <f t="shared" si="212"/>
        <v>0</v>
      </c>
      <c r="O393" s="660">
        <f t="shared" si="213"/>
        <v>0</v>
      </c>
      <c r="P393" s="660">
        <f t="shared" si="214"/>
        <v>0</v>
      </c>
      <c r="Q393" s="660">
        <f t="shared" si="215"/>
        <v>0</v>
      </c>
      <c r="R393" s="658">
        <f t="shared" si="216"/>
        <v>0</v>
      </c>
      <c r="S393" s="641">
        <f t="shared" si="217"/>
        <v>0</v>
      </c>
      <c r="T393" s="641">
        <f t="shared" si="218"/>
        <v>0</v>
      </c>
      <c r="U393" s="659">
        <f t="shared" si="219"/>
        <v>0</v>
      </c>
      <c r="V393" s="661">
        <f t="shared" si="220"/>
        <v>0</v>
      </c>
      <c r="W393" s="315">
        <f t="shared" si="221"/>
        <v>0</v>
      </c>
      <c r="X393" s="315">
        <f t="shared" si="222"/>
        <v>0</v>
      </c>
      <c r="Y393" s="315">
        <f t="shared" si="223"/>
        <v>0</v>
      </c>
      <c r="Z393" s="315">
        <f t="shared" si="224"/>
        <v>0</v>
      </c>
      <c r="AA393" s="321"/>
    </row>
    <row r="394" spans="1:27" x14ac:dyDescent="0.2">
      <c r="A394" s="642" t="s">
        <v>686</v>
      </c>
      <c r="B394" s="643">
        <v>4007</v>
      </c>
      <c r="C394" s="643">
        <v>1</v>
      </c>
      <c r="D394" s="657" t="str">
        <f t="shared" si="202"/>
        <v/>
      </c>
      <c r="E394" s="658">
        <f t="shared" si="203"/>
        <v>0</v>
      </c>
      <c r="F394" s="659">
        <f t="shared" si="204"/>
        <v>0</v>
      </c>
      <c r="G394" s="660">
        <f t="shared" si="205"/>
        <v>0</v>
      </c>
      <c r="H394" s="660">
        <f t="shared" si="206"/>
        <v>0</v>
      </c>
      <c r="I394" s="660">
        <f t="shared" si="207"/>
        <v>0</v>
      </c>
      <c r="J394" s="660">
        <f t="shared" si="208"/>
        <v>0</v>
      </c>
      <c r="K394" s="660">
        <f t="shared" si="209"/>
        <v>0</v>
      </c>
      <c r="L394" s="661">
        <f t="shared" si="210"/>
        <v>0</v>
      </c>
      <c r="M394" s="659">
        <f t="shared" si="211"/>
        <v>0</v>
      </c>
      <c r="N394" s="660">
        <f t="shared" si="212"/>
        <v>0</v>
      </c>
      <c r="O394" s="660">
        <f t="shared" si="213"/>
        <v>0</v>
      </c>
      <c r="P394" s="660">
        <f t="shared" si="214"/>
        <v>0</v>
      </c>
      <c r="Q394" s="660">
        <f t="shared" si="215"/>
        <v>0</v>
      </c>
      <c r="R394" s="658">
        <f t="shared" si="216"/>
        <v>0</v>
      </c>
      <c r="S394" s="641">
        <f t="shared" si="217"/>
        <v>0</v>
      </c>
      <c r="T394" s="641">
        <f t="shared" si="218"/>
        <v>0</v>
      </c>
      <c r="U394" s="659">
        <f t="shared" si="219"/>
        <v>0</v>
      </c>
      <c r="V394" s="661">
        <f t="shared" si="220"/>
        <v>0</v>
      </c>
      <c r="W394" s="315">
        <f t="shared" si="221"/>
        <v>0</v>
      </c>
      <c r="X394" s="315">
        <f t="shared" si="222"/>
        <v>0</v>
      </c>
      <c r="Y394" s="315">
        <f t="shared" si="223"/>
        <v>0</v>
      </c>
      <c r="Z394" s="315">
        <f t="shared" si="224"/>
        <v>0</v>
      </c>
      <c r="AA394" s="321"/>
    </row>
    <row r="395" spans="1:27" x14ac:dyDescent="0.2">
      <c r="A395" s="642" t="s">
        <v>1199</v>
      </c>
      <c r="B395" s="643">
        <v>5145</v>
      </c>
      <c r="C395" s="643">
        <v>1</v>
      </c>
      <c r="D395" s="657" t="str">
        <f t="shared" si="202"/>
        <v/>
      </c>
      <c r="E395" s="658">
        <f t="shared" si="203"/>
        <v>0</v>
      </c>
      <c r="F395" s="659">
        <f t="shared" si="204"/>
        <v>0</v>
      </c>
      <c r="G395" s="660">
        <f t="shared" si="205"/>
        <v>0</v>
      </c>
      <c r="H395" s="660">
        <f t="shared" si="206"/>
        <v>0</v>
      </c>
      <c r="I395" s="660">
        <f t="shared" si="207"/>
        <v>0</v>
      </c>
      <c r="J395" s="660">
        <f t="shared" si="208"/>
        <v>0</v>
      </c>
      <c r="K395" s="660">
        <f t="shared" si="209"/>
        <v>0</v>
      </c>
      <c r="L395" s="661">
        <f t="shared" si="210"/>
        <v>0</v>
      </c>
      <c r="M395" s="659">
        <f t="shared" si="211"/>
        <v>0</v>
      </c>
      <c r="N395" s="660">
        <f t="shared" si="212"/>
        <v>0</v>
      </c>
      <c r="O395" s="660">
        <f t="shared" si="213"/>
        <v>0</v>
      </c>
      <c r="P395" s="660">
        <f t="shared" si="214"/>
        <v>0</v>
      </c>
      <c r="Q395" s="660">
        <f t="shared" si="215"/>
        <v>0</v>
      </c>
      <c r="R395" s="658">
        <f t="shared" si="216"/>
        <v>0</v>
      </c>
      <c r="S395" s="641">
        <f t="shared" si="217"/>
        <v>0</v>
      </c>
      <c r="T395" s="641">
        <f t="shared" si="218"/>
        <v>0</v>
      </c>
      <c r="U395" s="659">
        <f t="shared" si="219"/>
        <v>0</v>
      </c>
      <c r="V395" s="661">
        <f t="shared" si="220"/>
        <v>0</v>
      </c>
      <c r="W395" s="315">
        <f t="shared" si="221"/>
        <v>0</v>
      </c>
      <c r="X395" s="315">
        <f t="shared" si="222"/>
        <v>0</v>
      </c>
      <c r="Y395" s="315">
        <f t="shared" si="223"/>
        <v>0</v>
      </c>
      <c r="Z395" s="315">
        <f t="shared" si="224"/>
        <v>0</v>
      </c>
      <c r="AA395" s="321"/>
    </row>
    <row r="396" spans="1:27" x14ac:dyDescent="0.2">
      <c r="A396" s="642" t="s">
        <v>687</v>
      </c>
      <c r="B396" s="643">
        <v>5129</v>
      </c>
      <c r="C396" s="643">
        <v>1</v>
      </c>
      <c r="D396" s="657" t="str">
        <f t="shared" si="202"/>
        <v/>
      </c>
      <c r="E396" s="658">
        <f t="shared" si="203"/>
        <v>0</v>
      </c>
      <c r="F396" s="659">
        <f t="shared" si="204"/>
        <v>0</v>
      </c>
      <c r="G396" s="660">
        <f t="shared" si="205"/>
        <v>0</v>
      </c>
      <c r="H396" s="660">
        <f t="shared" si="206"/>
        <v>0</v>
      </c>
      <c r="I396" s="660">
        <f t="shared" si="207"/>
        <v>0</v>
      </c>
      <c r="J396" s="660">
        <f t="shared" si="208"/>
        <v>0</v>
      </c>
      <c r="K396" s="660">
        <f t="shared" si="209"/>
        <v>0</v>
      </c>
      <c r="L396" s="661">
        <f t="shared" si="210"/>
        <v>0</v>
      </c>
      <c r="M396" s="659">
        <f t="shared" si="211"/>
        <v>0</v>
      </c>
      <c r="N396" s="660">
        <f t="shared" si="212"/>
        <v>0</v>
      </c>
      <c r="O396" s="660">
        <f t="shared" si="213"/>
        <v>0</v>
      </c>
      <c r="P396" s="660">
        <f t="shared" si="214"/>
        <v>0</v>
      </c>
      <c r="Q396" s="660">
        <f t="shared" si="215"/>
        <v>0</v>
      </c>
      <c r="R396" s="658">
        <f t="shared" si="216"/>
        <v>0</v>
      </c>
      <c r="S396" s="641">
        <f t="shared" si="217"/>
        <v>0</v>
      </c>
      <c r="T396" s="641">
        <f t="shared" si="218"/>
        <v>0</v>
      </c>
      <c r="U396" s="659">
        <f t="shared" si="219"/>
        <v>0</v>
      </c>
      <c r="V396" s="661">
        <f t="shared" si="220"/>
        <v>0</v>
      </c>
      <c r="W396" s="315">
        <f t="shared" si="221"/>
        <v>0</v>
      </c>
      <c r="X396" s="315">
        <f t="shared" si="222"/>
        <v>0</v>
      </c>
      <c r="Y396" s="315">
        <f t="shared" si="223"/>
        <v>0</v>
      </c>
      <c r="Z396" s="315">
        <f t="shared" si="224"/>
        <v>0</v>
      </c>
      <c r="AA396" s="321"/>
    </row>
    <row r="397" spans="1:27" x14ac:dyDescent="0.2">
      <c r="A397" s="642" t="s">
        <v>688</v>
      </c>
      <c r="B397" s="643">
        <v>5003</v>
      </c>
      <c r="C397" s="643">
        <v>1</v>
      </c>
      <c r="D397" s="657" t="str">
        <f t="shared" si="202"/>
        <v/>
      </c>
      <c r="E397" s="658">
        <f t="shared" si="203"/>
        <v>0</v>
      </c>
      <c r="F397" s="659">
        <f t="shared" si="204"/>
        <v>0</v>
      </c>
      <c r="G397" s="660">
        <f t="shared" si="205"/>
        <v>0</v>
      </c>
      <c r="H397" s="660">
        <f t="shared" si="206"/>
        <v>0</v>
      </c>
      <c r="I397" s="660">
        <f t="shared" si="207"/>
        <v>0</v>
      </c>
      <c r="J397" s="660">
        <f t="shared" si="208"/>
        <v>0</v>
      </c>
      <c r="K397" s="660">
        <f t="shared" si="209"/>
        <v>0</v>
      </c>
      <c r="L397" s="661">
        <f t="shared" si="210"/>
        <v>0</v>
      </c>
      <c r="M397" s="659">
        <f t="shared" si="211"/>
        <v>0</v>
      </c>
      <c r="N397" s="660">
        <f t="shared" si="212"/>
        <v>0</v>
      </c>
      <c r="O397" s="660">
        <f t="shared" si="213"/>
        <v>0</v>
      </c>
      <c r="P397" s="660">
        <f t="shared" si="214"/>
        <v>0</v>
      </c>
      <c r="Q397" s="660">
        <f t="shared" si="215"/>
        <v>0</v>
      </c>
      <c r="R397" s="658">
        <f t="shared" si="216"/>
        <v>0</v>
      </c>
      <c r="S397" s="641">
        <f t="shared" si="217"/>
        <v>0</v>
      </c>
      <c r="T397" s="641">
        <f t="shared" si="218"/>
        <v>0</v>
      </c>
      <c r="U397" s="659">
        <f t="shared" si="219"/>
        <v>0</v>
      </c>
      <c r="V397" s="661">
        <f t="shared" si="220"/>
        <v>0</v>
      </c>
      <c r="W397" s="315">
        <f t="shared" si="221"/>
        <v>0</v>
      </c>
      <c r="X397" s="315">
        <f t="shared" si="222"/>
        <v>0</v>
      </c>
      <c r="Y397" s="315">
        <f t="shared" si="223"/>
        <v>0</v>
      </c>
      <c r="Z397" s="315">
        <f t="shared" si="224"/>
        <v>0</v>
      </c>
      <c r="AA397" s="321"/>
    </row>
    <row r="398" spans="1:27" x14ac:dyDescent="0.2">
      <c r="A398" s="642" t="s">
        <v>63</v>
      </c>
      <c r="B398" s="643">
        <v>5091</v>
      </c>
      <c r="C398" s="643">
        <v>1</v>
      </c>
      <c r="D398" s="657" t="str">
        <f t="shared" si="202"/>
        <v/>
      </c>
      <c r="E398" s="658">
        <f t="shared" si="203"/>
        <v>0</v>
      </c>
      <c r="F398" s="659">
        <f t="shared" si="204"/>
        <v>0</v>
      </c>
      <c r="G398" s="660">
        <f t="shared" si="205"/>
        <v>0</v>
      </c>
      <c r="H398" s="660">
        <f t="shared" si="206"/>
        <v>0</v>
      </c>
      <c r="I398" s="660">
        <f t="shared" si="207"/>
        <v>0</v>
      </c>
      <c r="J398" s="660">
        <f t="shared" si="208"/>
        <v>0</v>
      </c>
      <c r="K398" s="660">
        <f t="shared" si="209"/>
        <v>0</v>
      </c>
      <c r="L398" s="661">
        <f t="shared" si="210"/>
        <v>0</v>
      </c>
      <c r="M398" s="659">
        <f t="shared" si="211"/>
        <v>0</v>
      </c>
      <c r="N398" s="660">
        <f t="shared" si="212"/>
        <v>0</v>
      </c>
      <c r="O398" s="660">
        <f t="shared" si="213"/>
        <v>0</v>
      </c>
      <c r="P398" s="660">
        <f t="shared" si="214"/>
        <v>0</v>
      </c>
      <c r="Q398" s="660">
        <f t="shared" si="215"/>
        <v>0</v>
      </c>
      <c r="R398" s="658">
        <f t="shared" si="216"/>
        <v>0</v>
      </c>
      <c r="S398" s="641">
        <f t="shared" si="217"/>
        <v>0</v>
      </c>
      <c r="T398" s="641">
        <f t="shared" si="218"/>
        <v>0</v>
      </c>
      <c r="U398" s="659">
        <f t="shared" si="219"/>
        <v>0</v>
      </c>
      <c r="V398" s="661">
        <f t="shared" si="220"/>
        <v>0</v>
      </c>
      <c r="W398" s="315">
        <f t="shared" si="221"/>
        <v>0</v>
      </c>
      <c r="X398" s="315">
        <f t="shared" si="222"/>
        <v>0</v>
      </c>
      <c r="Y398" s="315">
        <f t="shared" si="223"/>
        <v>0</v>
      </c>
      <c r="Z398" s="315">
        <f t="shared" si="224"/>
        <v>0</v>
      </c>
      <c r="AA398" s="321"/>
    </row>
    <row r="399" spans="1:27" x14ac:dyDescent="0.2">
      <c r="A399" s="642" t="s">
        <v>64</v>
      </c>
      <c r="B399" s="643">
        <v>5098</v>
      </c>
      <c r="C399" s="643">
        <v>1</v>
      </c>
      <c r="D399" s="657" t="str">
        <f t="shared" si="202"/>
        <v/>
      </c>
      <c r="E399" s="658">
        <f t="shared" si="203"/>
        <v>0</v>
      </c>
      <c r="F399" s="659">
        <f t="shared" si="204"/>
        <v>0</v>
      </c>
      <c r="G399" s="660">
        <f t="shared" si="205"/>
        <v>0</v>
      </c>
      <c r="H399" s="660">
        <f t="shared" si="206"/>
        <v>0</v>
      </c>
      <c r="I399" s="660">
        <f t="shared" si="207"/>
        <v>0</v>
      </c>
      <c r="J399" s="660">
        <f t="shared" si="208"/>
        <v>0</v>
      </c>
      <c r="K399" s="660">
        <f t="shared" si="209"/>
        <v>0</v>
      </c>
      <c r="L399" s="661">
        <f t="shared" si="210"/>
        <v>0</v>
      </c>
      <c r="M399" s="659">
        <f t="shared" si="211"/>
        <v>0</v>
      </c>
      <c r="N399" s="660">
        <f t="shared" si="212"/>
        <v>0</v>
      </c>
      <c r="O399" s="660">
        <f t="shared" si="213"/>
        <v>0</v>
      </c>
      <c r="P399" s="660">
        <f t="shared" si="214"/>
        <v>0</v>
      </c>
      <c r="Q399" s="660">
        <f t="shared" si="215"/>
        <v>0</v>
      </c>
      <c r="R399" s="658">
        <f t="shared" si="216"/>
        <v>0</v>
      </c>
      <c r="S399" s="641">
        <f t="shared" si="217"/>
        <v>0</v>
      </c>
      <c r="T399" s="641">
        <f t="shared" si="218"/>
        <v>0</v>
      </c>
      <c r="U399" s="659">
        <f t="shared" si="219"/>
        <v>0</v>
      </c>
      <c r="V399" s="661">
        <f t="shared" si="220"/>
        <v>0</v>
      </c>
      <c r="W399" s="315">
        <f t="shared" si="221"/>
        <v>0</v>
      </c>
      <c r="X399" s="315">
        <f t="shared" si="222"/>
        <v>0</v>
      </c>
      <c r="Y399" s="315">
        <f t="shared" si="223"/>
        <v>0</v>
      </c>
      <c r="Z399" s="315">
        <f t="shared" si="224"/>
        <v>0</v>
      </c>
      <c r="AA399" s="321"/>
    </row>
    <row r="400" spans="1:27" x14ac:dyDescent="0.2">
      <c r="A400" s="642" t="s">
        <v>1206</v>
      </c>
      <c r="B400" s="643">
        <v>5152</v>
      </c>
      <c r="C400" s="643">
        <v>1</v>
      </c>
      <c r="D400" s="657" t="str">
        <f t="shared" ref="D400:D426" si="225">IF(W400&gt;2,"Problem?",IF(W400=2,"??",IF(W400=1,"Rounding?",IF(L400+O400&gt;0,"OK",IF(C400=0,"(alias)","")))))</f>
        <v/>
      </c>
      <c r="E400" s="658">
        <f t="shared" ref="E400:E426" si="226">C400*ROUND(F400-R400,1)</f>
        <v>0</v>
      </c>
      <c r="F400" s="659">
        <f t="shared" ref="F400:F426" si="227">SUMIF(DPVCODES,B400,DPCTONS)*C400-H400-G400</f>
        <v>0</v>
      </c>
      <c r="G400" s="660">
        <f t="shared" ref="G400:G426" si="228">SUMIF(DPVCODES,B400,DPmoglines)*C400</f>
        <v>0</v>
      </c>
      <c r="H400" s="660">
        <f t="shared" ref="H400:H426" si="229">SUMIF(DPVCODES,B400,DPGCTONS)*C400</f>
        <v>0</v>
      </c>
      <c r="I400" s="660">
        <f t="shared" ref="I400:I426" si="230">SUMIF(Q3VCODES,B400,Q3CTONS)*C400</f>
        <v>0</v>
      </c>
      <c r="J400" s="660">
        <f t="shared" ref="J400:J426" si="231">SUMIF(Q4VCODES,B400,Q4CTONS)*C400</f>
        <v>0</v>
      </c>
      <c r="K400" s="660">
        <f t="shared" ref="K400:K426" si="232">SUMIF(Q1CVCODES,B400,Q1CCTONS)*C400</f>
        <v>0</v>
      </c>
      <c r="L400" s="661">
        <f t="shared" ref="L400:L426" si="233">C400*(F400+H400+I400+J400+K400)</f>
        <v>0</v>
      </c>
      <c r="M400" s="659">
        <f t="shared" ref="M400:M426" si="234">SUMIF(DPVCODES,B400,DPAPTONS)*C400</f>
        <v>0</v>
      </c>
      <c r="N400" s="660">
        <f t="shared" ref="N400:N426" si="235">SUMIF(DPVCODES,B400,DPDPTONS)*C400</f>
        <v>0</v>
      </c>
      <c r="O400" s="660">
        <f t="shared" ref="O400:O426" si="236">C400*(M400+N400)</f>
        <v>0</v>
      </c>
      <c r="P400" s="660">
        <f t="shared" ref="P400:P426" si="237">SUMIF(Q2VCODES,B400,Q2BOTONS)*C400-U400</f>
        <v>0</v>
      </c>
      <c r="Q400" s="660">
        <f t="shared" ref="Q400:Q426" si="238">SUMIF(Q1BVCODES,B400,Q1BRSTONS)*C400</f>
        <v>0</v>
      </c>
      <c r="R400" s="658">
        <f t="shared" ref="R400:R426" si="239">ROUND(C400*(O400-P400-Q400),4)</f>
        <v>0</v>
      </c>
      <c r="S400" s="641">
        <f t="shared" ref="S400:S426" si="240">IF(+E400&gt;0.1,1,IF(+E400&lt;-0.1,1,0))</f>
        <v>0</v>
      </c>
      <c r="T400" s="641">
        <f t="shared" ref="T400:T426" si="241">IF(W400&gt;2,1,0)</f>
        <v>0</v>
      </c>
      <c r="U400" s="659">
        <f t="shared" ref="U400:U426" si="242">SUMIF(Q2VCODES,B400,Q2GTONS)*C400</f>
        <v>0</v>
      </c>
      <c r="V400" s="661">
        <f t="shared" ref="V400:V426" si="243">SUMIF(Q1CVCODES,B400,Q1CBOTONS)*C400</f>
        <v>0</v>
      </c>
      <c r="W400" s="315">
        <f t="shared" ref="W400:W426" si="244">IF(E400&lt;-0.5,4,IF(ABS(E400)&lt;0.1,0,IF(ABS(E400)&lt;=0.5,1,IF(E400&lt;0.01*L400,2,3))))</f>
        <v>0</v>
      </c>
      <c r="X400" s="315">
        <f t="shared" ref="X400:X426" si="245">IF(W400&gt;2,1,0)</f>
        <v>0</v>
      </c>
      <c r="Y400" s="315">
        <f t="shared" ref="Y400:Y426" si="246">IF(W400=2,1,0)</f>
        <v>0</v>
      </c>
      <c r="Z400" s="315">
        <f t="shared" ref="Z400:Z426" si="247">IF(W400=1,1,0)</f>
        <v>0</v>
      </c>
      <c r="AA400" s="321"/>
    </row>
    <row r="401" spans="1:27" x14ac:dyDescent="0.2">
      <c r="A401" s="642" t="s">
        <v>1210</v>
      </c>
      <c r="B401" s="643">
        <v>5156</v>
      </c>
      <c r="C401" s="643">
        <v>1</v>
      </c>
      <c r="D401" s="657" t="str">
        <f t="shared" si="225"/>
        <v/>
      </c>
      <c r="E401" s="658">
        <f t="shared" si="226"/>
        <v>0</v>
      </c>
      <c r="F401" s="659">
        <f t="shared" si="227"/>
        <v>0</v>
      </c>
      <c r="G401" s="660">
        <f t="shared" si="228"/>
        <v>0</v>
      </c>
      <c r="H401" s="660">
        <f t="shared" si="229"/>
        <v>0</v>
      </c>
      <c r="I401" s="660">
        <f t="shared" si="230"/>
        <v>0</v>
      </c>
      <c r="J401" s="660">
        <f t="shared" si="231"/>
        <v>0</v>
      </c>
      <c r="K401" s="660">
        <f t="shared" si="232"/>
        <v>0</v>
      </c>
      <c r="L401" s="661">
        <f t="shared" si="233"/>
        <v>0</v>
      </c>
      <c r="M401" s="659">
        <f t="shared" si="234"/>
        <v>0</v>
      </c>
      <c r="N401" s="660">
        <f t="shared" si="235"/>
        <v>0</v>
      </c>
      <c r="O401" s="660">
        <f t="shared" si="236"/>
        <v>0</v>
      </c>
      <c r="P401" s="660">
        <f t="shared" si="237"/>
        <v>0</v>
      </c>
      <c r="Q401" s="660">
        <f t="shared" si="238"/>
        <v>0</v>
      </c>
      <c r="R401" s="658">
        <f t="shared" si="239"/>
        <v>0</v>
      </c>
      <c r="S401" s="641">
        <f t="shared" si="240"/>
        <v>0</v>
      </c>
      <c r="T401" s="641">
        <f t="shared" si="241"/>
        <v>0</v>
      </c>
      <c r="U401" s="659">
        <f t="shared" si="242"/>
        <v>0</v>
      </c>
      <c r="V401" s="661">
        <f t="shared" si="243"/>
        <v>0</v>
      </c>
      <c r="W401" s="315">
        <f t="shared" si="244"/>
        <v>0</v>
      </c>
      <c r="X401" s="315">
        <f t="shared" si="245"/>
        <v>0</v>
      </c>
      <c r="Y401" s="315">
        <f t="shared" si="246"/>
        <v>0</v>
      </c>
      <c r="Z401" s="315">
        <f t="shared" si="247"/>
        <v>0</v>
      </c>
      <c r="AA401" s="321"/>
    </row>
    <row r="402" spans="1:27" x14ac:dyDescent="0.2">
      <c r="A402" s="642" t="s">
        <v>1178</v>
      </c>
      <c r="B402" s="643">
        <v>5137</v>
      </c>
      <c r="C402" s="643">
        <v>1</v>
      </c>
      <c r="D402" s="657" t="str">
        <f t="shared" si="225"/>
        <v/>
      </c>
      <c r="E402" s="658">
        <f t="shared" si="226"/>
        <v>0</v>
      </c>
      <c r="F402" s="659">
        <f t="shared" si="227"/>
        <v>0</v>
      </c>
      <c r="G402" s="660">
        <f t="shared" si="228"/>
        <v>0</v>
      </c>
      <c r="H402" s="660">
        <f t="shared" si="229"/>
        <v>0</v>
      </c>
      <c r="I402" s="660">
        <f t="shared" si="230"/>
        <v>0</v>
      </c>
      <c r="J402" s="660">
        <f t="shared" si="231"/>
        <v>0</v>
      </c>
      <c r="K402" s="660">
        <f t="shared" si="232"/>
        <v>0</v>
      </c>
      <c r="L402" s="661">
        <f t="shared" si="233"/>
        <v>0</v>
      </c>
      <c r="M402" s="659">
        <f t="shared" si="234"/>
        <v>0</v>
      </c>
      <c r="N402" s="660">
        <f t="shared" si="235"/>
        <v>0</v>
      </c>
      <c r="O402" s="660">
        <f t="shared" si="236"/>
        <v>0</v>
      </c>
      <c r="P402" s="660">
        <f t="shared" si="237"/>
        <v>0</v>
      </c>
      <c r="Q402" s="660">
        <f t="shared" si="238"/>
        <v>0</v>
      </c>
      <c r="R402" s="658">
        <f t="shared" si="239"/>
        <v>0</v>
      </c>
      <c r="S402" s="641">
        <f t="shared" si="240"/>
        <v>0</v>
      </c>
      <c r="T402" s="641">
        <f t="shared" si="241"/>
        <v>0</v>
      </c>
      <c r="U402" s="659">
        <f t="shared" si="242"/>
        <v>0</v>
      </c>
      <c r="V402" s="661">
        <f t="shared" si="243"/>
        <v>0</v>
      </c>
      <c r="W402" s="315">
        <f t="shared" si="244"/>
        <v>0</v>
      </c>
      <c r="X402" s="315">
        <f t="shared" si="245"/>
        <v>0</v>
      </c>
      <c r="Y402" s="315">
        <f t="shared" si="246"/>
        <v>0</v>
      </c>
      <c r="Z402" s="315">
        <f t="shared" si="247"/>
        <v>0</v>
      </c>
      <c r="AA402" s="321"/>
    </row>
    <row r="403" spans="1:27" x14ac:dyDescent="0.2">
      <c r="A403" s="642" t="s">
        <v>689</v>
      </c>
      <c r="B403" s="643">
        <v>5030</v>
      </c>
      <c r="C403" s="643">
        <v>1</v>
      </c>
      <c r="D403" s="657" t="str">
        <f t="shared" si="225"/>
        <v/>
      </c>
      <c r="E403" s="658">
        <f t="shared" si="226"/>
        <v>0</v>
      </c>
      <c r="F403" s="659">
        <f t="shared" si="227"/>
        <v>0</v>
      </c>
      <c r="G403" s="660">
        <f t="shared" si="228"/>
        <v>0</v>
      </c>
      <c r="H403" s="660">
        <f t="shared" si="229"/>
        <v>0</v>
      </c>
      <c r="I403" s="660">
        <f t="shared" si="230"/>
        <v>0</v>
      </c>
      <c r="J403" s="660">
        <f t="shared" si="231"/>
        <v>0</v>
      </c>
      <c r="K403" s="660">
        <f t="shared" si="232"/>
        <v>0</v>
      </c>
      <c r="L403" s="661">
        <f t="shared" si="233"/>
        <v>0</v>
      </c>
      <c r="M403" s="659">
        <f t="shared" si="234"/>
        <v>0</v>
      </c>
      <c r="N403" s="660">
        <f t="shared" si="235"/>
        <v>0</v>
      </c>
      <c r="O403" s="660">
        <f t="shared" si="236"/>
        <v>0</v>
      </c>
      <c r="P403" s="660">
        <f t="shared" si="237"/>
        <v>0</v>
      </c>
      <c r="Q403" s="660">
        <f t="shared" si="238"/>
        <v>0</v>
      </c>
      <c r="R403" s="658">
        <f t="shared" si="239"/>
        <v>0</v>
      </c>
      <c r="S403" s="641">
        <f t="shared" si="240"/>
        <v>0</v>
      </c>
      <c r="T403" s="641">
        <f t="shared" si="241"/>
        <v>0</v>
      </c>
      <c r="U403" s="659">
        <f t="shared" si="242"/>
        <v>0</v>
      </c>
      <c r="V403" s="661">
        <f t="shared" si="243"/>
        <v>0</v>
      </c>
      <c r="W403" s="315">
        <f t="shared" si="244"/>
        <v>0</v>
      </c>
      <c r="X403" s="315">
        <f t="shared" si="245"/>
        <v>0</v>
      </c>
      <c r="Y403" s="315">
        <f t="shared" si="246"/>
        <v>0</v>
      </c>
      <c r="Z403" s="315">
        <f t="shared" si="247"/>
        <v>0</v>
      </c>
      <c r="AA403" s="321"/>
    </row>
    <row r="404" spans="1:27" x14ac:dyDescent="0.2">
      <c r="A404" s="642" t="s">
        <v>1073</v>
      </c>
      <c r="B404" s="643">
        <v>5068</v>
      </c>
      <c r="C404" s="643">
        <v>1</v>
      </c>
      <c r="D404" s="657" t="str">
        <f t="shared" si="225"/>
        <v/>
      </c>
      <c r="E404" s="658">
        <f t="shared" si="226"/>
        <v>0</v>
      </c>
      <c r="F404" s="659">
        <f t="shared" si="227"/>
        <v>0</v>
      </c>
      <c r="G404" s="660">
        <f t="shared" si="228"/>
        <v>0</v>
      </c>
      <c r="H404" s="660">
        <f t="shared" si="229"/>
        <v>0</v>
      </c>
      <c r="I404" s="660">
        <f t="shared" si="230"/>
        <v>0</v>
      </c>
      <c r="J404" s="660">
        <f t="shared" si="231"/>
        <v>0</v>
      </c>
      <c r="K404" s="660">
        <f t="shared" si="232"/>
        <v>0</v>
      </c>
      <c r="L404" s="661">
        <f t="shared" si="233"/>
        <v>0</v>
      </c>
      <c r="M404" s="659">
        <f t="shared" si="234"/>
        <v>0</v>
      </c>
      <c r="N404" s="660">
        <f t="shared" si="235"/>
        <v>0</v>
      </c>
      <c r="O404" s="660">
        <f t="shared" si="236"/>
        <v>0</v>
      </c>
      <c r="P404" s="660">
        <f t="shared" si="237"/>
        <v>0</v>
      </c>
      <c r="Q404" s="660">
        <f t="shared" si="238"/>
        <v>0</v>
      </c>
      <c r="R404" s="658">
        <f t="shared" si="239"/>
        <v>0</v>
      </c>
      <c r="S404" s="641">
        <f t="shared" si="240"/>
        <v>0</v>
      </c>
      <c r="T404" s="641">
        <f t="shared" si="241"/>
        <v>0</v>
      </c>
      <c r="U404" s="659">
        <f t="shared" si="242"/>
        <v>0</v>
      </c>
      <c r="V404" s="661">
        <f t="shared" si="243"/>
        <v>0</v>
      </c>
      <c r="W404" s="315">
        <f t="shared" si="244"/>
        <v>0</v>
      </c>
      <c r="X404" s="315">
        <f t="shared" si="245"/>
        <v>0</v>
      </c>
      <c r="Y404" s="315">
        <f t="shared" si="246"/>
        <v>0</v>
      </c>
      <c r="Z404" s="315">
        <f t="shared" si="247"/>
        <v>0</v>
      </c>
      <c r="AA404" s="321"/>
    </row>
    <row r="405" spans="1:27" x14ac:dyDescent="0.2">
      <c r="A405" s="642" t="s">
        <v>1262</v>
      </c>
      <c r="B405" s="643">
        <v>5168</v>
      </c>
      <c r="C405" s="643">
        <v>1</v>
      </c>
      <c r="D405" s="657" t="str">
        <f t="shared" si="225"/>
        <v/>
      </c>
      <c r="E405" s="658">
        <f t="shared" si="226"/>
        <v>0</v>
      </c>
      <c r="F405" s="659">
        <f t="shared" si="227"/>
        <v>0</v>
      </c>
      <c r="G405" s="660">
        <f t="shared" si="228"/>
        <v>0</v>
      </c>
      <c r="H405" s="660">
        <f t="shared" si="229"/>
        <v>0</v>
      </c>
      <c r="I405" s="660">
        <f t="shared" si="230"/>
        <v>0</v>
      </c>
      <c r="J405" s="660">
        <f t="shared" si="231"/>
        <v>0</v>
      </c>
      <c r="K405" s="660">
        <f t="shared" si="232"/>
        <v>0</v>
      </c>
      <c r="L405" s="661">
        <f t="shared" si="233"/>
        <v>0</v>
      </c>
      <c r="M405" s="659">
        <f t="shared" si="234"/>
        <v>0</v>
      </c>
      <c r="N405" s="660">
        <f t="shared" si="235"/>
        <v>0</v>
      </c>
      <c r="O405" s="660">
        <f t="shared" si="236"/>
        <v>0</v>
      </c>
      <c r="P405" s="660">
        <f t="shared" si="237"/>
        <v>0</v>
      </c>
      <c r="Q405" s="660">
        <f t="shared" si="238"/>
        <v>0</v>
      </c>
      <c r="R405" s="658">
        <f t="shared" si="239"/>
        <v>0</v>
      </c>
      <c r="S405" s="641">
        <f t="shared" si="240"/>
        <v>0</v>
      </c>
      <c r="T405" s="641">
        <f t="shared" si="241"/>
        <v>0</v>
      </c>
      <c r="U405" s="659">
        <f t="shared" si="242"/>
        <v>0</v>
      </c>
      <c r="V405" s="661">
        <f t="shared" si="243"/>
        <v>0</v>
      </c>
      <c r="W405" s="315">
        <f t="shared" si="244"/>
        <v>0</v>
      </c>
      <c r="X405" s="315">
        <f t="shared" si="245"/>
        <v>0</v>
      </c>
      <c r="Y405" s="315">
        <f t="shared" si="246"/>
        <v>0</v>
      </c>
      <c r="Z405" s="315">
        <f t="shared" si="247"/>
        <v>0</v>
      </c>
      <c r="AA405" s="321"/>
    </row>
    <row r="406" spans="1:27" x14ac:dyDescent="0.2">
      <c r="A406" s="642" t="s">
        <v>690</v>
      </c>
      <c r="B406" s="643">
        <v>7037</v>
      </c>
      <c r="C406" s="643">
        <v>1</v>
      </c>
      <c r="D406" s="657" t="str">
        <f t="shared" si="225"/>
        <v/>
      </c>
      <c r="E406" s="658">
        <f t="shared" si="226"/>
        <v>0</v>
      </c>
      <c r="F406" s="659">
        <f t="shared" si="227"/>
        <v>0</v>
      </c>
      <c r="G406" s="660">
        <f t="shared" si="228"/>
        <v>0</v>
      </c>
      <c r="H406" s="660">
        <f t="shared" si="229"/>
        <v>0</v>
      </c>
      <c r="I406" s="660">
        <f t="shared" si="230"/>
        <v>0</v>
      </c>
      <c r="J406" s="660">
        <f t="shared" si="231"/>
        <v>0</v>
      </c>
      <c r="K406" s="660">
        <f t="shared" si="232"/>
        <v>0</v>
      </c>
      <c r="L406" s="661">
        <f t="shared" si="233"/>
        <v>0</v>
      </c>
      <c r="M406" s="659">
        <f t="shared" si="234"/>
        <v>0</v>
      </c>
      <c r="N406" s="660">
        <f t="shared" si="235"/>
        <v>0</v>
      </c>
      <c r="O406" s="660">
        <f t="shared" si="236"/>
        <v>0</v>
      </c>
      <c r="P406" s="660">
        <f t="shared" si="237"/>
        <v>0</v>
      </c>
      <c r="Q406" s="660">
        <f t="shared" si="238"/>
        <v>0</v>
      </c>
      <c r="R406" s="658">
        <f t="shared" si="239"/>
        <v>0</v>
      </c>
      <c r="S406" s="641">
        <f t="shared" si="240"/>
        <v>0</v>
      </c>
      <c r="T406" s="641">
        <f t="shared" si="241"/>
        <v>0</v>
      </c>
      <c r="U406" s="659">
        <f t="shared" si="242"/>
        <v>0</v>
      </c>
      <c r="V406" s="661">
        <f t="shared" si="243"/>
        <v>0</v>
      </c>
      <c r="W406" s="315">
        <f t="shared" si="244"/>
        <v>0</v>
      </c>
      <c r="X406" s="315">
        <f t="shared" si="245"/>
        <v>0</v>
      </c>
      <c r="Y406" s="315">
        <f t="shared" si="246"/>
        <v>0</v>
      </c>
      <c r="Z406" s="315">
        <f t="shared" si="247"/>
        <v>0</v>
      </c>
      <c r="AA406" s="321"/>
    </row>
    <row r="407" spans="1:27" x14ac:dyDescent="0.2">
      <c r="A407" s="642" t="s">
        <v>691</v>
      </c>
      <c r="B407" s="643">
        <v>7041</v>
      </c>
      <c r="C407" s="643">
        <v>1</v>
      </c>
      <c r="D407" s="657" t="str">
        <f t="shared" si="225"/>
        <v/>
      </c>
      <c r="E407" s="658">
        <f t="shared" si="226"/>
        <v>0</v>
      </c>
      <c r="F407" s="659">
        <f t="shared" si="227"/>
        <v>0</v>
      </c>
      <c r="G407" s="660">
        <f t="shared" si="228"/>
        <v>0</v>
      </c>
      <c r="H407" s="660">
        <f t="shared" si="229"/>
        <v>0</v>
      </c>
      <c r="I407" s="660">
        <f t="shared" si="230"/>
        <v>0</v>
      </c>
      <c r="J407" s="660">
        <f t="shared" si="231"/>
        <v>0</v>
      </c>
      <c r="K407" s="660">
        <f t="shared" si="232"/>
        <v>0</v>
      </c>
      <c r="L407" s="661">
        <f t="shared" si="233"/>
        <v>0</v>
      </c>
      <c r="M407" s="659">
        <f t="shared" si="234"/>
        <v>0</v>
      </c>
      <c r="N407" s="660">
        <f t="shared" si="235"/>
        <v>0</v>
      </c>
      <c r="O407" s="660">
        <f t="shared" si="236"/>
        <v>0</v>
      </c>
      <c r="P407" s="660">
        <f t="shared" si="237"/>
        <v>0</v>
      </c>
      <c r="Q407" s="660">
        <f t="shared" si="238"/>
        <v>0</v>
      </c>
      <c r="R407" s="658">
        <f t="shared" si="239"/>
        <v>0</v>
      </c>
      <c r="S407" s="641">
        <f t="shared" si="240"/>
        <v>0</v>
      </c>
      <c r="T407" s="641">
        <f t="shared" si="241"/>
        <v>0</v>
      </c>
      <c r="U407" s="659">
        <f t="shared" si="242"/>
        <v>0</v>
      </c>
      <c r="V407" s="661">
        <f t="shared" si="243"/>
        <v>0</v>
      </c>
      <c r="W407" s="315">
        <f t="shared" si="244"/>
        <v>0</v>
      </c>
      <c r="X407" s="315">
        <f t="shared" si="245"/>
        <v>0</v>
      </c>
      <c r="Y407" s="315">
        <f t="shared" si="246"/>
        <v>0</v>
      </c>
      <c r="Z407" s="315">
        <f t="shared" si="247"/>
        <v>0</v>
      </c>
      <c r="AA407" s="321"/>
    </row>
    <row r="408" spans="1:27" x14ac:dyDescent="0.2">
      <c r="A408" s="642" t="s">
        <v>774</v>
      </c>
      <c r="B408" s="643">
        <v>6163</v>
      </c>
      <c r="C408" s="643">
        <v>1</v>
      </c>
      <c r="D408" s="657" t="str">
        <f t="shared" si="225"/>
        <v/>
      </c>
      <c r="E408" s="658">
        <f t="shared" si="226"/>
        <v>0</v>
      </c>
      <c r="F408" s="659">
        <f t="shared" si="227"/>
        <v>0</v>
      </c>
      <c r="G408" s="660">
        <f t="shared" si="228"/>
        <v>0</v>
      </c>
      <c r="H408" s="660">
        <f t="shared" si="229"/>
        <v>0</v>
      </c>
      <c r="I408" s="660">
        <f t="shared" si="230"/>
        <v>0</v>
      </c>
      <c r="J408" s="660">
        <f t="shared" si="231"/>
        <v>0</v>
      </c>
      <c r="K408" s="660">
        <f t="shared" si="232"/>
        <v>0</v>
      </c>
      <c r="L408" s="661">
        <f t="shared" si="233"/>
        <v>0</v>
      </c>
      <c r="M408" s="659">
        <f t="shared" si="234"/>
        <v>0</v>
      </c>
      <c r="N408" s="660">
        <f t="shared" si="235"/>
        <v>0</v>
      </c>
      <c r="O408" s="660">
        <f t="shared" si="236"/>
        <v>0</v>
      </c>
      <c r="P408" s="660">
        <f t="shared" si="237"/>
        <v>0</v>
      </c>
      <c r="Q408" s="660">
        <f t="shared" si="238"/>
        <v>0</v>
      </c>
      <c r="R408" s="658">
        <f t="shared" si="239"/>
        <v>0</v>
      </c>
      <c r="S408" s="641">
        <f t="shared" si="240"/>
        <v>0</v>
      </c>
      <c r="T408" s="641">
        <f t="shared" si="241"/>
        <v>0</v>
      </c>
      <c r="U408" s="659">
        <f t="shared" si="242"/>
        <v>0</v>
      </c>
      <c r="V408" s="661">
        <f t="shared" si="243"/>
        <v>0</v>
      </c>
      <c r="W408" s="315">
        <f t="shared" si="244"/>
        <v>0</v>
      </c>
      <c r="X408" s="315">
        <f t="shared" si="245"/>
        <v>0</v>
      </c>
      <c r="Y408" s="315">
        <f t="shared" si="246"/>
        <v>0</v>
      </c>
      <c r="Z408" s="315">
        <f t="shared" si="247"/>
        <v>0</v>
      </c>
      <c r="AA408" s="321"/>
    </row>
    <row r="409" spans="1:27" x14ac:dyDescent="0.2">
      <c r="A409" s="642" t="s">
        <v>692</v>
      </c>
      <c r="B409" s="643"/>
      <c r="C409" s="643">
        <v>0</v>
      </c>
      <c r="D409" s="657" t="str">
        <f t="shared" si="225"/>
        <v>(alias)</v>
      </c>
      <c r="E409" s="658">
        <f t="shared" si="226"/>
        <v>0</v>
      </c>
      <c r="F409" s="659">
        <f t="shared" si="227"/>
        <v>0</v>
      </c>
      <c r="G409" s="660">
        <f t="shared" si="228"/>
        <v>0</v>
      </c>
      <c r="H409" s="660">
        <f t="shared" si="229"/>
        <v>0</v>
      </c>
      <c r="I409" s="660">
        <f t="shared" si="230"/>
        <v>0</v>
      </c>
      <c r="J409" s="660">
        <f t="shared" si="231"/>
        <v>0</v>
      </c>
      <c r="K409" s="660">
        <f t="shared" si="232"/>
        <v>0</v>
      </c>
      <c r="L409" s="661">
        <f t="shared" si="233"/>
        <v>0</v>
      </c>
      <c r="M409" s="659">
        <f t="shared" si="234"/>
        <v>0</v>
      </c>
      <c r="N409" s="660">
        <f t="shared" si="235"/>
        <v>0</v>
      </c>
      <c r="O409" s="660">
        <f t="shared" si="236"/>
        <v>0</v>
      </c>
      <c r="P409" s="660">
        <f t="shared" si="237"/>
        <v>0</v>
      </c>
      <c r="Q409" s="660">
        <f t="shared" si="238"/>
        <v>0</v>
      </c>
      <c r="R409" s="658">
        <f t="shared" si="239"/>
        <v>0</v>
      </c>
      <c r="S409" s="641">
        <f t="shared" si="240"/>
        <v>0</v>
      </c>
      <c r="T409" s="641">
        <f t="shared" si="241"/>
        <v>0</v>
      </c>
      <c r="U409" s="659">
        <f t="shared" si="242"/>
        <v>0</v>
      </c>
      <c r="V409" s="661">
        <f t="shared" si="243"/>
        <v>0</v>
      </c>
      <c r="W409" s="315">
        <f t="shared" si="244"/>
        <v>0</v>
      </c>
      <c r="X409" s="315">
        <f t="shared" si="245"/>
        <v>0</v>
      </c>
      <c r="Y409" s="315">
        <f t="shared" si="246"/>
        <v>0</v>
      </c>
      <c r="Z409" s="315">
        <f t="shared" si="247"/>
        <v>0</v>
      </c>
      <c r="AA409" s="321"/>
    </row>
    <row r="410" spans="1:27" x14ac:dyDescent="0.2">
      <c r="A410" s="642" t="s">
        <v>693</v>
      </c>
      <c r="B410" s="643">
        <v>6136</v>
      </c>
      <c r="C410" s="643">
        <v>1</v>
      </c>
      <c r="D410" s="657" t="str">
        <f t="shared" si="225"/>
        <v/>
      </c>
      <c r="E410" s="658">
        <f t="shared" si="226"/>
        <v>0</v>
      </c>
      <c r="F410" s="659">
        <f t="shared" si="227"/>
        <v>0</v>
      </c>
      <c r="G410" s="660">
        <f t="shared" si="228"/>
        <v>0</v>
      </c>
      <c r="H410" s="660">
        <f t="shared" si="229"/>
        <v>0</v>
      </c>
      <c r="I410" s="660">
        <f t="shared" si="230"/>
        <v>0</v>
      </c>
      <c r="J410" s="660">
        <f t="shared" si="231"/>
        <v>0</v>
      </c>
      <c r="K410" s="660">
        <f t="shared" si="232"/>
        <v>0</v>
      </c>
      <c r="L410" s="661">
        <f t="shared" si="233"/>
        <v>0</v>
      </c>
      <c r="M410" s="659">
        <f t="shared" si="234"/>
        <v>0</v>
      </c>
      <c r="N410" s="660">
        <f t="shared" si="235"/>
        <v>0</v>
      </c>
      <c r="O410" s="660">
        <f t="shared" si="236"/>
        <v>0</v>
      </c>
      <c r="P410" s="660">
        <f t="shared" si="237"/>
        <v>0</v>
      </c>
      <c r="Q410" s="660">
        <f t="shared" si="238"/>
        <v>0</v>
      </c>
      <c r="R410" s="658">
        <f t="shared" si="239"/>
        <v>0</v>
      </c>
      <c r="S410" s="641">
        <f t="shared" si="240"/>
        <v>0</v>
      </c>
      <c r="T410" s="641">
        <f t="shared" si="241"/>
        <v>0</v>
      </c>
      <c r="U410" s="659">
        <f t="shared" si="242"/>
        <v>0</v>
      </c>
      <c r="V410" s="661">
        <f t="shared" si="243"/>
        <v>0</v>
      </c>
      <c r="W410" s="315">
        <f t="shared" si="244"/>
        <v>0</v>
      </c>
      <c r="X410" s="315">
        <f t="shared" si="245"/>
        <v>0</v>
      </c>
      <c r="Y410" s="315">
        <f t="shared" si="246"/>
        <v>0</v>
      </c>
      <c r="Z410" s="315">
        <f t="shared" si="247"/>
        <v>0</v>
      </c>
      <c r="AA410" s="321"/>
    </row>
    <row r="411" spans="1:27" x14ac:dyDescent="0.2">
      <c r="A411" s="642" t="s">
        <v>775</v>
      </c>
      <c r="B411" s="643">
        <v>6176</v>
      </c>
      <c r="C411" s="643">
        <v>1</v>
      </c>
      <c r="D411" s="657" t="str">
        <f t="shared" si="225"/>
        <v/>
      </c>
      <c r="E411" s="658">
        <f t="shared" si="226"/>
        <v>0</v>
      </c>
      <c r="F411" s="659">
        <f t="shared" si="227"/>
        <v>0</v>
      </c>
      <c r="G411" s="660">
        <f t="shared" si="228"/>
        <v>0</v>
      </c>
      <c r="H411" s="660">
        <f t="shared" si="229"/>
        <v>0</v>
      </c>
      <c r="I411" s="660">
        <f t="shared" si="230"/>
        <v>0</v>
      </c>
      <c r="J411" s="660">
        <f t="shared" si="231"/>
        <v>0</v>
      </c>
      <c r="K411" s="660">
        <f t="shared" si="232"/>
        <v>0</v>
      </c>
      <c r="L411" s="661">
        <f t="shared" si="233"/>
        <v>0</v>
      </c>
      <c r="M411" s="659">
        <f t="shared" si="234"/>
        <v>0</v>
      </c>
      <c r="N411" s="660">
        <f t="shared" si="235"/>
        <v>0</v>
      </c>
      <c r="O411" s="660">
        <f t="shared" si="236"/>
        <v>0</v>
      </c>
      <c r="P411" s="660">
        <f t="shared" si="237"/>
        <v>0</v>
      </c>
      <c r="Q411" s="660">
        <f t="shared" si="238"/>
        <v>0</v>
      </c>
      <c r="R411" s="658">
        <f t="shared" si="239"/>
        <v>0</v>
      </c>
      <c r="S411" s="641">
        <f t="shared" si="240"/>
        <v>0</v>
      </c>
      <c r="T411" s="641">
        <f t="shared" si="241"/>
        <v>0</v>
      </c>
      <c r="U411" s="659">
        <f t="shared" si="242"/>
        <v>0</v>
      </c>
      <c r="V411" s="661">
        <f t="shared" si="243"/>
        <v>0</v>
      </c>
      <c r="W411" s="315">
        <f t="shared" si="244"/>
        <v>0</v>
      </c>
      <c r="X411" s="315">
        <f t="shared" si="245"/>
        <v>0</v>
      </c>
      <c r="Y411" s="315">
        <f t="shared" si="246"/>
        <v>0</v>
      </c>
      <c r="Z411" s="315">
        <f t="shared" si="247"/>
        <v>0</v>
      </c>
      <c r="AA411" s="321"/>
    </row>
    <row r="412" spans="1:27" x14ac:dyDescent="0.2">
      <c r="A412" s="642" t="s">
        <v>694</v>
      </c>
      <c r="B412" s="643">
        <v>6175</v>
      </c>
      <c r="C412" s="643">
        <v>1</v>
      </c>
      <c r="D412" s="657" t="str">
        <f t="shared" si="225"/>
        <v/>
      </c>
      <c r="E412" s="658">
        <f t="shared" si="226"/>
        <v>0</v>
      </c>
      <c r="F412" s="659">
        <f t="shared" si="227"/>
        <v>0</v>
      </c>
      <c r="G412" s="660">
        <f t="shared" si="228"/>
        <v>0</v>
      </c>
      <c r="H412" s="660">
        <f t="shared" si="229"/>
        <v>0</v>
      </c>
      <c r="I412" s="660">
        <f t="shared" si="230"/>
        <v>0</v>
      </c>
      <c r="J412" s="660">
        <f t="shared" si="231"/>
        <v>0</v>
      </c>
      <c r="K412" s="660">
        <f t="shared" si="232"/>
        <v>0</v>
      </c>
      <c r="L412" s="661">
        <f t="shared" si="233"/>
        <v>0</v>
      </c>
      <c r="M412" s="659">
        <f t="shared" si="234"/>
        <v>0</v>
      </c>
      <c r="N412" s="660">
        <f t="shared" si="235"/>
        <v>0</v>
      </c>
      <c r="O412" s="660">
        <f t="shared" si="236"/>
        <v>0</v>
      </c>
      <c r="P412" s="660">
        <f t="shared" si="237"/>
        <v>0</v>
      </c>
      <c r="Q412" s="660">
        <f t="shared" si="238"/>
        <v>0</v>
      </c>
      <c r="R412" s="658">
        <f t="shared" si="239"/>
        <v>0</v>
      </c>
      <c r="S412" s="641">
        <f t="shared" si="240"/>
        <v>0</v>
      </c>
      <c r="T412" s="641">
        <f t="shared" si="241"/>
        <v>0</v>
      </c>
      <c r="U412" s="659">
        <f t="shared" si="242"/>
        <v>0</v>
      </c>
      <c r="V412" s="661">
        <f t="shared" si="243"/>
        <v>0</v>
      </c>
      <c r="W412" s="315">
        <f t="shared" si="244"/>
        <v>0</v>
      </c>
      <c r="X412" s="315">
        <f t="shared" si="245"/>
        <v>0</v>
      </c>
      <c r="Y412" s="315">
        <f t="shared" si="246"/>
        <v>0</v>
      </c>
      <c r="Z412" s="315">
        <f t="shared" si="247"/>
        <v>0</v>
      </c>
      <c r="AA412" s="321"/>
    </row>
    <row r="413" spans="1:27" x14ac:dyDescent="0.2">
      <c r="A413" s="642" t="s">
        <v>695</v>
      </c>
      <c r="B413" s="643">
        <v>6195</v>
      </c>
      <c r="C413" s="643">
        <v>1</v>
      </c>
      <c r="D413" s="657" t="str">
        <f t="shared" si="225"/>
        <v/>
      </c>
      <c r="E413" s="658">
        <f t="shared" si="226"/>
        <v>0</v>
      </c>
      <c r="F413" s="659">
        <f t="shared" si="227"/>
        <v>0</v>
      </c>
      <c r="G413" s="660">
        <f t="shared" si="228"/>
        <v>0</v>
      </c>
      <c r="H413" s="660">
        <f t="shared" si="229"/>
        <v>0</v>
      </c>
      <c r="I413" s="660">
        <f t="shared" si="230"/>
        <v>0</v>
      </c>
      <c r="J413" s="660">
        <f t="shared" si="231"/>
        <v>0</v>
      </c>
      <c r="K413" s="660">
        <f t="shared" si="232"/>
        <v>0</v>
      </c>
      <c r="L413" s="661">
        <f t="shared" si="233"/>
        <v>0</v>
      </c>
      <c r="M413" s="659">
        <f t="shared" si="234"/>
        <v>0</v>
      </c>
      <c r="N413" s="660">
        <f t="shared" si="235"/>
        <v>0</v>
      </c>
      <c r="O413" s="660">
        <f t="shared" si="236"/>
        <v>0</v>
      </c>
      <c r="P413" s="660">
        <f t="shared" si="237"/>
        <v>0</v>
      </c>
      <c r="Q413" s="660">
        <f t="shared" si="238"/>
        <v>0</v>
      </c>
      <c r="R413" s="658">
        <f t="shared" si="239"/>
        <v>0</v>
      </c>
      <c r="S413" s="641">
        <f t="shared" si="240"/>
        <v>0</v>
      </c>
      <c r="T413" s="641">
        <f t="shared" si="241"/>
        <v>0</v>
      </c>
      <c r="U413" s="659">
        <f t="shared" si="242"/>
        <v>0</v>
      </c>
      <c r="V413" s="661">
        <f t="shared" si="243"/>
        <v>0</v>
      </c>
      <c r="W413" s="315">
        <f t="shared" si="244"/>
        <v>0</v>
      </c>
      <c r="X413" s="315">
        <f t="shared" si="245"/>
        <v>0</v>
      </c>
      <c r="Y413" s="315">
        <f t="shared" si="246"/>
        <v>0</v>
      </c>
      <c r="Z413" s="315">
        <f t="shared" si="247"/>
        <v>0</v>
      </c>
      <c r="AA413" s="321"/>
    </row>
    <row r="414" spans="1:27" x14ac:dyDescent="0.2">
      <c r="A414" s="642" t="s">
        <v>696</v>
      </c>
      <c r="B414" s="643">
        <v>5032</v>
      </c>
      <c r="C414" s="643">
        <v>1</v>
      </c>
      <c r="D414" s="657" t="str">
        <f t="shared" si="225"/>
        <v/>
      </c>
      <c r="E414" s="658">
        <f t="shared" si="226"/>
        <v>0</v>
      </c>
      <c r="F414" s="659">
        <f t="shared" si="227"/>
        <v>0</v>
      </c>
      <c r="G414" s="660">
        <f t="shared" si="228"/>
        <v>0</v>
      </c>
      <c r="H414" s="660">
        <f t="shared" si="229"/>
        <v>0</v>
      </c>
      <c r="I414" s="660">
        <f t="shared" si="230"/>
        <v>0</v>
      </c>
      <c r="J414" s="660">
        <f t="shared" si="231"/>
        <v>0</v>
      </c>
      <c r="K414" s="660">
        <f t="shared" si="232"/>
        <v>0</v>
      </c>
      <c r="L414" s="661">
        <f t="shared" si="233"/>
        <v>0</v>
      </c>
      <c r="M414" s="659">
        <f t="shared" si="234"/>
        <v>0</v>
      </c>
      <c r="N414" s="660">
        <f t="shared" si="235"/>
        <v>0</v>
      </c>
      <c r="O414" s="660">
        <f t="shared" si="236"/>
        <v>0</v>
      </c>
      <c r="P414" s="660">
        <f t="shared" si="237"/>
        <v>0</v>
      </c>
      <c r="Q414" s="660">
        <f t="shared" si="238"/>
        <v>0</v>
      </c>
      <c r="R414" s="658">
        <f t="shared" si="239"/>
        <v>0</v>
      </c>
      <c r="S414" s="641">
        <f t="shared" si="240"/>
        <v>0</v>
      </c>
      <c r="T414" s="641">
        <f t="shared" si="241"/>
        <v>0</v>
      </c>
      <c r="U414" s="659">
        <f t="shared" si="242"/>
        <v>0</v>
      </c>
      <c r="V414" s="661">
        <f t="shared" si="243"/>
        <v>0</v>
      </c>
      <c r="W414" s="315">
        <f t="shared" si="244"/>
        <v>0</v>
      </c>
      <c r="X414" s="315">
        <f t="shared" si="245"/>
        <v>0</v>
      </c>
      <c r="Y414" s="315">
        <f t="shared" si="246"/>
        <v>0</v>
      </c>
      <c r="Z414" s="315">
        <f t="shared" si="247"/>
        <v>0</v>
      </c>
      <c r="AA414" s="321"/>
    </row>
    <row r="415" spans="1:27" x14ac:dyDescent="0.2">
      <c r="A415" s="642" t="s">
        <v>697</v>
      </c>
      <c r="B415" s="643">
        <v>4011</v>
      </c>
      <c r="C415" s="643">
        <v>1</v>
      </c>
      <c r="D415" s="657" t="str">
        <f t="shared" si="225"/>
        <v/>
      </c>
      <c r="E415" s="658">
        <f t="shared" si="226"/>
        <v>0</v>
      </c>
      <c r="F415" s="659">
        <f t="shared" si="227"/>
        <v>0</v>
      </c>
      <c r="G415" s="660">
        <f t="shared" si="228"/>
        <v>0</v>
      </c>
      <c r="H415" s="660">
        <f t="shared" si="229"/>
        <v>0</v>
      </c>
      <c r="I415" s="660">
        <f t="shared" si="230"/>
        <v>0</v>
      </c>
      <c r="J415" s="660">
        <f t="shared" si="231"/>
        <v>0</v>
      </c>
      <c r="K415" s="660">
        <f t="shared" si="232"/>
        <v>0</v>
      </c>
      <c r="L415" s="661">
        <f t="shared" si="233"/>
        <v>0</v>
      </c>
      <c r="M415" s="659">
        <f t="shared" si="234"/>
        <v>0</v>
      </c>
      <c r="N415" s="660">
        <f t="shared" si="235"/>
        <v>0</v>
      </c>
      <c r="O415" s="660">
        <f t="shared" si="236"/>
        <v>0</v>
      </c>
      <c r="P415" s="660">
        <f t="shared" si="237"/>
        <v>0</v>
      </c>
      <c r="Q415" s="660">
        <f t="shared" si="238"/>
        <v>0</v>
      </c>
      <c r="R415" s="658">
        <f t="shared" si="239"/>
        <v>0</v>
      </c>
      <c r="S415" s="641">
        <f t="shared" si="240"/>
        <v>0</v>
      </c>
      <c r="T415" s="641">
        <f t="shared" si="241"/>
        <v>0</v>
      </c>
      <c r="U415" s="659">
        <f t="shared" si="242"/>
        <v>0</v>
      </c>
      <c r="V415" s="661">
        <f t="shared" si="243"/>
        <v>0</v>
      </c>
      <c r="W415" s="315">
        <f t="shared" si="244"/>
        <v>0</v>
      </c>
      <c r="X415" s="315">
        <f t="shared" si="245"/>
        <v>0</v>
      </c>
      <c r="Y415" s="315">
        <f t="shared" si="246"/>
        <v>0</v>
      </c>
      <c r="Z415" s="315">
        <f t="shared" si="247"/>
        <v>0</v>
      </c>
      <c r="AA415" s="321"/>
    </row>
    <row r="416" spans="1:27" x14ac:dyDescent="0.2">
      <c r="A416" s="642" t="s">
        <v>698</v>
      </c>
      <c r="B416" s="643">
        <v>5062</v>
      </c>
      <c r="C416" s="643">
        <v>1</v>
      </c>
      <c r="D416" s="657" t="str">
        <f t="shared" si="225"/>
        <v/>
      </c>
      <c r="E416" s="658">
        <f t="shared" si="226"/>
        <v>0</v>
      </c>
      <c r="F416" s="659">
        <f t="shared" si="227"/>
        <v>0</v>
      </c>
      <c r="G416" s="660">
        <f t="shared" si="228"/>
        <v>0</v>
      </c>
      <c r="H416" s="660">
        <f t="shared" si="229"/>
        <v>0</v>
      </c>
      <c r="I416" s="660">
        <f t="shared" si="230"/>
        <v>0</v>
      </c>
      <c r="J416" s="660">
        <f t="shared" si="231"/>
        <v>0</v>
      </c>
      <c r="K416" s="660">
        <f t="shared" si="232"/>
        <v>0</v>
      </c>
      <c r="L416" s="661">
        <f t="shared" si="233"/>
        <v>0</v>
      </c>
      <c r="M416" s="659">
        <f t="shared" si="234"/>
        <v>0</v>
      </c>
      <c r="N416" s="660">
        <f t="shared" si="235"/>
        <v>0</v>
      </c>
      <c r="O416" s="660">
        <f t="shared" si="236"/>
        <v>0</v>
      </c>
      <c r="P416" s="660">
        <f t="shared" si="237"/>
        <v>0</v>
      </c>
      <c r="Q416" s="660">
        <f t="shared" si="238"/>
        <v>0</v>
      </c>
      <c r="R416" s="658">
        <f t="shared" si="239"/>
        <v>0</v>
      </c>
      <c r="S416" s="641">
        <f t="shared" si="240"/>
        <v>0</v>
      </c>
      <c r="T416" s="641">
        <f t="shared" si="241"/>
        <v>0</v>
      </c>
      <c r="U416" s="659">
        <f t="shared" si="242"/>
        <v>0</v>
      </c>
      <c r="V416" s="661">
        <f t="shared" si="243"/>
        <v>0</v>
      </c>
      <c r="W416" s="315">
        <f t="shared" si="244"/>
        <v>0</v>
      </c>
      <c r="X416" s="315">
        <f t="shared" si="245"/>
        <v>0</v>
      </c>
      <c r="Y416" s="315">
        <f t="shared" si="246"/>
        <v>0</v>
      </c>
      <c r="Z416" s="315">
        <f t="shared" si="247"/>
        <v>0</v>
      </c>
      <c r="AA416" s="321"/>
    </row>
    <row r="417" spans="1:27" x14ac:dyDescent="0.2">
      <c r="A417" s="642" t="s">
        <v>1098</v>
      </c>
      <c r="B417" s="643">
        <v>5074</v>
      </c>
      <c r="C417" s="643">
        <v>1</v>
      </c>
      <c r="D417" s="657" t="str">
        <f t="shared" si="225"/>
        <v/>
      </c>
      <c r="E417" s="658">
        <f t="shared" si="226"/>
        <v>0</v>
      </c>
      <c r="F417" s="659">
        <f t="shared" si="227"/>
        <v>0</v>
      </c>
      <c r="G417" s="660">
        <f t="shared" si="228"/>
        <v>0</v>
      </c>
      <c r="H417" s="660">
        <f t="shared" si="229"/>
        <v>0</v>
      </c>
      <c r="I417" s="660">
        <f t="shared" si="230"/>
        <v>0</v>
      </c>
      <c r="J417" s="660">
        <f t="shared" si="231"/>
        <v>0</v>
      </c>
      <c r="K417" s="660">
        <f t="shared" si="232"/>
        <v>0</v>
      </c>
      <c r="L417" s="661">
        <f t="shared" si="233"/>
        <v>0</v>
      </c>
      <c r="M417" s="659">
        <f t="shared" si="234"/>
        <v>0</v>
      </c>
      <c r="N417" s="660">
        <f t="shared" si="235"/>
        <v>0</v>
      </c>
      <c r="O417" s="660">
        <f t="shared" si="236"/>
        <v>0</v>
      </c>
      <c r="P417" s="660">
        <f t="shared" si="237"/>
        <v>0</v>
      </c>
      <c r="Q417" s="660">
        <f t="shared" si="238"/>
        <v>0</v>
      </c>
      <c r="R417" s="658">
        <f t="shared" si="239"/>
        <v>0</v>
      </c>
      <c r="S417" s="641">
        <f t="shared" si="240"/>
        <v>0</v>
      </c>
      <c r="T417" s="641">
        <f t="shared" si="241"/>
        <v>0</v>
      </c>
      <c r="U417" s="659">
        <f t="shared" si="242"/>
        <v>0</v>
      </c>
      <c r="V417" s="661">
        <f t="shared" si="243"/>
        <v>0</v>
      </c>
      <c r="W417" s="315">
        <f t="shared" si="244"/>
        <v>0</v>
      </c>
      <c r="X417" s="315">
        <f t="shared" si="245"/>
        <v>0</v>
      </c>
      <c r="Y417" s="315">
        <f t="shared" si="246"/>
        <v>0</v>
      </c>
      <c r="Z417" s="315">
        <f t="shared" si="247"/>
        <v>0</v>
      </c>
      <c r="AA417" s="321"/>
    </row>
    <row r="418" spans="1:27" x14ac:dyDescent="0.2">
      <c r="A418" s="642" t="s">
        <v>1213</v>
      </c>
      <c r="B418" s="643">
        <v>6039</v>
      </c>
      <c r="C418" s="643">
        <v>1</v>
      </c>
      <c r="D418" s="657" t="str">
        <f t="shared" si="225"/>
        <v/>
      </c>
      <c r="E418" s="658">
        <f t="shared" si="226"/>
        <v>0</v>
      </c>
      <c r="F418" s="659">
        <f t="shared" si="227"/>
        <v>0</v>
      </c>
      <c r="G418" s="660">
        <f t="shared" si="228"/>
        <v>0</v>
      </c>
      <c r="H418" s="660">
        <f t="shared" si="229"/>
        <v>0</v>
      </c>
      <c r="I418" s="660">
        <f t="shared" si="230"/>
        <v>0</v>
      </c>
      <c r="J418" s="660">
        <f t="shared" si="231"/>
        <v>0</v>
      </c>
      <c r="K418" s="660">
        <f t="shared" si="232"/>
        <v>0</v>
      </c>
      <c r="L418" s="661">
        <f t="shared" si="233"/>
        <v>0</v>
      </c>
      <c r="M418" s="659">
        <f t="shared" si="234"/>
        <v>0</v>
      </c>
      <c r="N418" s="660">
        <f t="shared" si="235"/>
        <v>0</v>
      </c>
      <c r="O418" s="660">
        <f t="shared" si="236"/>
        <v>0</v>
      </c>
      <c r="P418" s="660">
        <f t="shared" si="237"/>
        <v>0</v>
      </c>
      <c r="Q418" s="660">
        <f t="shared" si="238"/>
        <v>0</v>
      </c>
      <c r="R418" s="658">
        <f t="shared" si="239"/>
        <v>0</v>
      </c>
      <c r="S418" s="641">
        <f t="shared" si="240"/>
        <v>0</v>
      </c>
      <c r="T418" s="641">
        <f t="shared" si="241"/>
        <v>0</v>
      </c>
      <c r="U418" s="659">
        <f t="shared" si="242"/>
        <v>0</v>
      </c>
      <c r="V418" s="661">
        <f t="shared" si="243"/>
        <v>0</v>
      </c>
      <c r="W418" s="315">
        <f t="shared" si="244"/>
        <v>0</v>
      </c>
      <c r="X418" s="315">
        <f t="shared" si="245"/>
        <v>0</v>
      </c>
      <c r="Y418" s="315">
        <f t="shared" si="246"/>
        <v>0</v>
      </c>
      <c r="Z418" s="315">
        <f t="shared" si="247"/>
        <v>0</v>
      </c>
      <c r="AA418" s="321"/>
    </row>
    <row r="419" spans="1:27" x14ac:dyDescent="0.2">
      <c r="A419" s="642" t="s">
        <v>699</v>
      </c>
      <c r="B419" s="643">
        <v>6188</v>
      </c>
      <c r="C419" s="643">
        <v>1</v>
      </c>
      <c r="D419" s="657" t="str">
        <f t="shared" si="225"/>
        <v/>
      </c>
      <c r="E419" s="658">
        <f t="shared" si="226"/>
        <v>0</v>
      </c>
      <c r="F419" s="659">
        <f t="shared" si="227"/>
        <v>0</v>
      </c>
      <c r="G419" s="660">
        <f t="shared" si="228"/>
        <v>0</v>
      </c>
      <c r="H419" s="660">
        <f t="shared" si="229"/>
        <v>0</v>
      </c>
      <c r="I419" s="660">
        <f t="shared" si="230"/>
        <v>0</v>
      </c>
      <c r="J419" s="660">
        <f t="shared" si="231"/>
        <v>0</v>
      </c>
      <c r="K419" s="660">
        <f t="shared" si="232"/>
        <v>0</v>
      </c>
      <c r="L419" s="661">
        <f t="shared" si="233"/>
        <v>0</v>
      </c>
      <c r="M419" s="659">
        <f t="shared" si="234"/>
        <v>0</v>
      </c>
      <c r="N419" s="660">
        <f t="shared" si="235"/>
        <v>0</v>
      </c>
      <c r="O419" s="660">
        <f t="shared" si="236"/>
        <v>0</v>
      </c>
      <c r="P419" s="660">
        <f t="shared" si="237"/>
        <v>0</v>
      </c>
      <c r="Q419" s="660">
        <f t="shared" si="238"/>
        <v>0</v>
      </c>
      <c r="R419" s="658">
        <f t="shared" si="239"/>
        <v>0</v>
      </c>
      <c r="S419" s="641">
        <f t="shared" si="240"/>
        <v>0</v>
      </c>
      <c r="T419" s="641">
        <f t="shared" si="241"/>
        <v>0</v>
      </c>
      <c r="U419" s="659">
        <f t="shared" si="242"/>
        <v>0</v>
      </c>
      <c r="V419" s="661">
        <f t="shared" si="243"/>
        <v>0</v>
      </c>
      <c r="W419" s="315">
        <f t="shared" si="244"/>
        <v>0</v>
      </c>
      <c r="X419" s="315">
        <f t="shared" si="245"/>
        <v>0</v>
      </c>
      <c r="Y419" s="315">
        <f t="shared" si="246"/>
        <v>0</v>
      </c>
      <c r="Z419" s="315">
        <f t="shared" si="247"/>
        <v>0</v>
      </c>
      <c r="AA419" s="321"/>
    </row>
    <row r="420" spans="1:27" x14ac:dyDescent="0.2">
      <c r="A420" s="642" t="s">
        <v>700</v>
      </c>
      <c r="B420" s="643">
        <v>6165</v>
      </c>
      <c r="C420" s="643">
        <v>1</v>
      </c>
      <c r="D420" s="657" t="str">
        <f t="shared" si="225"/>
        <v/>
      </c>
      <c r="E420" s="658">
        <f t="shared" si="226"/>
        <v>0</v>
      </c>
      <c r="F420" s="659">
        <f t="shared" si="227"/>
        <v>0</v>
      </c>
      <c r="G420" s="660">
        <f t="shared" si="228"/>
        <v>0</v>
      </c>
      <c r="H420" s="660">
        <f t="shared" si="229"/>
        <v>0</v>
      </c>
      <c r="I420" s="660">
        <f t="shared" si="230"/>
        <v>0</v>
      </c>
      <c r="J420" s="660">
        <f t="shared" si="231"/>
        <v>0</v>
      </c>
      <c r="K420" s="660">
        <f t="shared" si="232"/>
        <v>0</v>
      </c>
      <c r="L420" s="661">
        <f t="shared" si="233"/>
        <v>0</v>
      </c>
      <c r="M420" s="659">
        <f t="shared" si="234"/>
        <v>0</v>
      </c>
      <c r="N420" s="660">
        <f t="shared" si="235"/>
        <v>0</v>
      </c>
      <c r="O420" s="660">
        <f t="shared" si="236"/>
        <v>0</v>
      </c>
      <c r="P420" s="660">
        <f t="shared" si="237"/>
        <v>0</v>
      </c>
      <c r="Q420" s="660">
        <f t="shared" si="238"/>
        <v>0</v>
      </c>
      <c r="R420" s="658">
        <f t="shared" si="239"/>
        <v>0</v>
      </c>
      <c r="S420" s="641">
        <f t="shared" si="240"/>
        <v>0</v>
      </c>
      <c r="T420" s="641">
        <f t="shared" si="241"/>
        <v>0</v>
      </c>
      <c r="U420" s="659">
        <f t="shared" si="242"/>
        <v>0</v>
      </c>
      <c r="V420" s="661">
        <f t="shared" si="243"/>
        <v>0</v>
      </c>
      <c r="W420" s="315">
        <f t="shared" si="244"/>
        <v>0</v>
      </c>
      <c r="X420" s="315">
        <f t="shared" si="245"/>
        <v>0</v>
      </c>
      <c r="Y420" s="315">
        <f t="shared" si="246"/>
        <v>0</v>
      </c>
      <c r="Z420" s="315">
        <f t="shared" si="247"/>
        <v>0</v>
      </c>
      <c r="AA420" s="321"/>
    </row>
    <row r="421" spans="1:27" x14ac:dyDescent="0.2">
      <c r="A421" s="642" t="s">
        <v>834</v>
      </c>
      <c r="B421" s="643">
        <v>6015</v>
      </c>
      <c r="C421" s="643">
        <v>1</v>
      </c>
      <c r="D421" s="657" t="str">
        <f t="shared" si="225"/>
        <v/>
      </c>
      <c r="E421" s="658">
        <f t="shared" si="226"/>
        <v>0</v>
      </c>
      <c r="F421" s="659">
        <f t="shared" si="227"/>
        <v>0</v>
      </c>
      <c r="G421" s="660">
        <f t="shared" si="228"/>
        <v>0</v>
      </c>
      <c r="H421" s="660">
        <f t="shared" si="229"/>
        <v>0</v>
      </c>
      <c r="I421" s="660">
        <f t="shared" si="230"/>
        <v>0</v>
      </c>
      <c r="J421" s="660">
        <f t="shared" si="231"/>
        <v>0</v>
      </c>
      <c r="K421" s="660">
        <f t="shared" si="232"/>
        <v>0</v>
      </c>
      <c r="L421" s="661">
        <f t="shared" si="233"/>
        <v>0</v>
      </c>
      <c r="M421" s="659">
        <f t="shared" si="234"/>
        <v>0</v>
      </c>
      <c r="N421" s="660">
        <f t="shared" si="235"/>
        <v>0</v>
      </c>
      <c r="O421" s="660">
        <f t="shared" si="236"/>
        <v>0</v>
      </c>
      <c r="P421" s="660">
        <f t="shared" si="237"/>
        <v>0</v>
      </c>
      <c r="Q421" s="660">
        <f t="shared" si="238"/>
        <v>0</v>
      </c>
      <c r="R421" s="658">
        <f t="shared" si="239"/>
        <v>0</v>
      </c>
      <c r="S421" s="641">
        <f t="shared" si="240"/>
        <v>0</v>
      </c>
      <c r="T421" s="641">
        <f t="shared" si="241"/>
        <v>0</v>
      </c>
      <c r="U421" s="659">
        <f t="shared" si="242"/>
        <v>0</v>
      </c>
      <c r="V421" s="661">
        <f t="shared" si="243"/>
        <v>0</v>
      </c>
      <c r="W421" s="315">
        <f t="shared" si="244"/>
        <v>0</v>
      </c>
      <c r="X421" s="315">
        <f t="shared" si="245"/>
        <v>0</v>
      </c>
      <c r="Y421" s="315">
        <f t="shared" si="246"/>
        <v>0</v>
      </c>
      <c r="Z421" s="315">
        <f t="shared" si="247"/>
        <v>0</v>
      </c>
      <c r="AA421" s="321"/>
    </row>
    <row r="422" spans="1:27" x14ac:dyDescent="0.2">
      <c r="A422" s="642" t="s">
        <v>701</v>
      </c>
      <c r="B422" s="643">
        <v>6140</v>
      </c>
      <c r="C422" s="643">
        <v>1</v>
      </c>
      <c r="D422" s="657" t="str">
        <f t="shared" si="225"/>
        <v/>
      </c>
      <c r="E422" s="658">
        <f t="shared" si="226"/>
        <v>0</v>
      </c>
      <c r="F422" s="659">
        <f t="shared" si="227"/>
        <v>0</v>
      </c>
      <c r="G422" s="660">
        <f t="shared" si="228"/>
        <v>0</v>
      </c>
      <c r="H422" s="660">
        <f t="shared" si="229"/>
        <v>0</v>
      </c>
      <c r="I422" s="660">
        <f t="shared" si="230"/>
        <v>0</v>
      </c>
      <c r="J422" s="660">
        <f t="shared" si="231"/>
        <v>0</v>
      </c>
      <c r="K422" s="660">
        <f t="shared" si="232"/>
        <v>0</v>
      </c>
      <c r="L422" s="661">
        <f t="shared" si="233"/>
        <v>0</v>
      </c>
      <c r="M422" s="659">
        <f t="shared" si="234"/>
        <v>0</v>
      </c>
      <c r="N422" s="660">
        <f t="shared" si="235"/>
        <v>0</v>
      </c>
      <c r="O422" s="660">
        <f t="shared" si="236"/>
        <v>0</v>
      </c>
      <c r="P422" s="660">
        <f t="shared" si="237"/>
        <v>0</v>
      </c>
      <c r="Q422" s="660">
        <f t="shared" si="238"/>
        <v>0</v>
      </c>
      <c r="R422" s="658">
        <f t="shared" si="239"/>
        <v>0</v>
      </c>
      <c r="S422" s="641">
        <f t="shared" si="240"/>
        <v>0</v>
      </c>
      <c r="T422" s="641">
        <f t="shared" si="241"/>
        <v>0</v>
      </c>
      <c r="U422" s="659">
        <f t="shared" si="242"/>
        <v>0</v>
      </c>
      <c r="V422" s="661">
        <f t="shared" si="243"/>
        <v>0</v>
      </c>
      <c r="W422" s="315">
        <f t="shared" si="244"/>
        <v>0</v>
      </c>
      <c r="X422" s="315">
        <f t="shared" si="245"/>
        <v>0</v>
      </c>
      <c r="Y422" s="315">
        <f t="shared" si="246"/>
        <v>0</v>
      </c>
      <c r="Z422" s="315">
        <f t="shared" si="247"/>
        <v>0</v>
      </c>
      <c r="AA422" s="321"/>
    </row>
    <row r="423" spans="1:27" x14ac:dyDescent="0.2">
      <c r="A423" s="642" t="s">
        <v>1074</v>
      </c>
      <c r="B423" s="643"/>
      <c r="C423" s="643">
        <v>0</v>
      </c>
      <c r="D423" s="657" t="str">
        <f t="shared" si="225"/>
        <v>(alias)</v>
      </c>
      <c r="E423" s="658">
        <f t="shared" si="226"/>
        <v>0</v>
      </c>
      <c r="F423" s="659">
        <f t="shared" si="227"/>
        <v>0</v>
      </c>
      <c r="G423" s="660">
        <f t="shared" si="228"/>
        <v>0</v>
      </c>
      <c r="H423" s="660">
        <f t="shared" si="229"/>
        <v>0</v>
      </c>
      <c r="I423" s="660">
        <f t="shared" si="230"/>
        <v>0</v>
      </c>
      <c r="J423" s="660">
        <f t="shared" si="231"/>
        <v>0</v>
      </c>
      <c r="K423" s="660">
        <f t="shared" si="232"/>
        <v>0</v>
      </c>
      <c r="L423" s="661">
        <f t="shared" si="233"/>
        <v>0</v>
      </c>
      <c r="M423" s="659">
        <f t="shared" si="234"/>
        <v>0</v>
      </c>
      <c r="N423" s="660">
        <f t="shared" si="235"/>
        <v>0</v>
      </c>
      <c r="O423" s="660">
        <f t="shared" si="236"/>
        <v>0</v>
      </c>
      <c r="P423" s="660">
        <f t="shared" si="237"/>
        <v>0</v>
      </c>
      <c r="Q423" s="660">
        <f t="shared" si="238"/>
        <v>0</v>
      </c>
      <c r="R423" s="658">
        <f t="shared" si="239"/>
        <v>0</v>
      </c>
      <c r="S423" s="641">
        <f t="shared" si="240"/>
        <v>0</v>
      </c>
      <c r="T423" s="641">
        <f t="shared" si="241"/>
        <v>0</v>
      </c>
      <c r="U423" s="659">
        <f t="shared" si="242"/>
        <v>0</v>
      </c>
      <c r="V423" s="661">
        <f t="shared" si="243"/>
        <v>0</v>
      </c>
      <c r="W423" s="315">
        <f t="shared" si="244"/>
        <v>0</v>
      </c>
      <c r="X423" s="315">
        <f t="shared" si="245"/>
        <v>0</v>
      </c>
      <c r="Y423" s="315">
        <f t="shared" si="246"/>
        <v>0</v>
      </c>
      <c r="Z423" s="315">
        <f t="shared" si="247"/>
        <v>0</v>
      </c>
      <c r="AA423" s="321"/>
    </row>
    <row r="424" spans="1:27" x14ac:dyDescent="0.2">
      <c r="A424" s="642" t="s">
        <v>702</v>
      </c>
      <c r="B424" s="643"/>
      <c r="C424" s="643">
        <v>0</v>
      </c>
      <c r="D424" s="657" t="str">
        <f t="shared" si="225"/>
        <v>(alias)</v>
      </c>
      <c r="E424" s="658">
        <f t="shared" si="226"/>
        <v>0</v>
      </c>
      <c r="F424" s="659">
        <f t="shared" si="227"/>
        <v>0</v>
      </c>
      <c r="G424" s="660">
        <f t="shared" si="228"/>
        <v>0</v>
      </c>
      <c r="H424" s="660">
        <f t="shared" si="229"/>
        <v>0</v>
      </c>
      <c r="I424" s="660">
        <f t="shared" si="230"/>
        <v>0</v>
      </c>
      <c r="J424" s="660">
        <f t="shared" si="231"/>
        <v>0</v>
      </c>
      <c r="K424" s="660">
        <f t="shared" si="232"/>
        <v>0</v>
      </c>
      <c r="L424" s="661">
        <f t="shared" si="233"/>
        <v>0</v>
      </c>
      <c r="M424" s="659">
        <f t="shared" si="234"/>
        <v>0</v>
      </c>
      <c r="N424" s="660">
        <f t="shared" si="235"/>
        <v>0</v>
      </c>
      <c r="O424" s="660">
        <f t="shared" si="236"/>
        <v>0</v>
      </c>
      <c r="P424" s="660">
        <f t="shared" si="237"/>
        <v>0</v>
      </c>
      <c r="Q424" s="660">
        <f t="shared" si="238"/>
        <v>0</v>
      </c>
      <c r="R424" s="658">
        <f t="shared" si="239"/>
        <v>0</v>
      </c>
      <c r="S424" s="641">
        <f t="shared" si="240"/>
        <v>0</v>
      </c>
      <c r="T424" s="641">
        <f t="shared" si="241"/>
        <v>0</v>
      </c>
      <c r="U424" s="659">
        <f t="shared" si="242"/>
        <v>0</v>
      </c>
      <c r="V424" s="661">
        <f t="shared" si="243"/>
        <v>0</v>
      </c>
      <c r="W424" s="315">
        <f t="shared" si="244"/>
        <v>0</v>
      </c>
      <c r="X424" s="315">
        <f t="shared" si="245"/>
        <v>0</v>
      </c>
      <c r="Y424" s="315">
        <f t="shared" si="246"/>
        <v>0</v>
      </c>
      <c r="Z424" s="315">
        <f t="shared" si="247"/>
        <v>0</v>
      </c>
      <c r="AA424" s="321"/>
    </row>
    <row r="425" spans="1:27" x14ac:dyDescent="0.2">
      <c r="A425" s="642" t="s">
        <v>703</v>
      </c>
      <c r="B425" s="643"/>
      <c r="C425" s="643">
        <v>0</v>
      </c>
      <c r="D425" s="657" t="str">
        <f t="shared" si="225"/>
        <v>(alias)</v>
      </c>
      <c r="E425" s="658">
        <f t="shared" si="226"/>
        <v>0</v>
      </c>
      <c r="F425" s="659">
        <f t="shared" si="227"/>
        <v>0</v>
      </c>
      <c r="G425" s="660">
        <f t="shared" si="228"/>
        <v>0</v>
      </c>
      <c r="H425" s="660">
        <f t="shared" si="229"/>
        <v>0</v>
      </c>
      <c r="I425" s="660">
        <f t="shared" si="230"/>
        <v>0</v>
      </c>
      <c r="J425" s="660">
        <f t="shared" si="231"/>
        <v>0</v>
      </c>
      <c r="K425" s="660">
        <f t="shared" si="232"/>
        <v>0</v>
      </c>
      <c r="L425" s="661">
        <f t="shared" si="233"/>
        <v>0</v>
      </c>
      <c r="M425" s="659">
        <f t="shared" si="234"/>
        <v>0</v>
      </c>
      <c r="N425" s="660">
        <f t="shared" si="235"/>
        <v>0</v>
      </c>
      <c r="O425" s="660">
        <f t="shared" si="236"/>
        <v>0</v>
      </c>
      <c r="P425" s="660">
        <f t="shared" si="237"/>
        <v>0</v>
      </c>
      <c r="Q425" s="660">
        <f t="shared" si="238"/>
        <v>0</v>
      </c>
      <c r="R425" s="658">
        <f t="shared" si="239"/>
        <v>0</v>
      </c>
      <c r="S425" s="641">
        <f t="shared" si="240"/>
        <v>0</v>
      </c>
      <c r="T425" s="641">
        <f t="shared" si="241"/>
        <v>0</v>
      </c>
      <c r="U425" s="659">
        <f t="shared" si="242"/>
        <v>0</v>
      </c>
      <c r="V425" s="661">
        <f t="shared" si="243"/>
        <v>0</v>
      </c>
      <c r="W425" s="315">
        <f t="shared" si="244"/>
        <v>0</v>
      </c>
      <c r="X425" s="315">
        <f t="shared" si="245"/>
        <v>0</v>
      </c>
      <c r="Y425" s="315">
        <f t="shared" si="246"/>
        <v>0</v>
      </c>
      <c r="Z425" s="315">
        <f t="shared" si="247"/>
        <v>0</v>
      </c>
      <c r="AA425" s="321"/>
    </row>
    <row r="426" spans="1:27" x14ac:dyDescent="0.2">
      <c r="A426" s="642" t="s">
        <v>704</v>
      </c>
      <c r="B426" s="643">
        <v>7051</v>
      </c>
      <c r="C426" s="643">
        <v>1</v>
      </c>
      <c r="D426" s="657" t="str">
        <f t="shared" si="225"/>
        <v/>
      </c>
      <c r="E426" s="658">
        <f t="shared" si="226"/>
        <v>0</v>
      </c>
      <c r="F426" s="659">
        <f t="shared" si="227"/>
        <v>0</v>
      </c>
      <c r="G426" s="660">
        <f t="shared" si="228"/>
        <v>0</v>
      </c>
      <c r="H426" s="660">
        <f t="shared" si="229"/>
        <v>0</v>
      </c>
      <c r="I426" s="660">
        <f t="shared" si="230"/>
        <v>0</v>
      </c>
      <c r="J426" s="660">
        <f t="shared" si="231"/>
        <v>0</v>
      </c>
      <c r="K426" s="660">
        <f t="shared" si="232"/>
        <v>0</v>
      </c>
      <c r="L426" s="661">
        <f t="shared" si="233"/>
        <v>0</v>
      </c>
      <c r="M426" s="659">
        <f t="shared" si="234"/>
        <v>0</v>
      </c>
      <c r="N426" s="660">
        <f t="shared" si="235"/>
        <v>0</v>
      </c>
      <c r="O426" s="660">
        <f t="shared" si="236"/>
        <v>0</v>
      </c>
      <c r="P426" s="660">
        <f t="shared" si="237"/>
        <v>0</v>
      </c>
      <c r="Q426" s="660">
        <f t="shared" si="238"/>
        <v>0</v>
      </c>
      <c r="R426" s="658">
        <f t="shared" si="239"/>
        <v>0</v>
      </c>
      <c r="S426" s="641">
        <f t="shared" si="240"/>
        <v>0</v>
      </c>
      <c r="T426" s="641">
        <f t="shared" si="241"/>
        <v>0</v>
      </c>
      <c r="U426" s="659">
        <f t="shared" si="242"/>
        <v>0</v>
      </c>
      <c r="V426" s="661">
        <f t="shared" si="243"/>
        <v>0</v>
      </c>
      <c r="W426" s="315">
        <f t="shared" si="244"/>
        <v>0</v>
      </c>
      <c r="X426" s="315">
        <f t="shared" si="245"/>
        <v>0</v>
      </c>
      <c r="Y426" s="315">
        <f t="shared" si="246"/>
        <v>0</v>
      </c>
      <c r="Z426" s="315">
        <f t="shared" si="247"/>
        <v>0</v>
      </c>
      <c r="AA426" s="321"/>
    </row>
    <row r="427" spans="1:27" x14ac:dyDescent="0.2">
      <c r="A427" s="642" t="s">
        <v>870</v>
      </c>
      <c r="B427" s="643">
        <v>7046</v>
      </c>
      <c r="C427" s="643">
        <v>1</v>
      </c>
      <c r="D427" s="657" t="str">
        <f t="shared" ref="D427:D451" si="248">IF(W427&gt;2,"Problem?",IF(W427=2,"??",IF(W427=1,"Rounding?",IF(L427+O427&gt;0,"OK",IF(C427=0,"(alias)","")))))</f>
        <v/>
      </c>
      <c r="E427" s="658">
        <f t="shared" ref="E427:E451" si="249">C427*ROUND(F427-R427,1)</f>
        <v>0</v>
      </c>
      <c r="F427" s="659">
        <f t="shared" ref="F427:F451" si="250">SUMIF(DPVCODES,B427,DPCTONS)*C427-H427-G427</f>
        <v>0</v>
      </c>
      <c r="G427" s="660">
        <f t="shared" ref="G427:G451" si="251">SUMIF(DPVCODES,B427,DPmoglines)*C427</f>
        <v>0</v>
      </c>
      <c r="H427" s="660">
        <f t="shared" ref="H427:H451" si="252">SUMIF(DPVCODES,B427,DPGCTONS)*C427</f>
        <v>0</v>
      </c>
      <c r="I427" s="660">
        <f t="shared" ref="I427:I451" si="253">SUMIF(Q3VCODES,B427,Q3CTONS)*C427</f>
        <v>0</v>
      </c>
      <c r="J427" s="660">
        <f t="shared" ref="J427:J451" si="254">SUMIF(Q4VCODES,B427,Q4CTONS)*C427</f>
        <v>0</v>
      </c>
      <c r="K427" s="660">
        <f t="shared" ref="K427:K451" si="255">SUMIF(Q1CVCODES,B427,Q1CCTONS)*C427</f>
        <v>0</v>
      </c>
      <c r="L427" s="661">
        <f t="shared" ref="L427:L451" si="256">C427*(F427+H427+I427+J427+K427)</f>
        <v>0</v>
      </c>
      <c r="M427" s="659">
        <f t="shared" ref="M427:M451" si="257">SUMIF(DPVCODES,B427,DPAPTONS)*C427</f>
        <v>0</v>
      </c>
      <c r="N427" s="660">
        <f t="shared" ref="N427:N451" si="258">SUMIF(DPVCODES,B427,DPDPTONS)*C427</f>
        <v>0</v>
      </c>
      <c r="O427" s="660">
        <f t="shared" ref="O427:O451" si="259">C427*(M427+N427)</f>
        <v>0</v>
      </c>
      <c r="P427" s="660">
        <f t="shared" ref="P427:P451" si="260">SUMIF(Q2VCODES,B427,Q2BOTONS)*C427-U427</f>
        <v>0</v>
      </c>
      <c r="Q427" s="660">
        <f t="shared" ref="Q427:Q451" si="261">SUMIF(Q1BVCODES,B427,Q1BRSTONS)*C427</f>
        <v>0</v>
      </c>
      <c r="R427" s="658">
        <f t="shared" ref="R427:R451" si="262">ROUND(C427*(O427-P427-Q427),4)</f>
        <v>0</v>
      </c>
      <c r="S427" s="641">
        <f t="shared" ref="S427:S451" si="263">IF(+E427&gt;0.1,1,IF(+E427&lt;-0.1,1,0))</f>
        <v>0</v>
      </c>
      <c r="T427" s="641">
        <f t="shared" ref="T427:T451" si="264">IF(W427&gt;2,1,0)</f>
        <v>0</v>
      </c>
      <c r="U427" s="659">
        <f t="shared" ref="U427:U451" si="265">SUMIF(Q2VCODES,B427,Q2GTONS)*C427</f>
        <v>0</v>
      </c>
      <c r="V427" s="661">
        <f t="shared" ref="V427:V451" si="266">SUMIF(Q1CVCODES,B427,Q1CBOTONS)*C427</f>
        <v>0</v>
      </c>
      <c r="W427" s="315">
        <f t="shared" ref="W427:W451" si="267">IF(E427&lt;-0.5,4,IF(ABS(E427)&lt;0.1,0,IF(ABS(E427)&lt;=0.5,1,IF(E427&lt;0.01*L427,2,3))))</f>
        <v>0</v>
      </c>
      <c r="X427" s="315">
        <f t="shared" ref="X427:X451" si="268">IF(W427&gt;2,1,0)</f>
        <v>0</v>
      </c>
      <c r="Y427" s="315">
        <f t="shared" ref="Y427:Y451" si="269">IF(W427=2,1,0)</f>
        <v>0</v>
      </c>
      <c r="Z427" s="315">
        <f t="shared" ref="Z427:Z451" si="270">IF(W427=1,1,0)</f>
        <v>0</v>
      </c>
      <c r="AA427" s="321"/>
    </row>
    <row r="428" spans="1:27" x14ac:dyDescent="0.2">
      <c r="A428" s="642" t="s">
        <v>705</v>
      </c>
      <c r="B428" s="643"/>
      <c r="C428" s="643">
        <v>0</v>
      </c>
      <c r="D428" s="657" t="str">
        <f t="shared" si="248"/>
        <v>(alias)</v>
      </c>
      <c r="E428" s="658">
        <f t="shared" si="249"/>
        <v>0</v>
      </c>
      <c r="F428" s="659">
        <f t="shared" si="250"/>
        <v>0</v>
      </c>
      <c r="G428" s="660">
        <f t="shared" si="251"/>
        <v>0</v>
      </c>
      <c r="H428" s="660">
        <f t="shared" si="252"/>
        <v>0</v>
      </c>
      <c r="I428" s="660">
        <f t="shared" si="253"/>
        <v>0</v>
      </c>
      <c r="J428" s="660">
        <f t="shared" si="254"/>
        <v>0</v>
      </c>
      <c r="K428" s="660">
        <f t="shared" si="255"/>
        <v>0</v>
      </c>
      <c r="L428" s="661">
        <f t="shared" si="256"/>
        <v>0</v>
      </c>
      <c r="M428" s="659">
        <f t="shared" si="257"/>
        <v>0</v>
      </c>
      <c r="N428" s="660">
        <f t="shared" si="258"/>
        <v>0</v>
      </c>
      <c r="O428" s="660">
        <f t="shared" si="259"/>
        <v>0</v>
      </c>
      <c r="P428" s="660">
        <f t="shared" si="260"/>
        <v>0</v>
      </c>
      <c r="Q428" s="660">
        <f t="shared" si="261"/>
        <v>0</v>
      </c>
      <c r="R428" s="658">
        <f t="shared" si="262"/>
        <v>0</v>
      </c>
      <c r="S428" s="641">
        <f t="shared" si="263"/>
        <v>0</v>
      </c>
      <c r="T428" s="641">
        <f t="shared" si="264"/>
        <v>0</v>
      </c>
      <c r="U428" s="659">
        <f t="shared" si="265"/>
        <v>0</v>
      </c>
      <c r="V428" s="661">
        <f t="shared" si="266"/>
        <v>0</v>
      </c>
      <c r="W428" s="315">
        <f t="shared" si="267"/>
        <v>0</v>
      </c>
      <c r="X428" s="315">
        <f t="shared" si="268"/>
        <v>0</v>
      </c>
      <c r="Y428" s="315">
        <f t="shared" si="269"/>
        <v>0</v>
      </c>
      <c r="Z428" s="315">
        <f t="shared" si="270"/>
        <v>0</v>
      </c>
      <c r="AA428" s="321"/>
    </row>
    <row r="429" spans="1:27" x14ac:dyDescent="0.2">
      <c r="A429" s="642" t="s">
        <v>706</v>
      </c>
      <c r="B429" s="643">
        <v>6004</v>
      </c>
      <c r="C429" s="643">
        <v>1</v>
      </c>
      <c r="D429" s="657" t="str">
        <f t="shared" si="248"/>
        <v/>
      </c>
      <c r="E429" s="658">
        <f t="shared" si="249"/>
        <v>0</v>
      </c>
      <c r="F429" s="659">
        <f t="shared" si="250"/>
        <v>0</v>
      </c>
      <c r="G429" s="660">
        <f t="shared" si="251"/>
        <v>0</v>
      </c>
      <c r="H429" s="660">
        <f t="shared" si="252"/>
        <v>0</v>
      </c>
      <c r="I429" s="660">
        <f t="shared" si="253"/>
        <v>0</v>
      </c>
      <c r="J429" s="660">
        <f t="shared" si="254"/>
        <v>0</v>
      </c>
      <c r="K429" s="660">
        <f t="shared" si="255"/>
        <v>0</v>
      </c>
      <c r="L429" s="661">
        <f t="shared" si="256"/>
        <v>0</v>
      </c>
      <c r="M429" s="659">
        <f t="shared" si="257"/>
        <v>0</v>
      </c>
      <c r="N429" s="660">
        <f t="shared" si="258"/>
        <v>0</v>
      </c>
      <c r="O429" s="660">
        <f t="shared" si="259"/>
        <v>0</v>
      </c>
      <c r="P429" s="660">
        <f t="shared" si="260"/>
        <v>0</v>
      </c>
      <c r="Q429" s="660">
        <f t="shared" si="261"/>
        <v>0</v>
      </c>
      <c r="R429" s="658">
        <f t="shared" si="262"/>
        <v>0</v>
      </c>
      <c r="S429" s="641">
        <f t="shared" si="263"/>
        <v>0</v>
      </c>
      <c r="T429" s="641">
        <f t="shared" si="264"/>
        <v>0</v>
      </c>
      <c r="U429" s="659">
        <f t="shared" si="265"/>
        <v>0</v>
      </c>
      <c r="V429" s="661">
        <f t="shared" si="266"/>
        <v>0</v>
      </c>
      <c r="W429" s="315">
        <f t="shared" si="267"/>
        <v>0</v>
      </c>
      <c r="X429" s="315">
        <f t="shared" si="268"/>
        <v>0</v>
      </c>
      <c r="Y429" s="315">
        <f t="shared" si="269"/>
        <v>0</v>
      </c>
      <c r="Z429" s="315">
        <f t="shared" si="270"/>
        <v>0</v>
      </c>
      <c r="AA429" s="321"/>
    </row>
    <row r="430" spans="1:27" x14ac:dyDescent="0.2">
      <c r="A430" s="642" t="s">
        <v>776</v>
      </c>
      <c r="B430" s="643">
        <v>6008</v>
      </c>
      <c r="C430" s="643">
        <v>1</v>
      </c>
      <c r="D430" s="657" t="str">
        <f t="shared" si="248"/>
        <v/>
      </c>
      <c r="E430" s="658">
        <f t="shared" si="249"/>
        <v>0</v>
      </c>
      <c r="F430" s="659">
        <f t="shared" si="250"/>
        <v>0</v>
      </c>
      <c r="G430" s="660">
        <f t="shared" si="251"/>
        <v>0</v>
      </c>
      <c r="H430" s="660">
        <f t="shared" si="252"/>
        <v>0</v>
      </c>
      <c r="I430" s="660">
        <f t="shared" si="253"/>
        <v>0</v>
      </c>
      <c r="J430" s="660">
        <f t="shared" si="254"/>
        <v>0</v>
      </c>
      <c r="K430" s="660">
        <f t="shared" si="255"/>
        <v>0</v>
      </c>
      <c r="L430" s="661">
        <f t="shared" si="256"/>
        <v>0</v>
      </c>
      <c r="M430" s="659">
        <f t="shared" si="257"/>
        <v>0</v>
      </c>
      <c r="N430" s="660">
        <f t="shared" si="258"/>
        <v>0</v>
      </c>
      <c r="O430" s="660">
        <f t="shared" si="259"/>
        <v>0</v>
      </c>
      <c r="P430" s="660">
        <f t="shared" si="260"/>
        <v>0</v>
      </c>
      <c r="Q430" s="660">
        <f t="shared" si="261"/>
        <v>0</v>
      </c>
      <c r="R430" s="658">
        <f t="shared" si="262"/>
        <v>0</v>
      </c>
      <c r="S430" s="641">
        <f t="shared" si="263"/>
        <v>0</v>
      </c>
      <c r="T430" s="641">
        <f t="shared" si="264"/>
        <v>0</v>
      </c>
      <c r="U430" s="659">
        <f t="shared" si="265"/>
        <v>0</v>
      </c>
      <c r="V430" s="661">
        <f t="shared" si="266"/>
        <v>0</v>
      </c>
      <c r="W430" s="315">
        <f t="shared" si="267"/>
        <v>0</v>
      </c>
      <c r="X430" s="315">
        <f t="shared" si="268"/>
        <v>0</v>
      </c>
      <c r="Y430" s="315">
        <f t="shared" si="269"/>
        <v>0</v>
      </c>
      <c r="Z430" s="315">
        <f t="shared" si="270"/>
        <v>0</v>
      </c>
      <c r="AA430" s="321"/>
    </row>
    <row r="431" spans="1:27" x14ac:dyDescent="0.2">
      <c r="A431" s="642" t="s">
        <v>1221</v>
      </c>
      <c r="B431" s="643">
        <v>7076</v>
      </c>
      <c r="C431" s="643">
        <v>1</v>
      </c>
      <c r="D431" s="657" t="str">
        <f t="shared" si="248"/>
        <v/>
      </c>
      <c r="E431" s="658">
        <f t="shared" si="249"/>
        <v>0</v>
      </c>
      <c r="F431" s="659">
        <f t="shared" si="250"/>
        <v>0</v>
      </c>
      <c r="G431" s="660">
        <f t="shared" si="251"/>
        <v>0</v>
      </c>
      <c r="H431" s="660">
        <f t="shared" si="252"/>
        <v>0</v>
      </c>
      <c r="I431" s="660">
        <f t="shared" si="253"/>
        <v>0</v>
      </c>
      <c r="J431" s="660">
        <f t="shared" si="254"/>
        <v>0</v>
      </c>
      <c r="K431" s="660">
        <f t="shared" si="255"/>
        <v>0</v>
      </c>
      <c r="L431" s="661">
        <f t="shared" si="256"/>
        <v>0</v>
      </c>
      <c r="M431" s="659">
        <f t="shared" si="257"/>
        <v>0</v>
      </c>
      <c r="N431" s="660">
        <f t="shared" si="258"/>
        <v>0</v>
      </c>
      <c r="O431" s="660">
        <f t="shared" si="259"/>
        <v>0</v>
      </c>
      <c r="P431" s="660">
        <f t="shared" si="260"/>
        <v>0</v>
      </c>
      <c r="Q431" s="660">
        <f t="shared" si="261"/>
        <v>0</v>
      </c>
      <c r="R431" s="658">
        <f t="shared" si="262"/>
        <v>0</v>
      </c>
      <c r="S431" s="641">
        <f t="shared" si="263"/>
        <v>0</v>
      </c>
      <c r="T431" s="641">
        <f t="shared" si="264"/>
        <v>0</v>
      </c>
      <c r="U431" s="659">
        <f t="shared" si="265"/>
        <v>0</v>
      </c>
      <c r="V431" s="661">
        <f t="shared" si="266"/>
        <v>0</v>
      </c>
      <c r="W431" s="315">
        <f t="shared" si="267"/>
        <v>0</v>
      </c>
      <c r="X431" s="315">
        <f t="shared" si="268"/>
        <v>0</v>
      </c>
      <c r="Y431" s="315">
        <f t="shared" si="269"/>
        <v>0</v>
      </c>
      <c r="Z431" s="315">
        <f t="shared" si="270"/>
        <v>0</v>
      </c>
      <c r="AA431" s="321"/>
    </row>
    <row r="432" spans="1:27" x14ac:dyDescent="0.2">
      <c r="A432" s="642" t="s">
        <v>707</v>
      </c>
      <c r="B432" s="643"/>
      <c r="C432" s="643">
        <v>0</v>
      </c>
      <c r="D432" s="657" t="str">
        <f t="shared" si="248"/>
        <v>(alias)</v>
      </c>
      <c r="E432" s="658">
        <f t="shared" si="249"/>
        <v>0</v>
      </c>
      <c r="F432" s="659">
        <f t="shared" si="250"/>
        <v>0</v>
      </c>
      <c r="G432" s="660">
        <f t="shared" si="251"/>
        <v>0</v>
      </c>
      <c r="H432" s="660">
        <f t="shared" si="252"/>
        <v>0</v>
      </c>
      <c r="I432" s="660">
        <f t="shared" si="253"/>
        <v>0</v>
      </c>
      <c r="J432" s="660">
        <f t="shared" si="254"/>
        <v>0</v>
      </c>
      <c r="K432" s="660">
        <f t="shared" si="255"/>
        <v>0</v>
      </c>
      <c r="L432" s="661">
        <f t="shared" si="256"/>
        <v>0</v>
      </c>
      <c r="M432" s="659">
        <f t="shared" si="257"/>
        <v>0</v>
      </c>
      <c r="N432" s="660">
        <f t="shared" si="258"/>
        <v>0</v>
      </c>
      <c r="O432" s="660">
        <f t="shared" si="259"/>
        <v>0</v>
      </c>
      <c r="P432" s="660">
        <f t="shared" si="260"/>
        <v>0</v>
      </c>
      <c r="Q432" s="660">
        <f t="shared" si="261"/>
        <v>0</v>
      </c>
      <c r="R432" s="658">
        <f t="shared" si="262"/>
        <v>0</v>
      </c>
      <c r="S432" s="641">
        <f t="shared" si="263"/>
        <v>0</v>
      </c>
      <c r="T432" s="641">
        <f t="shared" si="264"/>
        <v>0</v>
      </c>
      <c r="U432" s="659">
        <f t="shared" si="265"/>
        <v>0</v>
      </c>
      <c r="V432" s="661">
        <f t="shared" si="266"/>
        <v>0</v>
      </c>
      <c r="W432" s="315">
        <f t="shared" si="267"/>
        <v>0</v>
      </c>
      <c r="X432" s="315">
        <f t="shared" si="268"/>
        <v>0</v>
      </c>
      <c r="Y432" s="315">
        <f t="shared" si="269"/>
        <v>0</v>
      </c>
      <c r="Z432" s="315">
        <f t="shared" si="270"/>
        <v>0</v>
      </c>
      <c r="AA432" s="321"/>
    </row>
    <row r="433" spans="1:27" x14ac:dyDescent="0.2">
      <c r="A433" s="642" t="s">
        <v>881</v>
      </c>
      <c r="B433" s="643">
        <v>7058</v>
      </c>
      <c r="C433" s="643">
        <v>1</v>
      </c>
      <c r="D433" s="657" t="str">
        <f t="shared" si="248"/>
        <v/>
      </c>
      <c r="E433" s="658">
        <f t="shared" si="249"/>
        <v>0</v>
      </c>
      <c r="F433" s="659">
        <f t="shared" si="250"/>
        <v>0</v>
      </c>
      <c r="G433" s="660">
        <f t="shared" si="251"/>
        <v>0</v>
      </c>
      <c r="H433" s="660">
        <f t="shared" si="252"/>
        <v>0</v>
      </c>
      <c r="I433" s="660">
        <f t="shared" si="253"/>
        <v>0</v>
      </c>
      <c r="J433" s="660">
        <f t="shared" si="254"/>
        <v>0</v>
      </c>
      <c r="K433" s="660">
        <f t="shared" si="255"/>
        <v>0</v>
      </c>
      <c r="L433" s="661">
        <f t="shared" si="256"/>
        <v>0</v>
      </c>
      <c r="M433" s="659">
        <f t="shared" si="257"/>
        <v>0</v>
      </c>
      <c r="N433" s="660">
        <f t="shared" si="258"/>
        <v>0</v>
      </c>
      <c r="O433" s="660">
        <f t="shared" si="259"/>
        <v>0</v>
      </c>
      <c r="P433" s="660">
        <f t="shared" si="260"/>
        <v>0</v>
      </c>
      <c r="Q433" s="660">
        <f t="shared" si="261"/>
        <v>0</v>
      </c>
      <c r="R433" s="658">
        <f t="shared" si="262"/>
        <v>0</v>
      </c>
      <c r="S433" s="641">
        <f t="shared" si="263"/>
        <v>0</v>
      </c>
      <c r="T433" s="641">
        <f t="shared" si="264"/>
        <v>0</v>
      </c>
      <c r="U433" s="659">
        <f t="shared" si="265"/>
        <v>0</v>
      </c>
      <c r="V433" s="661">
        <f t="shared" si="266"/>
        <v>0</v>
      </c>
      <c r="W433" s="315">
        <f t="shared" si="267"/>
        <v>0</v>
      </c>
      <c r="X433" s="315">
        <f t="shared" si="268"/>
        <v>0</v>
      </c>
      <c r="Y433" s="315">
        <f t="shared" si="269"/>
        <v>0</v>
      </c>
      <c r="Z433" s="315">
        <f t="shared" si="270"/>
        <v>0</v>
      </c>
      <c r="AA433" s="321"/>
    </row>
    <row r="434" spans="1:27" x14ac:dyDescent="0.2">
      <c r="A434" s="642" t="s">
        <v>777</v>
      </c>
      <c r="B434" s="643">
        <v>6186</v>
      </c>
      <c r="C434" s="643">
        <v>1</v>
      </c>
      <c r="D434" s="657" t="str">
        <f t="shared" si="248"/>
        <v/>
      </c>
      <c r="E434" s="658">
        <f t="shared" si="249"/>
        <v>0</v>
      </c>
      <c r="F434" s="659">
        <f t="shared" si="250"/>
        <v>0</v>
      </c>
      <c r="G434" s="660">
        <f t="shared" si="251"/>
        <v>0</v>
      </c>
      <c r="H434" s="660">
        <f t="shared" si="252"/>
        <v>0</v>
      </c>
      <c r="I434" s="660">
        <f t="shared" si="253"/>
        <v>0</v>
      </c>
      <c r="J434" s="660">
        <f t="shared" si="254"/>
        <v>0</v>
      </c>
      <c r="K434" s="660">
        <f t="shared" si="255"/>
        <v>0</v>
      </c>
      <c r="L434" s="661">
        <f t="shared" si="256"/>
        <v>0</v>
      </c>
      <c r="M434" s="659">
        <f t="shared" si="257"/>
        <v>0</v>
      </c>
      <c r="N434" s="660">
        <f t="shared" si="258"/>
        <v>0</v>
      </c>
      <c r="O434" s="660">
        <f t="shared" si="259"/>
        <v>0</v>
      </c>
      <c r="P434" s="660">
        <f t="shared" si="260"/>
        <v>0</v>
      </c>
      <c r="Q434" s="660">
        <f t="shared" si="261"/>
        <v>0</v>
      </c>
      <c r="R434" s="658">
        <f t="shared" si="262"/>
        <v>0</v>
      </c>
      <c r="S434" s="641">
        <f t="shared" si="263"/>
        <v>0</v>
      </c>
      <c r="T434" s="641">
        <f t="shared" si="264"/>
        <v>0</v>
      </c>
      <c r="U434" s="659">
        <f t="shared" si="265"/>
        <v>0</v>
      </c>
      <c r="V434" s="661">
        <f t="shared" si="266"/>
        <v>0</v>
      </c>
      <c r="W434" s="315">
        <f t="shared" si="267"/>
        <v>0</v>
      </c>
      <c r="X434" s="315">
        <f t="shared" si="268"/>
        <v>0</v>
      </c>
      <c r="Y434" s="315">
        <f t="shared" si="269"/>
        <v>0</v>
      </c>
      <c r="Z434" s="315">
        <f t="shared" si="270"/>
        <v>0</v>
      </c>
      <c r="AA434" s="321"/>
    </row>
    <row r="435" spans="1:27" x14ac:dyDescent="0.2">
      <c r="A435" s="642" t="s">
        <v>708</v>
      </c>
      <c r="B435" s="643"/>
      <c r="C435" s="643">
        <v>0</v>
      </c>
      <c r="D435" s="657" t="str">
        <f t="shared" si="248"/>
        <v>(alias)</v>
      </c>
      <c r="E435" s="658">
        <f t="shared" si="249"/>
        <v>0</v>
      </c>
      <c r="F435" s="659">
        <f t="shared" si="250"/>
        <v>0</v>
      </c>
      <c r="G435" s="660">
        <f t="shared" si="251"/>
        <v>0</v>
      </c>
      <c r="H435" s="660">
        <f t="shared" si="252"/>
        <v>0</v>
      </c>
      <c r="I435" s="660">
        <f t="shared" si="253"/>
        <v>0</v>
      </c>
      <c r="J435" s="660">
        <f t="shared" si="254"/>
        <v>0</v>
      </c>
      <c r="K435" s="660">
        <f t="shared" si="255"/>
        <v>0</v>
      </c>
      <c r="L435" s="661">
        <f t="shared" si="256"/>
        <v>0</v>
      </c>
      <c r="M435" s="659">
        <f t="shared" si="257"/>
        <v>0</v>
      </c>
      <c r="N435" s="660">
        <f t="shared" si="258"/>
        <v>0</v>
      </c>
      <c r="O435" s="660">
        <f t="shared" si="259"/>
        <v>0</v>
      </c>
      <c r="P435" s="660">
        <f t="shared" si="260"/>
        <v>0</v>
      </c>
      <c r="Q435" s="660">
        <f t="shared" si="261"/>
        <v>0</v>
      </c>
      <c r="R435" s="658">
        <f t="shared" si="262"/>
        <v>0</v>
      </c>
      <c r="S435" s="641">
        <f t="shared" si="263"/>
        <v>0</v>
      </c>
      <c r="T435" s="641">
        <f t="shared" si="264"/>
        <v>0</v>
      </c>
      <c r="U435" s="659">
        <f t="shared" si="265"/>
        <v>0</v>
      </c>
      <c r="V435" s="661">
        <f t="shared" si="266"/>
        <v>0</v>
      </c>
      <c r="W435" s="315">
        <f t="shared" si="267"/>
        <v>0</v>
      </c>
      <c r="X435" s="315">
        <f t="shared" si="268"/>
        <v>0</v>
      </c>
      <c r="Y435" s="315">
        <f t="shared" si="269"/>
        <v>0</v>
      </c>
      <c r="Z435" s="315">
        <f t="shared" si="270"/>
        <v>0</v>
      </c>
      <c r="AA435" s="321"/>
    </row>
    <row r="436" spans="1:27" x14ac:dyDescent="0.2">
      <c r="A436" s="642" t="s">
        <v>709</v>
      </c>
      <c r="B436" s="643">
        <v>5101</v>
      </c>
      <c r="C436" s="643">
        <v>1</v>
      </c>
      <c r="D436" s="657" t="str">
        <f t="shared" si="248"/>
        <v/>
      </c>
      <c r="E436" s="658">
        <f t="shared" si="249"/>
        <v>0</v>
      </c>
      <c r="F436" s="659">
        <f t="shared" si="250"/>
        <v>0</v>
      </c>
      <c r="G436" s="660">
        <f t="shared" si="251"/>
        <v>0</v>
      </c>
      <c r="H436" s="660">
        <f t="shared" si="252"/>
        <v>0</v>
      </c>
      <c r="I436" s="660">
        <f t="shared" si="253"/>
        <v>0</v>
      </c>
      <c r="J436" s="660">
        <f t="shared" si="254"/>
        <v>0</v>
      </c>
      <c r="K436" s="660">
        <f t="shared" si="255"/>
        <v>0</v>
      </c>
      <c r="L436" s="661">
        <f t="shared" si="256"/>
        <v>0</v>
      </c>
      <c r="M436" s="659">
        <f t="shared" si="257"/>
        <v>0</v>
      </c>
      <c r="N436" s="660">
        <f t="shared" si="258"/>
        <v>0</v>
      </c>
      <c r="O436" s="660">
        <f t="shared" si="259"/>
        <v>0</v>
      </c>
      <c r="P436" s="660">
        <f t="shared" si="260"/>
        <v>0</v>
      </c>
      <c r="Q436" s="660">
        <f t="shared" si="261"/>
        <v>0</v>
      </c>
      <c r="R436" s="658">
        <f t="shared" si="262"/>
        <v>0</v>
      </c>
      <c r="S436" s="641">
        <f t="shared" si="263"/>
        <v>0</v>
      </c>
      <c r="T436" s="641">
        <f t="shared" si="264"/>
        <v>0</v>
      </c>
      <c r="U436" s="659">
        <f t="shared" si="265"/>
        <v>0</v>
      </c>
      <c r="V436" s="661">
        <f t="shared" si="266"/>
        <v>0</v>
      </c>
      <c r="W436" s="315">
        <f t="shared" si="267"/>
        <v>0</v>
      </c>
      <c r="X436" s="315">
        <f t="shared" si="268"/>
        <v>0</v>
      </c>
      <c r="Y436" s="315">
        <f t="shared" si="269"/>
        <v>0</v>
      </c>
      <c r="Z436" s="315">
        <f t="shared" si="270"/>
        <v>0</v>
      </c>
      <c r="AA436" s="321"/>
    </row>
    <row r="437" spans="1:27" x14ac:dyDescent="0.2">
      <c r="A437" s="642" t="s">
        <v>710</v>
      </c>
      <c r="B437" s="643"/>
      <c r="C437" s="643">
        <v>0</v>
      </c>
      <c r="D437" s="657" t="str">
        <f t="shared" si="248"/>
        <v>(alias)</v>
      </c>
      <c r="E437" s="658">
        <f t="shared" si="249"/>
        <v>0</v>
      </c>
      <c r="F437" s="659">
        <f t="shared" si="250"/>
        <v>0</v>
      </c>
      <c r="G437" s="660">
        <f t="shared" si="251"/>
        <v>0</v>
      </c>
      <c r="H437" s="660">
        <f t="shared" si="252"/>
        <v>0</v>
      </c>
      <c r="I437" s="660">
        <f t="shared" si="253"/>
        <v>0</v>
      </c>
      <c r="J437" s="660">
        <f t="shared" si="254"/>
        <v>0</v>
      </c>
      <c r="K437" s="660">
        <f t="shared" si="255"/>
        <v>0</v>
      </c>
      <c r="L437" s="661">
        <f t="shared" si="256"/>
        <v>0</v>
      </c>
      <c r="M437" s="659">
        <f t="shared" si="257"/>
        <v>0</v>
      </c>
      <c r="N437" s="660">
        <f t="shared" si="258"/>
        <v>0</v>
      </c>
      <c r="O437" s="660">
        <f t="shared" si="259"/>
        <v>0</v>
      </c>
      <c r="P437" s="660">
        <f t="shared" si="260"/>
        <v>0</v>
      </c>
      <c r="Q437" s="660">
        <f t="shared" si="261"/>
        <v>0</v>
      </c>
      <c r="R437" s="658">
        <f t="shared" si="262"/>
        <v>0</v>
      </c>
      <c r="S437" s="641">
        <f t="shared" si="263"/>
        <v>0</v>
      </c>
      <c r="T437" s="641">
        <f t="shared" si="264"/>
        <v>0</v>
      </c>
      <c r="U437" s="659">
        <f t="shared" si="265"/>
        <v>0</v>
      </c>
      <c r="V437" s="661">
        <f t="shared" si="266"/>
        <v>0</v>
      </c>
      <c r="W437" s="315">
        <f t="shared" si="267"/>
        <v>0</v>
      </c>
      <c r="X437" s="315">
        <f t="shared" si="268"/>
        <v>0</v>
      </c>
      <c r="Y437" s="315">
        <f t="shared" si="269"/>
        <v>0</v>
      </c>
      <c r="Z437" s="315">
        <f t="shared" si="270"/>
        <v>0</v>
      </c>
      <c r="AA437" s="321"/>
    </row>
    <row r="438" spans="1:27" x14ac:dyDescent="0.2">
      <c r="A438" s="642" t="s">
        <v>1309</v>
      </c>
      <c r="B438" s="643">
        <v>6056</v>
      </c>
      <c r="C438" s="643">
        <v>1</v>
      </c>
      <c r="D438" s="657" t="str">
        <f t="shared" si="248"/>
        <v/>
      </c>
      <c r="E438" s="658">
        <f t="shared" si="249"/>
        <v>0</v>
      </c>
      <c r="F438" s="659">
        <f t="shared" si="250"/>
        <v>0</v>
      </c>
      <c r="G438" s="660">
        <f t="shared" si="251"/>
        <v>0</v>
      </c>
      <c r="H438" s="660">
        <f t="shared" si="252"/>
        <v>0</v>
      </c>
      <c r="I438" s="660">
        <f t="shared" si="253"/>
        <v>0</v>
      </c>
      <c r="J438" s="660">
        <f t="shared" si="254"/>
        <v>0</v>
      </c>
      <c r="K438" s="660">
        <f t="shared" si="255"/>
        <v>0</v>
      </c>
      <c r="L438" s="661">
        <f t="shared" si="256"/>
        <v>0</v>
      </c>
      <c r="M438" s="659">
        <f t="shared" si="257"/>
        <v>0</v>
      </c>
      <c r="N438" s="660">
        <f t="shared" si="258"/>
        <v>0</v>
      </c>
      <c r="O438" s="660">
        <f t="shared" si="259"/>
        <v>0</v>
      </c>
      <c r="P438" s="660">
        <f t="shared" si="260"/>
        <v>0</v>
      </c>
      <c r="Q438" s="660">
        <f t="shared" si="261"/>
        <v>0</v>
      </c>
      <c r="R438" s="658">
        <f t="shared" si="262"/>
        <v>0</v>
      </c>
      <c r="S438" s="641">
        <f t="shared" si="263"/>
        <v>0</v>
      </c>
      <c r="T438" s="641">
        <f t="shared" si="264"/>
        <v>0</v>
      </c>
      <c r="U438" s="659">
        <f t="shared" si="265"/>
        <v>0</v>
      </c>
      <c r="V438" s="661">
        <f t="shared" si="266"/>
        <v>0</v>
      </c>
      <c r="W438" s="315">
        <f t="shared" si="267"/>
        <v>0</v>
      </c>
      <c r="X438" s="315">
        <f t="shared" si="268"/>
        <v>0</v>
      </c>
      <c r="Y438" s="315">
        <f t="shared" si="269"/>
        <v>0</v>
      </c>
      <c r="Z438" s="315">
        <f t="shared" si="270"/>
        <v>0</v>
      </c>
      <c r="AA438" s="321"/>
    </row>
    <row r="439" spans="1:27" x14ac:dyDescent="0.2">
      <c r="A439" s="642" t="s">
        <v>84</v>
      </c>
      <c r="B439" s="643"/>
      <c r="C439" s="643">
        <v>0</v>
      </c>
      <c r="D439" s="657" t="str">
        <f t="shared" si="248"/>
        <v>(alias)</v>
      </c>
      <c r="E439" s="658">
        <f t="shared" si="249"/>
        <v>0</v>
      </c>
      <c r="F439" s="659">
        <f t="shared" si="250"/>
        <v>0</v>
      </c>
      <c r="G439" s="660">
        <f t="shared" si="251"/>
        <v>0</v>
      </c>
      <c r="H439" s="660">
        <f t="shared" si="252"/>
        <v>0</v>
      </c>
      <c r="I439" s="660">
        <f t="shared" si="253"/>
        <v>0</v>
      </c>
      <c r="J439" s="660">
        <f t="shared" si="254"/>
        <v>0</v>
      </c>
      <c r="K439" s="660">
        <f t="shared" si="255"/>
        <v>0</v>
      </c>
      <c r="L439" s="661">
        <f t="shared" si="256"/>
        <v>0</v>
      </c>
      <c r="M439" s="659">
        <f t="shared" si="257"/>
        <v>0</v>
      </c>
      <c r="N439" s="660">
        <f t="shared" si="258"/>
        <v>0</v>
      </c>
      <c r="O439" s="660">
        <f t="shared" si="259"/>
        <v>0</v>
      </c>
      <c r="P439" s="660">
        <f t="shared" si="260"/>
        <v>0</v>
      </c>
      <c r="Q439" s="660">
        <f t="shared" si="261"/>
        <v>0</v>
      </c>
      <c r="R439" s="658">
        <f t="shared" si="262"/>
        <v>0</v>
      </c>
      <c r="S439" s="641">
        <f t="shared" si="263"/>
        <v>0</v>
      </c>
      <c r="T439" s="641">
        <f t="shared" si="264"/>
        <v>0</v>
      </c>
      <c r="U439" s="659">
        <f t="shared" si="265"/>
        <v>0</v>
      </c>
      <c r="V439" s="661">
        <f t="shared" si="266"/>
        <v>0</v>
      </c>
      <c r="W439" s="315">
        <f t="shared" si="267"/>
        <v>0</v>
      </c>
      <c r="X439" s="315">
        <f t="shared" si="268"/>
        <v>0</v>
      </c>
      <c r="Y439" s="315">
        <f t="shared" si="269"/>
        <v>0</v>
      </c>
      <c r="Z439" s="315">
        <f t="shared" si="270"/>
        <v>0</v>
      </c>
      <c r="AA439" s="321"/>
    </row>
    <row r="440" spans="1:27" x14ac:dyDescent="0.2">
      <c r="A440" s="642" t="s">
        <v>85</v>
      </c>
      <c r="B440" s="643"/>
      <c r="C440" s="643">
        <v>0</v>
      </c>
      <c r="D440" s="657" t="str">
        <f t="shared" si="248"/>
        <v>(alias)</v>
      </c>
      <c r="E440" s="658">
        <f t="shared" si="249"/>
        <v>0</v>
      </c>
      <c r="F440" s="659">
        <f t="shared" si="250"/>
        <v>0</v>
      </c>
      <c r="G440" s="660">
        <f t="shared" si="251"/>
        <v>0</v>
      </c>
      <c r="H440" s="660">
        <f t="shared" si="252"/>
        <v>0</v>
      </c>
      <c r="I440" s="660">
        <f t="shared" si="253"/>
        <v>0</v>
      </c>
      <c r="J440" s="660">
        <f t="shared" si="254"/>
        <v>0</v>
      </c>
      <c r="K440" s="660">
        <f t="shared" si="255"/>
        <v>0</v>
      </c>
      <c r="L440" s="661">
        <f t="shared" si="256"/>
        <v>0</v>
      </c>
      <c r="M440" s="659">
        <f t="shared" si="257"/>
        <v>0</v>
      </c>
      <c r="N440" s="660">
        <f t="shared" si="258"/>
        <v>0</v>
      </c>
      <c r="O440" s="660">
        <f t="shared" si="259"/>
        <v>0</v>
      </c>
      <c r="P440" s="660">
        <f t="shared" si="260"/>
        <v>0</v>
      </c>
      <c r="Q440" s="660">
        <f t="shared" si="261"/>
        <v>0</v>
      </c>
      <c r="R440" s="658">
        <f t="shared" si="262"/>
        <v>0</v>
      </c>
      <c r="S440" s="641">
        <f t="shared" si="263"/>
        <v>0</v>
      </c>
      <c r="T440" s="641">
        <f t="shared" si="264"/>
        <v>0</v>
      </c>
      <c r="U440" s="659">
        <f t="shared" si="265"/>
        <v>0</v>
      </c>
      <c r="V440" s="661">
        <f t="shared" si="266"/>
        <v>0</v>
      </c>
      <c r="W440" s="315">
        <f t="shared" si="267"/>
        <v>0</v>
      </c>
      <c r="X440" s="315">
        <f t="shared" si="268"/>
        <v>0</v>
      </c>
      <c r="Y440" s="315">
        <f t="shared" si="269"/>
        <v>0</v>
      </c>
      <c r="Z440" s="315">
        <f t="shared" si="270"/>
        <v>0</v>
      </c>
      <c r="AA440" s="321"/>
    </row>
    <row r="441" spans="1:27" x14ac:dyDescent="0.2">
      <c r="A441" s="642" t="s">
        <v>1202</v>
      </c>
      <c r="B441" s="643">
        <v>5148</v>
      </c>
      <c r="C441" s="643">
        <v>1</v>
      </c>
      <c r="D441" s="657" t="str">
        <f t="shared" si="248"/>
        <v/>
      </c>
      <c r="E441" s="658">
        <f t="shared" si="249"/>
        <v>0</v>
      </c>
      <c r="F441" s="659">
        <f t="shared" si="250"/>
        <v>0</v>
      </c>
      <c r="G441" s="660">
        <f t="shared" si="251"/>
        <v>0</v>
      </c>
      <c r="H441" s="660">
        <f t="shared" si="252"/>
        <v>0</v>
      </c>
      <c r="I441" s="660">
        <f t="shared" si="253"/>
        <v>0</v>
      </c>
      <c r="J441" s="660">
        <f t="shared" si="254"/>
        <v>0</v>
      </c>
      <c r="K441" s="660">
        <f t="shared" si="255"/>
        <v>0</v>
      </c>
      <c r="L441" s="661">
        <f t="shared" si="256"/>
        <v>0</v>
      </c>
      <c r="M441" s="659">
        <f t="shared" si="257"/>
        <v>0</v>
      </c>
      <c r="N441" s="660">
        <f t="shared" si="258"/>
        <v>0</v>
      </c>
      <c r="O441" s="660">
        <f t="shared" si="259"/>
        <v>0</v>
      </c>
      <c r="P441" s="660">
        <f t="shared" si="260"/>
        <v>0</v>
      </c>
      <c r="Q441" s="660">
        <f t="shared" si="261"/>
        <v>0</v>
      </c>
      <c r="R441" s="658">
        <f t="shared" si="262"/>
        <v>0</v>
      </c>
      <c r="S441" s="641">
        <f t="shared" si="263"/>
        <v>0</v>
      </c>
      <c r="T441" s="641">
        <f t="shared" si="264"/>
        <v>0</v>
      </c>
      <c r="U441" s="659">
        <f t="shared" si="265"/>
        <v>0</v>
      </c>
      <c r="V441" s="661">
        <f t="shared" si="266"/>
        <v>0</v>
      </c>
      <c r="W441" s="315">
        <f t="shared" si="267"/>
        <v>0</v>
      </c>
      <c r="X441" s="315">
        <f t="shared" si="268"/>
        <v>0</v>
      </c>
      <c r="Y441" s="315">
        <f t="shared" si="269"/>
        <v>0</v>
      </c>
      <c r="Z441" s="315">
        <f t="shared" si="270"/>
        <v>0</v>
      </c>
      <c r="AA441" s="321"/>
    </row>
    <row r="442" spans="1:27" x14ac:dyDescent="0.2">
      <c r="A442" s="642" t="s">
        <v>86</v>
      </c>
      <c r="B442" s="643"/>
      <c r="C442" s="643">
        <v>0</v>
      </c>
      <c r="D442" s="657" t="str">
        <f t="shared" si="248"/>
        <v>(alias)</v>
      </c>
      <c r="E442" s="658">
        <f t="shared" si="249"/>
        <v>0</v>
      </c>
      <c r="F442" s="659">
        <f t="shared" si="250"/>
        <v>0</v>
      </c>
      <c r="G442" s="660">
        <f t="shared" si="251"/>
        <v>0</v>
      </c>
      <c r="H442" s="660">
        <f t="shared" si="252"/>
        <v>0</v>
      </c>
      <c r="I442" s="660">
        <f t="shared" si="253"/>
        <v>0</v>
      </c>
      <c r="J442" s="660">
        <f t="shared" si="254"/>
        <v>0</v>
      </c>
      <c r="K442" s="660">
        <f t="shared" si="255"/>
        <v>0</v>
      </c>
      <c r="L442" s="661">
        <f t="shared" si="256"/>
        <v>0</v>
      </c>
      <c r="M442" s="659">
        <f t="shared" si="257"/>
        <v>0</v>
      </c>
      <c r="N442" s="660">
        <f t="shared" si="258"/>
        <v>0</v>
      </c>
      <c r="O442" s="660">
        <f t="shared" si="259"/>
        <v>0</v>
      </c>
      <c r="P442" s="660">
        <f t="shared" si="260"/>
        <v>0</v>
      </c>
      <c r="Q442" s="660">
        <f t="shared" si="261"/>
        <v>0</v>
      </c>
      <c r="R442" s="658">
        <f t="shared" si="262"/>
        <v>0</v>
      </c>
      <c r="S442" s="641">
        <f t="shared" si="263"/>
        <v>0</v>
      </c>
      <c r="T442" s="641">
        <f t="shared" si="264"/>
        <v>0</v>
      </c>
      <c r="U442" s="659">
        <f t="shared" si="265"/>
        <v>0</v>
      </c>
      <c r="V442" s="661">
        <f t="shared" si="266"/>
        <v>0</v>
      </c>
      <c r="W442" s="315">
        <f t="shared" si="267"/>
        <v>0</v>
      </c>
      <c r="X442" s="315">
        <f t="shared" si="268"/>
        <v>0</v>
      </c>
      <c r="Y442" s="315">
        <f t="shared" si="269"/>
        <v>0</v>
      </c>
      <c r="Z442" s="315">
        <f t="shared" si="270"/>
        <v>0</v>
      </c>
      <c r="AA442" s="321"/>
    </row>
    <row r="443" spans="1:27" x14ac:dyDescent="0.2">
      <c r="A443" s="642" t="s">
        <v>1028</v>
      </c>
      <c r="B443" s="643">
        <v>5033</v>
      </c>
      <c r="C443" s="643">
        <v>1</v>
      </c>
      <c r="D443" s="657" t="str">
        <f t="shared" si="248"/>
        <v/>
      </c>
      <c r="E443" s="658">
        <f t="shared" si="249"/>
        <v>0</v>
      </c>
      <c r="F443" s="659">
        <f t="shared" si="250"/>
        <v>0</v>
      </c>
      <c r="G443" s="660">
        <f t="shared" si="251"/>
        <v>0</v>
      </c>
      <c r="H443" s="660">
        <f t="shared" si="252"/>
        <v>0</v>
      </c>
      <c r="I443" s="660">
        <f t="shared" si="253"/>
        <v>0</v>
      </c>
      <c r="J443" s="660">
        <f t="shared" si="254"/>
        <v>0</v>
      </c>
      <c r="K443" s="660">
        <f t="shared" si="255"/>
        <v>0</v>
      </c>
      <c r="L443" s="661">
        <f t="shared" si="256"/>
        <v>0</v>
      </c>
      <c r="M443" s="659">
        <f t="shared" si="257"/>
        <v>0</v>
      </c>
      <c r="N443" s="660">
        <f t="shared" si="258"/>
        <v>0</v>
      </c>
      <c r="O443" s="660">
        <f t="shared" si="259"/>
        <v>0</v>
      </c>
      <c r="P443" s="660">
        <f t="shared" si="260"/>
        <v>0</v>
      </c>
      <c r="Q443" s="660">
        <f t="shared" si="261"/>
        <v>0</v>
      </c>
      <c r="R443" s="658">
        <f t="shared" si="262"/>
        <v>0</v>
      </c>
      <c r="S443" s="641">
        <f t="shared" si="263"/>
        <v>0</v>
      </c>
      <c r="T443" s="641">
        <f t="shared" si="264"/>
        <v>0</v>
      </c>
      <c r="U443" s="659">
        <f t="shared" si="265"/>
        <v>0</v>
      </c>
      <c r="V443" s="661">
        <f t="shared" si="266"/>
        <v>0</v>
      </c>
      <c r="W443" s="315">
        <f t="shared" si="267"/>
        <v>0</v>
      </c>
      <c r="X443" s="315">
        <f t="shared" si="268"/>
        <v>0</v>
      </c>
      <c r="Y443" s="315">
        <f t="shared" si="269"/>
        <v>0</v>
      </c>
      <c r="Z443" s="315">
        <f t="shared" si="270"/>
        <v>0</v>
      </c>
      <c r="AA443" s="321"/>
    </row>
    <row r="444" spans="1:27" x14ac:dyDescent="0.2">
      <c r="A444" s="642" t="s">
        <v>1220</v>
      </c>
      <c r="B444" s="643">
        <v>7075</v>
      </c>
      <c r="C444" s="643">
        <v>1</v>
      </c>
      <c r="D444" s="657" t="str">
        <f t="shared" si="248"/>
        <v/>
      </c>
      <c r="E444" s="658">
        <f t="shared" si="249"/>
        <v>0</v>
      </c>
      <c r="F444" s="659">
        <f t="shared" si="250"/>
        <v>0</v>
      </c>
      <c r="G444" s="660">
        <f t="shared" si="251"/>
        <v>0</v>
      </c>
      <c r="H444" s="660">
        <f t="shared" si="252"/>
        <v>0</v>
      </c>
      <c r="I444" s="660">
        <f t="shared" si="253"/>
        <v>0</v>
      </c>
      <c r="J444" s="660">
        <f t="shared" si="254"/>
        <v>0</v>
      </c>
      <c r="K444" s="660">
        <f t="shared" si="255"/>
        <v>0</v>
      </c>
      <c r="L444" s="661">
        <f t="shared" si="256"/>
        <v>0</v>
      </c>
      <c r="M444" s="659">
        <f t="shared" si="257"/>
        <v>0</v>
      </c>
      <c r="N444" s="660">
        <f t="shared" si="258"/>
        <v>0</v>
      </c>
      <c r="O444" s="660">
        <f t="shared" si="259"/>
        <v>0</v>
      </c>
      <c r="P444" s="660">
        <f t="shared" si="260"/>
        <v>0</v>
      </c>
      <c r="Q444" s="660">
        <f t="shared" si="261"/>
        <v>0</v>
      </c>
      <c r="R444" s="658">
        <f t="shared" si="262"/>
        <v>0</v>
      </c>
      <c r="S444" s="641">
        <f t="shared" si="263"/>
        <v>0</v>
      </c>
      <c r="T444" s="641">
        <f t="shared" si="264"/>
        <v>0</v>
      </c>
      <c r="U444" s="659">
        <f t="shared" si="265"/>
        <v>0</v>
      </c>
      <c r="V444" s="661">
        <f t="shared" si="266"/>
        <v>0</v>
      </c>
      <c r="W444" s="315">
        <f t="shared" si="267"/>
        <v>0</v>
      </c>
      <c r="X444" s="315">
        <f t="shared" si="268"/>
        <v>0</v>
      </c>
      <c r="Y444" s="315">
        <f t="shared" si="269"/>
        <v>0</v>
      </c>
      <c r="Z444" s="315">
        <f t="shared" si="270"/>
        <v>0</v>
      </c>
      <c r="AA444" s="321"/>
    </row>
    <row r="445" spans="1:27" x14ac:dyDescent="0.2">
      <c r="A445" s="642" t="s">
        <v>87</v>
      </c>
      <c r="B445" s="643">
        <v>7147</v>
      </c>
      <c r="C445" s="643">
        <v>1</v>
      </c>
      <c r="D445" s="657" t="str">
        <f t="shared" si="248"/>
        <v/>
      </c>
      <c r="E445" s="658">
        <f t="shared" si="249"/>
        <v>0</v>
      </c>
      <c r="F445" s="659">
        <f t="shared" si="250"/>
        <v>0</v>
      </c>
      <c r="G445" s="660">
        <f t="shared" si="251"/>
        <v>0</v>
      </c>
      <c r="H445" s="660">
        <f t="shared" si="252"/>
        <v>0</v>
      </c>
      <c r="I445" s="660">
        <f t="shared" si="253"/>
        <v>0</v>
      </c>
      <c r="J445" s="660">
        <f t="shared" si="254"/>
        <v>0</v>
      </c>
      <c r="K445" s="660">
        <f t="shared" si="255"/>
        <v>0</v>
      </c>
      <c r="L445" s="661">
        <f t="shared" si="256"/>
        <v>0</v>
      </c>
      <c r="M445" s="659">
        <f t="shared" si="257"/>
        <v>0</v>
      </c>
      <c r="N445" s="660">
        <f t="shared" si="258"/>
        <v>0</v>
      </c>
      <c r="O445" s="660">
        <f t="shared" si="259"/>
        <v>0</v>
      </c>
      <c r="P445" s="660">
        <f t="shared" si="260"/>
        <v>0</v>
      </c>
      <c r="Q445" s="660">
        <f t="shared" si="261"/>
        <v>0</v>
      </c>
      <c r="R445" s="658">
        <f t="shared" si="262"/>
        <v>0</v>
      </c>
      <c r="S445" s="641">
        <f t="shared" si="263"/>
        <v>0</v>
      </c>
      <c r="T445" s="641">
        <f t="shared" si="264"/>
        <v>0</v>
      </c>
      <c r="U445" s="659">
        <f t="shared" si="265"/>
        <v>0</v>
      </c>
      <c r="V445" s="661">
        <f t="shared" si="266"/>
        <v>0</v>
      </c>
      <c r="W445" s="315">
        <f t="shared" si="267"/>
        <v>0</v>
      </c>
      <c r="X445" s="315">
        <f t="shared" si="268"/>
        <v>0</v>
      </c>
      <c r="Y445" s="315">
        <f t="shared" si="269"/>
        <v>0</v>
      </c>
      <c r="Z445" s="315">
        <f t="shared" si="270"/>
        <v>0</v>
      </c>
      <c r="AA445" s="321"/>
    </row>
    <row r="446" spans="1:27" x14ac:dyDescent="0.2">
      <c r="A446" s="642" t="s">
        <v>1269</v>
      </c>
      <c r="B446" s="643">
        <v>7080</v>
      </c>
      <c r="C446" s="643">
        <v>1</v>
      </c>
      <c r="D446" s="657" t="str">
        <f t="shared" si="248"/>
        <v/>
      </c>
      <c r="E446" s="658">
        <f t="shared" si="249"/>
        <v>0</v>
      </c>
      <c r="F446" s="659">
        <f t="shared" si="250"/>
        <v>0</v>
      </c>
      <c r="G446" s="660">
        <f t="shared" si="251"/>
        <v>0</v>
      </c>
      <c r="H446" s="660">
        <f t="shared" si="252"/>
        <v>0</v>
      </c>
      <c r="I446" s="660">
        <f t="shared" si="253"/>
        <v>0</v>
      </c>
      <c r="J446" s="660">
        <f t="shared" si="254"/>
        <v>0</v>
      </c>
      <c r="K446" s="660">
        <f t="shared" si="255"/>
        <v>0</v>
      </c>
      <c r="L446" s="661">
        <f t="shared" si="256"/>
        <v>0</v>
      </c>
      <c r="M446" s="659">
        <f t="shared" si="257"/>
        <v>0</v>
      </c>
      <c r="N446" s="660">
        <f t="shared" si="258"/>
        <v>0</v>
      </c>
      <c r="O446" s="660">
        <f t="shared" si="259"/>
        <v>0</v>
      </c>
      <c r="P446" s="660">
        <f t="shared" si="260"/>
        <v>0</v>
      </c>
      <c r="Q446" s="660">
        <f t="shared" si="261"/>
        <v>0</v>
      </c>
      <c r="R446" s="658">
        <f t="shared" si="262"/>
        <v>0</v>
      </c>
      <c r="S446" s="641">
        <f t="shared" si="263"/>
        <v>0</v>
      </c>
      <c r="T446" s="641">
        <f t="shared" si="264"/>
        <v>0</v>
      </c>
      <c r="U446" s="659">
        <f t="shared" si="265"/>
        <v>0</v>
      </c>
      <c r="V446" s="661">
        <f t="shared" si="266"/>
        <v>0</v>
      </c>
      <c r="W446" s="315">
        <f t="shared" si="267"/>
        <v>0</v>
      </c>
      <c r="X446" s="315">
        <f t="shared" si="268"/>
        <v>0</v>
      </c>
      <c r="Y446" s="315">
        <f t="shared" si="269"/>
        <v>0</v>
      </c>
      <c r="Z446" s="315">
        <f t="shared" si="270"/>
        <v>0</v>
      </c>
      <c r="AA446" s="321"/>
    </row>
    <row r="447" spans="1:27" x14ac:dyDescent="0.2">
      <c r="A447" s="642" t="s">
        <v>1076</v>
      </c>
      <c r="B447" s="643">
        <v>7064</v>
      </c>
      <c r="C447" s="643">
        <v>1</v>
      </c>
      <c r="D447" s="657" t="str">
        <f t="shared" ref="D447:D449" si="271">IF(W447&gt;2,"Problem?",IF(W447=2,"??",IF(W447=1,"Rounding?",IF(L447+O447&gt;0,"OK",IF(C447=0,"(alias)","")))))</f>
        <v/>
      </c>
      <c r="E447" s="658">
        <f t="shared" ref="E447:E449" si="272">C447*ROUND(F447-R447,1)</f>
        <v>0</v>
      </c>
      <c r="F447" s="659">
        <f t="shared" ref="F447:F449" si="273">SUMIF(DPVCODES,B447,DPCTONS)*C447-H447-G447</f>
        <v>0</v>
      </c>
      <c r="G447" s="660">
        <f t="shared" ref="G447:G449" si="274">SUMIF(DPVCODES,B447,DPmoglines)*C447</f>
        <v>0</v>
      </c>
      <c r="H447" s="660">
        <f t="shared" ref="H447:H449" si="275">SUMIF(DPVCODES,B447,DPGCTONS)*C447</f>
        <v>0</v>
      </c>
      <c r="I447" s="660">
        <f t="shared" ref="I447:I449" si="276">SUMIF(Q3VCODES,B447,Q3CTONS)*C447</f>
        <v>0</v>
      </c>
      <c r="J447" s="660">
        <f t="shared" ref="J447:J449" si="277">SUMIF(Q4VCODES,B447,Q4CTONS)*C447</f>
        <v>0</v>
      </c>
      <c r="K447" s="660">
        <f t="shared" ref="K447:K449" si="278">SUMIF(Q1CVCODES,B447,Q1CCTONS)*C447</f>
        <v>0</v>
      </c>
      <c r="L447" s="661">
        <f t="shared" ref="L447:L449" si="279">C447*(F447+H447+I447+J447+K447)</f>
        <v>0</v>
      </c>
      <c r="M447" s="659">
        <f t="shared" ref="M447:M449" si="280">SUMIF(DPVCODES,B447,DPAPTONS)*C447</f>
        <v>0</v>
      </c>
      <c r="N447" s="660">
        <f t="shared" ref="N447:N449" si="281">SUMIF(DPVCODES,B447,DPDPTONS)*C447</f>
        <v>0</v>
      </c>
      <c r="O447" s="660">
        <f t="shared" ref="O447:O449" si="282">C447*(M447+N447)</f>
        <v>0</v>
      </c>
      <c r="P447" s="660">
        <f t="shared" ref="P447:P449" si="283">SUMIF(Q2VCODES,B447,Q2BOTONS)*C447-U447</f>
        <v>0</v>
      </c>
      <c r="Q447" s="660">
        <f t="shared" ref="Q447:Q449" si="284">SUMIF(Q1BVCODES,B447,Q1BRSTONS)*C447</f>
        <v>0</v>
      </c>
      <c r="R447" s="658">
        <f t="shared" ref="R447:R449" si="285">ROUND(C447*(O447-P447-Q447),4)</f>
        <v>0</v>
      </c>
      <c r="S447" s="641">
        <f t="shared" ref="S447:S449" si="286">IF(+E447&gt;0.1,1,IF(+E447&lt;-0.1,1,0))</f>
        <v>0</v>
      </c>
      <c r="T447" s="641">
        <f t="shared" ref="T447:T449" si="287">IF(W447&gt;2,1,0)</f>
        <v>0</v>
      </c>
      <c r="U447" s="659">
        <f t="shared" ref="U447:U449" si="288">SUMIF(Q2VCODES,B447,Q2GTONS)*C447</f>
        <v>0</v>
      </c>
      <c r="V447" s="661">
        <f t="shared" ref="V447:V449" si="289">SUMIF(Q1CVCODES,B447,Q1CBOTONS)*C447</f>
        <v>0</v>
      </c>
      <c r="W447" s="315">
        <f t="shared" ref="W447:W449" si="290">IF(E447&lt;-0.5,4,IF(ABS(E447)&lt;0.1,0,IF(ABS(E447)&lt;=0.5,1,IF(E447&lt;0.01*L447,2,3))))</f>
        <v>0</v>
      </c>
      <c r="X447" s="315">
        <f t="shared" ref="X447:X449" si="291">IF(W447&gt;2,1,0)</f>
        <v>0</v>
      </c>
      <c r="Y447" s="315">
        <f t="shared" ref="Y447:Y449" si="292">IF(W447=2,1,0)</f>
        <v>0</v>
      </c>
      <c r="Z447" s="315">
        <f t="shared" ref="Z447:Z449" si="293">IF(W447=1,1,0)</f>
        <v>0</v>
      </c>
      <c r="AA447" s="321"/>
    </row>
    <row r="448" spans="1:27" x14ac:dyDescent="0.2">
      <c r="A448" s="642" t="s">
        <v>88</v>
      </c>
      <c r="B448" s="643">
        <v>7052</v>
      </c>
      <c r="C448" s="643">
        <v>1</v>
      </c>
      <c r="D448" s="657" t="str">
        <f t="shared" si="271"/>
        <v/>
      </c>
      <c r="E448" s="658">
        <f t="shared" si="272"/>
        <v>0</v>
      </c>
      <c r="F448" s="659">
        <f t="shared" si="273"/>
        <v>0</v>
      </c>
      <c r="G448" s="660">
        <f t="shared" si="274"/>
        <v>0</v>
      </c>
      <c r="H448" s="660">
        <f t="shared" si="275"/>
        <v>0</v>
      </c>
      <c r="I448" s="660">
        <f t="shared" si="276"/>
        <v>0</v>
      </c>
      <c r="J448" s="660">
        <f t="shared" si="277"/>
        <v>0</v>
      </c>
      <c r="K448" s="660">
        <f t="shared" si="278"/>
        <v>0</v>
      </c>
      <c r="L448" s="661">
        <f t="shared" si="279"/>
        <v>0</v>
      </c>
      <c r="M448" s="659">
        <f t="shared" si="280"/>
        <v>0</v>
      </c>
      <c r="N448" s="660">
        <f t="shared" si="281"/>
        <v>0</v>
      </c>
      <c r="O448" s="660">
        <f t="shared" si="282"/>
        <v>0</v>
      </c>
      <c r="P448" s="660">
        <f t="shared" si="283"/>
        <v>0</v>
      </c>
      <c r="Q448" s="660">
        <f t="shared" si="284"/>
        <v>0</v>
      </c>
      <c r="R448" s="658">
        <f t="shared" si="285"/>
        <v>0</v>
      </c>
      <c r="S448" s="641">
        <f t="shared" si="286"/>
        <v>0</v>
      </c>
      <c r="T448" s="641">
        <f t="shared" si="287"/>
        <v>0</v>
      </c>
      <c r="U448" s="659">
        <f t="shared" si="288"/>
        <v>0</v>
      </c>
      <c r="V448" s="661">
        <f t="shared" si="289"/>
        <v>0</v>
      </c>
      <c r="W448" s="315">
        <f t="shared" si="290"/>
        <v>0</v>
      </c>
      <c r="X448" s="315">
        <f t="shared" si="291"/>
        <v>0</v>
      </c>
      <c r="Y448" s="315">
        <f t="shared" si="292"/>
        <v>0</v>
      </c>
      <c r="Z448" s="315">
        <f t="shared" si="293"/>
        <v>0</v>
      </c>
      <c r="AA448" s="321"/>
    </row>
    <row r="449" spans="1:27" x14ac:dyDescent="0.2">
      <c r="A449" s="642" t="s">
        <v>1182</v>
      </c>
      <c r="B449" s="643">
        <v>6038</v>
      </c>
      <c r="C449" s="643">
        <v>1</v>
      </c>
      <c r="D449" s="657" t="str">
        <f t="shared" si="271"/>
        <v/>
      </c>
      <c r="E449" s="658">
        <f t="shared" si="272"/>
        <v>0</v>
      </c>
      <c r="F449" s="659">
        <f t="shared" si="273"/>
        <v>0</v>
      </c>
      <c r="G449" s="660">
        <f t="shared" si="274"/>
        <v>0</v>
      </c>
      <c r="H449" s="660">
        <f t="shared" si="275"/>
        <v>0</v>
      </c>
      <c r="I449" s="660">
        <f t="shared" si="276"/>
        <v>0</v>
      </c>
      <c r="J449" s="660">
        <f t="shared" si="277"/>
        <v>0</v>
      </c>
      <c r="K449" s="660">
        <f t="shared" si="278"/>
        <v>0</v>
      </c>
      <c r="L449" s="661">
        <f t="shared" si="279"/>
        <v>0</v>
      </c>
      <c r="M449" s="659">
        <f t="shared" si="280"/>
        <v>0</v>
      </c>
      <c r="N449" s="660">
        <f t="shared" si="281"/>
        <v>0</v>
      </c>
      <c r="O449" s="660">
        <f t="shared" si="282"/>
        <v>0</v>
      </c>
      <c r="P449" s="660">
        <f t="shared" si="283"/>
        <v>0</v>
      </c>
      <c r="Q449" s="660">
        <f t="shared" si="284"/>
        <v>0</v>
      </c>
      <c r="R449" s="658">
        <f t="shared" si="285"/>
        <v>0</v>
      </c>
      <c r="S449" s="641">
        <f t="shared" si="286"/>
        <v>0</v>
      </c>
      <c r="T449" s="641">
        <f t="shared" si="287"/>
        <v>0</v>
      </c>
      <c r="U449" s="659">
        <f t="shared" si="288"/>
        <v>0</v>
      </c>
      <c r="V449" s="661">
        <f t="shared" si="289"/>
        <v>0</v>
      </c>
      <c r="W449" s="315">
        <f t="shared" si="290"/>
        <v>0</v>
      </c>
      <c r="X449" s="315">
        <f t="shared" si="291"/>
        <v>0</v>
      </c>
      <c r="Y449" s="315">
        <f t="shared" si="292"/>
        <v>0</v>
      </c>
      <c r="Z449" s="315">
        <f t="shared" si="293"/>
        <v>0</v>
      </c>
      <c r="AA449" s="321"/>
    </row>
    <row r="450" spans="1:27" x14ac:dyDescent="0.2">
      <c r="A450" s="642" t="s">
        <v>89</v>
      </c>
      <c r="B450" s="643"/>
      <c r="C450" s="643">
        <v>0</v>
      </c>
      <c r="D450" s="657" t="str">
        <f t="shared" si="248"/>
        <v>(alias)</v>
      </c>
      <c r="E450" s="658">
        <f t="shared" si="249"/>
        <v>0</v>
      </c>
      <c r="F450" s="659">
        <f t="shared" si="250"/>
        <v>0</v>
      </c>
      <c r="G450" s="660">
        <f t="shared" si="251"/>
        <v>0</v>
      </c>
      <c r="H450" s="660">
        <f t="shared" si="252"/>
        <v>0</v>
      </c>
      <c r="I450" s="660">
        <f t="shared" si="253"/>
        <v>0</v>
      </c>
      <c r="J450" s="660">
        <f t="shared" si="254"/>
        <v>0</v>
      </c>
      <c r="K450" s="660">
        <f t="shared" si="255"/>
        <v>0</v>
      </c>
      <c r="L450" s="661">
        <f t="shared" si="256"/>
        <v>0</v>
      </c>
      <c r="M450" s="659">
        <f t="shared" si="257"/>
        <v>0</v>
      </c>
      <c r="N450" s="660">
        <f t="shared" si="258"/>
        <v>0</v>
      </c>
      <c r="O450" s="660">
        <f t="shared" si="259"/>
        <v>0</v>
      </c>
      <c r="P450" s="660">
        <f t="shared" si="260"/>
        <v>0</v>
      </c>
      <c r="Q450" s="660">
        <f t="shared" si="261"/>
        <v>0</v>
      </c>
      <c r="R450" s="658">
        <f t="shared" si="262"/>
        <v>0</v>
      </c>
      <c r="S450" s="641">
        <f t="shared" si="263"/>
        <v>0</v>
      </c>
      <c r="T450" s="641">
        <f t="shared" si="264"/>
        <v>0</v>
      </c>
      <c r="U450" s="659">
        <f t="shared" si="265"/>
        <v>0</v>
      </c>
      <c r="V450" s="661">
        <f t="shared" si="266"/>
        <v>0</v>
      </c>
      <c r="W450" s="315">
        <f t="shared" si="267"/>
        <v>0</v>
      </c>
      <c r="X450" s="315">
        <f t="shared" si="268"/>
        <v>0</v>
      </c>
      <c r="Y450" s="315">
        <f t="shared" si="269"/>
        <v>0</v>
      </c>
      <c r="Z450" s="315">
        <f t="shared" si="270"/>
        <v>0</v>
      </c>
      <c r="AA450" s="321"/>
    </row>
    <row r="451" spans="1:27" x14ac:dyDescent="0.2">
      <c r="A451" s="642" t="s">
        <v>58</v>
      </c>
      <c r="B451" s="643">
        <v>5044</v>
      </c>
      <c r="C451" s="643">
        <v>1</v>
      </c>
      <c r="D451" s="657" t="str">
        <f t="shared" si="248"/>
        <v/>
      </c>
      <c r="E451" s="658">
        <f t="shared" si="249"/>
        <v>0</v>
      </c>
      <c r="F451" s="659">
        <f t="shared" si="250"/>
        <v>0</v>
      </c>
      <c r="G451" s="660">
        <f t="shared" si="251"/>
        <v>0</v>
      </c>
      <c r="H451" s="660">
        <f t="shared" si="252"/>
        <v>0</v>
      </c>
      <c r="I451" s="660">
        <f t="shared" si="253"/>
        <v>0</v>
      </c>
      <c r="J451" s="660">
        <f t="shared" si="254"/>
        <v>0</v>
      </c>
      <c r="K451" s="660">
        <f t="shared" si="255"/>
        <v>0</v>
      </c>
      <c r="L451" s="661">
        <f t="shared" si="256"/>
        <v>0</v>
      </c>
      <c r="M451" s="659">
        <f t="shared" si="257"/>
        <v>0</v>
      </c>
      <c r="N451" s="660">
        <f t="shared" si="258"/>
        <v>0</v>
      </c>
      <c r="O451" s="660">
        <f t="shared" si="259"/>
        <v>0</v>
      </c>
      <c r="P451" s="660">
        <f t="shared" si="260"/>
        <v>0</v>
      </c>
      <c r="Q451" s="660">
        <f t="shared" si="261"/>
        <v>0</v>
      </c>
      <c r="R451" s="658">
        <f t="shared" si="262"/>
        <v>0</v>
      </c>
      <c r="S451" s="641">
        <f t="shared" si="263"/>
        <v>0</v>
      </c>
      <c r="T451" s="641">
        <f t="shared" si="264"/>
        <v>0</v>
      </c>
      <c r="U451" s="659">
        <f t="shared" si="265"/>
        <v>0</v>
      </c>
      <c r="V451" s="661">
        <f t="shared" si="266"/>
        <v>0</v>
      </c>
      <c r="W451" s="315">
        <f t="shared" si="267"/>
        <v>0</v>
      </c>
      <c r="X451" s="315">
        <f t="shared" si="268"/>
        <v>0</v>
      </c>
      <c r="Y451" s="315">
        <f t="shared" si="269"/>
        <v>0</v>
      </c>
      <c r="Z451" s="315">
        <f t="shared" si="270"/>
        <v>0</v>
      </c>
      <c r="AA451" s="321"/>
    </row>
    <row r="452" spans="1:27" x14ac:dyDescent="0.2">
      <c r="A452" s="642" t="s">
        <v>90</v>
      </c>
      <c r="B452" s="643">
        <v>7043</v>
      </c>
      <c r="C452" s="643">
        <v>1</v>
      </c>
      <c r="D452" s="657" t="str">
        <f t="shared" si="138"/>
        <v/>
      </c>
      <c r="E452" s="658">
        <f t="shared" si="139"/>
        <v>0</v>
      </c>
      <c r="F452" s="659">
        <f t="shared" si="140"/>
        <v>0</v>
      </c>
      <c r="G452" s="660">
        <f t="shared" si="141"/>
        <v>0</v>
      </c>
      <c r="H452" s="660">
        <f t="shared" si="142"/>
        <v>0</v>
      </c>
      <c r="I452" s="660">
        <f t="shared" si="143"/>
        <v>0</v>
      </c>
      <c r="J452" s="660">
        <f t="shared" si="144"/>
        <v>0</v>
      </c>
      <c r="K452" s="660">
        <f t="shared" si="145"/>
        <v>0</v>
      </c>
      <c r="L452" s="661">
        <f t="shared" si="146"/>
        <v>0</v>
      </c>
      <c r="M452" s="659">
        <f t="shared" si="147"/>
        <v>0</v>
      </c>
      <c r="N452" s="660">
        <f t="shared" si="148"/>
        <v>0</v>
      </c>
      <c r="O452" s="660">
        <f t="shared" si="149"/>
        <v>0</v>
      </c>
      <c r="P452" s="660">
        <f t="shared" si="150"/>
        <v>0</v>
      </c>
      <c r="Q452" s="660">
        <f t="shared" si="151"/>
        <v>0</v>
      </c>
      <c r="R452" s="658">
        <f t="shared" si="129"/>
        <v>0</v>
      </c>
      <c r="S452" s="641">
        <f t="shared" si="152"/>
        <v>0</v>
      </c>
      <c r="T452" s="641">
        <f t="shared" si="153"/>
        <v>0</v>
      </c>
      <c r="U452" s="659">
        <f t="shared" si="154"/>
        <v>0</v>
      </c>
      <c r="V452" s="661">
        <f t="shared" si="155"/>
        <v>0</v>
      </c>
      <c r="W452" s="315">
        <f t="shared" si="156"/>
        <v>0</v>
      </c>
      <c r="X452" s="315">
        <f t="shared" si="130"/>
        <v>0</v>
      </c>
      <c r="Y452" s="315">
        <f t="shared" si="157"/>
        <v>0</v>
      </c>
      <c r="Z452" s="315">
        <f t="shared" si="158"/>
        <v>0</v>
      </c>
      <c r="AA452" s="321"/>
    </row>
    <row r="453" spans="1:27" x14ac:dyDescent="0.2">
      <c r="A453" s="642" t="s">
        <v>91</v>
      </c>
      <c r="B453" s="643">
        <v>5007</v>
      </c>
      <c r="C453" s="643">
        <v>1</v>
      </c>
      <c r="D453" s="657" t="str">
        <f t="shared" si="138"/>
        <v/>
      </c>
      <c r="E453" s="658">
        <f t="shared" si="139"/>
        <v>0</v>
      </c>
      <c r="F453" s="659">
        <f t="shared" si="140"/>
        <v>0</v>
      </c>
      <c r="G453" s="660">
        <f t="shared" si="141"/>
        <v>0</v>
      </c>
      <c r="H453" s="660">
        <f t="shared" si="142"/>
        <v>0</v>
      </c>
      <c r="I453" s="660">
        <f t="shared" si="143"/>
        <v>0</v>
      </c>
      <c r="J453" s="660">
        <f t="shared" si="144"/>
        <v>0</v>
      </c>
      <c r="K453" s="660">
        <f t="shared" si="145"/>
        <v>0</v>
      </c>
      <c r="L453" s="661">
        <f t="shared" si="146"/>
        <v>0</v>
      </c>
      <c r="M453" s="659">
        <f t="shared" si="147"/>
        <v>0</v>
      </c>
      <c r="N453" s="660">
        <f t="shared" si="148"/>
        <v>0</v>
      </c>
      <c r="O453" s="660">
        <f t="shared" si="149"/>
        <v>0</v>
      </c>
      <c r="P453" s="660">
        <f t="shared" si="150"/>
        <v>0</v>
      </c>
      <c r="Q453" s="660">
        <f t="shared" si="151"/>
        <v>0</v>
      </c>
      <c r="R453" s="658">
        <f t="shared" si="129"/>
        <v>0</v>
      </c>
      <c r="S453" s="641">
        <f t="shared" si="152"/>
        <v>0</v>
      </c>
      <c r="T453" s="641">
        <f t="shared" si="153"/>
        <v>0</v>
      </c>
      <c r="U453" s="659">
        <f t="shared" si="154"/>
        <v>0</v>
      </c>
      <c r="V453" s="661">
        <f t="shared" si="155"/>
        <v>0</v>
      </c>
      <c r="W453" s="315">
        <f t="shared" si="156"/>
        <v>0</v>
      </c>
      <c r="X453" s="315">
        <f t="shared" si="130"/>
        <v>0</v>
      </c>
      <c r="Y453" s="315">
        <f t="shared" si="157"/>
        <v>0</v>
      </c>
      <c r="Z453" s="315">
        <f t="shared" si="158"/>
        <v>0</v>
      </c>
      <c r="AA453" s="321"/>
    </row>
    <row r="454" spans="1:27" x14ac:dyDescent="0.2">
      <c r="A454" s="642" t="s">
        <v>92</v>
      </c>
      <c r="B454" s="643"/>
      <c r="C454" s="643">
        <v>0</v>
      </c>
      <c r="D454" s="657" t="str">
        <f t="shared" si="138"/>
        <v>(alias)</v>
      </c>
      <c r="E454" s="658">
        <f t="shared" si="139"/>
        <v>0</v>
      </c>
      <c r="F454" s="659">
        <f t="shared" si="140"/>
        <v>0</v>
      </c>
      <c r="G454" s="660">
        <f t="shared" si="141"/>
        <v>0</v>
      </c>
      <c r="H454" s="660">
        <f t="shared" si="142"/>
        <v>0</v>
      </c>
      <c r="I454" s="660">
        <f t="shared" si="143"/>
        <v>0</v>
      </c>
      <c r="J454" s="660">
        <f t="shared" si="144"/>
        <v>0</v>
      </c>
      <c r="K454" s="660">
        <f t="shared" si="145"/>
        <v>0</v>
      </c>
      <c r="L454" s="661">
        <f t="shared" si="146"/>
        <v>0</v>
      </c>
      <c r="M454" s="659">
        <f t="shared" si="147"/>
        <v>0</v>
      </c>
      <c r="N454" s="660">
        <f t="shared" si="148"/>
        <v>0</v>
      </c>
      <c r="O454" s="660">
        <f t="shared" si="149"/>
        <v>0</v>
      </c>
      <c r="P454" s="660">
        <f t="shared" si="150"/>
        <v>0</v>
      </c>
      <c r="Q454" s="660">
        <f t="shared" si="151"/>
        <v>0</v>
      </c>
      <c r="R454" s="658">
        <f t="shared" si="129"/>
        <v>0</v>
      </c>
      <c r="S454" s="641">
        <f t="shared" si="152"/>
        <v>0</v>
      </c>
      <c r="T454" s="641">
        <f t="shared" si="153"/>
        <v>0</v>
      </c>
      <c r="U454" s="659">
        <f t="shared" si="154"/>
        <v>0</v>
      </c>
      <c r="V454" s="661">
        <f t="shared" si="155"/>
        <v>0</v>
      </c>
      <c r="W454" s="315">
        <f t="shared" si="156"/>
        <v>0</v>
      </c>
      <c r="X454" s="315">
        <f t="shared" si="130"/>
        <v>0</v>
      </c>
      <c r="Y454" s="315">
        <f t="shared" si="157"/>
        <v>0</v>
      </c>
      <c r="Z454" s="315">
        <f t="shared" si="158"/>
        <v>0</v>
      </c>
      <c r="AA454" s="321"/>
    </row>
    <row r="455" spans="1:27" x14ac:dyDescent="0.2">
      <c r="A455" s="642" t="s">
        <v>778</v>
      </c>
      <c r="B455" s="643">
        <v>7038</v>
      </c>
      <c r="C455" s="643">
        <v>1</v>
      </c>
      <c r="D455" s="657" t="str">
        <f t="shared" si="138"/>
        <v/>
      </c>
      <c r="E455" s="658">
        <f t="shared" si="139"/>
        <v>0</v>
      </c>
      <c r="F455" s="659">
        <f t="shared" si="140"/>
        <v>0</v>
      </c>
      <c r="G455" s="660">
        <f t="shared" si="141"/>
        <v>0</v>
      </c>
      <c r="H455" s="660">
        <f t="shared" si="142"/>
        <v>0</v>
      </c>
      <c r="I455" s="660">
        <f t="shared" si="143"/>
        <v>0</v>
      </c>
      <c r="J455" s="660">
        <f t="shared" si="144"/>
        <v>0</v>
      </c>
      <c r="K455" s="660">
        <f t="shared" si="145"/>
        <v>0</v>
      </c>
      <c r="L455" s="661">
        <f t="shared" si="146"/>
        <v>0</v>
      </c>
      <c r="M455" s="659">
        <f t="shared" si="147"/>
        <v>0</v>
      </c>
      <c r="N455" s="660">
        <f t="shared" si="148"/>
        <v>0</v>
      </c>
      <c r="O455" s="660">
        <f t="shared" si="149"/>
        <v>0</v>
      </c>
      <c r="P455" s="660">
        <f t="shared" si="150"/>
        <v>0</v>
      </c>
      <c r="Q455" s="660">
        <f t="shared" si="151"/>
        <v>0</v>
      </c>
      <c r="R455" s="658">
        <f t="shared" si="129"/>
        <v>0</v>
      </c>
      <c r="S455" s="641">
        <f t="shared" si="152"/>
        <v>0</v>
      </c>
      <c r="T455" s="641">
        <f t="shared" si="153"/>
        <v>0</v>
      </c>
      <c r="U455" s="659">
        <f t="shared" si="154"/>
        <v>0</v>
      </c>
      <c r="V455" s="661">
        <f t="shared" si="155"/>
        <v>0</v>
      </c>
      <c r="W455" s="315">
        <f t="shared" si="156"/>
        <v>0</v>
      </c>
      <c r="X455" s="315">
        <f t="shared" si="130"/>
        <v>0</v>
      </c>
      <c r="Y455" s="315">
        <f t="shared" si="157"/>
        <v>0</v>
      </c>
      <c r="Z455" s="315">
        <f t="shared" si="158"/>
        <v>0</v>
      </c>
      <c r="AA455" s="321"/>
    </row>
    <row r="456" spans="1:27" x14ac:dyDescent="0.2">
      <c r="A456" s="642" t="s">
        <v>835</v>
      </c>
      <c r="B456" s="643">
        <v>6451</v>
      </c>
      <c r="C456" s="643">
        <v>1</v>
      </c>
      <c r="D456" s="657" t="str">
        <f t="shared" si="138"/>
        <v/>
      </c>
      <c r="E456" s="658">
        <f t="shared" si="139"/>
        <v>0</v>
      </c>
      <c r="F456" s="659">
        <f t="shared" si="140"/>
        <v>0</v>
      </c>
      <c r="G456" s="660">
        <f t="shared" si="141"/>
        <v>0</v>
      </c>
      <c r="H456" s="660">
        <f t="shared" si="142"/>
        <v>0</v>
      </c>
      <c r="I456" s="660">
        <f t="shared" si="143"/>
        <v>0</v>
      </c>
      <c r="J456" s="660">
        <f t="shared" si="144"/>
        <v>0</v>
      </c>
      <c r="K456" s="660">
        <f t="shared" si="145"/>
        <v>0</v>
      </c>
      <c r="L456" s="661">
        <f t="shared" si="146"/>
        <v>0</v>
      </c>
      <c r="M456" s="659">
        <f t="shared" si="147"/>
        <v>0</v>
      </c>
      <c r="N456" s="660">
        <f t="shared" si="148"/>
        <v>0</v>
      </c>
      <c r="O456" s="660">
        <f t="shared" si="149"/>
        <v>0</v>
      </c>
      <c r="P456" s="660">
        <f t="shared" si="150"/>
        <v>0</v>
      </c>
      <c r="Q456" s="660">
        <f t="shared" si="151"/>
        <v>0</v>
      </c>
      <c r="R456" s="658">
        <f t="shared" si="129"/>
        <v>0</v>
      </c>
      <c r="S456" s="641">
        <f t="shared" si="152"/>
        <v>0</v>
      </c>
      <c r="T456" s="641">
        <f t="shared" si="153"/>
        <v>0</v>
      </c>
      <c r="U456" s="659">
        <f t="shared" si="154"/>
        <v>0</v>
      </c>
      <c r="V456" s="661">
        <f t="shared" si="155"/>
        <v>0</v>
      </c>
      <c r="W456" s="315">
        <f t="shared" si="156"/>
        <v>0</v>
      </c>
      <c r="X456" s="315">
        <f t="shared" si="130"/>
        <v>0</v>
      </c>
      <c r="Y456" s="315">
        <f t="shared" si="157"/>
        <v>0</v>
      </c>
      <c r="Z456" s="315">
        <f t="shared" si="158"/>
        <v>0</v>
      </c>
      <c r="AA456" s="321"/>
    </row>
    <row r="457" spans="1:27" x14ac:dyDescent="0.2">
      <c r="A457" s="642" t="s">
        <v>1171</v>
      </c>
      <c r="B457" s="643"/>
      <c r="C457" s="643">
        <v>0</v>
      </c>
      <c r="D457" s="657" t="str">
        <f t="shared" si="138"/>
        <v>(alias)</v>
      </c>
      <c r="E457" s="658">
        <f t="shared" si="139"/>
        <v>0</v>
      </c>
      <c r="F457" s="659">
        <f t="shared" si="140"/>
        <v>0</v>
      </c>
      <c r="G457" s="660">
        <f t="shared" si="141"/>
        <v>0</v>
      </c>
      <c r="H457" s="660">
        <f t="shared" si="142"/>
        <v>0</v>
      </c>
      <c r="I457" s="660">
        <f t="shared" si="143"/>
        <v>0</v>
      </c>
      <c r="J457" s="660">
        <f t="shared" si="144"/>
        <v>0</v>
      </c>
      <c r="K457" s="660">
        <f t="shared" si="145"/>
        <v>0</v>
      </c>
      <c r="L457" s="661">
        <f t="shared" si="146"/>
        <v>0</v>
      </c>
      <c r="M457" s="659">
        <f t="shared" si="147"/>
        <v>0</v>
      </c>
      <c r="N457" s="660">
        <f t="shared" si="148"/>
        <v>0</v>
      </c>
      <c r="O457" s="660">
        <f t="shared" si="149"/>
        <v>0</v>
      </c>
      <c r="P457" s="660">
        <f t="shared" si="150"/>
        <v>0</v>
      </c>
      <c r="Q457" s="660">
        <f t="shared" si="151"/>
        <v>0</v>
      </c>
      <c r="R457" s="658">
        <f t="shared" si="129"/>
        <v>0</v>
      </c>
      <c r="S457" s="641">
        <f t="shared" si="152"/>
        <v>0</v>
      </c>
      <c r="T457" s="641">
        <f t="shared" si="153"/>
        <v>0</v>
      </c>
      <c r="U457" s="659">
        <f t="shared" si="154"/>
        <v>0</v>
      </c>
      <c r="V457" s="661">
        <f t="shared" si="155"/>
        <v>0</v>
      </c>
      <c r="W457" s="315">
        <f t="shared" si="156"/>
        <v>0</v>
      </c>
      <c r="X457" s="315">
        <f t="shared" si="130"/>
        <v>0</v>
      </c>
      <c r="Y457" s="315">
        <f t="shared" si="157"/>
        <v>0</v>
      </c>
      <c r="Z457" s="315">
        <f t="shared" si="158"/>
        <v>0</v>
      </c>
      <c r="AA457" s="321"/>
    </row>
    <row r="458" spans="1:27" x14ac:dyDescent="0.2">
      <c r="A458" s="642" t="s">
        <v>93</v>
      </c>
      <c r="B458" s="643">
        <v>6154</v>
      </c>
      <c r="C458" s="643">
        <v>1</v>
      </c>
      <c r="D458" s="657" t="str">
        <f t="shared" si="138"/>
        <v/>
      </c>
      <c r="E458" s="658">
        <f t="shared" si="139"/>
        <v>0</v>
      </c>
      <c r="F458" s="659">
        <f t="shared" si="140"/>
        <v>0</v>
      </c>
      <c r="G458" s="660">
        <f t="shared" si="141"/>
        <v>0</v>
      </c>
      <c r="H458" s="660">
        <f t="shared" si="142"/>
        <v>0</v>
      </c>
      <c r="I458" s="660">
        <f t="shared" si="143"/>
        <v>0</v>
      </c>
      <c r="J458" s="660">
        <f t="shared" si="144"/>
        <v>0</v>
      </c>
      <c r="K458" s="660">
        <f t="shared" si="145"/>
        <v>0</v>
      </c>
      <c r="L458" s="661">
        <f t="shared" si="146"/>
        <v>0</v>
      </c>
      <c r="M458" s="659">
        <f t="shared" si="147"/>
        <v>0</v>
      </c>
      <c r="N458" s="660">
        <f t="shared" si="148"/>
        <v>0</v>
      </c>
      <c r="O458" s="660">
        <f t="shared" si="149"/>
        <v>0</v>
      </c>
      <c r="P458" s="660">
        <f t="shared" si="150"/>
        <v>0</v>
      </c>
      <c r="Q458" s="660">
        <f t="shared" si="151"/>
        <v>0</v>
      </c>
      <c r="R458" s="658">
        <f t="shared" si="129"/>
        <v>0</v>
      </c>
      <c r="S458" s="641">
        <f t="shared" si="152"/>
        <v>0</v>
      </c>
      <c r="T458" s="641">
        <f t="shared" si="153"/>
        <v>0</v>
      </c>
      <c r="U458" s="659">
        <f t="shared" si="154"/>
        <v>0</v>
      </c>
      <c r="V458" s="661">
        <f t="shared" si="155"/>
        <v>0</v>
      </c>
      <c r="W458" s="315">
        <f t="shared" si="156"/>
        <v>0</v>
      </c>
      <c r="X458" s="315">
        <f t="shared" si="130"/>
        <v>0</v>
      </c>
      <c r="Y458" s="315">
        <f t="shared" si="157"/>
        <v>0</v>
      </c>
      <c r="Z458" s="315">
        <f t="shared" si="158"/>
        <v>0</v>
      </c>
      <c r="AA458" s="321"/>
    </row>
    <row r="459" spans="1:27" x14ac:dyDescent="0.2">
      <c r="A459" s="642" t="s">
        <v>1077</v>
      </c>
      <c r="B459" s="643">
        <v>6027</v>
      </c>
      <c r="C459" s="643">
        <v>1</v>
      </c>
      <c r="D459" s="657" t="str">
        <f>IF(W459&gt;2,"Problem?",IF(W459=2,"??",IF(W459=1,"Rounding?",IF(L459+O459&gt;0,"OK",IF(C459=0,"(alias)","")))))</f>
        <v/>
      </c>
      <c r="E459" s="658">
        <f>C459*ROUND(F459-R459,1)</f>
        <v>0</v>
      </c>
      <c r="F459" s="659">
        <f>SUMIF(DPVCODES,B459,DPCTONS)*C459-H459-G459</f>
        <v>0</v>
      </c>
      <c r="G459" s="660">
        <f>SUMIF(DPVCODES,B459,DPmoglines)*C459</f>
        <v>0</v>
      </c>
      <c r="H459" s="660">
        <f>SUMIF(DPVCODES,B459,DPGCTONS)*C459</f>
        <v>0</v>
      </c>
      <c r="I459" s="660">
        <f>SUMIF(Q3VCODES,B459,Q3CTONS)*C459</f>
        <v>0</v>
      </c>
      <c r="J459" s="660">
        <f>SUMIF(Q4VCODES,B459,Q4CTONS)*C459</f>
        <v>0</v>
      </c>
      <c r="K459" s="660">
        <f>SUMIF(Q1CVCODES,B459,Q1CCTONS)*C459</f>
        <v>0</v>
      </c>
      <c r="L459" s="661">
        <f>C459*(F459+H459+I459+J459+K459)</f>
        <v>0</v>
      </c>
      <c r="M459" s="659">
        <f>SUMIF(DPVCODES,B459,DPAPTONS)*C459</f>
        <v>0</v>
      </c>
      <c r="N459" s="660">
        <f>SUMIF(DPVCODES,B459,DPDPTONS)*C459</f>
        <v>0</v>
      </c>
      <c r="O459" s="660">
        <f>C459*(M459+N459)</f>
        <v>0</v>
      </c>
      <c r="P459" s="660">
        <f>SUMIF(Q2VCODES,B459,Q2BOTONS)*C459-U459</f>
        <v>0</v>
      </c>
      <c r="Q459" s="660">
        <f>SUMIF(Q1BVCODES,B459,Q1BRSTONS)*C459</f>
        <v>0</v>
      </c>
      <c r="R459" s="658">
        <f t="shared" si="129"/>
        <v>0</v>
      </c>
      <c r="S459" s="641">
        <f>IF(+E459&gt;0.1,1,IF(+E459&lt;-0.1,1,0))</f>
        <v>0</v>
      </c>
      <c r="T459" s="641">
        <f>IF(W459&gt;2,1,0)</f>
        <v>0</v>
      </c>
      <c r="U459" s="659">
        <f>SUMIF(Q2VCODES,B459,Q2GTONS)*C459</f>
        <v>0</v>
      </c>
      <c r="V459" s="661">
        <f>SUMIF(Q1CVCODES,B459,Q1CBOTONS)*C459</f>
        <v>0</v>
      </c>
      <c r="W459" s="315">
        <f>IF(E459&lt;-0.5,4,IF(ABS(E459)&lt;0.1,0,IF(ABS(E459)&lt;=0.5,1,IF(E459&lt;0.01*L459,2,3))))</f>
        <v>0</v>
      </c>
      <c r="X459" s="315">
        <f t="shared" si="130"/>
        <v>0</v>
      </c>
      <c r="Y459" s="315">
        <f>IF(W459=2,1,0)</f>
        <v>0</v>
      </c>
      <c r="Z459" s="315">
        <f>IF(W459=1,1,0)</f>
        <v>0</v>
      </c>
      <c r="AA459" s="321"/>
    </row>
    <row r="460" spans="1:27" ht="16.5" customHeight="1" x14ac:dyDescent="0.2">
      <c r="A460" s="668" t="s">
        <v>44</v>
      </c>
      <c r="B460" s="277"/>
      <c r="C460" s="277"/>
      <c r="D460" s="277"/>
      <c r="E460" s="679">
        <f t="shared" ref="E460:R460" si="294">SUM(E9:E459)</f>
        <v>0</v>
      </c>
      <c r="F460" s="666">
        <f t="shared" si="294"/>
        <v>0</v>
      </c>
      <c r="G460" s="666">
        <f t="shared" si="294"/>
        <v>0</v>
      </c>
      <c r="H460" s="666">
        <f t="shared" si="294"/>
        <v>0</v>
      </c>
      <c r="I460" s="666">
        <f t="shared" si="294"/>
        <v>0</v>
      </c>
      <c r="J460" s="666">
        <f t="shared" si="294"/>
        <v>0</v>
      </c>
      <c r="K460" s="666">
        <f t="shared" si="294"/>
        <v>0</v>
      </c>
      <c r="L460" s="666">
        <f t="shared" si="294"/>
        <v>0</v>
      </c>
      <c r="M460" s="666">
        <f t="shared" si="294"/>
        <v>0</v>
      </c>
      <c r="N460" s="666">
        <f t="shared" si="294"/>
        <v>0</v>
      </c>
      <c r="O460" s="666">
        <f t="shared" si="294"/>
        <v>0</v>
      </c>
      <c r="P460" s="666">
        <f t="shared" si="294"/>
        <v>0</v>
      </c>
      <c r="Q460" s="666">
        <f t="shared" si="294"/>
        <v>0</v>
      </c>
      <c r="R460" s="666">
        <f t="shared" si="294"/>
        <v>0</v>
      </c>
      <c r="S460" s="666"/>
      <c r="T460" s="666">
        <f>SUM(T9:T459)</f>
        <v>0</v>
      </c>
      <c r="U460" s="666">
        <f>SUM(U9:U459)</f>
        <v>0</v>
      </c>
      <c r="V460" s="666">
        <f>SUM(V9:V459)</f>
        <v>0</v>
      </c>
      <c r="W460" s="277">
        <f>IF(E460&lt;-0.2,4,IF(ABS(E460)&lt;0.1,0,IF(ABS(E460)&lt;=0.2,1,IF(E460&lt;0.01*L460,2,3))))</f>
        <v>0</v>
      </c>
      <c r="X460" s="277"/>
      <c r="Y460" s="277"/>
      <c r="Z460" s="277"/>
      <c r="AA460" s="321"/>
    </row>
    <row r="461" spans="1:27" ht="8.25" customHeight="1" x14ac:dyDescent="0.2">
      <c r="A461" s="323"/>
      <c r="B461" s="324"/>
      <c r="C461" s="324"/>
      <c r="D461" s="324"/>
      <c r="E461" s="324"/>
      <c r="F461" s="324"/>
      <c r="G461" s="324"/>
      <c r="H461" s="324"/>
      <c r="I461" s="324"/>
      <c r="J461" s="324"/>
      <c r="K461" s="324"/>
      <c r="L461" s="324"/>
      <c r="M461" s="324"/>
      <c r="N461" s="324"/>
      <c r="O461" s="324"/>
      <c r="P461" s="324"/>
      <c r="Q461" s="324"/>
      <c r="R461" s="324"/>
      <c r="S461" s="324"/>
      <c r="T461" s="324"/>
      <c r="U461" s="324"/>
      <c r="V461" s="324"/>
      <c r="W461" s="324"/>
      <c r="X461" s="324"/>
      <c r="Y461" s="324"/>
      <c r="Z461" s="324"/>
      <c r="AA461" s="325"/>
    </row>
    <row r="464" spans="1:27" ht="15.75" x14ac:dyDescent="0.25">
      <c r="D464" s="709" t="s">
        <v>748</v>
      </c>
      <c r="E464" s="710"/>
      <c r="F464" s="710"/>
      <c r="G464" s="710"/>
      <c r="H464" s="710"/>
      <c r="I464" s="710"/>
      <c r="J464" s="710"/>
      <c r="K464" s="710"/>
      <c r="L464" s="710"/>
      <c r="M464" s="710"/>
      <c r="N464" s="710"/>
      <c r="O464" s="710"/>
      <c r="P464" s="710"/>
      <c r="Q464" s="710"/>
      <c r="R464" s="711"/>
    </row>
    <row r="465" spans="4:18" x14ac:dyDescent="0.2">
      <c r="D465" s="712" t="str">
        <f>IF(DbigError+DmogError&gt;0,"Please go back to the Data Page and look for errors.   Read the instructions back in the Contents worksheet.  MOG is material other than grapes.",IF(DrndError&gt;0,"Small rounding errors were found.","No comments."))</f>
        <v>No comments.</v>
      </c>
      <c r="E465" s="713"/>
      <c r="F465" s="713"/>
      <c r="G465" s="713"/>
      <c r="H465" s="713"/>
      <c r="I465" s="713"/>
      <c r="J465" s="713"/>
      <c r="K465" s="713"/>
      <c r="L465" s="713"/>
      <c r="M465" s="713"/>
      <c r="N465" s="713"/>
      <c r="O465" s="713"/>
      <c r="P465" s="713"/>
      <c r="Q465" s="713"/>
      <c r="R465" s="714"/>
    </row>
    <row r="466" spans="4:18" x14ac:dyDescent="0.2">
      <c r="D466" s="715" t="str">
        <f>IF(VbigError&gt;0,"Problem?","")</f>
        <v/>
      </c>
      <c r="E466" s="716" t="str">
        <f>IF(VbigError&gt;0,TEXT(VbigErrCnt,0),"")</f>
        <v/>
      </c>
      <c r="F466" s="717" t="str">
        <f>IF(VbigError&gt;0,"Varieties should definitely be checked for errors on the Data Page. The balance difference is too large to ignore.","")</f>
        <v/>
      </c>
      <c r="G466" s="717"/>
      <c r="H466" s="717"/>
      <c r="I466" s="717"/>
      <c r="J466" s="717"/>
      <c r="K466" s="717"/>
      <c r="L466" s="717"/>
      <c r="M466" s="717"/>
      <c r="N466" s="717"/>
      <c r="O466" s="717"/>
      <c r="P466" s="717"/>
      <c r="Q466" s="717"/>
      <c r="R466" s="718"/>
    </row>
    <row r="467" spans="4:18" x14ac:dyDescent="0.2">
      <c r="D467" s="719"/>
      <c r="E467" s="720"/>
      <c r="F467" s="721" t="str">
        <f>IF(VbigError&gt;0,"If you know that this is due to MOG, please go to the Data Page and enter the numeral 1 in the MOG column B for the appropriate lines","")</f>
        <v/>
      </c>
      <c r="G467" s="721"/>
      <c r="H467" s="721"/>
      <c r="I467" s="721"/>
      <c r="J467" s="721"/>
      <c r="K467" s="721"/>
      <c r="L467" s="721"/>
      <c r="M467" s="721"/>
      <c r="N467" s="721"/>
      <c r="O467" s="721"/>
      <c r="P467" s="721"/>
      <c r="Q467" s="721"/>
      <c r="R467" s="722"/>
    </row>
    <row r="468" spans="4:18" x14ac:dyDescent="0.2">
      <c r="D468" s="719"/>
      <c r="E468" s="720"/>
      <c r="F468" s="721" t="str">
        <f>IF(VbigError&gt;0,"where crush is greater than purchase.  If the difference is not MOG, please fix the error.  Remember to put grapes you grow and","")</f>
        <v/>
      </c>
      <c r="G468" s="721"/>
      <c r="H468" s="721"/>
      <c r="I468" s="721"/>
      <c r="J468" s="721"/>
      <c r="K468" s="721"/>
      <c r="L468" s="721"/>
      <c r="M468" s="721"/>
      <c r="N468" s="721"/>
      <c r="O468" s="721"/>
      <c r="P468" s="721"/>
      <c r="Q468" s="721"/>
      <c r="R468" s="722"/>
    </row>
    <row r="469" spans="4:18" x14ac:dyDescent="0.2">
      <c r="D469" s="719"/>
      <c r="E469" s="720"/>
      <c r="F469" s="721" t="str">
        <f>IF(VbigError&gt;0,"crush at your firm on their own Data Page line and put a 1 in Data Page column C.","")</f>
        <v/>
      </c>
      <c r="G469" s="721"/>
      <c r="H469" s="721"/>
      <c r="I469" s="721"/>
      <c r="J469" s="721"/>
      <c r="K469" s="721"/>
      <c r="L469" s="721"/>
      <c r="M469" s="721"/>
      <c r="N469" s="721"/>
      <c r="O469" s="721"/>
      <c r="P469" s="721"/>
      <c r="Q469" s="721"/>
      <c r="R469" s="722"/>
    </row>
    <row r="470" spans="4:18" x14ac:dyDescent="0.2">
      <c r="D470" s="719"/>
      <c r="E470" s="720"/>
      <c r="F470" s="721" t="str">
        <f>IF(VbigError&gt;0,"Please check that you have not entered tonnages into the Data Page which are also entered into Questions 1C, 3 or 4.","")</f>
        <v/>
      </c>
      <c r="G470" s="721"/>
      <c r="H470" s="721"/>
      <c r="I470" s="721"/>
      <c r="J470" s="721"/>
      <c r="K470" s="721"/>
      <c r="L470" s="721"/>
      <c r="M470" s="721"/>
      <c r="N470" s="721"/>
      <c r="O470" s="721"/>
      <c r="P470" s="721"/>
      <c r="Q470" s="721"/>
      <c r="R470" s="722"/>
    </row>
    <row r="471" spans="4:18" x14ac:dyDescent="0.2">
      <c r="D471" s="719"/>
      <c r="E471" s="720"/>
      <c r="F471" s="721" t="str">
        <f>IF(VbigError&gt;0,"Tonnages entered into Questions 1C, 3 or 4 should not be entered into the Data Page.  These tons are automatically summed for you.","")</f>
        <v/>
      </c>
      <c r="G471" s="721"/>
      <c r="H471" s="721"/>
      <c r="I471" s="721"/>
      <c r="J471" s="721"/>
      <c r="K471" s="721"/>
      <c r="L471" s="721"/>
      <c r="M471" s="721"/>
      <c r="N471" s="721"/>
      <c r="O471" s="721"/>
      <c r="P471" s="721"/>
      <c r="Q471" s="721"/>
      <c r="R471" s="722"/>
    </row>
    <row r="472" spans="4:18" x14ac:dyDescent="0.2">
      <c r="D472" s="719"/>
      <c r="E472" s="720"/>
      <c r="F472" s="721" t="str">
        <f>IF(VbigError&gt;0,"You can see these sums in rows 13, 14 and 15 on the Data Page.  To find Data Page rows which may be in error, look for green colored cells.","")</f>
        <v/>
      </c>
      <c r="G472" s="721"/>
      <c r="H472" s="721"/>
      <c r="I472" s="721"/>
      <c r="J472" s="721"/>
      <c r="K472" s="721"/>
      <c r="L472" s="721"/>
      <c r="M472" s="721"/>
      <c r="N472" s="721"/>
      <c r="O472" s="721"/>
      <c r="P472" s="721"/>
      <c r="Q472" s="721"/>
      <c r="R472" s="722"/>
    </row>
    <row r="473" spans="4:18" x14ac:dyDescent="0.2">
      <c r="D473" s="723"/>
      <c r="E473" s="724"/>
      <c r="F473" s="725" t="str">
        <f>IF(VbigError&gt;0,"Check that the variety names are entered correctly in the Data Page and also in Questions 1B, 1C, 2, 3 and 4.","")</f>
        <v/>
      </c>
      <c r="G473" s="725"/>
      <c r="H473" s="725"/>
      <c r="I473" s="725"/>
      <c r="J473" s="725"/>
      <c r="K473" s="725"/>
      <c r="L473" s="725"/>
      <c r="M473" s="725"/>
      <c r="N473" s="725"/>
      <c r="O473" s="725"/>
      <c r="P473" s="725"/>
      <c r="Q473" s="725"/>
      <c r="R473" s="726"/>
    </row>
    <row r="474" spans="4:18" x14ac:dyDescent="0.2">
      <c r="D474" s="715" t="str">
        <f>IF(VmogError&gt;0,"?? MOG? ","")</f>
        <v/>
      </c>
      <c r="E474" s="716" t="str">
        <f>IF(VmogError&gt;0,TEXT(VmogErrCnt,0),"")</f>
        <v/>
      </c>
      <c r="F474" s="717" t="str">
        <f>IF(VmogError&gt;0,"Varieties have balance differences under 10% of the crush for that variety.  If you know that this is due to MOG, please go to the Data Page and","")</f>
        <v/>
      </c>
      <c r="G474" s="717"/>
      <c r="H474" s="717"/>
      <c r="I474" s="717"/>
      <c r="J474" s="717"/>
      <c r="K474" s="717"/>
      <c r="L474" s="717"/>
      <c r="M474" s="717"/>
      <c r="N474" s="717"/>
      <c r="O474" s="717"/>
      <c r="P474" s="717"/>
      <c r="Q474" s="717"/>
      <c r="R474" s="718"/>
    </row>
    <row r="475" spans="4:18" x14ac:dyDescent="0.2">
      <c r="D475" s="719"/>
      <c r="E475" s="720"/>
      <c r="F475" s="721" t="str">
        <f>IF(VmogError&gt;0,"enter the numeral 1 in the MOG column B for the appropriate lines where crush is greater than purchase.  If the difference is not MOG,","")</f>
        <v/>
      </c>
      <c r="G475" s="721"/>
      <c r="H475" s="721"/>
      <c r="I475" s="721"/>
      <c r="J475" s="721"/>
      <c r="K475" s="721"/>
      <c r="L475" s="721"/>
      <c r="M475" s="721"/>
      <c r="N475" s="721"/>
      <c r="O475" s="721"/>
      <c r="P475" s="721"/>
      <c r="Q475" s="721"/>
      <c r="R475" s="722"/>
    </row>
    <row r="476" spans="4:18" x14ac:dyDescent="0.2">
      <c r="D476" s="723"/>
      <c r="E476" s="724"/>
      <c r="F476" s="725" t="str">
        <f>IF(VmogError&gt;0,"please fix the error.  Remember to put grapes you grow and crush at your firm on their own Data Page line and put a 1 in Data Page column C.","")</f>
        <v/>
      </c>
      <c r="G476" s="725"/>
      <c r="H476" s="725"/>
      <c r="I476" s="725"/>
      <c r="J476" s="725"/>
      <c r="K476" s="725"/>
      <c r="L476" s="725"/>
      <c r="M476" s="725"/>
      <c r="N476" s="725"/>
      <c r="O476" s="725"/>
      <c r="P476" s="725"/>
      <c r="Q476" s="725"/>
      <c r="R476" s="726"/>
    </row>
    <row r="477" spans="4:18" x14ac:dyDescent="0.2">
      <c r="D477" s="715" t="str">
        <f>IF(VrndError&gt;0,"Rounding?  ","")</f>
        <v/>
      </c>
      <c r="E477" s="716" t="str">
        <f>IF(VrndError&gt;0,TEXT(VrndErrCnt,0),"")</f>
        <v/>
      </c>
      <c r="F477" s="710" t="str">
        <f>IF(VrndError&gt;0,"Varieties have a small balance difference that is probably due to rounding.","")</f>
        <v/>
      </c>
      <c r="G477" s="710"/>
      <c r="H477" s="710"/>
      <c r="I477" s="710"/>
      <c r="J477" s="710"/>
      <c r="K477" s="710"/>
      <c r="L477" s="710"/>
      <c r="M477" s="710"/>
      <c r="N477" s="710"/>
      <c r="O477" s="710"/>
      <c r="P477" s="710"/>
      <c r="Q477" s="710"/>
      <c r="R477" s="711"/>
    </row>
    <row r="478" spans="4:18" x14ac:dyDescent="0.2">
      <c r="D478" s="727"/>
      <c r="E478" s="728"/>
      <c r="F478" s="728"/>
      <c r="G478" s="728"/>
      <c r="H478" s="728"/>
      <c r="I478" s="728"/>
      <c r="J478" s="728"/>
      <c r="K478" s="728"/>
      <c r="L478" s="728"/>
      <c r="M478" s="728"/>
      <c r="N478" s="728"/>
      <c r="O478" s="728"/>
      <c r="P478" s="728"/>
      <c r="Q478" s="728"/>
      <c r="R478" s="729"/>
    </row>
  </sheetData>
  <sheetProtection password="C01D" sheet="1" objects="1" scenarios="1"/>
  <phoneticPr fontId="15" type="noConversion"/>
  <conditionalFormatting sqref="A9">
    <cfRule type="expression" dxfId="232" priority="157" stopIfTrue="1">
      <formula>+L9+O9&lt;&gt;0</formula>
    </cfRule>
  </conditionalFormatting>
  <conditionalFormatting sqref="D9">
    <cfRule type="expression" dxfId="231" priority="158" stopIfTrue="1">
      <formula>E9&lt;&gt;0</formula>
    </cfRule>
  </conditionalFormatting>
  <conditionalFormatting sqref="S460:V460 F460:Q460">
    <cfRule type="cellIs" dxfId="230" priority="159" stopIfTrue="1" operator="notEqual">
      <formula>0</formula>
    </cfRule>
  </conditionalFormatting>
  <conditionalFormatting sqref="A3">
    <cfRule type="expression" dxfId="229" priority="160" stopIfTrue="1">
      <formula>+L9+O9+S7&lt;&gt;0</formula>
    </cfRule>
  </conditionalFormatting>
  <conditionalFormatting sqref="A4">
    <cfRule type="expression" dxfId="228" priority="161" stopIfTrue="1">
      <formula>+L9+O9+S7&lt;&gt;0</formula>
    </cfRule>
  </conditionalFormatting>
  <conditionalFormatting sqref="A5">
    <cfRule type="expression" dxfId="227" priority="162" stopIfTrue="1">
      <formula>+L9+O9+S7&lt;&gt;0</formula>
    </cfRule>
  </conditionalFormatting>
  <conditionalFormatting sqref="A6">
    <cfRule type="expression" dxfId="226" priority="163" stopIfTrue="1">
      <formula>+L9+O9+S7&lt;&gt;0</formula>
    </cfRule>
  </conditionalFormatting>
  <conditionalFormatting sqref="E460">
    <cfRule type="expression" dxfId="225" priority="164" stopIfTrue="1">
      <formula>W460&gt;2</formula>
    </cfRule>
    <cfRule type="expression" dxfId="224" priority="165" stopIfTrue="1">
      <formula>W460&gt;1</formula>
    </cfRule>
    <cfRule type="expression" dxfId="223" priority="166" stopIfTrue="1">
      <formula>+L460+O460&gt;0</formula>
    </cfRule>
  </conditionalFormatting>
  <conditionalFormatting sqref="D474:R476">
    <cfRule type="expression" dxfId="222" priority="167" stopIfTrue="1">
      <formula>+VmogError &gt;0</formula>
    </cfRule>
  </conditionalFormatting>
  <conditionalFormatting sqref="D466:R473">
    <cfRule type="expression" dxfId="221" priority="168" stopIfTrue="1">
      <formula>+VbigError &gt;0</formula>
    </cfRule>
  </conditionalFormatting>
  <conditionalFormatting sqref="U9:V9 F9:Q9">
    <cfRule type="cellIs" dxfId="220" priority="169" stopIfTrue="1" operator="greaterThan">
      <formula>0</formula>
    </cfRule>
  </conditionalFormatting>
  <conditionalFormatting sqref="F10:F388 F452 F459">
    <cfRule type="expression" dxfId="219" priority="170" stopIfTrue="1">
      <formula>+L10+O10&gt;0</formula>
    </cfRule>
  </conditionalFormatting>
  <conditionalFormatting sqref="H10:H388 H452 H459">
    <cfRule type="expression" dxfId="218" priority="171" stopIfTrue="1">
      <formula>+L10+O10&gt;0</formula>
    </cfRule>
  </conditionalFormatting>
  <conditionalFormatting sqref="I10:I388 I452 I459">
    <cfRule type="expression" dxfId="217" priority="172" stopIfTrue="1">
      <formula>+L10+O10&gt;0</formula>
    </cfRule>
  </conditionalFormatting>
  <conditionalFormatting sqref="J10:J388 J452 J459">
    <cfRule type="expression" dxfId="216" priority="173" stopIfTrue="1">
      <formula>+L10+O10&gt;0</formula>
    </cfRule>
  </conditionalFormatting>
  <conditionalFormatting sqref="K10:K388 K452 K459">
    <cfRule type="expression" dxfId="215" priority="174" stopIfTrue="1">
      <formula>+L10+O10&gt;0</formula>
    </cfRule>
  </conditionalFormatting>
  <conditionalFormatting sqref="L10:L388 L452 L459">
    <cfRule type="expression" dxfId="214" priority="175" stopIfTrue="1">
      <formula>+L10+O10&gt;0</formula>
    </cfRule>
  </conditionalFormatting>
  <conditionalFormatting sqref="M10:M388 M452 M459">
    <cfRule type="expression" dxfId="213" priority="176" stopIfTrue="1">
      <formula>+L10+O10&gt;0</formula>
    </cfRule>
  </conditionalFormatting>
  <conditionalFormatting sqref="N10:N388 N452 N459">
    <cfRule type="expression" dxfId="212" priority="177" stopIfTrue="1">
      <formula>+L10+O10&gt;0</formula>
    </cfRule>
  </conditionalFormatting>
  <conditionalFormatting sqref="O10:O388 O452 O459">
    <cfRule type="expression" dxfId="211" priority="178" stopIfTrue="1">
      <formula>+L10+O10&gt;0</formula>
    </cfRule>
  </conditionalFormatting>
  <conditionalFormatting sqref="P10:P388 P452 P459">
    <cfRule type="expression" dxfId="210" priority="179" stopIfTrue="1">
      <formula>+L10+O10&gt;0</formula>
    </cfRule>
  </conditionalFormatting>
  <conditionalFormatting sqref="Q10:Q388 Q452 Q459">
    <cfRule type="expression" dxfId="209" priority="180" stopIfTrue="1">
      <formula>+L10+O10&gt;0</formula>
    </cfRule>
  </conditionalFormatting>
  <conditionalFormatting sqref="V10:V388 V452 V459">
    <cfRule type="expression" dxfId="208" priority="181" stopIfTrue="1">
      <formula>+L10+O10&lt;&gt;0</formula>
    </cfRule>
  </conditionalFormatting>
  <conditionalFormatting sqref="U10:U388 U452 U459">
    <cfRule type="expression" dxfId="207" priority="182" stopIfTrue="1">
      <formula>+L10+O10&lt;&gt;0</formula>
    </cfRule>
  </conditionalFormatting>
  <conditionalFormatting sqref="R9">
    <cfRule type="cellIs" dxfId="206" priority="183" stopIfTrue="1" operator="notEqual">
      <formula>0</formula>
    </cfRule>
  </conditionalFormatting>
  <conditionalFormatting sqref="E9">
    <cfRule type="cellIs" dxfId="205" priority="184" stopIfTrue="1" operator="notEqual">
      <formula>0</formula>
    </cfRule>
  </conditionalFormatting>
  <conditionalFormatting sqref="H1">
    <cfRule type="cellIs" dxfId="204" priority="185" stopIfTrue="1" operator="notEqual">
      <formula>+POID</formula>
    </cfRule>
  </conditionalFormatting>
  <conditionalFormatting sqref="K1">
    <cfRule type="cellIs" dxfId="203" priority="186" stopIfTrue="1" operator="notEqual">
      <formula>+Operation</formula>
    </cfRule>
  </conditionalFormatting>
  <conditionalFormatting sqref="A10:A388 A452 A459">
    <cfRule type="expression" dxfId="202" priority="187" stopIfTrue="1">
      <formula>+C10=0</formula>
    </cfRule>
    <cfRule type="expression" dxfId="201" priority="188" stopIfTrue="1">
      <formula>W10&gt;1</formula>
    </cfRule>
    <cfRule type="expression" dxfId="200" priority="189" stopIfTrue="1">
      <formula>+L10+O10&lt;&gt;0</formula>
    </cfRule>
  </conditionalFormatting>
  <conditionalFormatting sqref="D10:D388 D452 D459">
    <cfRule type="expression" dxfId="199" priority="190" stopIfTrue="1">
      <formula>W10&gt;2</formula>
    </cfRule>
    <cfRule type="expression" dxfId="198" priority="191" stopIfTrue="1">
      <formula>W10&gt;1</formula>
    </cfRule>
    <cfRule type="expression" dxfId="197" priority="192" stopIfTrue="1">
      <formula>+L10+O10&gt;0</formula>
    </cfRule>
  </conditionalFormatting>
  <conditionalFormatting sqref="E10:E388 E452 E459">
    <cfRule type="expression" dxfId="196" priority="193" stopIfTrue="1">
      <formula>W10&gt;2</formula>
    </cfRule>
    <cfRule type="expression" dxfId="195" priority="194" stopIfTrue="1">
      <formula>W10&gt;1</formula>
    </cfRule>
    <cfRule type="expression" dxfId="194" priority="195" stopIfTrue="1">
      <formula>+L10+O10&gt;0</formula>
    </cfRule>
  </conditionalFormatting>
  <conditionalFormatting sqref="G10:G388 G452 G459">
    <cfRule type="expression" dxfId="193" priority="196" stopIfTrue="1">
      <formula>+L10+O10&gt;0</formula>
    </cfRule>
  </conditionalFormatting>
  <conditionalFormatting sqref="R10:R388 R452 R459">
    <cfRule type="cellIs" dxfId="192" priority="197" stopIfTrue="1" operator="lessThan">
      <formula>-0.2</formula>
    </cfRule>
    <cfRule type="cellIs" dxfId="191" priority="198" stopIfTrue="1" operator="between">
      <formula>-0.21</formula>
      <formula>-0.0001</formula>
    </cfRule>
    <cfRule type="expression" dxfId="190" priority="199" stopIfTrue="1">
      <formula>+L10+O10&gt;0</formula>
    </cfRule>
  </conditionalFormatting>
  <conditionalFormatting sqref="R460">
    <cfRule type="cellIs" dxfId="189" priority="200" stopIfTrue="1" operator="lessThan">
      <formula>-0.2</formula>
    </cfRule>
    <cfRule type="cellIs" dxfId="188" priority="201" stopIfTrue="1" operator="between">
      <formula>-0.21</formula>
      <formula>-0.0001</formula>
    </cfRule>
    <cfRule type="expression" dxfId="187" priority="202" stopIfTrue="1">
      <formula>+L460+O460 &gt;0</formula>
    </cfRule>
  </conditionalFormatting>
  <conditionalFormatting sqref="F389:F399">
    <cfRule type="expression" dxfId="186" priority="131" stopIfTrue="1">
      <formula>+L389+O389&gt;0</formula>
    </cfRule>
  </conditionalFormatting>
  <conditionalFormatting sqref="H389:H399">
    <cfRule type="expression" dxfId="185" priority="132" stopIfTrue="1">
      <formula>+L389+O389&gt;0</formula>
    </cfRule>
  </conditionalFormatting>
  <conditionalFormatting sqref="I389:I399">
    <cfRule type="expression" dxfId="184" priority="133" stopIfTrue="1">
      <formula>+L389+O389&gt;0</formula>
    </cfRule>
  </conditionalFormatting>
  <conditionalFormatting sqref="J389:J399">
    <cfRule type="expression" dxfId="183" priority="134" stopIfTrue="1">
      <formula>+L389+O389&gt;0</formula>
    </cfRule>
  </conditionalFormatting>
  <conditionalFormatting sqref="K389:K399">
    <cfRule type="expression" dxfId="182" priority="135" stopIfTrue="1">
      <formula>+L389+O389&gt;0</formula>
    </cfRule>
  </conditionalFormatting>
  <conditionalFormatting sqref="L389:L399">
    <cfRule type="expression" dxfId="181" priority="136" stopIfTrue="1">
      <formula>+L389+O389&gt;0</formula>
    </cfRule>
  </conditionalFormatting>
  <conditionalFormatting sqref="M389:M399">
    <cfRule type="expression" dxfId="180" priority="137" stopIfTrue="1">
      <formula>+L389+O389&gt;0</formula>
    </cfRule>
  </conditionalFormatting>
  <conditionalFormatting sqref="N389:N399">
    <cfRule type="expression" dxfId="179" priority="138" stopIfTrue="1">
      <formula>+L389+O389&gt;0</formula>
    </cfRule>
  </conditionalFormatting>
  <conditionalFormatting sqref="O389:O399">
    <cfRule type="expression" dxfId="178" priority="139" stopIfTrue="1">
      <formula>+L389+O389&gt;0</formula>
    </cfRule>
  </conditionalFormatting>
  <conditionalFormatting sqref="P389:P399">
    <cfRule type="expression" dxfId="177" priority="140" stopIfTrue="1">
      <formula>+L389+O389&gt;0</formula>
    </cfRule>
  </conditionalFormatting>
  <conditionalFormatting sqref="Q389:Q399">
    <cfRule type="expression" dxfId="176" priority="141" stopIfTrue="1">
      <formula>+L389+O389&gt;0</formula>
    </cfRule>
  </conditionalFormatting>
  <conditionalFormatting sqref="V389:V399">
    <cfRule type="expression" dxfId="175" priority="142" stopIfTrue="1">
      <formula>+L389+O389&lt;&gt;0</formula>
    </cfRule>
  </conditionalFormatting>
  <conditionalFormatting sqref="U389:U399">
    <cfRule type="expression" dxfId="174" priority="143" stopIfTrue="1">
      <formula>+L389+O389&lt;&gt;0</formula>
    </cfRule>
  </conditionalFormatting>
  <conditionalFormatting sqref="A389:A399">
    <cfRule type="expression" dxfId="173" priority="144" stopIfTrue="1">
      <formula>+C389=0</formula>
    </cfRule>
    <cfRule type="expression" dxfId="172" priority="145" stopIfTrue="1">
      <formula>W389&gt;1</formula>
    </cfRule>
    <cfRule type="expression" dxfId="171" priority="146" stopIfTrue="1">
      <formula>+L389+O389&lt;&gt;0</formula>
    </cfRule>
  </conditionalFormatting>
  <conditionalFormatting sqref="D389:D399">
    <cfRule type="expression" dxfId="170" priority="147" stopIfTrue="1">
      <formula>W389&gt;2</formula>
    </cfRule>
    <cfRule type="expression" dxfId="169" priority="148" stopIfTrue="1">
      <formula>W389&gt;1</formula>
    </cfRule>
    <cfRule type="expression" dxfId="168" priority="149" stopIfTrue="1">
      <formula>+L389+O389&gt;0</formula>
    </cfRule>
  </conditionalFormatting>
  <conditionalFormatting sqref="E389:E399">
    <cfRule type="expression" dxfId="167" priority="150" stopIfTrue="1">
      <formula>W389&gt;2</formula>
    </cfRule>
    <cfRule type="expression" dxfId="166" priority="151" stopIfTrue="1">
      <formula>W389&gt;1</formula>
    </cfRule>
    <cfRule type="expression" dxfId="165" priority="152" stopIfTrue="1">
      <formula>+L389+O389&gt;0</formula>
    </cfRule>
  </conditionalFormatting>
  <conditionalFormatting sqref="G389:G399">
    <cfRule type="expression" dxfId="164" priority="153" stopIfTrue="1">
      <formula>+L389+O389&gt;0</formula>
    </cfRule>
  </conditionalFormatting>
  <conditionalFormatting sqref="R389:R399">
    <cfRule type="cellIs" dxfId="163" priority="154" stopIfTrue="1" operator="lessThan">
      <formula>-0.2</formula>
    </cfRule>
    <cfRule type="cellIs" dxfId="162" priority="155" stopIfTrue="1" operator="between">
      <formula>-0.21</formula>
      <formula>-0.0001</formula>
    </cfRule>
    <cfRule type="expression" dxfId="161" priority="156" stopIfTrue="1">
      <formula>+L389+O389&gt;0</formula>
    </cfRule>
  </conditionalFormatting>
  <conditionalFormatting sqref="F400:F426">
    <cfRule type="expression" dxfId="160" priority="105" stopIfTrue="1">
      <formula>+L400+O400&gt;0</formula>
    </cfRule>
  </conditionalFormatting>
  <conditionalFormatting sqref="H400:H426">
    <cfRule type="expression" dxfId="159" priority="106" stopIfTrue="1">
      <formula>+L400+O400&gt;0</formula>
    </cfRule>
  </conditionalFormatting>
  <conditionalFormatting sqref="I400:I426">
    <cfRule type="expression" dxfId="158" priority="107" stopIfTrue="1">
      <formula>+L400+O400&gt;0</formula>
    </cfRule>
  </conditionalFormatting>
  <conditionalFormatting sqref="J400:J426">
    <cfRule type="expression" dxfId="157" priority="108" stopIfTrue="1">
      <formula>+L400+O400&gt;0</formula>
    </cfRule>
  </conditionalFormatting>
  <conditionalFormatting sqref="K400:K426">
    <cfRule type="expression" dxfId="156" priority="109" stopIfTrue="1">
      <formula>+L400+O400&gt;0</formula>
    </cfRule>
  </conditionalFormatting>
  <conditionalFormatting sqref="L400:L426">
    <cfRule type="expression" dxfId="155" priority="110" stopIfTrue="1">
      <formula>+L400+O400&gt;0</formula>
    </cfRule>
  </conditionalFormatting>
  <conditionalFormatting sqref="M400:M426">
    <cfRule type="expression" dxfId="154" priority="111" stopIfTrue="1">
      <formula>+L400+O400&gt;0</formula>
    </cfRule>
  </conditionalFormatting>
  <conditionalFormatting sqref="N400:N426">
    <cfRule type="expression" dxfId="153" priority="112" stopIfTrue="1">
      <formula>+L400+O400&gt;0</formula>
    </cfRule>
  </conditionalFormatting>
  <conditionalFormatting sqref="O400:O426">
    <cfRule type="expression" dxfId="152" priority="113" stopIfTrue="1">
      <formula>+L400+O400&gt;0</formula>
    </cfRule>
  </conditionalFormatting>
  <conditionalFormatting sqref="P400:P426">
    <cfRule type="expression" dxfId="151" priority="114" stopIfTrue="1">
      <formula>+L400+O400&gt;0</formula>
    </cfRule>
  </conditionalFormatting>
  <conditionalFormatting sqref="Q400:Q426">
    <cfRule type="expression" dxfId="150" priority="115" stopIfTrue="1">
      <formula>+L400+O400&gt;0</formula>
    </cfRule>
  </conditionalFormatting>
  <conditionalFormatting sqref="V400:V426">
    <cfRule type="expression" dxfId="149" priority="116" stopIfTrue="1">
      <formula>+L400+O400&lt;&gt;0</formula>
    </cfRule>
  </conditionalFormatting>
  <conditionalFormatting sqref="U400:U426">
    <cfRule type="expression" dxfId="148" priority="117" stopIfTrue="1">
      <formula>+L400+O400&lt;&gt;0</formula>
    </cfRule>
  </conditionalFormatting>
  <conditionalFormatting sqref="A400:A426">
    <cfRule type="expression" dxfId="147" priority="118" stopIfTrue="1">
      <formula>+C400=0</formula>
    </cfRule>
    <cfRule type="expression" dxfId="146" priority="119" stopIfTrue="1">
      <formula>W400&gt;1</formula>
    </cfRule>
    <cfRule type="expression" dxfId="145" priority="120" stopIfTrue="1">
      <formula>+L400+O400&lt;&gt;0</formula>
    </cfRule>
  </conditionalFormatting>
  <conditionalFormatting sqref="D400:D426">
    <cfRule type="expression" dxfId="144" priority="121" stopIfTrue="1">
      <formula>W400&gt;2</formula>
    </cfRule>
    <cfRule type="expression" dxfId="143" priority="122" stopIfTrue="1">
      <formula>W400&gt;1</formula>
    </cfRule>
    <cfRule type="expression" dxfId="142" priority="123" stopIfTrue="1">
      <formula>+L400+O400&gt;0</formula>
    </cfRule>
  </conditionalFormatting>
  <conditionalFormatting sqref="E400:E426">
    <cfRule type="expression" dxfId="141" priority="124" stopIfTrue="1">
      <formula>W400&gt;2</formula>
    </cfRule>
    <cfRule type="expression" dxfId="140" priority="125" stopIfTrue="1">
      <formula>W400&gt;1</formula>
    </cfRule>
    <cfRule type="expression" dxfId="139" priority="126" stopIfTrue="1">
      <formula>+L400+O400&gt;0</formula>
    </cfRule>
  </conditionalFormatting>
  <conditionalFormatting sqref="G400:G426">
    <cfRule type="expression" dxfId="138" priority="127" stopIfTrue="1">
      <formula>+L400+O400&gt;0</formula>
    </cfRule>
  </conditionalFormatting>
  <conditionalFormatting sqref="R400:R426">
    <cfRule type="cellIs" dxfId="137" priority="128" stopIfTrue="1" operator="lessThan">
      <formula>-0.2</formula>
    </cfRule>
    <cfRule type="cellIs" dxfId="136" priority="129" stopIfTrue="1" operator="between">
      <formula>-0.21</formula>
      <formula>-0.0001</formula>
    </cfRule>
    <cfRule type="expression" dxfId="135" priority="130" stopIfTrue="1">
      <formula>+L400+O400&gt;0</formula>
    </cfRule>
  </conditionalFormatting>
  <conditionalFormatting sqref="F453:F458">
    <cfRule type="expression" dxfId="134" priority="79" stopIfTrue="1">
      <formula>+L453+O453&gt;0</formula>
    </cfRule>
  </conditionalFormatting>
  <conditionalFormatting sqref="H453:H458">
    <cfRule type="expression" dxfId="133" priority="80" stopIfTrue="1">
      <formula>+L453+O453&gt;0</formula>
    </cfRule>
  </conditionalFormatting>
  <conditionalFormatting sqref="I453:I458">
    <cfRule type="expression" dxfId="132" priority="81" stopIfTrue="1">
      <formula>+L453+O453&gt;0</formula>
    </cfRule>
  </conditionalFormatting>
  <conditionalFormatting sqref="J453:J458">
    <cfRule type="expression" dxfId="131" priority="82" stopIfTrue="1">
      <formula>+L453+O453&gt;0</formula>
    </cfRule>
  </conditionalFormatting>
  <conditionalFormatting sqref="K453:K458">
    <cfRule type="expression" dxfId="130" priority="83" stopIfTrue="1">
      <formula>+L453+O453&gt;0</formula>
    </cfRule>
  </conditionalFormatting>
  <conditionalFormatting sqref="L453:L458">
    <cfRule type="expression" dxfId="129" priority="84" stopIfTrue="1">
      <formula>+L453+O453&gt;0</formula>
    </cfRule>
  </conditionalFormatting>
  <conditionalFormatting sqref="M453:M458">
    <cfRule type="expression" dxfId="128" priority="85" stopIfTrue="1">
      <formula>+L453+O453&gt;0</formula>
    </cfRule>
  </conditionalFormatting>
  <conditionalFormatting sqref="N453:N458">
    <cfRule type="expression" dxfId="127" priority="86" stopIfTrue="1">
      <formula>+L453+O453&gt;0</formula>
    </cfRule>
  </conditionalFormatting>
  <conditionalFormatting sqref="O453:O458">
    <cfRule type="expression" dxfId="126" priority="87" stopIfTrue="1">
      <formula>+L453+O453&gt;0</formula>
    </cfRule>
  </conditionalFormatting>
  <conditionalFormatting sqref="P453:P458">
    <cfRule type="expression" dxfId="125" priority="88" stopIfTrue="1">
      <formula>+L453+O453&gt;0</formula>
    </cfRule>
  </conditionalFormatting>
  <conditionalFormatting sqref="Q453:Q458">
    <cfRule type="expression" dxfId="124" priority="89" stopIfTrue="1">
      <formula>+L453+O453&gt;0</formula>
    </cfRule>
  </conditionalFormatting>
  <conditionalFormatting sqref="V453:V458">
    <cfRule type="expression" dxfId="123" priority="90" stopIfTrue="1">
      <formula>+L453+O453&lt;&gt;0</formula>
    </cfRule>
  </conditionalFormatting>
  <conditionalFormatting sqref="U453:U458">
    <cfRule type="expression" dxfId="122" priority="91" stopIfTrue="1">
      <formula>+L453+O453&lt;&gt;0</formula>
    </cfRule>
  </conditionalFormatting>
  <conditionalFormatting sqref="A453:A458">
    <cfRule type="expression" dxfId="121" priority="92" stopIfTrue="1">
      <formula>+C453=0</formula>
    </cfRule>
    <cfRule type="expression" dxfId="120" priority="93" stopIfTrue="1">
      <formula>W453&gt;1</formula>
    </cfRule>
    <cfRule type="expression" dxfId="119" priority="94" stopIfTrue="1">
      <formula>+L453+O453&lt;&gt;0</formula>
    </cfRule>
  </conditionalFormatting>
  <conditionalFormatting sqref="D453:D458">
    <cfRule type="expression" dxfId="118" priority="95" stopIfTrue="1">
      <formula>W453&gt;2</formula>
    </cfRule>
    <cfRule type="expression" dxfId="117" priority="96" stopIfTrue="1">
      <formula>W453&gt;1</formula>
    </cfRule>
    <cfRule type="expression" dxfId="116" priority="97" stopIfTrue="1">
      <formula>+L453+O453&gt;0</formula>
    </cfRule>
  </conditionalFormatting>
  <conditionalFormatting sqref="E453:E458">
    <cfRule type="expression" dxfId="115" priority="98" stopIfTrue="1">
      <formula>W453&gt;2</formula>
    </cfRule>
    <cfRule type="expression" dxfId="114" priority="99" stopIfTrue="1">
      <formula>W453&gt;1</formula>
    </cfRule>
    <cfRule type="expression" dxfId="113" priority="100" stopIfTrue="1">
      <formula>+L453+O453&gt;0</formula>
    </cfRule>
  </conditionalFormatting>
  <conditionalFormatting sqref="G453:G458">
    <cfRule type="expression" dxfId="112" priority="101" stopIfTrue="1">
      <formula>+L453+O453&gt;0</formula>
    </cfRule>
  </conditionalFormatting>
  <conditionalFormatting sqref="R453:R458">
    <cfRule type="cellIs" dxfId="111" priority="102" stopIfTrue="1" operator="lessThan">
      <formula>-0.2</formula>
    </cfRule>
    <cfRule type="cellIs" dxfId="110" priority="103" stopIfTrue="1" operator="between">
      <formula>-0.21</formula>
      <formula>-0.0001</formula>
    </cfRule>
    <cfRule type="expression" dxfId="109" priority="104" stopIfTrue="1">
      <formula>+L453+O453&gt;0</formula>
    </cfRule>
  </conditionalFormatting>
  <conditionalFormatting sqref="F427:F440 F450:F451">
    <cfRule type="expression" dxfId="108" priority="53" stopIfTrue="1">
      <formula>+L427+O427&gt;0</formula>
    </cfRule>
  </conditionalFormatting>
  <conditionalFormatting sqref="H427:H440 H450:H451">
    <cfRule type="expression" dxfId="107" priority="54" stopIfTrue="1">
      <formula>+L427+O427&gt;0</formula>
    </cfRule>
  </conditionalFormatting>
  <conditionalFormatting sqref="I427:I440 I450:I451">
    <cfRule type="expression" dxfId="106" priority="55" stopIfTrue="1">
      <formula>+L427+O427&gt;0</formula>
    </cfRule>
  </conditionalFormatting>
  <conditionalFormatting sqref="J427:J440 J450:J451">
    <cfRule type="expression" dxfId="105" priority="56" stopIfTrue="1">
      <formula>+L427+O427&gt;0</formula>
    </cfRule>
  </conditionalFormatting>
  <conditionalFormatting sqref="K427:K440 K450:K451">
    <cfRule type="expression" dxfId="104" priority="57" stopIfTrue="1">
      <formula>+L427+O427&gt;0</formula>
    </cfRule>
  </conditionalFormatting>
  <conditionalFormatting sqref="L427:L440 L450:L451">
    <cfRule type="expression" dxfId="103" priority="58" stopIfTrue="1">
      <formula>+L427+O427&gt;0</formula>
    </cfRule>
  </conditionalFormatting>
  <conditionalFormatting sqref="M427:M440 M450:M451">
    <cfRule type="expression" dxfId="102" priority="59" stopIfTrue="1">
      <formula>+L427+O427&gt;0</formula>
    </cfRule>
  </conditionalFormatting>
  <conditionalFormatting sqref="N427:N440 N450:N451">
    <cfRule type="expression" dxfId="101" priority="60" stopIfTrue="1">
      <formula>+L427+O427&gt;0</formula>
    </cfRule>
  </conditionalFormatting>
  <conditionalFormatting sqref="O427:O440 O450:O451">
    <cfRule type="expression" dxfId="100" priority="61" stopIfTrue="1">
      <formula>+L427+O427&gt;0</formula>
    </cfRule>
  </conditionalFormatting>
  <conditionalFormatting sqref="P427:P440 P450:P451">
    <cfRule type="expression" dxfId="99" priority="62" stopIfTrue="1">
      <formula>+L427+O427&gt;0</formula>
    </cfRule>
  </conditionalFormatting>
  <conditionalFormatting sqref="Q427:Q440 Q450:Q451">
    <cfRule type="expression" dxfId="98" priority="63" stopIfTrue="1">
      <formula>+L427+O427&gt;0</formula>
    </cfRule>
  </conditionalFormatting>
  <conditionalFormatting sqref="V427:V440 V450:V451">
    <cfRule type="expression" dxfId="97" priority="64" stopIfTrue="1">
      <formula>+L427+O427&lt;&gt;0</formula>
    </cfRule>
  </conditionalFormatting>
  <conditionalFormatting sqref="U427:U440 U450:U451">
    <cfRule type="expression" dxfId="96" priority="65" stopIfTrue="1">
      <formula>+L427+O427&lt;&gt;0</formula>
    </cfRule>
  </conditionalFormatting>
  <conditionalFormatting sqref="A427:A440 A450:A451">
    <cfRule type="expression" dxfId="95" priority="66" stopIfTrue="1">
      <formula>+C427=0</formula>
    </cfRule>
    <cfRule type="expression" dxfId="94" priority="67" stopIfTrue="1">
      <formula>W427&gt;1</formula>
    </cfRule>
    <cfRule type="expression" dxfId="93" priority="68" stopIfTrue="1">
      <formula>+L427+O427&lt;&gt;0</formula>
    </cfRule>
  </conditionalFormatting>
  <conditionalFormatting sqref="D427:D440 D450:D451">
    <cfRule type="expression" dxfId="92" priority="69" stopIfTrue="1">
      <formula>W427&gt;2</formula>
    </cfRule>
    <cfRule type="expression" dxfId="91" priority="70" stopIfTrue="1">
      <formula>W427&gt;1</formula>
    </cfRule>
    <cfRule type="expression" dxfId="90" priority="71" stopIfTrue="1">
      <formula>+L427+O427&gt;0</formula>
    </cfRule>
  </conditionalFormatting>
  <conditionalFormatting sqref="E427:E440 E450:E451">
    <cfRule type="expression" dxfId="89" priority="72" stopIfTrue="1">
      <formula>W427&gt;2</formula>
    </cfRule>
    <cfRule type="expression" dxfId="88" priority="73" stopIfTrue="1">
      <formula>W427&gt;1</formula>
    </cfRule>
    <cfRule type="expression" dxfId="87" priority="74" stopIfTrue="1">
      <formula>+L427+O427&gt;0</formula>
    </cfRule>
  </conditionalFormatting>
  <conditionalFormatting sqref="G427:G440 G450:G451">
    <cfRule type="expression" dxfId="86" priority="75" stopIfTrue="1">
      <formula>+L427+O427&gt;0</formula>
    </cfRule>
  </conditionalFormatting>
  <conditionalFormatting sqref="R427:R440 R450:R451">
    <cfRule type="cellIs" dxfId="85" priority="76" stopIfTrue="1" operator="lessThan">
      <formula>-0.2</formula>
    </cfRule>
    <cfRule type="cellIs" dxfId="84" priority="77" stopIfTrue="1" operator="between">
      <formula>-0.21</formula>
      <formula>-0.0001</formula>
    </cfRule>
    <cfRule type="expression" dxfId="83" priority="78" stopIfTrue="1">
      <formula>+L427+O427&gt;0</formula>
    </cfRule>
  </conditionalFormatting>
  <conditionalFormatting sqref="F441:F446">
    <cfRule type="expression" dxfId="82" priority="27" stopIfTrue="1">
      <formula>+L441+O441&gt;0</formula>
    </cfRule>
  </conditionalFormatting>
  <conditionalFormatting sqref="H441:H446">
    <cfRule type="expression" dxfId="81" priority="28" stopIfTrue="1">
      <formula>+L441+O441&gt;0</formula>
    </cfRule>
  </conditionalFormatting>
  <conditionalFormatting sqref="I441:I446">
    <cfRule type="expression" dxfId="80" priority="29" stopIfTrue="1">
      <formula>+L441+O441&gt;0</formula>
    </cfRule>
  </conditionalFormatting>
  <conditionalFormatting sqref="J441:J446">
    <cfRule type="expression" dxfId="79" priority="30" stopIfTrue="1">
      <formula>+L441+O441&gt;0</formula>
    </cfRule>
  </conditionalFormatting>
  <conditionalFormatting sqref="K441:K446">
    <cfRule type="expression" dxfId="78" priority="31" stopIfTrue="1">
      <formula>+L441+O441&gt;0</formula>
    </cfRule>
  </conditionalFormatting>
  <conditionalFormatting sqref="L441:L446">
    <cfRule type="expression" dxfId="77" priority="32" stopIfTrue="1">
      <formula>+L441+O441&gt;0</formula>
    </cfRule>
  </conditionalFormatting>
  <conditionalFormatting sqref="M441:M446">
    <cfRule type="expression" dxfId="76" priority="33" stopIfTrue="1">
      <formula>+L441+O441&gt;0</formula>
    </cfRule>
  </conditionalFormatting>
  <conditionalFormatting sqref="N441:N446">
    <cfRule type="expression" dxfId="75" priority="34" stopIfTrue="1">
      <formula>+L441+O441&gt;0</formula>
    </cfRule>
  </conditionalFormatting>
  <conditionalFormatting sqref="O441:O446">
    <cfRule type="expression" dxfId="74" priority="35" stopIfTrue="1">
      <formula>+L441+O441&gt;0</formula>
    </cfRule>
  </conditionalFormatting>
  <conditionalFormatting sqref="P441:P446">
    <cfRule type="expression" dxfId="73" priority="36" stopIfTrue="1">
      <formula>+L441+O441&gt;0</formula>
    </cfRule>
  </conditionalFormatting>
  <conditionalFormatting sqref="Q441:Q446">
    <cfRule type="expression" dxfId="72" priority="37" stopIfTrue="1">
      <formula>+L441+O441&gt;0</formula>
    </cfRule>
  </conditionalFormatting>
  <conditionalFormatting sqref="V441:V446">
    <cfRule type="expression" dxfId="71" priority="38" stopIfTrue="1">
      <formula>+L441+O441&lt;&gt;0</formula>
    </cfRule>
  </conditionalFormatting>
  <conditionalFormatting sqref="U441:U446">
    <cfRule type="expression" dxfId="70" priority="39" stopIfTrue="1">
      <formula>+L441+O441&lt;&gt;0</formula>
    </cfRule>
  </conditionalFormatting>
  <conditionalFormatting sqref="A441:A446">
    <cfRule type="expression" dxfId="69" priority="40" stopIfTrue="1">
      <formula>+C441=0</formula>
    </cfRule>
    <cfRule type="expression" dxfId="68" priority="41" stopIfTrue="1">
      <formula>W441&gt;1</formula>
    </cfRule>
    <cfRule type="expression" dxfId="67" priority="42" stopIfTrue="1">
      <formula>+L441+O441&lt;&gt;0</formula>
    </cfRule>
  </conditionalFormatting>
  <conditionalFormatting sqref="D441:D446">
    <cfRule type="expression" dxfId="66" priority="43" stopIfTrue="1">
      <formula>W441&gt;2</formula>
    </cfRule>
    <cfRule type="expression" dxfId="65" priority="44" stopIfTrue="1">
      <formula>W441&gt;1</formula>
    </cfRule>
    <cfRule type="expression" dxfId="64" priority="45" stopIfTrue="1">
      <formula>+L441+O441&gt;0</formula>
    </cfRule>
  </conditionalFormatting>
  <conditionalFormatting sqref="E441:E446">
    <cfRule type="expression" dxfId="63" priority="46" stopIfTrue="1">
      <formula>W441&gt;2</formula>
    </cfRule>
    <cfRule type="expression" dxfId="62" priority="47" stopIfTrue="1">
      <formula>W441&gt;1</formula>
    </cfRule>
    <cfRule type="expression" dxfId="61" priority="48" stopIfTrue="1">
      <formula>+L441+O441&gt;0</formula>
    </cfRule>
  </conditionalFormatting>
  <conditionalFormatting sqref="G441:G446">
    <cfRule type="expression" dxfId="60" priority="49" stopIfTrue="1">
      <formula>+L441+O441&gt;0</formula>
    </cfRule>
  </conditionalFormatting>
  <conditionalFormatting sqref="R441:R446">
    <cfRule type="cellIs" dxfId="59" priority="50" stopIfTrue="1" operator="lessThan">
      <formula>-0.2</formula>
    </cfRule>
    <cfRule type="cellIs" dxfId="58" priority="51" stopIfTrue="1" operator="between">
      <formula>-0.21</formula>
      <formula>-0.0001</formula>
    </cfRule>
    <cfRule type="expression" dxfId="57" priority="52" stopIfTrue="1">
      <formula>+L441+O441&gt;0</formula>
    </cfRule>
  </conditionalFormatting>
  <conditionalFormatting sqref="F447:F449">
    <cfRule type="expression" dxfId="56" priority="1" stopIfTrue="1">
      <formula>+L447+O447&gt;0</formula>
    </cfRule>
  </conditionalFormatting>
  <conditionalFormatting sqref="H447:H449">
    <cfRule type="expression" dxfId="55" priority="2" stopIfTrue="1">
      <formula>+L447+O447&gt;0</formula>
    </cfRule>
  </conditionalFormatting>
  <conditionalFormatting sqref="I447:I449">
    <cfRule type="expression" dxfId="54" priority="3" stopIfTrue="1">
      <formula>+L447+O447&gt;0</formula>
    </cfRule>
  </conditionalFormatting>
  <conditionalFormatting sqref="J447:J449">
    <cfRule type="expression" dxfId="53" priority="4" stopIfTrue="1">
      <formula>+L447+O447&gt;0</formula>
    </cfRule>
  </conditionalFormatting>
  <conditionalFormatting sqref="K447:K449">
    <cfRule type="expression" dxfId="52" priority="5" stopIfTrue="1">
      <formula>+L447+O447&gt;0</formula>
    </cfRule>
  </conditionalFormatting>
  <conditionalFormatting sqref="L447:L449">
    <cfRule type="expression" dxfId="51" priority="6" stopIfTrue="1">
      <formula>+L447+O447&gt;0</formula>
    </cfRule>
  </conditionalFormatting>
  <conditionalFormatting sqref="M447:M449">
    <cfRule type="expression" dxfId="50" priority="7" stopIfTrue="1">
      <formula>+L447+O447&gt;0</formula>
    </cfRule>
  </conditionalFormatting>
  <conditionalFormatting sqref="N447:N449">
    <cfRule type="expression" dxfId="49" priority="8" stopIfTrue="1">
      <formula>+L447+O447&gt;0</formula>
    </cfRule>
  </conditionalFormatting>
  <conditionalFormatting sqref="O447:O449">
    <cfRule type="expression" dxfId="48" priority="9" stopIfTrue="1">
      <formula>+L447+O447&gt;0</formula>
    </cfRule>
  </conditionalFormatting>
  <conditionalFormatting sqref="P447:P449">
    <cfRule type="expression" dxfId="47" priority="10" stopIfTrue="1">
      <formula>+L447+O447&gt;0</formula>
    </cfRule>
  </conditionalFormatting>
  <conditionalFormatting sqref="Q447:Q449">
    <cfRule type="expression" dxfId="46" priority="11" stopIfTrue="1">
      <formula>+L447+O447&gt;0</formula>
    </cfRule>
  </conditionalFormatting>
  <conditionalFormatting sqref="V447:V449">
    <cfRule type="expression" dxfId="45" priority="12" stopIfTrue="1">
      <formula>+L447+O447&lt;&gt;0</formula>
    </cfRule>
  </conditionalFormatting>
  <conditionalFormatting sqref="U447:U449">
    <cfRule type="expression" dxfId="44" priority="13" stopIfTrue="1">
      <formula>+L447+O447&lt;&gt;0</formula>
    </cfRule>
  </conditionalFormatting>
  <conditionalFormatting sqref="A447:A449">
    <cfRule type="expression" dxfId="43" priority="14" stopIfTrue="1">
      <formula>+C447=0</formula>
    </cfRule>
    <cfRule type="expression" dxfId="42" priority="15" stopIfTrue="1">
      <formula>W447&gt;1</formula>
    </cfRule>
    <cfRule type="expression" dxfId="41" priority="16" stopIfTrue="1">
      <formula>+L447+O447&lt;&gt;0</formula>
    </cfRule>
  </conditionalFormatting>
  <conditionalFormatting sqref="D447:D449">
    <cfRule type="expression" dxfId="40" priority="17" stopIfTrue="1">
      <formula>W447&gt;2</formula>
    </cfRule>
    <cfRule type="expression" dxfId="39" priority="18" stopIfTrue="1">
      <formula>W447&gt;1</formula>
    </cfRule>
    <cfRule type="expression" dxfId="38" priority="19" stopIfTrue="1">
      <formula>+L447+O447&gt;0</formula>
    </cfRule>
  </conditionalFormatting>
  <conditionalFormatting sqref="E447:E449">
    <cfRule type="expression" dxfId="37" priority="20" stopIfTrue="1">
      <formula>W447&gt;2</formula>
    </cfRule>
    <cfRule type="expression" dxfId="36" priority="21" stopIfTrue="1">
      <formula>W447&gt;1</formula>
    </cfRule>
    <cfRule type="expression" dxfId="35" priority="22" stopIfTrue="1">
      <formula>+L447+O447&gt;0</formula>
    </cfRule>
  </conditionalFormatting>
  <conditionalFormatting sqref="G447:G449">
    <cfRule type="expression" dxfId="34" priority="23" stopIfTrue="1">
      <formula>+L447+O447&gt;0</formula>
    </cfRule>
  </conditionalFormatting>
  <conditionalFormatting sqref="R447:R449">
    <cfRule type="cellIs" dxfId="33" priority="24" stopIfTrue="1" operator="lessThan">
      <formula>-0.2</formula>
    </cfRule>
    <cfRule type="cellIs" dxfId="32" priority="25" stopIfTrue="1" operator="between">
      <formula>-0.21</formula>
      <formula>-0.0001</formula>
    </cfRule>
    <cfRule type="expression" dxfId="31"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808" customWidth="1"/>
    <col min="2" max="2" width="6.28515625" style="808" customWidth="1"/>
    <col min="3" max="3" width="28.28515625" style="808" customWidth="1"/>
    <col min="4" max="4" width="19.140625" style="808" customWidth="1"/>
    <col min="5" max="5" width="15" style="808" customWidth="1"/>
    <col min="6" max="6" width="9.140625" style="808"/>
    <col min="7" max="7" width="24.5703125" style="808" customWidth="1"/>
    <col min="8" max="8" width="13.42578125" style="808" customWidth="1"/>
    <col min="9" max="9" width="4.7109375" style="808" customWidth="1"/>
    <col min="10" max="10" width="7.5703125" style="808" customWidth="1"/>
    <col min="11" max="11" width="12.5703125" style="808" customWidth="1"/>
    <col min="12" max="12" width="14" style="808" customWidth="1"/>
    <col min="13" max="13" width="2.5703125" style="808" customWidth="1"/>
    <col min="14" max="14" width="13.85546875" style="808" customWidth="1"/>
    <col min="15" max="15" width="2.140625" style="808" customWidth="1"/>
    <col min="16" max="16" width="9.140625" style="808"/>
    <col min="17" max="26" width="0" style="808" hidden="1" customWidth="1"/>
    <col min="27" max="16384" width="9.140625" style="808"/>
  </cols>
  <sheetData>
    <row r="1" spans="1:26" ht="22.5" customHeight="1" x14ac:dyDescent="0.2">
      <c r="A1" s="809"/>
      <c r="B1" s="810"/>
      <c r="C1" s="811" t="s">
        <v>1190</v>
      </c>
      <c r="D1" s="810"/>
      <c r="E1" s="810"/>
      <c r="F1" s="810"/>
      <c r="G1" s="810"/>
      <c r="H1" s="810"/>
      <c r="I1" s="810"/>
      <c r="J1" s="810"/>
      <c r="K1" s="810"/>
      <c r="L1" s="810"/>
      <c r="M1" s="810"/>
      <c r="N1" s="810"/>
      <c r="O1" s="812"/>
      <c r="P1" s="49"/>
      <c r="Q1" s="49"/>
      <c r="R1" s="49"/>
      <c r="S1" s="49"/>
      <c r="T1" s="315"/>
      <c r="U1" s="315"/>
      <c r="V1" s="315"/>
      <c r="W1" s="315"/>
      <c r="X1" s="315"/>
    </row>
    <row r="2" spans="1:26" ht="22.5" customHeight="1" x14ac:dyDescent="0.2">
      <c r="A2" s="813"/>
      <c r="B2" s="814"/>
      <c r="C2" s="815" t="s">
        <v>1173</v>
      </c>
      <c r="D2" s="814"/>
      <c r="E2" s="814"/>
      <c r="F2" s="814"/>
      <c r="G2" s="814"/>
      <c r="H2" s="814"/>
      <c r="I2" s="814"/>
      <c r="J2" s="814"/>
      <c r="K2" s="815" t="s">
        <v>966</v>
      </c>
      <c r="L2" s="814"/>
      <c r="M2" s="814"/>
      <c r="N2" s="814"/>
      <c r="O2" s="816"/>
      <c r="P2" s="49"/>
      <c r="Q2" s="49"/>
      <c r="R2" s="49"/>
      <c r="S2" s="49"/>
      <c r="T2" s="315"/>
      <c r="U2" s="315"/>
      <c r="V2" s="315"/>
      <c r="W2" s="315"/>
      <c r="X2" s="315"/>
    </row>
    <row r="3" spans="1:26" ht="18.75" customHeight="1" x14ac:dyDescent="0.2">
      <c r="A3" s="813"/>
      <c r="B3" s="814"/>
      <c r="C3" s="817"/>
      <c r="D3" s="818" t="s">
        <v>1113</v>
      </c>
      <c r="E3" s="819">
        <f>+PDA1A</f>
        <v>0</v>
      </c>
      <c r="F3" s="820" t="s">
        <v>1114</v>
      </c>
      <c r="G3" s="821"/>
      <c r="H3" s="821"/>
      <c r="I3" s="821"/>
      <c r="J3" s="821"/>
      <c r="K3" s="822"/>
      <c r="L3" s="823"/>
      <c r="M3" s="814"/>
      <c r="N3" s="814"/>
      <c r="O3" s="816"/>
      <c r="P3" s="49"/>
      <c r="Q3" s="49"/>
      <c r="R3" s="49"/>
      <c r="S3" s="866" t="s">
        <v>1165</v>
      </c>
      <c r="T3" s="315"/>
      <c r="U3" s="315"/>
      <c r="V3" s="315"/>
      <c r="W3" s="315"/>
      <c r="X3" s="315"/>
    </row>
    <row r="4" spans="1:26" x14ac:dyDescent="0.2">
      <c r="A4" s="813"/>
      <c r="B4" s="814"/>
      <c r="C4" s="824" t="str">
        <f>IF(ISNUMBER(+POID), IF(+POID &gt;300000000, IF(+POID &gt;999999999, "INVALID ID NUMBER", +POID ), "INVALID ID NUMBER" ), "YOUR ID NUMBER IS MISSING.")</f>
        <v>YOUR ID NUMBER IS MISSING.</v>
      </c>
      <c r="D4" s="894" t="s">
        <v>1115</v>
      </c>
      <c r="E4" s="819">
        <f>+DPpda1b*PDArate</f>
        <v>0</v>
      </c>
      <c r="F4" s="825" t="s">
        <v>1116</v>
      </c>
      <c r="G4" s="825"/>
      <c r="H4" s="825"/>
      <c r="I4" s="825"/>
      <c r="J4" s="825"/>
      <c r="K4" s="826"/>
      <c r="L4" s="816"/>
      <c r="M4" s="814"/>
      <c r="N4" s="814"/>
      <c r="O4" s="816"/>
      <c r="P4" s="49"/>
      <c r="Q4" s="49"/>
      <c r="R4" s="49"/>
      <c r="S4" s="49"/>
      <c r="T4" s="869">
        <v>5</v>
      </c>
      <c r="U4" s="867" t="s">
        <v>1167</v>
      </c>
      <c r="V4" s="315"/>
      <c r="W4" s="315"/>
      <c r="X4" s="315"/>
    </row>
    <row r="5" spans="1:26" x14ac:dyDescent="0.2">
      <c r="A5" s="813"/>
      <c r="B5" s="814"/>
      <c r="C5" s="814"/>
      <c r="D5" s="895"/>
      <c r="E5" s="819">
        <f>+Q2value*PDArate</f>
        <v>0</v>
      </c>
      <c r="F5" s="825" t="s">
        <v>1117</v>
      </c>
      <c r="G5" s="825"/>
      <c r="H5" s="825"/>
      <c r="I5" s="825"/>
      <c r="J5" s="825"/>
      <c r="K5" s="814"/>
      <c r="L5" s="816"/>
      <c r="M5" s="814"/>
      <c r="N5" s="814"/>
      <c r="O5" s="816"/>
      <c r="P5" s="49"/>
      <c r="Q5" s="49"/>
      <c r="R5" s="49"/>
      <c r="S5" s="49"/>
      <c r="T5" s="869">
        <v>20</v>
      </c>
      <c r="U5" s="867" t="s">
        <v>1168</v>
      </c>
      <c r="V5" s="315"/>
      <c r="W5" s="315"/>
      <c r="X5" s="315"/>
    </row>
    <row r="6" spans="1:26" ht="13.5" thickBot="1" x14ac:dyDescent="0.25">
      <c r="A6" s="813"/>
      <c r="B6" s="814"/>
      <c r="C6" s="814"/>
      <c r="D6" s="896"/>
      <c r="E6" s="819">
        <f>+Q4Value*PDArate</f>
        <v>0</v>
      </c>
      <c r="F6" s="827" t="s">
        <v>1118</v>
      </c>
      <c r="G6" s="825"/>
      <c r="H6" s="825"/>
      <c r="I6" s="825"/>
      <c r="J6" s="825"/>
      <c r="K6" s="814"/>
      <c r="L6" s="816"/>
      <c r="M6" s="814"/>
      <c r="N6" s="814"/>
      <c r="O6" s="816"/>
      <c r="P6" s="49"/>
      <c r="Q6" s="49"/>
      <c r="R6" s="49"/>
      <c r="S6" s="866" t="s">
        <v>1169</v>
      </c>
      <c r="T6" s="315"/>
      <c r="U6" s="315"/>
      <c r="V6" s="315"/>
      <c r="W6" s="315"/>
      <c r="X6" s="315"/>
    </row>
    <row r="7" spans="1:26" ht="14.25" thickTop="1" thickBot="1" x14ac:dyDescent="0.25">
      <c r="A7" s="813"/>
      <c r="B7" s="826"/>
      <c r="C7" s="814"/>
      <c r="D7" s="828" t="s">
        <v>1119</v>
      </c>
      <c r="E7" s="829">
        <f>SUM(E3:E6)</f>
        <v>0</v>
      </c>
      <c r="F7" s="830" t="s">
        <v>1120</v>
      </c>
      <c r="G7" s="831"/>
      <c r="H7" s="831"/>
      <c r="I7" s="831"/>
      <c r="J7" s="831"/>
      <c r="K7" s="832"/>
      <c r="L7" s="833"/>
      <c r="M7" s="814"/>
      <c r="N7" s="814"/>
      <c r="O7" s="816"/>
      <c r="P7" s="49"/>
      <c r="Q7" s="49"/>
      <c r="R7" s="49"/>
      <c r="S7" s="864">
        <f>MAX(Grwr_A,Grwr_H)</f>
        <v>0</v>
      </c>
      <c r="T7" s="315"/>
      <c r="U7" s="315" t="s">
        <v>1159</v>
      </c>
      <c r="V7" s="315"/>
      <c r="W7" s="315"/>
      <c r="X7" s="315"/>
    </row>
    <row r="8" spans="1:26" ht="20.25" customHeight="1" thickTop="1" x14ac:dyDescent="0.2">
      <c r="A8" s="813"/>
      <c r="B8" s="834" t="s">
        <v>1301</v>
      </c>
      <c r="C8" s="892" t="s">
        <v>1295</v>
      </c>
      <c r="D8" s="814"/>
      <c r="E8" s="814"/>
      <c r="F8" s="814"/>
      <c r="G8" s="814"/>
      <c r="H8" s="814"/>
      <c r="I8" s="814"/>
      <c r="J8" s="814"/>
      <c r="K8" s="814"/>
      <c r="L8" s="814"/>
      <c r="M8" s="814"/>
      <c r="N8" s="814"/>
      <c r="O8" s="816"/>
      <c r="P8" s="49"/>
      <c r="Q8" s="49"/>
      <c r="R8" s="49"/>
      <c r="S8" s="864">
        <f>Grwr_W-S7</f>
        <v>0</v>
      </c>
      <c r="T8" s="315"/>
      <c r="U8" s="315" t="s">
        <v>1160</v>
      </c>
      <c r="V8" s="315"/>
      <c r="W8" s="315"/>
      <c r="X8" s="315"/>
    </row>
    <row r="9" spans="1:26" x14ac:dyDescent="0.2">
      <c r="A9" s="813"/>
      <c r="B9" s="834"/>
      <c r="C9" s="892" t="s">
        <v>1296</v>
      </c>
      <c r="D9" s="814"/>
      <c r="E9" s="814"/>
      <c r="F9" s="814"/>
      <c r="G9" s="814"/>
      <c r="H9" s="814"/>
      <c r="I9" s="814"/>
      <c r="J9" s="814"/>
      <c r="K9" s="814"/>
      <c r="L9" s="814"/>
      <c r="M9" s="814"/>
      <c r="N9" s="814"/>
      <c r="O9" s="816"/>
      <c r="P9" s="49"/>
      <c r="Q9" s="49"/>
      <c r="R9" s="49"/>
      <c r="S9" s="863">
        <f>ABS(+S8)</f>
        <v>0</v>
      </c>
      <c r="T9" s="315"/>
      <c r="U9" s="315" t="s">
        <v>1161</v>
      </c>
      <c r="V9" s="315"/>
      <c r="W9" s="315"/>
      <c r="X9" s="315"/>
    </row>
    <row r="10" spans="1:26" x14ac:dyDescent="0.2">
      <c r="A10" s="813"/>
      <c r="B10" s="834"/>
      <c r="C10" s="892" t="s">
        <v>1297</v>
      </c>
      <c r="D10" s="835"/>
      <c r="E10" s="814"/>
      <c r="F10" s="814"/>
      <c r="G10" s="814"/>
      <c r="H10" s="814"/>
      <c r="I10" s="814"/>
      <c r="J10" s="814"/>
      <c r="K10" s="814"/>
      <c r="L10" s="814"/>
      <c r="M10" s="814"/>
      <c r="N10" s="814"/>
      <c r="O10" s="816"/>
      <c r="P10" s="49"/>
      <c r="Q10" s="49"/>
      <c r="R10" s="49"/>
      <c r="S10" s="864">
        <f>ROUND(Grwr_W*0.01,1)</f>
        <v>0</v>
      </c>
      <c r="T10" s="865">
        <f>IF(+S10&lt;T4,+T4,+S10)</f>
        <v>5</v>
      </c>
      <c r="U10" s="871">
        <f>IF(+S10&gt;T5,+T5,+T10)</f>
        <v>5</v>
      </c>
      <c r="V10" s="872" t="s">
        <v>1172</v>
      </c>
      <c r="W10" s="315" t="s">
        <v>1164</v>
      </c>
      <c r="X10" s="315"/>
      <c r="Z10" s="868" t="s">
        <v>1166</v>
      </c>
    </row>
    <row r="11" spans="1:26" x14ac:dyDescent="0.2">
      <c r="A11" s="813"/>
      <c r="B11" s="834"/>
      <c r="C11" s="826" t="s">
        <v>1121</v>
      </c>
      <c r="D11" s="826"/>
      <c r="E11" s="826"/>
      <c r="F11" s="826"/>
      <c r="G11" s="826"/>
      <c r="H11" s="826"/>
      <c r="I11" s="826"/>
      <c r="J11" s="826"/>
      <c r="K11" s="814"/>
      <c r="L11" s="814"/>
      <c r="M11" s="814"/>
      <c r="N11" s="814"/>
      <c r="O11" s="816"/>
      <c r="P11" s="49"/>
      <c r="Q11" s="49"/>
      <c r="R11" s="49"/>
      <c r="S11" s="865">
        <f>MIN(+T10,+U10)</f>
        <v>5</v>
      </c>
      <c r="T11" s="315"/>
      <c r="U11" s="315" t="s">
        <v>1162</v>
      </c>
      <c r="V11" s="315"/>
      <c r="W11" s="315"/>
      <c r="X11" s="315"/>
    </row>
    <row r="12" spans="1:26" x14ac:dyDescent="0.2">
      <c r="A12" s="813"/>
      <c r="B12" s="834"/>
      <c r="C12" s="826" t="s">
        <v>1122</v>
      </c>
      <c r="D12" s="826"/>
      <c r="E12" s="826"/>
      <c r="F12" s="826"/>
      <c r="G12" s="826"/>
      <c r="H12" s="826"/>
      <c r="I12" s="826"/>
      <c r="J12" s="826"/>
      <c r="K12" s="826"/>
      <c r="L12" s="814"/>
      <c r="M12" s="814"/>
      <c r="N12" s="814"/>
      <c r="O12" s="816"/>
      <c r="P12" s="49"/>
      <c r="Q12" s="49"/>
      <c r="R12" s="49"/>
      <c r="S12" s="863">
        <f>IF(+S9&gt;+S11,1,0)</f>
        <v>0</v>
      </c>
      <c r="T12" s="315"/>
      <c r="U12" s="315" t="s">
        <v>1163</v>
      </c>
      <c r="V12" s="315"/>
      <c r="W12" s="315"/>
      <c r="X12" s="315"/>
    </row>
    <row r="13" spans="1:26" x14ac:dyDescent="0.2">
      <c r="A13" s="813"/>
      <c r="B13" s="834"/>
      <c r="C13" s="892" t="s">
        <v>1298</v>
      </c>
      <c r="D13" s="836"/>
      <c r="E13" s="814"/>
      <c r="F13" s="814"/>
      <c r="G13" s="814"/>
      <c r="H13" s="814"/>
      <c r="I13" s="814"/>
      <c r="J13" s="814"/>
      <c r="K13" s="814"/>
      <c r="L13" s="814"/>
      <c r="M13" s="814"/>
      <c r="N13" s="814"/>
      <c r="O13" s="816"/>
      <c r="P13" s="49"/>
      <c r="Q13" s="49"/>
      <c r="R13" s="49"/>
      <c r="S13" s="870" t="s">
        <v>1170</v>
      </c>
      <c r="T13" s="315"/>
      <c r="U13" s="315"/>
      <c r="V13" s="315"/>
      <c r="W13" s="315"/>
      <c r="X13" s="315"/>
    </row>
    <row r="14" spans="1:26" x14ac:dyDescent="0.2">
      <c r="A14" s="813"/>
      <c r="B14" s="834"/>
      <c r="C14" s="826" t="s">
        <v>1123</v>
      </c>
      <c r="D14" s="826"/>
      <c r="E14" s="826"/>
      <c r="F14" s="826"/>
      <c r="G14" s="826"/>
      <c r="H14" s="826"/>
      <c r="I14" s="826"/>
      <c r="J14" s="826"/>
      <c r="K14" s="826"/>
      <c r="L14" s="814"/>
      <c r="M14" s="814"/>
      <c r="N14" s="814"/>
      <c r="O14" s="816"/>
      <c r="P14" s="49"/>
      <c r="Q14" s="49"/>
      <c r="R14" s="49"/>
      <c r="S14" s="49"/>
      <c r="T14" s="315"/>
      <c r="U14" s="315"/>
      <c r="V14" s="315"/>
      <c r="W14" s="315"/>
      <c r="X14" s="315"/>
    </row>
    <row r="15" spans="1:26" x14ac:dyDescent="0.2">
      <c r="A15" s="813"/>
      <c r="B15" s="834"/>
      <c r="C15" s="892" t="s">
        <v>1299</v>
      </c>
      <c r="D15" s="814"/>
      <c r="E15" s="814"/>
      <c r="F15" s="814"/>
      <c r="G15" s="814"/>
      <c r="H15" s="814"/>
      <c r="I15" s="814"/>
      <c r="J15" s="814"/>
      <c r="K15" s="814"/>
      <c r="L15" s="814"/>
      <c r="M15" s="814"/>
      <c r="N15" s="814"/>
      <c r="O15" s="816"/>
      <c r="P15" s="49"/>
      <c r="Q15" s="49"/>
      <c r="R15" s="49"/>
      <c r="S15" s="49"/>
      <c r="T15" s="315"/>
      <c r="U15" s="315"/>
      <c r="V15" s="315"/>
      <c r="W15" s="315"/>
      <c r="X15" s="315"/>
    </row>
    <row r="16" spans="1:26" x14ac:dyDescent="0.2">
      <c r="A16" s="813"/>
      <c r="B16" s="834"/>
      <c r="C16" s="814" t="s">
        <v>1300</v>
      </c>
      <c r="D16" s="814"/>
      <c r="E16" s="814"/>
      <c r="F16" s="814"/>
      <c r="G16" s="814"/>
      <c r="H16" s="814"/>
      <c r="I16" s="814" t="s">
        <v>1124</v>
      </c>
      <c r="J16" s="814"/>
      <c r="K16" s="814"/>
      <c r="L16" s="814"/>
      <c r="M16" s="837"/>
      <c r="N16" s="814"/>
      <c r="O16" s="816"/>
      <c r="P16" s="49"/>
      <c r="Q16" s="49"/>
      <c r="R16" s="49"/>
      <c r="S16" s="49"/>
      <c r="T16" s="315"/>
      <c r="U16" s="315"/>
      <c r="V16" s="315"/>
      <c r="W16" s="315"/>
      <c r="X16" s="315"/>
    </row>
    <row r="17" spans="1:24" x14ac:dyDescent="0.2">
      <c r="A17" s="813"/>
      <c r="B17" s="814"/>
      <c r="C17" s="838" t="str">
        <f>IF(S9&lt;=T4," ",IF(ROUND(+E7-L20,0)&lt;&gt;0,"For the growers listed below:",IF(+Q20+R20=0," ",IF(ROUND(+E7-N20,0)=0," ", "For the growers listed below:"))))</f>
        <v xml:space="preserve"> </v>
      </c>
      <c r="D17" s="838" t="str">
        <f>IF(S9&lt;=T4," ",IF(ROUND(+E7-L20,0)=0," ", "the hand enter total is"))</f>
        <v xml:space="preserve"> </v>
      </c>
      <c r="E17" s="839">
        <f>IF(S9&lt;=T4,0,IF(ROUND(+E7-L20,0)=0,0,ABS(+E7-L20)))</f>
        <v>0</v>
      </c>
      <c r="F17" s="814" t="str">
        <f>IF(S9&lt;=T4," ",IF(ROUND(+E7-L20,0)=0," ", IF(+E7-L20 &lt; 0," over of the total above.", " under the total above.")))</f>
        <v xml:space="preserve"> </v>
      </c>
      <c r="G17" s="814"/>
      <c r="H17" s="814"/>
      <c r="I17" s="814"/>
      <c r="J17" s="814"/>
      <c r="K17" s="814"/>
      <c r="L17" s="814"/>
      <c r="M17" s="840">
        <v>21</v>
      </c>
      <c r="N17" s="814"/>
      <c r="O17" s="816"/>
      <c r="P17" s="49"/>
      <c r="Q17" s="49"/>
      <c r="R17" s="49"/>
      <c r="S17" s="49"/>
      <c r="T17" s="315"/>
      <c r="U17" s="315"/>
      <c r="V17" s="315"/>
      <c r="W17" s="315"/>
      <c r="X17" s="315"/>
    </row>
    <row r="18" spans="1:24" x14ac:dyDescent="0.2">
      <c r="A18" s="813"/>
      <c r="B18" s="814"/>
      <c r="C18" s="841"/>
      <c r="D18" s="838" t="str">
        <f>IF(S9&lt;=T4," ",IF(+Q20+R20=0," ",IF(ROUND(+E7-N20,0)=0," ", "the automatic sum  total is")))</f>
        <v xml:space="preserve"> </v>
      </c>
      <c r="E18" s="839">
        <f>IF(S9&lt;=T4,0,IF(+Q20+R20=0,0,IF(ROUND(+E7-N20,0)=0,0,ABS(+E7-N20))))</f>
        <v>0</v>
      </c>
      <c r="F18" s="814" t="str">
        <f>IF(S9&lt;=T4," ",IF(+Q20+R20=0," ",IF(ROUND(+E7-N20,0)=0," ", IF(+E7-N20 &lt; 0," over of the total above.", " under the total above."))))</f>
        <v xml:space="preserve"> </v>
      </c>
      <c r="G18" s="814"/>
      <c r="H18" s="814"/>
      <c r="I18" s="814"/>
      <c r="J18" s="814"/>
      <c r="K18" s="873" t="str">
        <f>IF(S9&gt;0,IF(S9&gt;Grwr_adiff," ",IF(S7=Grwr_H,"Method 1","Method 2"))," ")</f>
        <v xml:space="preserve"> </v>
      </c>
      <c r="L18" s="874" t="str">
        <f>IF(S9&gt;0,IF(S9&lt;=Grwr_adiff,"Sums to within"," ")," ")</f>
        <v xml:space="preserve"> </v>
      </c>
      <c r="M18" s="875"/>
      <c r="N18" s="876">
        <f>IF(S9&gt;0,IF(S9&gt;Grwr_adiff,0,IF(S9&lt;=1,1,ROUND(S9+0.5,0))),0)</f>
        <v>0</v>
      </c>
      <c r="O18" s="816"/>
      <c r="P18" s="49"/>
      <c r="Q18" s="49"/>
      <c r="R18" s="49"/>
      <c r="S18" s="49"/>
      <c r="T18" s="315"/>
      <c r="U18" s="315"/>
      <c r="V18" s="315"/>
      <c r="W18" s="315"/>
      <c r="X18" s="315"/>
    </row>
    <row r="19" spans="1:24" ht="16.5" thickBot="1" x14ac:dyDescent="0.3">
      <c r="A19" s="813"/>
      <c r="B19" s="814"/>
      <c r="C19" s="841"/>
      <c r="D19" s="838"/>
      <c r="E19" s="839"/>
      <c r="F19" s="842" t="str">
        <f>IF(+Q20+R20=0,"  ",IF(ROUND(+E7-L20,0)=0,"The hand entered values sum to the total above.",IF(ROUND(+E7-N20,0)=0,"The automatic summation equals the total above.", " ")))</f>
        <v xml:space="preserve">  </v>
      </c>
      <c r="G19" s="814"/>
      <c r="H19" s="814"/>
      <c r="I19" s="814"/>
      <c r="J19" s="814"/>
      <c r="K19" s="814"/>
      <c r="L19" s="843" t="str">
        <f>IF(+E7&lt;=0," ",IF(ROUND(+E7-L20,0)=0,"Sums OK"," "))</f>
        <v xml:space="preserve"> </v>
      </c>
      <c r="M19" s="814"/>
      <c r="N19" s="843" t="str">
        <f>IF(+S20&lt;=0," ",IF(ROUND(+E7-N20,0)=0,"Sums OK"," "))</f>
        <v xml:space="preserve"> </v>
      </c>
      <c r="O19" s="816"/>
      <c r="P19" s="49"/>
      <c r="Q19" s="49"/>
      <c r="R19" s="49"/>
      <c r="S19" s="49"/>
      <c r="T19" s="315"/>
      <c r="U19" s="315"/>
      <c r="V19" s="315"/>
      <c r="W19" s="315"/>
      <c r="X19" s="315"/>
    </row>
    <row r="20" spans="1:24" ht="14.25" thickTop="1" thickBot="1" x14ac:dyDescent="0.25">
      <c r="A20" s="813"/>
      <c r="B20" s="844"/>
      <c r="C20" s="814"/>
      <c r="D20" s="814"/>
      <c r="E20" s="814"/>
      <c r="F20" s="814"/>
      <c r="G20" s="814"/>
      <c r="H20" s="814"/>
      <c r="I20" s="814"/>
      <c r="J20" s="814"/>
      <c r="K20" s="814"/>
      <c r="L20" s="845">
        <f>SUM(L22:L422)</f>
        <v>0</v>
      </c>
      <c r="M20" s="837"/>
      <c r="N20" s="839">
        <f>IF(+S20&lt;&gt;0,(+S20+Q2value+DPpda1b)*PDArate, 0)</f>
        <v>0</v>
      </c>
      <c r="O20" s="816"/>
      <c r="P20" s="49"/>
      <c r="Q20" s="864">
        <f>SUM(Q23:Q422)</f>
        <v>0</v>
      </c>
      <c r="R20" s="864">
        <f>SUM(R23:R422)</f>
        <v>0</v>
      </c>
      <c r="S20" s="863">
        <f>Q20+R20</f>
        <v>0</v>
      </c>
      <c r="T20" s="315"/>
      <c r="U20" s="315"/>
      <c r="V20" s="315"/>
      <c r="W20" s="315"/>
      <c r="X20" s="315"/>
    </row>
    <row r="21" spans="1:24" ht="55.5" customHeight="1" thickTop="1" x14ac:dyDescent="0.2">
      <c r="A21" s="813"/>
      <c r="B21" s="846" t="s">
        <v>1125</v>
      </c>
      <c r="C21" s="847" t="s">
        <v>1126</v>
      </c>
      <c r="D21" s="848" t="s">
        <v>1127</v>
      </c>
      <c r="E21" s="849" t="s">
        <v>1128</v>
      </c>
      <c r="F21" s="847" t="s">
        <v>1129</v>
      </c>
      <c r="G21" s="848" t="s">
        <v>1130</v>
      </c>
      <c r="H21" s="850" t="s">
        <v>1131</v>
      </c>
      <c r="I21" s="850" t="s">
        <v>1132</v>
      </c>
      <c r="J21" s="849" t="s">
        <v>1133</v>
      </c>
      <c r="K21" s="847" t="s">
        <v>1134</v>
      </c>
      <c r="L21" s="851" t="s">
        <v>1135</v>
      </c>
      <c r="M21" s="813"/>
      <c r="N21" s="852" t="str">
        <f>IF(+R20+Q20 &gt;0, "Assessment Paid for Grower (Automatically summed. Method 2.)", " ")</f>
        <v xml:space="preserve"> </v>
      </c>
      <c r="O21" s="816"/>
      <c r="P21" s="49"/>
      <c r="Q21" s="49"/>
      <c r="R21" s="49"/>
      <c r="S21" s="49"/>
      <c r="T21" s="315"/>
      <c r="U21" s="315"/>
      <c r="V21" s="315"/>
      <c r="W21" s="315"/>
      <c r="X21" s="315"/>
    </row>
    <row r="22" spans="1:24" ht="27.75" customHeight="1" x14ac:dyDescent="0.2">
      <c r="A22" s="813"/>
      <c r="B22" s="853"/>
      <c r="C22" s="854" t="str">
        <f>IF(+Operation=0, "YOUR FIRM'S NAME IS MISSING.", +Operation)</f>
        <v>YOUR FIRM'S NAME IS MISSING.</v>
      </c>
      <c r="D22" s="855"/>
      <c r="E22" s="855"/>
      <c r="F22" s="855"/>
      <c r="G22" s="855"/>
      <c r="H22" s="855"/>
      <c r="I22" s="855"/>
      <c r="J22" s="855"/>
      <c r="K22" s="855"/>
      <c r="L22" s="856">
        <f>(+Q2value+DPpda1b)*PDArate</f>
        <v>0</v>
      </c>
      <c r="M22" s="814"/>
      <c r="N22" s="839">
        <f>IF(+Q20+R20&lt;&gt;0,(+Q2value+DPpda1b)*PDArate, 0)</f>
        <v>0</v>
      </c>
      <c r="O22" s="816"/>
      <c r="P22" s="49"/>
      <c r="Q22" s="49"/>
      <c r="R22" s="49"/>
      <c r="S22" s="49"/>
      <c r="T22" s="315"/>
      <c r="U22" s="315"/>
      <c r="V22" s="315"/>
      <c r="W22" s="315"/>
      <c r="X22" s="315"/>
    </row>
    <row r="23" spans="1:24" ht="27.75" customHeight="1" x14ac:dyDescent="0.2">
      <c r="A23" s="813"/>
      <c r="B23" s="857">
        <f t="shared" ref="B23:B86" si="0">ROW()-GLline-1</f>
        <v>1</v>
      </c>
      <c r="C23" s="858"/>
      <c r="D23" s="855"/>
      <c r="E23" s="855"/>
      <c r="F23" s="855"/>
      <c r="G23" s="855"/>
      <c r="H23" s="855"/>
      <c r="I23" s="855"/>
      <c r="J23" s="855"/>
      <c r="K23" s="855"/>
      <c r="L23" s="859"/>
      <c r="M23" s="814"/>
      <c r="N23" s="839">
        <f t="shared" ref="N23:N86" si="1">(+Q23+R23)*PDArate</f>
        <v>0</v>
      </c>
      <c r="O23" s="816"/>
      <c r="P23" s="49"/>
      <c r="Q23" s="49">
        <f>SUMIF(Q4GrwrNum,B23,Q4GrwrValue)</f>
        <v>0</v>
      </c>
      <c r="R23" s="49">
        <f>SUMIF(DPGrwrNum,B23,DPGrwrValue)</f>
        <v>0</v>
      </c>
      <c r="S23" s="49"/>
      <c r="T23" s="315"/>
      <c r="U23" s="315"/>
      <c r="V23" s="315"/>
      <c r="W23" s="315"/>
      <c r="X23" s="315"/>
    </row>
    <row r="24" spans="1:24" ht="27.75" customHeight="1" x14ac:dyDescent="0.2">
      <c r="A24" s="813"/>
      <c r="B24" s="857">
        <f t="shared" si="0"/>
        <v>2</v>
      </c>
      <c r="C24" s="858"/>
      <c r="D24" s="855"/>
      <c r="E24" s="855"/>
      <c r="F24" s="855"/>
      <c r="G24" s="855"/>
      <c r="H24" s="855"/>
      <c r="I24" s="855"/>
      <c r="J24" s="855"/>
      <c r="K24" s="855"/>
      <c r="L24" s="859"/>
      <c r="M24" s="814"/>
      <c r="N24" s="839">
        <f t="shared" si="1"/>
        <v>0</v>
      </c>
      <c r="O24" s="816"/>
      <c r="P24" s="49"/>
      <c r="Q24" s="49">
        <f t="shared" ref="Q24:Q87" si="2">SUMIF(Q4GrwrNum,B24,Q4GrwrValue)</f>
        <v>0</v>
      </c>
      <c r="R24" s="49">
        <f t="shared" ref="R24:R87" si="3">SUMIF(DPGrwrNum,B24,DPGrwrValue)</f>
        <v>0</v>
      </c>
      <c r="S24" s="49"/>
      <c r="T24" s="315"/>
      <c r="U24" s="315"/>
      <c r="V24" s="315"/>
      <c r="W24" s="315"/>
      <c r="X24" s="315"/>
    </row>
    <row r="25" spans="1:24" ht="27.75" customHeight="1" x14ac:dyDescent="0.2">
      <c r="A25" s="813"/>
      <c r="B25" s="857">
        <f t="shared" si="0"/>
        <v>3</v>
      </c>
      <c r="C25" s="858"/>
      <c r="D25" s="855"/>
      <c r="E25" s="855"/>
      <c r="F25" s="855"/>
      <c r="G25" s="855"/>
      <c r="H25" s="855"/>
      <c r="I25" s="855"/>
      <c r="J25" s="855"/>
      <c r="K25" s="855"/>
      <c r="L25" s="859"/>
      <c r="M25" s="814"/>
      <c r="N25" s="839">
        <f t="shared" si="1"/>
        <v>0</v>
      </c>
      <c r="O25" s="816"/>
      <c r="P25" s="49"/>
      <c r="Q25" s="49">
        <f t="shared" si="2"/>
        <v>0</v>
      </c>
      <c r="R25" s="49">
        <f t="shared" si="3"/>
        <v>0</v>
      </c>
      <c r="S25" s="49"/>
      <c r="T25" s="315"/>
      <c r="U25" s="315"/>
      <c r="V25" s="315"/>
      <c r="W25" s="315"/>
      <c r="X25" s="315"/>
    </row>
    <row r="26" spans="1:24" ht="27.75" customHeight="1" x14ac:dyDescent="0.2">
      <c r="A26" s="813"/>
      <c r="B26" s="857">
        <f t="shared" si="0"/>
        <v>4</v>
      </c>
      <c r="C26" s="858"/>
      <c r="D26" s="855"/>
      <c r="E26" s="855"/>
      <c r="F26" s="855"/>
      <c r="G26" s="855"/>
      <c r="H26" s="855"/>
      <c r="I26" s="855"/>
      <c r="J26" s="855"/>
      <c r="K26" s="855"/>
      <c r="L26" s="859"/>
      <c r="M26" s="814"/>
      <c r="N26" s="839">
        <f t="shared" si="1"/>
        <v>0</v>
      </c>
      <c r="O26" s="816"/>
      <c r="P26" s="49"/>
      <c r="Q26" s="49">
        <f t="shared" si="2"/>
        <v>0</v>
      </c>
      <c r="R26" s="49">
        <f t="shared" si="3"/>
        <v>0</v>
      </c>
      <c r="S26" s="49"/>
      <c r="T26" s="315"/>
      <c r="U26" s="315"/>
      <c r="V26" s="315"/>
      <c r="W26" s="315"/>
      <c r="X26" s="315"/>
    </row>
    <row r="27" spans="1:24" ht="27.75" customHeight="1" x14ac:dyDescent="0.2">
      <c r="A27" s="813"/>
      <c r="B27" s="857">
        <f t="shared" si="0"/>
        <v>5</v>
      </c>
      <c r="C27" s="858"/>
      <c r="D27" s="855"/>
      <c r="E27" s="855"/>
      <c r="F27" s="855"/>
      <c r="G27" s="855"/>
      <c r="H27" s="855"/>
      <c r="I27" s="855"/>
      <c r="J27" s="855"/>
      <c r="K27" s="855"/>
      <c r="L27" s="859"/>
      <c r="M27" s="814"/>
      <c r="N27" s="839">
        <f t="shared" si="1"/>
        <v>0</v>
      </c>
      <c r="O27" s="816"/>
      <c r="P27" s="49"/>
      <c r="Q27" s="49">
        <f t="shared" si="2"/>
        <v>0</v>
      </c>
      <c r="R27" s="49">
        <f t="shared" si="3"/>
        <v>0</v>
      </c>
      <c r="S27" s="49"/>
      <c r="T27" s="315"/>
      <c r="U27" s="315"/>
      <c r="V27" s="315"/>
      <c r="W27" s="315"/>
      <c r="X27" s="315"/>
    </row>
    <row r="28" spans="1:24" ht="27.75" customHeight="1" x14ac:dyDescent="0.2">
      <c r="A28" s="813"/>
      <c r="B28" s="857">
        <f t="shared" si="0"/>
        <v>6</v>
      </c>
      <c r="C28" s="858"/>
      <c r="D28" s="855"/>
      <c r="E28" s="855"/>
      <c r="F28" s="855"/>
      <c r="G28" s="855"/>
      <c r="H28" s="855"/>
      <c r="I28" s="855"/>
      <c r="J28" s="855"/>
      <c r="K28" s="855"/>
      <c r="L28" s="859"/>
      <c r="M28" s="814"/>
      <c r="N28" s="839">
        <f t="shared" si="1"/>
        <v>0</v>
      </c>
      <c r="O28" s="816"/>
      <c r="P28" s="49"/>
      <c r="Q28" s="49">
        <f t="shared" si="2"/>
        <v>0</v>
      </c>
      <c r="R28" s="49">
        <f t="shared" si="3"/>
        <v>0</v>
      </c>
      <c r="S28" s="49"/>
      <c r="T28" s="315"/>
      <c r="U28" s="315"/>
      <c r="V28" s="315"/>
      <c r="W28" s="315"/>
      <c r="X28" s="315"/>
    </row>
    <row r="29" spans="1:24" ht="27.75" customHeight="1" x14ac:dyDescent="0.2">
      <c r="A29" s="813"/>
      <c r="B29" s="857">
        <f t="shared" si="0"/>
        <v>7</v>
      </c>
      <c r="C29" s="858"/>
      <c r="D29" s="855"/>
      <c r="E29" s="855"/>
      <c r="F29" s="855"/>
      <c r="G29" s="855"/>
      <c r="H29" s="855"/>
      <c r="I29" s="855"/>
      <c r="J29" s="855"/>
      <c r="K29" s="855"/>
      <c r="L29" s="859"/>
      <c r="M29" s="814"/>
      <c r="N29" s="839">
        <f t="shared" si="1"/>
        <v>0</v>
      </c>
      <c r="O29" s="816"/>
      <c r="P29" s="49"/>
      <c r="Q29" s="49">
        <f t="shared" si="2"/>
        <v>0</v>
      </c>
      <c r="R29" s="49">
        <f t="shared" si="3"/>
        <v>0</v>
      </c>
      <c r="S29" s="49"/>
      <c r="T29" s="315"/>
      <c r="U29" s="315"/>
      <c r="V29" s="315"/>
      <c r="W29" s="315"/>
      <c r="X29" s="315"/>
    </row>
    <row r="30" spans="1:24" ht="27.75" customHeight="1" x14ac:dyDescent="0.2">
      <c r="A30" s="813"/>
      <c r="B30" s="857">
        <f t="shared" si="0"/>
        <v>8</v>
      </c>
      <c r="C30" s="858"/>
      <c r="D30" s="855"/>
      <c r="E30" s="855"/>
      <c r="F30" s="855"/>
      <c r="G30" s="855"/>
      <c r="H30" s="855"/>
      <c r="I30" s="855"/>
      <c r="J30" s="855"/>
      <c r="K30" s="855"/>
      <c r="L30" s="859"/>
      <c r="M30" s="814"/>
      <c r="N30" s="839">
        <f t="shared" si="1"/>
        <v>0</v>
      </c>
      <c r="O30" s="816"/>
      <c r="P30" s="49"/>
      <c r="Q30" s="49">
        <f t="shared" si="2"/>
        <v>0</v>
      </c>
      <c r="R30" s="49">
        <f t="shared" si="3"/>
        <v>0</v>
      </c>
      <c r="S30" s="49"/>
      <c r="T30" s="315"/>
      <c r="U30" s="315"/>
      <c r="V30" s="315"/>
      <c r="W30" s="315"/>
      <c r="X30" s="315"/>
    </row>
    <row r="31" spans="1:24" ht="27.75" customHeight="1" x14ac:dyDescent="0.2">
      <c r="A31" s="813"/>
      <c r="B31" s="857">
        <f t="shared" si="0"/>
        <v>9</v>
      </c>
      <c r="C31" s="858"/>
      <c r="D31" s="855"/>
      <c r="E31" s="855"/>
      <c r="F31" s="855"/>
      <c r="G31" s="855"/>
      <c r="H31" s="855"/>
      <c r="I31" s="855"/>
      <c r="J31" s="855"/>
      <c r="K31" s="855"/>
      <c r="L31" s="859"/>
      <c r="M31" s="814"/>
      <c r="N31" s="839">
        <f t="shared" si="1"/>
        <v>0</v>
      </c>
      <c r="O31" s="816"/>
      <c r="P31" s="49"/>
      <c r="Q31" s="49">
        <f t="shared" si="2"/>
        <v>0</v>
      </c>
      <c r="R31" s="49">
        <f t="shared" si="3"/>
        <v>0</v>
      </c>
      <c r="S31" s="49"/>
      <c r="T31" s="315"/>
      <c r="U31" s="315"/>
      <c r="V31" s="315"/>
      <c r="W31" s="315"/>
      <c r="X31" s="315"/>
    </row>
    <row r="32" spans="1:24" ht="27.75" customHeight="1" x14ac:dyDescent="0.2">
      <c r="A32" s="813"/>
      <c r="B32" s="857">
        <f t="shared" si="0"/>
        <v>10</v>
      </c>
      <c r="C32" s="858"/>
      <c r="D32" s="855"/>
      <c r="E32" s="855"/>
      <c r="F32" s="855"/>
      <c r="G32" s="855"/>
      <c r="H32" s="855"/>
      <c r="I32" s="855"/>
      <c r="J32" s="855"/>
      <c r="K32" s="855"/>
      <c r="L32" s="859"/>
      <c r="M32" s="814"/>
      <c r="N32" s="839">
        <f t="shared" si="1"/>
        <v>0</v>
      </c>
      <c r="O32" s="816"/>
      <c r="P32" s="49"/>
      <c r="Q32" s="49">
        <f t="shared" si="2"/>
        <v>0</v>
      </c>
      <c r="R32" s="49">
        <f t="shared" si="3"/>
        <v>0</v>
      </c>
      <c r="S32" s="49"/>
      <c r="T32" s="315"/>
      <c r="U32" s="315"/>
      <c r="V32" s="315"/>
      <c r="W32" s="315"/>
      <c r="X32" s="315"/>
    </row>
    <row r="33" spans="1:24" ht="27.75" customHeight="1" x14ac:dyDescent="0.2">
      <c r="A33" s="813"/>
      <c r="B33" s="857">
        <f t="shared" si="0"/>
        <v>11</v>
      </c>
      <c r="C33" s="858"/>
      <c r="D33" s="855"/>
      <c r="E33" s="855"/>
      <c r="F33" s="855"/>
      <c r="G33" s="855"/>
      <c r="H33" s="855"/>
      <c r="I33" s="855"/>
      <c r="J33" s="855"/>
      <c r="K33" s="855"/>
      <c r="L33" s="859"/>
      <c r="M33" s="814"/>
      <c r="N33" s="839">
        <f t="shared" si="1"/>
        <v>0</v>
      </c>
      <c r="O33" s="816"/>
      <c r="P33" s="49"/>
      <c r="Q33" s="49">
        <f t="shared" si="2"/>
        <v>0</v>
      </c>
      <c r="R33" s="49">
        <f t="shared" si="3"/>
        <v>0</v>
      </c>
      <c r="S33" s="49"/>
      <c r="T33" s="315"/>
      <c r="U33" s="315"/>
      <c r="V33" s="315"/>
      <c r="W33" s="315"/>
      <c r="X33" s="315"/>
    </row>
    <row r="34" spans="1:24" ht="27.75" customHeight="1" x14ac:dyDescent="0.2">
      <c r="A34" s="813"/>
      <c r="B34" s="857">
        <f t="shared" si="0"/>
        <v>12</v>
      </c>
      <c r="C34" s="858"/>
      <c r="D34" s="855"/>
      <c r="E34" s="855"/>
      <c r="F34" s="855"/>
      <c r="G34" s="855"/>
      <c r="H34" s="855"/>
      <c r="I34" s="855"/>
      <c r="J34" s="855"/>
      <c r="K34" s="855"/>
      <c r="L34" s="859"/>
      <c r="M34" s="814"/>
      <c r="N34" s="839">
        <f t="shared" si="1"/>
        <v>0</v>
      </c>
      <c r="O34" s="816"/>
      <c r="P34" s="49"/>
      <c r="Q34" s="49">
        <f t="shared" si="2"/>
        <v>0</v>
      </c>
      <c r="R34" s="49">
        <f t="shared" si="3"/>
        <v>0</v>
      </c>
      <c r="S34" s="49"/>
      <c r="T34" s="315"/>
      <c r="U34" s="315"/>
      <c r="V34" s="315"/>
      <c r="W34" s="315"/>
      <c r="X34" s="315"/>
    </row>
    <row r="35" spans="1:24" ht="27.75" customHeight="1" x14ac:dyDescent="0.2">
      <c r="A35" s="813"/>
      <c r="B35" s="857">
        <f t="shared" si="0"/>
        <v>13</v>
      </c>
      <c r="C35" s="858"/>
      <c r="D35" s="855"/>
      <c r="E35" s="855"/>
      <c r="F35" s="855"/>
      <c r="G35" s="855"/>
      <c r="H35" s="855"/>
      <c r="I35" s="855"/>
      <c r="J35" s="855"/>
      <c r="K35" s="855"/>
      <c r="L35" s="859"/>
      <c r="M35" s="814"/>
      <c r="N35" s="839">
        <f t="shared" si="1"/>
        <v>0</v>
      </c>
      <c r="O35" s="816"/>
      <c r="P35" s="49"/>
      <c r="Q35" s="49">
        <f t="shared" si="2"/>
        <v>0</v>
      </c>
      <c r="R35" s="49">
        <f t="shared" si="3"/>
        <v>0</v>
      </c>
      <c r="S35" s="49"/>
      <c r="T35" s="315"/>
      <c r="U35" s="315"/>
      <c r="V35" s="315"/>
      <c r="W35" s="315"/>
      <c r="X35" s="315"/>
    </row>
    <row r="36" spans="1:24" ht="27.75" customHeight="1" x14ac:dyDescent="0.2">
      <c r="A36" s="813"/>
      <c r="B36" s="857">
        <f t="shared" si="0"/>
        <v>14</v>
      </c>
      <c r="C36" s="858"/>
      <c r="D36" s="855"/>
      <c r="E36" s="855"/>
      <c r="F36" s="855"/>
      <c r="G36" s="855"/>
      <c r="H36" s="855"/>
      <c r="I36" s="855"/>
      <c r="J36" s="855"/>
      <c r="K36" s="855"/>
      <c r="L36" s="859"/>
      <c r="M36" s="814"/>
      <c r="N36" s="839">
        <f t="shared" si="1"/>
        <v>0</v>
      </c>
      <c r="O36" s="816"/>
      <c r="P36" s="49"/>
      <c r="Q36" s="49">
        <f t="shared" si="2"/>
        <v>0</v>
      </c>
      <c r="R36" s="49">
        <f t="shared" si="3"/>
        <v>0</v>
      </c>
      <c r="S36" s="49"/>
      <c r="T36" s="315"/>
      <c r="U36" s="315"/>
      <c r="V36" s="315"/>
      <c r="W36" s="315"/>
      <c r="X36" s="315"/>
    </row>
    <row r="37" spans="1:24" ht="27.75" customHeight="1" x14ac:dyDescent="0.2">
      <c r="A37" s="813"/>
      <c r="B37" s="857">
        <f t="shared" si="0"/>
        <v>15</v>
      </c>
      <c r="C37" s="858"/>
      <c r="D37" s="855"/>
      <c r="E37" s="855"/>
      <c r="F37" s="855"/>
      <c r="G37" s="855"/>
      <c r="H37" s="855"/>
      <c r="I37" s="855"/>
      <c r="J37" s="855"/>
      <c r="K37" s="855"/>
      <c r="L37" s="859"/>
      <c r="M37" s="814"/>
      <c r="N37" s="839">
        <f t="shared" si="1"/>
        <v>0</v>
      </c>
      <c r="O37" s="816"/>
      <c r="P37" s="49"/>
      <c r="Q37" s="49">
        <f t="shared" si="2"/>
        <v>0</v>
      </c>
      <c r="R37" s="49">
        <f t="shared" si="3"/>
        <v>0</v>
      </c>
      <c r="S37" s="49"/>
      <c r="T37" s="315"/>
      <c r="U37" s="315"/>
      <c r="V37" s="315"/>
      <c r="W37" s="315"/>
      <c r="X37" s="315"/>
    </row>
    <row r="38" spans="1:24" ht="27.75" customHeight="1" x14ac:dyDescent="0.2">
      <c r="A38" s="813"/>
      <c r="B38" s="857">
        <f t="shared" si="0"/>
        <v>16</v>
      </c>
      <c r="C38" s="858"/>
      <c r="D38" s="855"/>
      <c r="E38" s="855"/>
      <c r="F38" s="855"/>
      <c r="G38" s="855"/>
      <c r="H38" s="855"/>
      <c r="I38" s="855"/>
      <c r="J38" s="855"/>
      <c r="K38" s="855"/>
      <c r="L38" s="859"/>
      <c r="M38" s="814"/>
      <c r="N38" s="839">
        <f t="shared" si="1"/>
        <v>0</v>
      </c>
      <c r="O38" s="816"/>
      <c r="P38" s="49"/>
      <c r="Q38" s="49">
        <f t="shared" si="2"/>
        <v>0</v>
      </c>
      <c r="R38" s="49">
        <f t="shared" si="3"/>
        <v>0</v>
      </c>
      <c r="S38" s="49"/>
      <c r="T38" s="315"/>
      <c r="U38" s="315"/>
      <c r="V38" s="315"/>
      <c r="W38" s="315"/>
      <c r="X38" s="315"/>
    </row>
    <row r="39" spans="1:24" ht="27.75" customHeight="1" x14ac:dyDescent="0.2">
      <c r="A39" s="813"/>
      <c r="B39" s="857">
        <f t="shared" si="0"/>
        <v>17</v>
      </c>
      <c r="C39" s="858"/>
      <c r="D39" s="855"/>
      <c r="E39" s="855"/>
      <c r="F39" s="855"/>
      <c r="G39" s="855"/>
      <c r="H39" s="855"/>
      <c r="I39" s="855"/>
      <c r="J39" s="855"/>
      <c r="K39" s="855"/>
      <c r="L39" s="859"/>
      <c r="M39" s="814"/>
      <c r="N39" s="839">
        <f t="shared" si="1"/>
        <v>0</v>
      </c>
      <c r="O39" s="816"/>
      <c r="P39" s="49"/>
      <c r="Q39" s="49">
        <f t="shared" si="2"/>
        <v>0</v>
      </c>
      <c r="R39" s="49">
        <f t="shared" si="3"/>
        <v>0</v>
      </c>
      <c r="S39" s="49"/>
      <c r="T39" s="315"/>
      <c r="U39" s="315"/>
      <c r="V39" s="315"/>
      <c r="W39" s="315"/>
      <c r="X39" s="315"/>
    </row>
    <row r="40" spans="1:24" ht="27.75" customHeight="1" x14ac:dyDescent="0.2">
      <c r="A40" s="813"/>
      <c r="B40" s="857">
        <f t="shared" si="0"/>
        <v>18</v>
      </c>
      <c r="C40" s="858"/>
      <c r="D40" s="855"/>
      <c r="E40" s="855"/>
      <c r="F40" s="855"/>
      <c r="G40" s="855"/>
      <c r="H40" s="855"/>
      <c r="I40" s="855"/>
      <c r="J40" s="855"/>
      <c r="K40" s="855"/>
      <c r="L40" s="859"/>
      <c r="M40" s="814"/>
      <c r="N40" s="839">
        <f t="shared" si="1"/>
        <v>0</v>
      </c>
      <c r="O40" s="816"/>
      <c r="P40" s="49"/>
      <c r="Q40" s="49">
        <f t="shared" si="2"/>
        <v>0</v>
      </c>
      <c r="R40" s="49">
        <f t="shared" si="3"/>
        <v>0</v>
      </c>
      <c r="S40" s="49"/>
      <c r="T40" s="315"/>
      <c r="U40" s="315"/>
      <c r="V40" s="315"/>
      <c r="W40" s="315"/>
      <c r="X40" s="315"/>
    </row>
    <row r="41" spans="1:24" ht="27.75" customHeight="1" x14ac:dyDescent="0.2">
      <c r="A41" s="813"/>
      <c r="B41" s="857">
        <f t="shared" si="0"/>
        <v>19</v>
      </c>
      <c r="C41" s="858"/>
      <c r="D41" s="855"/>
      <c r="E41" s="855"/>
      <c r="F41" s="855"/>
      <c r="G41" s="855"/>
      <c r="H41" s="855"/>
      <c r="I41" s="855"/>
      <c r="J41" s="855"/>
      <c r="K41" s="855"/>
      <c r="L41" s="859"/>
      <c r="M41" s="814"/>
      <c r="N41" s="839">
        <f t="shared" si="1"/>
        <v>0</v>
      </c>
      <c r="O41" s="816"/>
      <c r="P41" s="49"/>
      <c r="Q41" s="49">
        <f t="shared" si="2"/>
        <v>0</v>
      </c>
      <c r="R41" s="49">
        <f t="shared" si="3"/>
        <v>0</v>
      </c>
      <c r="S41" s="49"/>
      <c r="T41" s="315"/>
      <c r="U41" s="315"/>
      <c r="V41" s="315"/>
      <c r="W41" s="315"/>
      <c r="X41" s="315"/>
    </row>
    <row r="42" spans="1:24" ht="27.75" customHeight="1" x14ac:dyDescent="0.2">
      <c r="A42" s="813"/>
      <c r="B42" s="857">
        <f t="shared" si="0"/>
        <v>20</v>
      </c>
      <c r="C42" s="858"/>
      <c r="D42" s="855"/>
      <c r="E42" s="855"/>
      <c r="F42" s="855"/>
      <c r="G42" s="855"/>
      <c r="H42" s="855"/>
      <c r="I42" s="855"/>
      <c r="J42" s="855"/>
      <c r="K42" s="855"/>
      <c r="L42" s="859"/>
      <c r="M42" s="814"/>
      <c r="N42" s="839">
        <f t="shared" si="1"/>
        <v>0</v>
      </c>
      <c r="O42" s="816"/>
      <c r="P42" s="49"/>
      <c r="Q42" s="49">
        <f t="shared" si="2"/>
        <v>0</v>
      </c>
      <c r="R42" s="49">
        <f t="shared" si="3"/>
        <v>0</v>
      </c>
      <c r="S42" s="49"/>
      <c r="T42" s="315"/>
      <c r="U42" s="315"/>
      <c r="V42" s="315"/>
      <c r="W42" s="315"/>
      <c r="X42" s="315"/>
    </row>
    <row r="43" spans="1:24" ht="27.75" customHeight="1" x14ac:dyDescent="0.2">
      <c r="A43" s="813"/>
      <c r="B43" s="857">
        <f t="shared" si="0"/>
        <v>21</v>
      </c>
      <c r="C43" s="858"/>
      <c r="D43" s="855"/>
      <c r="E43" s="855"/>
      <c r="F43" s="855"/>
      <c r="G43" s="855"/>
      <c r="H43" s="855"/>
      <c r="I43" s="855"/>
      <c r="J43" s="855"/>
      <c r="K43" s="855"/>
      <c r="L43" s="859"/>
      <c r="M43" s="814"/>
      <c r="N43" s="839">
        <f t="shared" si="1"/>
        <v>0</v>
      </c>
      <c r="O43" s="816"/>
      <c r="P43" s="49"/>
      <c r="Q43" s="49">
        <f t="shared" si="2"/>
        <v>0</v>
      </c>
      <c r="R43" s="49">
        <f t="shared" si="3"/>
        <v>0</v>
      </c>
      <c r="S43" s="49"/>
      <c r="T43" s="315"/>
      <c r="U43" s="315"/>
      <c r="V43" s="315"/>
      <c r="W43" s="315"/>
      <c r="X43" s="315"/>
    </row>
    <row r="44" spans="1:24" ht="27.75" customHeight="1" x14ac:dyDescent="0.2">
      <c r="A44" s="813"/>
      <c r="B44" s="857">
        <f t="shared" si="0"/>
        <v>22</v>
      </c>
      <c r="C44" s="858"/>
      <c r="D44" s="855"/>
      <c r="E44" s="855"/>
      <c r="F44" s="855"/>
      <c r="G44" s="855"/>
      <c r="H44" s="855"/>
      <c r="I44" s="855"/>
      <c r="J44" s="855"/>
      <c r="K44" s="855"/>
      <c r="L44" s="859"/>
      <c r="M44" s="814"/>
      <c r="N44" s="839">
        <f t="shared" si="1"/>
        <v>0</v>
      </c>
      <c r="O44" s="816"/>
      <c r="P44" s="49"/>
      <c r="Q44" s="49">
        <f t="shared" si="2"/>
        <v>0</v>
      </c>
      <c r="R44" s="49">
        <f t="shared" si="3"/>
        <v>0</v>
      </c>
      <c r="S44" s="49"/>
      <c r="T44" s="315"/>
      <c r="U44" s="315"/>
      <c r="V44" s="315"/>
      <c r="W44" s="315"/>
      <c r="X44" s="315"/>
    </row>
    <row r="45" spans="1:24" ht="27.75" customHeight="1" x14ac:dyDescent="0.2">
      <c r="A45" s="813"/>
      <c r="B45" s="857">
        <f t="shared" si="0"/>
        <v>23</v>
      </c>
      <c r="C45" s="858"/>
      <c r="D45" s="855"/>
      <c r="E45" s="855"/>
      <c r="F45" s="855"/>
      <c r="G45" s="855"/>
      <c r="H45" s="855"/>
      <c r="I45" s="855"/>
      <c r="J45" s="855"/>
      <c r="K45" s="855"/>
      <c r="L45" s="859"/>
      <c r="M45" s="814"/>
      <c r="N45" s="839">
        <f t="shared" si="1"/>
        <v>0</v>
      </c>
      <c r="O45" s="816"/>
      <c r="P45" s="49"/>
      <c r="Q45" s="49">
        <f t="shared" si="2"/>
        <v>0</v>
      </c>
      <c r="R45" s="49">
        <f t="shared" si="3"/>
        <v>0</v>
      </c>
      <c r="S45" s="49"/>
      <c r="T45" s="315"/>
      <c r="U45" s="315"/>
      <c r="V45" s="315"/>
      <c r="W45" s="315"/>
      <c r="X45" s="315"/>
    </row>
    <row r="46" spans="1:24" ht="27.75" customHeight="1" x14ac:dyDescent="0.2">
      <c r="A46" s="813"/>
      <c r="B46" s="857">
        <f t="shared" si="0"/>
        <v>24</v>
      </c>
      <c r="C46" s="858"/>
      <c r="D46" s="855"/>
      <c r="E46" s="855"/>
      <c r="F46" s="855"/>
      <c r="G46" s="855"/>
      <c r="H46" s="855"/>
      <c r="I46" s="855"/>
      <c r="J46" s="855"/>
      <c r="K46" s="855"/>
      <c r="L46" s="859"/>
      <c r="M46" s="814"/>
      <c r="N46" s="839">
        <f t="shared" si="1"/>
        <v>0</v>
      </c>
      <c r="O46" s="816"/>
      <c r="P46" s="49"/>
      <c r="Q46" s="49">
        <f t="shared" si="2"/>
        <v>0</v>
      </c>
      <c r="R46" s="49">
        <f t="shared" si="3"/>
        <v>0</v>
      </c>
      <c r="S46" s="49"/>
      <c r="T46" s="315"/>
      <c r="U46" s="315"/>
      <c r="V46" s="315"/>
      <c r="W46" s="315"/>
      <c r="X46" s="315"/>
    </row>
    <row r="47" spans="1:24" ht="27.75" customHeight="1" x14ac:dyDescent="0.2">
      <c r="A47" s="813"/>
      <c r="B47" s="857">
        <f t="shared" si="0"/>
        <v>25</v>
      </c>
      <c r="C47" s="858"/>
      <c r="D47" s="855"/>
      <c r="E47" s="855"/>
      <c r="F47" s="855"/>
      <c r="G47" s="855"/>
      <c r="H47" s="855"/>
      <c r="I47" s="855"/>
      <c r="J47" s="855"/>
      <c r="K47" s="855"/>
      <c r="L47" s="859"/>
      <c r="M47" s="814"/>
      <c r="N47" s="839">
        <f t="shared" si="1"/>
        <v>0</v>
      </c>
      <c r="O47" s="816"/>
      <c r="P47" s="49"/>
      <c r="Q47" s="49">
        <f t="shared" si="2"/>
        <v>0</v>
      </c>
      <c r="R47" s="49">
        <f t="shared" si="3"/>
        <v>0</v>
      </c>
      <c r="S47" s="49"/>
      <c r="T47" s="315"/>
      <c r="U47" s="315"/>
      <c r="V47" s="315"/>
      <c r="W47" s="315"/>
      <c r="X47" s="315"/>
    </row>
    <row r="48" spans="1:24" ht="27.75" customHeight="1" x14ac:dyDescent="0.2">
      <c r="A48" s="813"/>
      <c r="B48" s="857">
        <f t="shared" si="0"/>
        <v>26</v>
      </c>
      <c r="C48" s="858"/>
      <c r="D48" s="855"/>
      <c r="E48" s="855"/>
      <c r="F48" s="855"/>
      <c r="G48" s="855"/>
      <c r="H48" s="855"/>
      <c r="I48" s="855"/>
      <c r="J48" s="855"/>
      <c r="K48" s="855"/>
      <c r="L48" s="859"/>
      <c r="M48" s="814"/>
      <c r="N48" s="839">
        <f t="shared" si="1"/>
        <v>0</v>
      </c>
      <c r="O48" s="816"/>
      <c r="P48" s="49"/>
      <c r="Q48" s="49">
        <f t="shared" si="2"/>
        <v>0</v>
      </c>
      <c r="R48" s="49">
        <f t="shared" si="3"/>
        <v>0</v>
      </c>
      <c r="S48" s="49"/>
      <c r="T48" s="315"/>
      <c r="U48" s="315"/>
      <c r="V48" s="315"/>
      <c r="W48" s="315"/>
      <c r="X48" s="315"/>
    </row>
    <row r="49" spans="1:24" ht="27.75" customHeight="1" x14ac:dyDescent="0.2">
      <c r="A49" s="813"/>
      <c r="B49" s="857">
        <f t="shared" si="0"/>
        <v>27</v>
      </c>
      <c r="C49" s="858"/>
      <c r="D49" s="855"/>
      <c r="E49" s="855"/>
      <c r="F49" s="855"/>
      <c r="G49" s="855"/>
      <c r="H49" s="855"/>
      <c r="I49" s="855"/>
      <c r="J49" s="855"/>
      <c r="K49" s="855"/>
      <c r="L49" s="859"/>
      <c r="M49" s="814"/>
      <c r="N49" s="839">
        <f t="shared" si="1"/>
        <v>0</v>
      </c>
      <c r="O49" s="816"/>
      <c r="P49" s="49"/>
      <c r="Q49" s="49">
        <f t="shared" si="2"/>
        <v>0</v>
      </c>
      <c r="R49" s="49">
        <f t="shared" si="3"/>
        <v>0</v>
      </c>
      <c r="S49" s="49"/>
      <c r="T49" s="315"/>
      <c r="U49" s="315"/>
      <c r="V49" s="315"/>
      <c r="W49" s="315"/>
      <c r="X49" s="315"/>
    </row>
    <row r="50" spans="1:24" ht="27.75" customHeight="1" x14ac:dyDescent="0.2">
      <c r="A50" s="813"/>
      <c r="B50" s="857">
        <f t="shared" si="0"/>
        <v>28</v>
      </c>
      <c r="C50" s="858"/>
      <c r="D50" s="855"/>
      <c r="E50" s="855"/>
      <c r="F50" s="855"/>
      <c r="G50" s="855"/>
      <c r="H50" s="855"/>
      <c r="I50" s="855"/>
      <c r="J50" s="855"/>
      <c r="K50" s="855"/>
      <c r="L50" s="859"/>
      <c r="M50" s="814"/>
      <c r="N50" s="839">
        <f t="shared" si="1"/>
        <v>0</v>
      </c>
      <c r="O50" s="816"/>
      <c r="P50" s="49"/>
      <c r="Q50" s="49">
        <f t="shared" si="2"/>
        <v>0</v>
      </c>
      <c r="R50" s="49">
        <f t="shared" si="3"/>
        <v>0</v>
      </c>
      <c r="S50" s="49"/>
      <c r="T50" s="315"/>
      <c r="U50" s="315"/>
      <c r="V50" s="315"/>
      <c r="W50" s="315"/>
      <c r="X50" s="315"/>
    </row>
    <row r="51" spans="1:24" ht="27.75" customHeight="1" x14ac:dyDescent="0.2">
      <c r="A51" s="813"/>
      <c r="B51" s="857">
        <f t="shared" si="0"/>
        <v>29</v>
      </c>
      <c r="C51" s="858"/>
      <c r="D51" s="855"/>
      <c r="E51" s="855"/>
      <c r="F51" s="855"/>
      <c r="G51" s="855"/>
      <c r="H51" s="855"/>
      <c r="I51" s="855"/>
      <c r="J51" s="855"/>
      <c r="K51" s="855"/>
      <c r="L51" s="859"/>
      <c r="M51" s="814"/>
      <c r="N51" s="839">
        <f t="shared" si="1"/>
        <v>0</v>
      </c>
      <c r="O51" s="816"/>
      <c r="P51" s="49"/>
      <c r="Q51" s="49">
        <f t="shared" si="2"/>
        <v>0</v>
      </c>
      <c r="R51" s="49">
        <f t="shared" si="3"/>
        <v>0</v>
      </c>
      <c r="S51" s="49"/>
      <c r="T51" s="315"/>
      <c r="U51" s="315"/>
      <c r="V51" s="315"/>
      <c r="W51" s="315"/>
      <c r="X51" s="315"/>
    </row>
    <row r="52" spans="1:24" ht="27.75" customHeight="1" x14ac:dyDescent="0.2">
      <c r="A52" s="813"/>
      <c r="B52" s="857">
        <f t="shared" si="0"/>
        <v>30</v>
      </c>
      <c r="C52" s="858"/>
      <c r="D52" s="855"/>
      <c r="E52" s="855"/>
      <c r="F52" s="855"/>
      <c r="G52" s="855"/>
      <c r="H52" s="855"/>
      <c r="I52" s="855"/>
      <c r="J52" s="855"/>
      <c r="K52" s="855"/>
      <c r="L52" s="859"/>
      <c r="M52" s="814"/>
      <c r="N52" s="839">
        <f t="shared" si="1"/>
        <v>0</v>
      </c>
      <c r="O52" s="816"/>
      <c r="P52" s="49"/>
      <c r="Q52" s="49">
        <f t="shared" si="2"/>
        <v>0</v>
      </c>
      <c r="R52" s="49">
        <f t="shared" si="3"/>
        <v>0</v>
      </c>
      <c r="S52" s="49"/>
      <c r="T52" s="315"/>
      <c r="U52" s="315"/>
      <c r="V52" s="315"/>
      <c r="W52" s="315"/>
      <c r="X52" s="315"/>
    </row>
    <row r="53" spans="1:24" ht="27.75" customHeight="1" x14ac:dyDescent="0.2">
      <c r="A53" s="813"/>
      <c r="B53" s="857">
        <f t="shared" si="0"/>
        <v>31</v>
      </c>
      <c r="C53" s="858"/>
      <c r="D53" s="855"/>
      <c r="E53" s="855"/>
      <c r="F53" s="855"/>
      <c r="G53" s="855"/>
      <c r="H53" s="855"/>
      <c r="I53" s="855"/>
      <c r="J53" s="855"/>
      <c r="K53" s="855"/>
      <c r="L53" s="859"/>
      <c r="M53" s="814"/>
      <c r="N53" s="839">
        <f t="shared" si="1"/>
        <v>0</v>
      </c>
      <c r="O53" s="816"/>
      <c r="P53" s="49"/>
      <c r="Q53" s="49">
        <f t="shared" si="2"/>
        <v>0</v>
      </c>
      <c r="R53" s="49">
        <f t="shared" si="3"/>
        <v>0</v>
      </c>
      <c r="S53" s="49"/>
      <c r="T53" s="315"/>
      <c r="U53" s="315"/>
      <c r="V53" s="315"/>
      <c r="W53" s="315"/>
      <c r="X53" s="315"/>
    </row>
    <row r="54" spans="1:24" ht="27.75" customHeight="1" x14ac:dyDescent="0.2">
      <c r="A54" s="813"/>
      <c r="B54" s="857">
        <f t="shared" si="0"/>
        <v>32</v>
      </c>
      <c r="C54" s="858"/>
      <c r="D54" s="855"/>
      <c r="E54" s="855"/>
      <c r="F54" s="855"/>
      <c r="G54" s="855"/>
      <c r="H54" s="855"/>
      <c r="I54" s="855"/>
      <c r="J54" s="855"/>
      <c r="K54" s="855"/>
      <c r="L54" s="859"/>
      <c r="M54" s="814"/>
      <c r="N54" s="839">
        <f t="shared" si="1"/>
        <v>0</v>
      </c>
      <c r="O54" s="816"/>
      <c r="P54" s="49"/>
      <c r="Q54" s="49">
        <f t="shared" si="2"/>
        <v>0</v>
      </c>
      <c r="R54" s="49">
        <f t="shared" si="3"/>
        <v>0</v>
      </c>
      <c r="S54" s="49"/>
      <c r="T54" s="315"/>
      <c r="U54" s="315"/>
      <c r="V54" s="315"/>
      <c r="W54" s="315"/>
      <c r="X54" s="315"/>
    </row>
    <row r="55" spans="1:24" ht="27.75" customHeight="1" x14ac:dyDescent="0.2">
      <c r="A55" s="813"/>
      <c r="B55" s="857">
        <f t="shared" si="0"/>
        <v>33</v>
      </c>
      <c r="C55" s="858"/>
      <c r="D55" s="855"/>
      <c r="E55" s="855"/>
      <c r="F55" s="855"/>
      <c r="G55" s="855"/>
      <c r="H55" s="855"/>
      <c r="I55" s="855"/>
      <c r="J55" s="855"/>
      <c r="K55" s="855"/>
      <c r="L55" s="859"/>
      <c r="M55" s="814"/>
      <c r="N55" s="839">
        <f t="shared" si="1"/>
        <v>0</v>
      </c>
      <c r="O55" s="816"/>
      <c r="P55" s="49"/>
      <c r="Q55" s="49">
        <f t="shared" si="2"/>
        <v>0</v>
      </c>
      <c r="R55" s="49">
        <f t="shared" si="3"/>
        <v>0</v>
      </c>
      <c r="S55" s="49"/>
      <c r="T55" s="315"/>
      <c r="U55" s="315"/>
      <c r="V55" s="315"/>
      <c r="W55" s="315"/>
      <c r="X55" s="315"/>
    </row>
    <row r="56" spans="1:24" ht="27.75" customHeight="1" x14ac:dyDescent="0.2">
      <c r="A56" s="813"/>
      <c r="B56" s="857">
        <f t="shared" si="0"/>
        <v>34</v>
      </c>
      <c r="C56" s="858"/>
      <c r="D56" s="855"/>
      <c r="E56" s="855"/>
      <c r="F56" s="855"/>
      <c r="G56" s="855"/>
      <c r="H56" s="855"/>
      <c r="I56" s="855"/>
      <c r="J56" s="855"/>
      <c r="K56" s="855"/>
      <c r="L56" s="859"/>
      <c r="M56" s="814"/>
      <c r="N56" s="839">
        <f t="shared" si="1"/>
        <v>0</v>
      </c>
      <c r="O56" s="816"/>
      <c r="P56" s="49"/>
      <c r="Q56" s="49">
        <f t="shared" si="2"/>
        <v>0</v>
      </c>
      <c r="R56" s="49">
        <f t="shared" si="3"/>
        <v>0</v>
      </c>
      <c r="S56" s="49"/>
      <c r="T56" s="315"/>
      <c r="U56" s="315"/>
      <c r="V56" s="315"/>
      <c r="W56" s="315"/>
      <c r="X56" s="315"/>
    </row>
    <row r="57" spans="1:24" ht="27.75" customHeight="1" x14ac:dyDescent="0.2">
      <c r="A57" s="813"/>
      <c r="B57" s="857">
        <f t="shared" si="0"/>
        <v>35</v>
      </c>
      <c r="C57" s="858"/>
      <c r="D57" s="855"/>
      <c r="E57" s="855"/>
      <c r="F57" s="855"/>
      <c r="G57" s="855"/>
      <c r="H57" s="855"/>
      <c r="I57" s="855"/>
      <c r="J57" s="855"/>
      <c r="K57" s="855"/>
      <c r="L57" s="859"/>
      <c r="M57" s="814"/>
      <c r="N57" s="839">
        <f t="shared" si="1"/>
        <v>0</v>
      </c>
      <c r="O57" s="816"/>
      <c r="P57" s="49"/>
      <c r="Q57" s="49">
        <f t="shared" si="2"/>
        <v>0</v>
      </c>
      <c r="R57" s="49">
        <f t="shared" si="3"/>
        <v>0</v>
      </c>
      <c r="S57" s="49"/>
      <c r="T57" s="315"/>
      <c r="U57" s="315"/>
      <c r="V57" s="315"/>
      <c r="W57" s="315"/>
      <c r="X57" s="315"/>
    </row>
    <row r="58" spans="1:24" ht="27.75" customHeight="1" x14ac:dyDescent="0.2">
      <c r="A58" s="813"/>
      <c r="B58" s="857">
        <f t="shared" si="0"/>
        <v>36</v>
      </c>
      <c r="C58" s="858"/>
      <c r="D58" s="855"/>
      <c r="E58" s="855"/>
      <c r="F58" s="855"/>
      <c r="G58" s="855"/>
      <c r="H58" s="855"/>
      <c r="I58" s="855"/>
      <c r="J58" s="855"/>
      <c r="K58" s="855"/>
      <c r="L58" s="859"/>
      <c r="M58" s="814"/>
      <c r="N58" s="839">
        <f t="shared" si="1"/>
        <v>0</v>
      </c>
      <c r="O58" s="816"/>
      <c r="P58" s="49"/>
      <c r="Q58" s="49">
        <f t="shared" si="2"/>
        <v>0</v>
      </c>
      <c r="R58" s="49">
        <f t="shared" si="3"/>
        <v>0</v>
      </c>
      <c r="S58" s="49"/>
      <c r="T58" s="315"/>
      <c r="U58" s="315"/>
      <c r="V58" s="315"/>
      <c r="W58" s="315"/>
      <c r="X58" s="315"/>
    </row>
    <row r="59" spans="1:24" ht="27.75" customHeight="1" x14ac:dyDescent="0.2">
      <c r="A59" s="813"/>
      <c r="B59" s="857">
        <f t="shared" si="0"/>
        <v>37</v>
      </c>
      <c r="C59" s="858"/>
      <c r="D59" s="855"/>
      <c r="E59" s="855"/>
      <c r="F59" s="855"/>
      <c r="G59" s="855"/>
      <c r="H59" s="855"/>
      <c r="I59" s="855"/>
      <c r="J59" s="855"/>
      <c r="K59" s="855"/>
      <c r="L59" s="859"/>
      <c r="M59" s="814"/>
      <c r="N59" s="839">
        <f t="shared" si="1"/>
        <v>0</v>
      </c>
      <c r="O59" s="816"/>
      <c r="P59" s="49"/>
      <c r="Q59" s="49">
        <f t="shared" si="2"/>
        <v>0</v>
      </c>
      <c r="R59" s="49">
        <f t="shared" si="3"/>
        <v>0</v>
      </c>
      <c r="S59" s="49"/>
      <c r="T59" s="315"/>
      <c r="U59" s="315"/>
      <c r="V59" s="315"/>
      <c r="W59" s="315"/>
      <c r="X59" s="315"/>
    </row>
    <row r="60" spans="1:24" ht="27.75" customHeight="1" x14ac:dyDescent="0.2">
      <c r="A60" s="813"/>
      <c r="B60" s="857">
        <f t="shared" si="0"/>
        <v>38</v>
      </c>
      <c r="C60" s="858"/>
      <c r="D60" s="855"/>
      <c r="E60" s="855"/>
      <c r="F60" s="855"/>
      <c r="G60" s="855"/>
      <c r="H60" s="855"/>
      <c r="I60" s="855"/>
      <c r="J60" s="855"/>
      <c r="K60" s="855"/>
      <c r="L60" s="859"/>
      <c r="M60" s="814"/>
      <c r="N60" s="839">
        <f t="shared" si="1"/>
        <v>0</v>
      </c>
      <c r="O60" s="816"/>
      <c r="P60" s="49"/>
      <c r="Q60" s="49">
        <f t="shared" si="2"/>
        <v>0</v>
      </c>
      <c r="R60" s="49">
        <f t="shared" si="3"/>
        <v>0</v>
      </c>
      <c r="S60" s="49"/>
      <c r="T60" s="315"/>
      <c r="U60" s="315"/>
      <c r="V60" s="315"/>
      <c r="W60" s="315"/>
      <c r="X60" s="315"/>
    </row>
    <row r="61" spans="1:24" ht="27.75" customHeight="1" x14ac:dyDescent="0.2">
      <c r="A61" s="813"/>
      <c r="B61" s="857">
        <f t="shared" si="0"/>
        <v>39</v>
      </c>
      <c r="C61" s="858"/>
      <c r="D61" s="855"/>
      <c r="E61" s="855"/>
      <c r="F61" s="855"/>
      <c r="G61" s="855"/>
      <c r="H61" s="855"/>
      <c r="I61" s="855"/>
      <c r="J61" s="855"/>
      <c r="K61" s="855"/>
      <c r="L61" s="859"/>
      <c r="M61" s="814"/>
      <c r="N61" s="839">
        <f t="shared" si="1"/>
        <v>0</v>
      </c>
      <c r="O61" s="816"/>
      <c r="P61" s="49"/>
      <c r="Q61" s="49">
        <f t="shared" si="2"/>
        <v>0</v>
      </c>
      <c r="R61" s="49">
        <f t="shared" si="3"/>
        <v>0</v>
      </c>
      <c r="S61" s="49"/>
      <c r="T61" s="315"/>
      <c r="U61" s="315"/>
      <c r="V61" s="315"/>
      <c r="W61" s="315"/>
      <c r="X61" s="315"/>
    </row>
    <row r="62" spans="1:24" ht="27.75" customHeight="1" x14ac:dyDescent="0.2">
      <c r="A62" s="813"/>
      <c r="B62" s="857">
        <f t="shared" si="0"/>
        <v>40</v>
      </c>
      <c r="C62" s="858"/>
      <c r="D62" s="855"/>
      <c r="E62" s="855"/>
      <c r="F62" s="855"/>
      <c r="G62" s="855"/>
      <c r="H62" s="855"/>
      <c r="I62" s="855"/>
      <c r="J62" s="855"/>
      <c r="K62" s="855"/>
      <c r="L62" s="859"/>
      <c r="M62" s="814"/>
      <c r="N62" s="839">
        <f t="shared" si="1"/>
        <v>0</v>
      </c>
      <c r="O62" s="816"/>
      <c r="P62" s="49"/>
      <c r="Q62" s="49">
        <f t="shared" si="2"/>
        <v>0</v>
      </c>
      <c r="R62" s="49">
        <f t="shared" si="3"/>
        <v>0</v>
      </c>
      <c r="S62" s="49"/>
      <c r="T62" s="315"/>
      <c r="U62" s="315"/>
      <c r="V62" s="315"/>
      <c r="W62" s="315"/>
      <c r="X62" s="315"/>
    </row>
    <row r="63" spans="1:24" ht="27.75" customHeight="1" x14ac:dyDescent="0.2">
      <c r="A63" s="813"/>
      <c r="B63" s="857">
        <f t="shared" si="0"/>
        <v>41</v>
      </c>
      <c r="C63" s="858"/>
      <c r="D63" s="855"/>
      <c r="E63" s="855"/>
      <c r="F63" s="855"/>
      <c r="G63" s="855"/>
      <c r="H63" s="855"/>
      <c r="I63" s="855"/>
      <c r="J63" s="855"/>
      <c r="K63" s="855"/>
      <c r="L63" s="859"/>
      <c r="M63" s="814"/>
      <c r="N63" s="839">
        <f t="shared" si="1"/>
        <v>0</v>
      </c>
      <c r="O63" s="816"/>
      <c r="P63" s="49"/>
      <c r="Q63" s="49">
        <f t="shared" si="2"/>
        <v>0</v>
      </c>
      <c r="R63" s="49">
        <f t="shared" si="3"/>
        <v>0</v>
      </c>
      <c r="S63" s="49"/>
      <c r="T63" s="315"/>
      <c r="U63" s="315"/>
      <c r="V63" s="315"/>
      <c r="W63" s="315"/>
      <c r="X63" s="315"/>
    </row>
    <row r="64" spans="1:24" ht="27.75" customHeight="1" x14ac:dyDescent="0.2">
      <c r="A64" s="813"/>
      <c r="B64" s="857">
        <f t="shared" si="0"/>
        <v>42</v>
      </c>
      <c r="C64" s="858"/>
      <c r="D64" s="855"/>
      <c r="E64" s="855"/>
      <c r="F64" s="855"/>
      <c r="G64" s="855"/>
      <c r="H64" s="855"/>
      <c r="I64" s="855"/>
      <c r="J64" s="855"/>
      <c r="K64" s="855"/>
      <c r="L64" s="859"/>
      <c r="M64" s="814"/>
      <c r="N64" s="839">
        <f t="shared" si="1"/>
        <v>0</v>
      </c>
      <c r="O64" s="816"/>
      <c r="P64" s="49"/>
      <c r="Q64" s="49">
        <f t="shared" si="2"/>
        <v>0</v>
      </c>
      <c r="R64" s="49">
        <f t="shared" si="3"/>
        <v>0</v>
      </c>
      <c r="S64" s="49"/>
      <c r="T64" s="315"/>
      <c r="U64" s="315"/>
      <c r="V64" s="315"/>
      <c r="W64" s="315"/>
      <c r="X64" s="315"/>
    </row>
    <row r="65" spans="1:24" ht="27.75" customHeight="1" x14ac:dyDescent="0.2">
      <c r="A65" s="813"/>
      <c r="B65" s="857">
        <f t="shared" si="0"/>
        <v>43</v>
      </c>
      <c r="C65" s="858"/>
      <c r="D65" s="855"/>
      <c r="E65" s="855"/>
      <c r="F65" s="855"/>
      <c r="G65" s="855"/>
      <c r="H65" s="855"/>
      <c r="I65" s="855"/>
      <c r="J65" s="855"/>
      <c r="K65" s="855"/>
      <c r="L65" s="859"/>
      <c r="M65" s="814"/>
      <c r="N65" s="839">
        <f t="shared" si="1"/>
        <v>0</v>
      </c>
      <c r="O65" s="816"/>
      <c r="P65" s="49"/>
      <c r="Q65" s="49">
        <f t="shared" si="2"/>
        <v>0</v>
      </c>
      <c r="R65" s="49">
        <f t="shared" si="3"/>
        <v>0</v>
      </c>
      <c r="S65" s="49"/>
      <c r="T65" s="315"/>
      <c r="U65" s="315"/>
      <c r="V65" s="315"/>
      <c r="W65" s="315"/>
      <c r="X65" s="315"/>
    </row>
    <row r="66" spans="1:24" ht="27.75" customHeight="1" x14ac:dyDescent="0.2">
      <c r="A66" s="813"/>
      <c r="B66" s="857">
        <f t="shared" si="0"/>
        <v>44</v>
      </c>
      <c r="C66" s="858"/>
      <c r="D66" s="855"/>
      <c r="E66" s="855"/>
      <c r="F66" s="855"/>
      <c r="G66" s="855"/>
      <c r="H66" s="855"/>
      <c r="I66" s="855"/>
      <c r="J66" s="855"/>
      <c r="K66" s="855"/>
      <c r="L66" s="859"/>
      <c r="M66" s="814"/>
      <c r="N66" s="839">
        <f t="shared" si="1"/>
        <v>0</v>
      </c>
      <c r="O66" s="816"/>
      <c r="P66" s="49"/>
      <c r="Q66" s="49">
        <f t="shared" si="2"/>
        <v>0</v>
      </c>
      <c r="R66" s="49">
        <f t="shared" si="3"/>
        <v>0</v>
      </c>
      <c r="S66" s="49"/>
      <c r="T66" s="315"/>
      <c r="U66" s="315"/>
      <c r="V66" s="315"/>
      <c r="W66" s="315"/>
      <c r="X66" s="315"/>
    </row>
    <row r="67" spans="1:24" ht="27.75" customHeight="1" x14ac:dyDescent="0.2">
      <c r="A67" s="813"/>
      <c r="B67" s="857">
        <f t="shared" si="0"/>
        <v>45</v>
      </c>
      <c r="C67" s="858"/>
      <c r="D67" s="855"/>
      <c r="E67" s="855"/>
      <c r="F67" s="855"/>
      <c r="G67" s="855"/>
      <c r="H67" s="855"/>
      <c r="I67" s="855"/>
      <c r="J67" s="855"/>
      <c r="K67" s="855"/>
      <c r="L67" s="859"/>
      <c r="M67" s="814"/>
      <c r="N67" s="839">
        <f t="shared" si="1"/>
        <v>0</v>
      </c>
      <c r="O67" s="816"/>
      <c r="P67" s="49"/>
      <c r="Q67" s="49">
        <f t="shared" si="2"/>
        <v>0</v>
      </c>
      <c r="R67" s="49">
        <f t="shared" si="3"/>
        <v>0</v>
      </c>
      <c r="S67" s="49"/>
      <c r="T67" s="315"/>
      <c r="U67" s="315"/>
      <c r="V67" s="315"/>
      <c r="W67" s="315"/>
      <c r="X67" s="315"/>
    </row>
    <row r="68" spans="1:24" ht="27.75" customHeight="1" x14ac:dyDescent="0.2">
      <c r="A68" s="813"/>
      <c r="B68" s="857">
        <f t="shared" si="0"/>
        <v>46</v>
      </c>
      <c r="C68" s="858"/>
      <c r="D68" s="855"/>
      <c r="E68" s="855"/>
      <c r="F68" s="855"/>
      <c r="G68" s="855"/>
      <c r="H68" s="855"/>
      <c r="I68" s="855"/>
      <c r="J68" s="855"/>
      <c r="K68" s="855"/>
      <c r="L68" s="859"/>
      <c r="M68" s="814"/>
      <c r="N68" s="839">
        <f t="shared" si="1"/>
        <v>0</v>
      </c>
      <c r="O68" s="816"/>
      <c r="P68" s="49"/>
      <c r="Q68" s="49">
        <f t="shared" si="2"/>
        <v>0</v>
      </c>
      <c r="R68" s="49">
        <f t="shared" si="3"/>
        <v>0</v>
      </c>
      <c r="S68" s="49"/>
      <c r="T68" s="315"/>
      <c r="U68" s="315"/>
      <c r="V68" s="315"/>
      <c r="W68" s="315"/>
      <c r="X68" s="315"/>
    </row>
    <row r="69" spans="1:24" ht="27.75" customHeight="1" x14ac:dyDescent="0.2">
      <c r="A69" s="813"/>
      <c r="B69" s="857">
        <f t="shared" si="0"/>
        <v>47</v>
      </c>
      <c r="C69" s="858"/>
      <c r="D69" s="855"/>
      <c r="E69" s="855"/>
      <c r="F69" s="855"/>
      <c r="G69" s="855"/>
      <c r="H69" s="855"/>
      <c r="I69" s="855"/>
      <c r="J69" s="855"/>
      <c r="K69" s="855"/>
      <c r="L69" s="859"/>
      <c r="M69" s="814"/>
      <c r="N69" s="839">
        <f t="shared" si="1"/>
        <v>0</v>
      </c>
      <c r="O69" s="816"/>
      <c r="P69" s="49"/>
      <c r="Q69" s="49">
        <f t="shared" si="2"/>
        <v>0</v>
      </c>
      <c r="R69" s="49">
        <f t="shared" si="3"/>
        <v>0</v>
      </c>
      <c r="S69" s="49"/>
      <c r="T69" s="315"/>
      <c r="U69" s="315"/>
      <c r="V69" s="315"/>
      <c r="W69" s="315"/>
      <c r="X69" s="315"/>
    </row>
    <row r="70" spans="1:24" ht="27.75" customHeight="1" x14ac:dyDescent="0.2">
      <c r="A70" s="813"/>
      <c r="B70" s="857">
        <f t="shared" si="0"/>
        <v>48</v>
      </c>
      <c r="C70" s="858"/>
      <c r="D70" s="855"/>
      <c r="E70" s="855"/>
      <c r="F70" s="855"/>
      <c r="G70" s="855"/>
      <c r="H70" s="855"/>
      <c r="I70" s="855"/>
      <c r="J70" s="855"/>
      <c r="K70" s="855"/>
      <c r="L70" s="859"/>
      <c r="M70" s="814"/>
      <c r="N70" s="839">
        <f t="shared" si="1"/>
        <v>0</v>
      </c>
      <c r="O70" s="816"/>
      <c r="P70" s="49"/>
      <c r="Q70" s="49">
        <f t="shared" si="2"/>
        <v>0</v>
      </c>
      <c r="R70" s="49">
        <f t="shared" si="3"/>
        <v>0</v>
      </c>
      <c r="S70" s="49"/>
      <c r="T70" s="315"/>
      <c r="U70" s="315"/>
      <c r="V70" s="315"/>
      <c r="W70" s="315"/>
      <c r="X70" s="315"/>
    </row>
    <row r="71" spans="1:24" ht="27.75" customHeight="1" x14ac:dyDescent="0.2">
      <c r="A71" s="813"/>
      <c r="B71" s="857">
        <f t="shared" si="0"/>
        <v>49</v>
      </c>
      <c r="C71" s="858"/>
      <c r="D71" s="855"/>
      <c r="E71" s="855"/>
      <c r="F71" s="855"/>
      <c r="G71" s="855"/>
      <c r="H71" s="855"/>
      <c r="I71" s="855"/>
      <c r="J71" s="855"/>
      <c r="K71" s="855"/>
      <c r="L71" s="859"/>
      <c r="M71" s="814"/>
      <c r="N71" s="839">
        <f t="shared" si="1"/>
        <v>0</v>
      </c>
      <c r="O71" s="816"/>
      <c r="P71" s="49"/>
      <c r="Q71" s="49">
        <f t="shared" si="2"/>
        <v>0</v>
      </c>
      <c r="R71" s="49">
        <f t="shared" si="3"/>
        <v>0</v>
      </c>
      <c r="S71" s="49"/>
      <c r="T71" s="315"/>
      <c r="U71" s="315"/>
      <c r="V71" s="315"/>
      <c r="W71" s="315"/>
      <c r="X71" s="315"/>
    </row>
    <row r="72" spans="1:24" ht="27.75" customHeight="1" x14ac:dyDescent="0.2">
      <c r="A72" s="813"/>
      <c r="B72" s="857">
        <f t="shared" si="0"/>
        <v>50</v>
      </c>
      <c r="C72" s="858"/>
      <c r="D72" s="855"/>
      <c r="E72" s="855"/>
      <c r="F72" s="855"/>
      <c r="G72" s="855"/>
      <c r="H72" s="855"/>
      <c r="I72" s="855"/>
      <c r="J72" s="855"/>
      <c r="K72" s="855"/>
      <c r="L72" s="859"/>
      <c r="M72" s="814"/>
      <c r="N72" s="839">
        <f t="shared" si="1"/>
        <v>0</v>
      </c>
      <c r="O72" s="816"/>
      <c r="P72" s="49"/>
      <c r="Q72" s="49">
        <f t="shared" si="2"/>
        <v>0</v>
      </c>
      <c r="R72" s="49">
        <f t="shared" si="3"/>
        <v>0</v>
      </c>
      <c r="S72" s="49"/>
      <c r="T72" s="315"/>
      <c r="U72" s="315"/>
      <c r="V72" s="315"/>
      <c r="W72" s="315"/>
      <c r="X72" s="315"/>
    </row>
    <row r="73" spans="1:24" ht="27.75" customHeight="1" x14ac:dyDescent="0.2">
      <c r="A73" s="813"/>
      <c r="B73" s="857">
        <f t="shared" si="0"/>
        <v>51</v>
      </c>
      <c r="C73" s="858"/>
      <c r="D73" s="855"/>
      <c r="E73" s="855"/>
      <c r="F73" s="855"/>
      <c r="G73" s="855"/>
      <c r="H73" s="855"/>
      <c r="I73" s="855"/>
      <c r="J73" s="855"/>
      <c r="K73" s="855"/>
      <c r="L73" s="859"/>
      <c r="M73" s="814"/>
      <c r="N73" s="839">
        <f t="shared" si="1"/>
        <v>0</v>
      </c>
      <c r="O73" s="816"/>
      <c r="P73" s="49"/>
      <c r="Q73" s="49">
        <f t="shared" si="2"/>
        <v>0</v>
      </c>
      <c r="R73" s="49">
        <f t="shared" si="3"/>
        <v>0</v>
      </c>
      <c r="S73" s="49"/>
      <c r="T73" s="315"/>
      <c r="U73" s="315"/>
      <c r="V73" s="315"/>
      <c r="W73" s="315"/>
      <c r="X73" s="315"/>
    </row>
    <row r="74" spans="1:24" ht="27.75" customHeight="1" x14ac:dyDescent="0.2">
      <c r="A74" s="813"/>
      <c r="B74" s="857">
        <f t="shared" si="0"/>
        <v>52</v>
      </c>
      <c r="C74" s="858"/>
      <c r="D74" s="855"/>
      <c r="E74" s="855"/>
      <c r="F74" s="855"/>
      <c r="G74" s="855"/>
      <c r="H74" s="855"/>
      <c r="I74" s="855"/>
      <c r="J74" s="855"/>
      <c r="K74" s="855"/>
      <c r="L74" s="859"/>
      <c r="M74" s="814"/>
      <c r="N74" s="839">
        <f t="shared" si="1"/>
        <v>0</v>
      </c>
      <c r="O74" s="816"/>
      <c r="P74" s="49"/>
      <c r="Q74" s="49">
        <f t="shared" si="2"/>
        <v>0</v>
      </c>
      <c r="R74" s="49">
        <f t="shared" si="3"/>
        <v>0</v>
      </c>
      <c r="S74" s="49"/>
      <c r="T74" s="315"/>
      <c r="U74" s="315"/>
      <c r="V74" s="315"/>
      <c r="W74" s="315"/>
      <c r="X74" s="315"/>
    </row>
    <row r="75" spans="1:24" ht="27.75" customHeight="1" x14ac:dyDescent="0.2">
      <c r="A75" s="813"/>
      <c r="B75" s="857">
        <f t="shared" si="0"/>
        <v>53</v>
      </c>
      <c r="C75" s="858"/>
      <c r="D75" s="855"/>
      <c r="E75" s="855"/>
      <c r="F75" s="855"/>
      <c r="G75" s="855"/>
      <c r="H75" s="855"/>
      <c r="I75" s="855"/>
      <c r="J75" s="855"/>
      <c r="K75" s="855"/>
      <c r="L75" s="859"/>
      <c r="M75" s="814"/>
      <c r="N75" s="839">
        <f t="shared" si="1"/>
        <v>0</v>
      </c>
      <c r="O75" s="816"/>
      <c r="P75" s="49"/>
      <c r="Q75" s="49">
        <f t="shared" si="2"/>
        <v>0</v>
      </c>
      <c r="R75" s="49">
        <f t="shared" si="3"/>
        <v>0</v>
      </c>
      <c r="S75" s="49"/>
      <c r="T75" s="315"/>
      <c r="U75" s="315"/>
      <c r="V75" s="315"/>
      <c r="W75" s="315"/>
      <c r="X75" s="315"/>
    </row>
    <row r="76" spans="1:24" ht="27.75" customHeight="1" x14ac:dyDescent="0.2">
      <c r="A76" s="813"/>
      <c r="B76" s="857">
        <f t="shared" si="0"/>
        <v>54</v>
      </c>
      <c r="C76" s="858"/>
      <c r="D76" s="855"/>
      <c r="E76" s="855"/>
      <c r="F76" s="855"/>
      <c r="G76" s="855"/>
      <c r="H76" s="855"/>
      <c r="I76" s="855"/>
      <c r="J76" s="855"/>
      <c r="K76" s="855"/>
      <c r="L76" s="859"/>
      <c r="M76" s="814"/>
      <c r="N76" s="839">
        <f t="shared" si="1"/>
        <v>0</v>
      </c>
      <c r="O76" s="816"/>
      <c r="P76" s="49"/>
      <c r="Q76" s="49">
        <f t="shared" si="2"/>
        <v>0</v>
      </c>
      <c r="R76" s="49">
        <f t="shared" si="3"/>
        <v>0</v>
      </c>
      <c r="S76" s="49"/>
      <c r="T76" s="315"/>
      <c r="U76" s="315"/>
      <c r="V76" s="315"/>
      <c r="W76" s="315"/>
      <c r="X76" s="315"/>
    </row>
    <row r="77" spans="1:24" ht="27.75" customHeight="1" x14ac:dyDescent="0.2">
      <c r="A77" s="813"/>
      <c r="B77" s="857">
        <f t="shared" si="0"/>
        <v>55</v>
      </c>
      <c r="C77" s="858"/>
      <c r="D77" s="855"/>
      <c r="E77" s="855"/>
      <c r="F77" s="855"/>
      <c r="G77" s="855"/>
      <c r="H77" s="855"/>
      <c r="I77" s="855"/>
      <c r="J77" s="855"/>
      <c r="K77" s="855"/>
      <c r="L77" s="859"/>
      <c r="M77" s="814"/>
      <c r="N77" s="839">
        <f t="shared" si="1"/>
        <v>0</v>
      </c>
      <c r="O77" s="816"/>
      <c r="P77" s="49"/>
      <c r="Q77" s="49">
        <f t="shared" si="2"/>
        <v>0</v>
      </c>
      <c r="R77" s="49">
        <f t="shared" si="3"/>
        <v>0</v>
      </c>
      <c r="S77" s="49"/>
      <c r="T77" s="315"/>
      <c r="U77" s="315"/>
      <c r="V77" s="315"/>
      <c r="W77" s="315"/>
      <c r="X77" s="315"/>
    </row>
    <row r="78" spans="1:24" ht="27.75" customHeight="1" x14ac:dyDescent="0.2">
      <c r="A78" s="813"/>
      <c r="B78" s="857">
        <f t="shared" si="0"/>
        <v>56</v>
      </c>
      <c r="C78" s="858"/>
      <c r="D78" s="855"/>
      <c r="E78" s="855"/>
      <c r="F78" s="855"/>
      <c r="G78" s="855"/>
      <c r="H78" s="855"/>
      <c r="I78" s="855"/>
      <c r="J78" s="855"/>
      <c r="K78" s="855"/>
      <c r="L78" s="859"/>
      <c r="M78" s="814"/>
      <c r="N78" s="839">
        <f t="shared" si="1"/>
        <v>0</v>
      </c>
      <c r="O78" s="816"/>
      <c r="P78" s="49"/>
      <c r="Q78" s="49">
        <f t="shared" si="2"/>
        <v>0</v>
      </c>
      <c r="R78" s="49">
        <f t="shared" si="3"/>
        <v>0</v>
      </c>
      <c r="S78" s="49"/>
      <c r="T78" s="315"/>
      <c r="U78" s="315"/>
      <c r="V78" s="315"/>
      <c r="W78" s="315"/>
      <c r="X78" s="315"/>
    </row>
    <row r="79" spans="1:24" ht="27.75" customHeight="1" x14ac:dyDescent="0.2">
      <c r="A79" s="813"/>
      <c r="B79" s="857">
        <f t="shared" si="0"/>
        <v>57</v>
      </c>
      <c r="C79" s="858"/>
      <c r="D79" s="855"/>
      <c r="E79" s="855"/>
      <c r="F79" s="855"/>
      <c r="G79" s="855"/>
      <c r="H79" s="855"/>
      <c r="I79" s="855"/>
      <c r="J79" s="855"/>
      <c r="K79" s="855"/>
      <c r="L79" s="859"/>
      <c r="M79" s="814"/>
      <c r="N79" s="839">
        <f t="shared" si="1"/>
        <v>0</v>
      </c>
      <c r="O79" s="816"/>
      <c r="P79" s="49"/>
      <c r="Q79" s="49">
        <f t="shared" si="2"/>
        <v>0</v>
      </c>
      <c r="R79" s="49">
        <f t="shared" si="3"/>
        <v>0</v>
      </c>
      <c r="S79" s="49"/>
      <c r="T79" s="315"/>
      <c r="U79" s="315"/>
      <c r="V79" s="315"/>
      <c r="W79" s="315"/>
      <c r="X79" s="315"/>
    </row>
    <row r="80" spans="1:24" ht="27.75" customHeight="1" x14ac:dyDescent="0.2">
      <c r="A80" s="813"/>
      <c r="B80" s="857">
        <f t="shared" si="0"/>
        <v>58</v>
      </c>
      <c r="C80" s="858"/>
      <c r="D80" s="855"/>
      <c r="E80" s="855"/>
      <c r="F80" s="855"/>
      <c r="G80" s="855"/>
      <c r="H80" s="855"/>
      <c r="I80" s="855"/>
      <c r="J80" s="855"/>
      <c r="K80" s="855"/>
      <c r="L80" s="859"/>
      <c r="M80" s="814"/>
      <c r="N80" s="839">
        <f t="shared" si="1"/>
        <v>0</v>
      </c>
      <c r="O80" s="816"/>
      <c r="P80" s="49"/>
      <c r="Q80" s="49">
        <f t="shared" si="2"/>
        <v>0</v>
      </c>
      <c r="R80" s="49">
        <f t="shared" si="3"/>
        <v>0</v>
      </c>
      <c r="S80" s="49"/>
      <c r="T80" s="315"/>
      <c r="U80" s="315"/>
      <c r="V80" s="315"/>
      <c r="W80" s="315"/>
      <c r="X80" s="315"/>
    </row>
    <row r="81" spans="1:24" ht="27.75" customHeight="1" x14ac:dyDescent="0.2">
      <c r="A81" s="813"/>
      <c r="B81" s="857">
        <f t="shared" si="0"/>
        <v>59</v>
      </c>
      <c r="C81" s="858"/>
      <c r="D81" s="855"/>
      <c r="E81" s="855"/>
      <c r="F81" s="855"/>
      <c r="G81" s="855"/>
      <c r="H81" s="855"/>
      <c r="I81" s="855"/>
      <c r="J81" s="855"/>
      <c r="K81" s="855"/>
      <c r="L81" s="859"/>
      <c r="M81" s="814"/>
      <c r="N81" s="839">
        <f t="shared" si="1"/>
        <v>0</v>
      </c>
      <c r="O81" s="816"/>
      <c r="P81" s="49"/>
      <c r="Q81" s="49">
        <f t="shared" si="2"/>
        <v>0</v>
      </c>
      <c r="R81" s="49">
        <f t="shared" si="3"/>
        <v>0</v>
      </c>
      <c r="S81" s="49"/>
      <c r="T81" s="315"/>
      <c r="U81" s="315"/>
      <c r="V81" s="315"/>
      <c r="W81" s="315"/>
      <c r="X81" s="315"/>
    </row>
    <row r="82" spans="1:24" ht="27.75" customHeight="1" x14ac:dyDescent="0.2">
      <c r="A82" s="813"/>
      <c r="B82" s="857">
        <f t="shared" si="0"/>
        <v>60</v>
      </c>
      <c r="C82" s="858"/>
      <c r="D82" s="855"/>
      <c r="E82" s="855"/>
      <c r="F82" s="855"/>
      <c r="G82" s="855"/>
      <c r="H82" s="855"/>
      <c r="I82" s="855"/>
      <c r="J82" s="855"/>
      <c r="K82" s="855"/>
      <c r="L82" s="859"/>
      <c r="M82" s="814"/>
      <c r="N82" s="839">
        <f t="shared" si="1"/>
        <v>0</v>
      </c>
      <c r="O82" s="816"/>
      <c r="P82" s="49"/>
      <c r="Q82" s="49">
        <f t="shared" si="2"/>
        <v>0</v>
      </c>
      <c r="R82" s="49">
        <f t="shared" si="3"/>
        <v>0</v>
      </c>
      <c r="S82" s="49"/>
      <c r="T82" s="315"/>
      <c r="U82" s="315"/>
      <c r="V82" s="315"/>
      <c r="W82" s="315"/>
      <c r="X82" s="315"/>
    </row>
    <row r="83" spans="1:24" ht="27.75" customHeight="1" x14ac:dyDescent="0.2">
      <c r="A83" s="813"/>
      <c r="B83" s="857">
        <f t="shared" si="0"/>
        <v>61</v>
      </c>
      <c r="C83" s="858"/>
      <c r="D83" s="855"/>
      <c r="E83" s="855"/>
      <c r="F83" s="855"/>
      <c r="G83" s="855"/>
      <c r="H83" s="855"/>
      <c r="I83" s="855"/>
      <c r="J83" s="855"/>
      <c r="K83" s="855"/>
      <c r="L83" s="859"/>
      <c r="M83" s="814"/>
      <c r="N83" s="839">
        <f t="shared" si="1"/>
        <v>0</v>
      </c>
      <c r="O83" s="816"/>
      <c r="P83" s="49"/>
      <c r="Q83" s="49">
        <f t="shared" si="2"/>
        <v>0</v>
      </c>
      <c r="R83" s="49">
        <f t="shared" si="3"/>
        <v>0</v>
      </c>
      <c r="S83" s="49"/>
      <c r="T83" s="315"/>
      <c r="U83" s="315"/>
      <c r="V83" s="315"/>
      <c r="W83" s="315"/>
      <c r="X83" s="315"/>
    </row>
    <row r="84" spans="1:24" ht="27.75" customHeight="1" x14ac:dyDescent="0.2">
      <c r="A84" s="813"/>
      <c r="B84" s="857">
        <f t="shared" si="0"/>
        <v>62</v>
      </c>
      <c r="C84" s="858"/>
      <c r="D84" s="855"/>
      <c r="E84" s="855"/>
      <c r="F84" s="855"/>
      <c r="G84" s="855"/>
      <c r="H84" s="855"/>
      <c r="I84" s="855"/>
      <c r="J84" s="855"/>
      <c r="K84" s="855"/>
      <c r="L84" s="859"/>
      <c r="M84" s="814"/>
      <c r="N84" s="839">
        <f t="shared" si="1"/>
        <v>0</v>
      </c>
      <c r="O84" s="816"/>
      <c r="P84" s="49"/>
      <c r="Q84" s="49">
        <f t="shared" si="2"/>
        <v>0</v>
      </c>
      <c r="R84" s="49">
        <f t="shared" si="3"/>
        <v>0</v>
      </c>
      <c r="S84" s="49"/>
      <c r="T84" s="315"/>
      <c r="U84" s="315"/>
      <c r="V84" s="315"/>
      <c r="W84" s="315"/>
      <c r="X84" s="315"/>
    </row>
    <row r="85" spans="1:24" ht="27.75" customHeight="1" x14ac:dyDescent="0.2">
      <c r="A85" s="813"/>
      <c r="B85" s="857">
        <f t="shared" si="0"/>
        <v>63</v>
      </c>
      <c r="C85" s="858"/>
      <c r="D85" s="855"/>
      <c r="E85" s="855"/>
      <c r="F85" s="855"/>
      <c r="G85" s="855"/>
      <c r="H85" s="855"/>
      <c r="I85" s="855"/>
      <c r="J85" s="855"/>
      <c r="K85" s="855"/>
      <c r="L85" s="859"/>
      <c r="M85" s="814"/>
      <c r="N85" s="839">
        <f t="shared" si="1"/>
        <v>0</v>
      </c>
      <c r="O85" s="816"/>
      <c r="P85" s="49"/>
      <c r="Q85" s="49">
        <f t="shared" si="2"/>
        <v>0</v>
      </c>
      <c r="R85" s="49">
        <f t="shared" si="3"/>
        <v>0</v>
      </c>
      <c r="S85" s="49"/>
      <c r="T85" s="315"/>
      <c r="U85" s="315"/>
      <c r="V85" s="315"/>
      <c r="W85" s="315"/>
      <c r="X85" s="315"/>
    </row>
    <row r="86" spans="1:24" ht="27.75" customHeight="1" x14ac:dyDescent="0.2">
      <c r="A86" s="813"/>
      <c r="B86" s="857">
        <f t="shared" si="0"/>
        <v>64</v>
      </c>
      <c r="C86" s="858"/>
      <c r="D86" s="855"/>
      <c r="E86" s="855"/>
      <c r="F86" s="855"/>
      <c r="G86" s="855"/>
      <c r="H86" s="855"/>
      <c r="I86" s="855"/>
      <c r="J86" s="855"/>
      <c r="K86" s="855"/>
      <c r="L86" s="859"/>
      <c r="M86" s="814"/>
      <c r="N86" s="839">
        <f t="shared" si="1"/>
        <v>0</v>
      </c>
      <c r="O86" s="816"/>
      <c r="P86" s="49"/>
      <c r="Q86" s="49">
        <f t="shared" si="2"/>
        <v>0</v>
      </c>
      <c r="R86" s="49">
        <f t="shared" si="3"/>
        <v>0</v>
      </c>
      <c r="S86" s="49"/>
      <c r="T86" s="315"/>
      <c r="U86" s="315"/>
      <c r="V86" s="315"/>
      <c r="W86" s="315"/>
      <c r="X86" s="315"/>
    </row>
    <row r="87" spans="1:24" ht="27.75" customHeight="1" x14ac:dyDescent="0.2">
      <c r="A87" s="813"/>
      <c r="B87" s="857">
        <f t="shared" ref="B87:B150" si="4">ROW()-GLline-1</f>
        <v>65</v>
      </c>
      <c r="C87" s="858"/>
      <c r="D87" s="855"/>
      <c r="E87" s="855"/>
      <c r="F87" s="855"/>
      <c r="G87" s="855"/>
      <c r="H87" s="855"/>
      <c r="I87" s="855"/>
      <c r="J87" s="855"/>
      <c r="K87" s="855"/>
      <c r="L87" s="859"/>
      <c r="M87" s="814"/>
      <c r="N87" s="839">
        <f t="shared" ref="N87:N150" si="5">(+Q87+R87)*PDArate</f>
        <v>0</v>
      </c>
      <c r="O87" s="816"/>
      <c r="P87" s="49"/>
      <c r="Q87" s="49">
        <f t="shared" si="2"/>
        <v>0</v>
      </c>
      <c r="R87" s="49">
        <f t="shared" si="3"/>
        <v>0</v>
      </c>
      <c r="S87" s="49"/>
      <c r="T87" s="315"/>
      <c r="U87" s="315"/>
      <c r="V87" s="315"/>
      <c r="W87" s="315"/>
      <c r="X87" s="315"/>
    </row>
    <row r="88" spans="1:24" ht="27.75" customHeight="1" x14ac:dyDescent="0.2">
      <c r="A88" s="813"/>
      <c r="B88" s="857">
        <f t="shared" si="4"/>
        <v>66</v>
      </c>
      <c r="C88" s="858"/>
      <c r="D88" s="855"/>
      <c r="E88" s="855"/>
      <c r="F88" s="855"/>
      <c r="G88" s="855"/>
      <c r="H88" s="855"/>
      <c r="I88" s="855"/>
      <c r="J88" s="855"/>
      <c r="K88" s="855"/>
      <c r="L88" s="859"/>
      <c r="M88" s="814"/>
      <c r="N88" s="839">
        <f t="shared" si="5"/>
        <v>0</v>
      </c>
      <c r="O88" s="816"/>
      <c r="P88" s="49"/>
      <c r="Q88" s="49">
        <f t="shared" ref="Q88:Q151" si="6">SUMIF(Q4GrwrNum,B88,Q4GrwrValue)</f>
        <v>0</v>
      </c>
      <c r="R88" s="49">
        <f t="shared" ref="R88:R151" si="7">SUMIF(DPGrwrNum,B88,DPGrwrValue)</f>
        <v>0</v>
      </c>
      <c r="S88" s="49"/>
      <c r="T88" s="315"/>
      <c r="U88" s="315"/>
      <c r="V88" s="315"/>
      <c r="W88" s="315"/>
      <c r="X88" s="315"/>
    </row>
    <row r="89" spans="1:24" ht="27.75" customHeight="1" x14ac:dyDescent="0.2">
      <c r="A89" s="813"/>
      <c r="B89" s="857">
        <f t="shared" si="4"/>
        <v>67</v>
      </c>
      <c r="C89" s="858"/>
      <c r="D89" s="855"/>
      <c r="E89" s="855"/>
      <c r="F89" s="855"/>
      <c r="G89" s="855"/>
      <c r="H89" s="855"/>
      <c r="I89" s="855"/>
      <c r="J89" s="855"/>
      <c r="K89" s="855"/>
      <c r="L89" s="859"/>
      <c r="M89" s="814"/>
      <c r="N89" s="839">
        <f t="shared" si="5"/>
        <v>0</v>
      </c>
      <c r="O89" s="816"/>
      <c r="P89" s="49"/>
      <c r="Q89" s="49">
        <f t="shared" si="6"/>
        <v>0</v>
      </c>
      <c r="R89" s="49">
        <f t="shared" si="7"/>
        <v>0</v>
      </c>
      <c r="S89" s="49"/>
      <c r="T89" s="315"/>
      <c r="U89" s="315"/>
      <c r="V89" s="315"/>
      <c r="W89" s="315"/>
      <c r="X89" s="315"/>
    </row>
    <row r="90" spans="1:24" ht="27.75" customHeight="1" x14ac:dyDescent="0.2">
      <c r="A90" s="813"/>
      <c r="B90" s="857">
        <f t="shared" si="4"/>
        <v>68</v>
      </c>
      <c r="C90" s="858"/>
      <c r="D90" s="855"/>
      <c r="E90" s="855"/>
      <c r="F90" s="855"/>
      <c r="G90" s="855"/>
      <c r="H90" s="855"/>
      <c r="I90" s="855"/>
      <c r="J90" s="855"/>
      <c r="K90" s="855"/>
      <c r="L90" s="859"/>
      <c r="M90" s="814"/>
      <c r="N90" s="839">
        <f t="shared" si="5"/>
        <v>0</v>
      </c>
      <c r="O90" s="816"/>
      <c r="P90" s="49"/>
      <c r="Q90" s="49">
        <f t="shared" si="6"/>
        <v>0</v>
      </c>
      <c r="R90" s="49">
        <f t="shared" si="7"/>
        <v>0</v>
      </c>
      <c r="S90" s="49"/>
      <c r="T90" s="315"/>
      <c r="U90" s="315"/>
      <c r="V90" s="315"/>
      <c r="W90" s="315"/>
      <c r="X90" s="315"/>
    </row>
    <row r="91" spans="1:24" ht="27.75" customHeight="1" x14ac:dyDescent="0.2">
      <c r="A91" s="813"/>
      <c r="B91" s="857">
        <f t="shared" si="4"/>
        <v>69</v>
      </c>
      <c r="C91" s="858"/>
      <c r="D91" s="855"/>
      <c r="E91" s="855"/>
      <c r="F91" s="855"/>
      <c r="G91" s="855"/>
      <c r="H91" s="855"/>
      <c r="I91" s="855"/>
      <c r="J91" s="855"/>
      <c r="K91" s="855"/>
      <c r="L91" s="859"/>
      <c r="M91" s="814"/>
      <c r="N91" s="839">
        <f t="shared" si="5"/>
        <v>0</v>
      </c>
      <c r="O91" s="816"/>
      <c r="P91" s="49"/>
      <c r="Q91" s="49">
        <f t="shared" si="6"/>
        <v>0</v>
      </c>
      <c r="R91" s="49">
        <f t="shared" si="7"/>
        <v>0</v>
      </c>
      <c r="S91" s="49"/>
      <c r="T91" s="315"/>
      <c r="U91" s="315"/>
      <c r="V91" s="315"/>
      <c r="W91" s="315"/>
      <c r="X91" s="315"/>
    </row>
    <row r="92" spans="1:24" ht="27.75" customHeight="1" x14ac:dyDescent="0.2">
      <c r="A92" s="813"/>
      <c r="B92" s="857">
        <f t="shared" si="4"/>
        <v>70</v>
      </c>
      <c r="C92" s="858"/>
      <c r="D92" s="855"/>
      <c r="E92" s="855"/>
      <c r="F92" s="855"/>
      <c r="G92" s="855"/>
      <c r="H92" s="855"/>
      <c r="I92" s="855"/>
      <c r="J92" s="855"/>
      <c r="K92" s="855"/>
      <c r="L92" s="859"/>
      <c r="M92" s="814"/>
      <c r="N92" s="839">
        <f t="shared" si="5"/>
        <v>0</v>
      </c>
      <c r="O92" s="816"/>
      <c r="P92" s="49"/>
      <c r="Q92" s="49">
        <f t="shared" si="6"/>
        <v>0</v>
      </c>
      <c r="R92" s="49">
        <f t="shared" si="7"/>
        <v>0</v>
      </c>
      <c r="S92" s="49"/>
      <c r="T92" s="315"/>
      <c r="U92" s="315"/>
      <c r="V92" s="315"/>
      <c r="W92" s="315"/>
      <c r="X92" s="315"/>
    </row>
    <row r="93" spans="1:24" ht="27.75" customHeight="1" x14ac:dyDescent="0.2">
      <c r="A93" s="813"/>
      <c r="B93" s="857">
        <f t="shared" si="4"/>
        <v>71</v>
      </c>
      <c r="C93" s="858"/>
      <c r="D93" s="855"/>
      <c r="E93" s="855"/>
      <c r="F93" s="855"/>
      <c r="G93" s="855"/>
      <c r="H93" s="855"/>
      <c r="I93" s="855"/>
      <c r="J93" s="855"/>
      <c r="K93" s="855"/>
      <c r="L93" s="859"/>
      <c r="M93" s="814"/>
      <c r="N93" s="839">
        <f t="shared" si="5"/>
        <v>0</v>
      </c>
      <c r="O93" s="816"/>
      <c r="P93" s="49"/>
      <c r="Q93" s="49">
        <f t="shared" si="6"/>
        <v>0</v>
      </c>
      <c r="R93" s="49">
        <f t="shared" si="7"/>
        <v>0</v>
      </c>
      <c r="S93" s="49"/>
      <c r="T93" s="315"/>
      <c r="U93" s="315"/>
      <c r="V93" s="315"/>
      <c r="W93" s="315"/>
      <c r="X93" s="315"/>
    </row>
    <row r="94" spans="1:24" ht="27.75" customHeight="1" x14ac:dyDescent="0.2">
      <c r="A94" s="813"/>
      <c r="B94" s="857">
        <f t="shared" si="4"/>
        <v>72</v>
      </c>
      <c r="C94" s="858"/>
      <c r="D94" s="855"/>
      <c r="E94" s="855"/>
      <c r="F94" s="855"/>
      <c r="G94" s="855"/>
      <c r="H94" s="855"/>
      <c r="I94" s="855"/>
      <c r="J94" s="855"/>
      <c r="K94" s="855"/>
      <c r="L94" s="859"/>
      <c r="M94" s="814"/>
      <c r="N94" s="839">
        <f t="shared" si="5"/>
        <v>0</v>
      </c>
      <c r="O94" s="816"/>
      <c r="P94" s="49"/>
      <c r="Q94" s="49">
        <f t="shared" si="6"/>
        <v>0</v>
      </c>
      <c r="R94" s="49">
        <f t="shared" si="7"/>
        <v>0</v>
      </c>
      <c r="S94" s="49"/>
      <c r="T94" s="315"/>
      <c r="U94" s="315"/>
      <c r="V94" s="315"/>
      <c r="W94" s="315"/>
      <c r="X94" s="315"/>
    </row>
    <row r="95" spans="1:24" ht="27.75" customHeight="1" x14ac:dyDescent="0.2">
      <c r="A95" s="813"/>
      <c r="B95" s="857">
        <f t="shared" si="4"/>
        <v>73</v>
      </c>
      <c r="C95" s="858"/>
      <c r="D95" s="855"/>
      <c r="E95" s="855"/>
      <c r="F95" s="855"/>
      <c r="G95" s="855"/>
      <c r="H95" s="855"/>
      <c r="I95" s="855"/>
      <c r="J95" s="855"/>
      <c r="K95" s="855"/>
      <c r="L95" s="859"/>
      <c r="M95" s="814"/>
      <c r="N95" s="839">
        <f t="shared" si="5"/>
        <v>0</v>
      </c>
      <c r="O95" s="816"/>
      <c r="P95" s="49"/>
      <c r="Q95" s="49">
        <f t="shared" si="6"/>
        <v>0</v>
      </c>
      <c r="R95" s="49">
        <f t="shared" si="7"/>
        <v>0</v>
      </c>
      <c r="S95" s="49"/>
      <c r="T95" s="315"/>
      <c r="U95" s="315"/>
      <c r="V95" s="315"/>
      <c r="W95" s="315"/>
      <c r="X95" s="315"/>
    </row>
    <row r="96" spans="1:24" ht="27.75" customHeight="1" x14ac:dyDescent="0.2">
      <c r="A96" s="813"/>
      <c r="B96" s="857">
        <f t="shared" si="4"/>
        <v>74</v>
      </c>
      <c r="C96" s="858"/>
      <c r="D96" s="855"/>
      <c r="E96" s="855"/>
      <c r="F96" s="855"/>
      <c r="G96" s="855"/>
      <c r="H96" s="855"/>
      <c r="I96" s="855"/>
      <c r="J96" s="855"/>
      <c r="K96" s="855"/>
      <c r="L96" s="859"/>
      <c r="M96" s="814"/>
      <c r="N96" s="839">
        <f t="shared" si="5"/>
        <v>0</v>
      </c>
      <c r="O96" s="816"/>
      <c r="P96" s="49"/>
      <c r="Q96" s="49">
        <f t="shared" si="6"/>
        <v>0</v>
      </c>
      <c r="R96" s="49">
        <f t="shared" si="7"/>
        <v>0</v>
      </c>
      <c r="S96" s="49"/>
      <c r="T96" s="315"/>
      <c r="U96" s="315"/>
      <c r="V96" s="315"/>
      <c r="W96" s="315"/>
      <c r="X96" s="315"/>
    </row>
    <row r="97" spans="1:24" ht="27.75" customHeight="1" x14ac:dyDescent="0.2">
      <c r="A97" s="813"/>
      <c r="B97" s="857">
        <f t="shared" si="4"/>
        <v>75</v>
      </c>
      <c r="C97" s="858"/>
      <c r="D97" s="855"/>
      <c r="E97" s="855"/>
      <c r="F97" s="855"/>
      <c r="G97" s="855"/>
      <c r="H97" s="855"/>
      <c r="I97" s="855"/>
      <c r="J97" s="855"/>
      <c r="K97" s="855"/>
      <c r="L97" s="859"/>
      <c r="M97" s="814"/>
      <c r="N97" s="839">
        <f t="shared" si="5"/>
        <v>0</v>
      </c>
      <c r="O97" s="816"/>
      <c r="P97" s="49"/>
      <c r="Q97" s="49">
        <f t="shared" si="6"/>
        <v>0</v>
      </c>
      <c r="R97" s="49">
        <f t="shared" si="7"/>
        <v>0</v>
      </c>
      <c r="S97" s="49"/>
      <c r="T97" s="315"/>
      <c r="U97" s="315"/>
      <c r="V97" s="315"/>
      <c r="W97" s="315"/>
      <c r="X97" s="315"/>
    </row>
    <row r="98" spans="1:24" ht="27.75" customHeight="1" x14ac:dyDescent="0.2">
      <c r="A98" s="813"/>
      <c r="B98" s="857">
        <f t="shared" si="4"/>
        <v>76</v>
      </c>
      <c r="C98" s="858"/>
      <c r="D98" s="855"/>
      <c r="E98" s="855"/>
      <c r="F98" s="855"/>
      <c r="G98" s="855"/>
      <c r="H98" s="855"/>
      <c r="I98" s="855"/>
      <c r="J98" s="855"/>
      <c r="K98" s="855"/>
      <c r="L98" s="859"/>
      <c r="M98" s="814"/>
      <c r="N98" s="839">
        <f t="shared" si="5"/>
        <v>0</v>
      </c>
      <c r="O98" s="816"/>
      <c r="P98" s="49"/>
      <c r="Q98" s="49">
        <f t="shared" si="6"/>
        <v>0</v>
      </c>
      <c r="R98" s="49">
        <f t="shared" si="7"/>
        <v>0</v>
      </c>
      <c r="S98" s="49"/>
      <c r="T98" s="315"/>
      <c r="U98" s="315"/>
      <c r="V98" s="315"/>
      <c r="W98" s="315"/>
      <c r="X98" s="315"/>
    </row>
    <row r="99" spans="1:24" ht="27.75" customHeight="1" x14ac:dyDescent="0.2">
      <c r="A99" s="813"/>
      <c r="B99" s="857">
        <f t="shared" si="4"/>
        <v>77</v>
      </c>
      <c r="C99" s="858"/>
      <c r="D99" s="855"/>
      <c r="E99" s="855"/>
      <c r="F99" s="855"/>
      <c r="G99" s="855"/>
      <c r="H99" s="855"/>
      <c r="I99" s="855"/>
      <c r="J99" s="855"/>
      <c r="K99" s="855"/>
      <c r="L99" s="859"/>
      <c r="M99" s="814"/>
      <c r="N99" s="839">
        <f t="shared" si="5"/>
        <v>0</v>
      </c>
      <c r="O99" s="816"/>
      <c r="P99" s="49"/>
      <c r="Q99" s="49">
        <f t="shared" si="6"/>
        <v>0</v>
      </c>
      <c r="R99" s="49">
        <f t="shared" si="7"/>
        <v>0</v>
      </c>
      <c r="S99" s="49"/>
      <c r="T99" s="315"/>
      <c r="U99" s="315"/>
      <c r="V99" s="315"/>
      <c r="W99" s="315"/>
      <c r="X99" s="315"/>
    </row>
    <row r="100" spans="1:24" ht="27.75" customHeight="1" x14ac:dyDescent="0.2">
      <c r="A100" s="813"/>
      <c r="B100" s="857">
        <f t="shared" si="4"/>
        <v>78</v>
      </c>
      <c r="C100" s="858"/>
      <c r="D100" s="855"/>
      <c r="E100" s="855"/>
      <c r="F100" s="855"/>
      <c r="G100" s="855"/>
      <c r="H100" s="855"/>
      <c r="I100" s="855"/>
      <c r="J100" s="855"/>
      <c r="K100" s="855"/>
      <c r="L100" s="859"/>
      <c r="M100" s="814"/>
      <c r="N100" s="839">
        <f t="shared" si="5"/>
        <v>0</v>
      </c>
      <c r="O100" s="816"/>
      <c r="P100" s="49"/>
      <c r="Q100" s="49">
        <f t="shared" si="6"/>
        <v>0</v>
      </c>
      <c r="R100" s="49">
        <f t="shared" si="7"/>
        <v>0</v>
      </c>
      <c r="S100" s="49"/>
      <c r="T100" s="315"/>
      <c r="U100" s="315"/>
      <c r="V100" s="315"/>
      <c r="W100" s="315"/>
      <c r="X100" s="315"/>
    </row>
    <row r="101" spans="1:24" ht="27.75" customHeight="1" x14ac:dyDescent="0.2">
      <c r="A101" s="813"/>
      <c r="B101" s="857">
        <f t="shared" si="4"/>
        <v>79</v>
      </c>
      <c r="C101" s="858"/>
      <c r="D101" s="855"/>
      <c r="E101" s="855"/>
      <c r="F101" s="855"/>
      <c r="G101" s="855"/>
      <c r="H101" s="855"/>
      <c r="I101" s="855"/>
      <c r="J101" s="855"/>
      <c r="K101" s="855"/>
      <c r="L101" s="859"/>
      <c r="M101" s="814"/>
      <c r="N101" s="839">
        <f t="shared" si="5"/>
        <v>0</v>
      </c>
      <c r="O101" s="816"/>
      <c r="P101" s="49"/>
      <c r="Q101" s="49">
        <f t="shared" si="6"/>
        <v>0</v>
      </c>
      <c r="R101" s="49">
        <f t="shared" si="7"/>
        <v>0</v>
      </c>
      <c r="S101" s="49"/>
      <c r="T101" s="315"/>
      <c r="U101" s="315"/>
      <c r="V101" s="315"/>
      <c r="W101" s="315"/>
      <c r="X101" s="315"/>
    </row>
    <row r="102" spans="1:24" ht="27.75" customHeight="1" x14ac:dyDescent="0.2">
      <c r="A102" s="813"/>
      <c r="B102" s="857">
        <f t="shared" si="4"/>
        <v>80</v>
      </c>
      <c r="C102" s="858"/>
      <c r="D102" s="855"/>
      <c r="E102" s="855"/>
      <c r="F102" s="855"/>
      <c r="G102" s="855"/>
      <c r="H102" s="855"/>
      <c r="I102" s="855"/>
      <c r="J102" s="855"/>
      <c r="K102" s="855"/>
      <c r="L102" s="859"/>
      <c r="M102" s="814"/>
      <c r="N102" s="839">
        <f t="shared" si="5"/>
        <v>0</v>
      </c>
      <c r="O102" s="816"/>
      <c r="P102" s="49"/>
      <c r="Q102" s="49">
        <f t="shared" si="6"/>
        <v>0</v>
      </c>
      <c r="R102" s="49">
        <f t="shared" si="7"/>
        <v>0</v>
      </c>
      <c r="S102" s="49"/>
      <c r="T102" s="315"/>
      <c r="U102" s="315"/>
      <c r="V102" s="315"/>
      <c r="W102" s="315"/>
      <c r="X102" s="315"/>
    </row>
    <row r="103" spans="1:24" ht="27.75" customHeight="1" x14ac:dyDescent="0.2">
      <c r="A103" s="813"/>
      <c r="B103" s="857">
        <f t="shared" si="4"/>
        <v>81</v>
      </c>
      <c r="C103" s="858"/>
      <c r="D103" s="855"/>
      <c r="E103" s="855"/>
      <c r="F103" s="855"/>
      <c r="G103" s="855"/>
      <c r="H103" s="855"/>
      <c r="I103" s="855"/>
      <c r="J103" s="855"/>
      <c r="K103" s="855"/>
      <c r="L103" s="859"/>
      <c r="M103" s="814"/>
      <c r="N103" s="839">
        <f t="shared" si="5"/>
        <v>0</v>
      </c>
      <c r="O103" s="816"/>
      <c r="P103" s="49"/>
      <c r="Q103" s="49">
        <f t="shared" si="6"/>
        <v>0</v>
      </c>
      <c r="R103" s="49">
        <f t="shared" si="7"/>
        <v>0</v>
      </c>
      <c r="S103" s="49"/>
      <c r="T103" s="315"/>
      <c r="U103" s="315"/>
      <c r="V103" s="315"/>
      <c r="W103" s="315"/>
      <c r="X103" s="315"/>
    </row>
    <row r="104" spans="1:24" ht="27.75" customHeight="1" x14ac:dyDescent="0.2">
      <c r="A104" s="813"/>
      <c r="B104" s="857">
        <f t="shared" si="4"/>
        <v>82</v>
      </c>
      <c r="C104" s="858"/>
      <c r="D104" s="855"/>
      <c r="E104" s="855"/>
      <c r="F104" s="855"/>
      <c r="G104" s="855"/>
      <c r="H104" s="855"/>
      <c r="I104" s="855"/>
      <c r="J104" s="855"/>
      <c r="K104" s="855"/>
      <c r="L104" s="859"/>
      <c r="M104" s="814"/>
      <c r="N104" s="839">
        <f t="shared" si="5"/>
        <v>0</v>
      </c>
      <c r="O104" s="816"/>
      <c r="P104" s="49"/>
      <c r="Q104" s="49">
        <f t="shared" si="6"/>
        <v>0</v>
      </c>
      <c r="R104" s="49">
        <f t="shared" si="7"/>
        <v>0</v>
      </c>
      <c r="S104" s="49"/>
      <c r="T104" s="315"/>
      <c r="U104" s="315"/>
      <c r="V104" s="315"/>
      <c r="W104" s="315"/>
      <c r="X104" s="315"/>
    </row>
    <row r="105" spans="1:24" ht="27.75" customHeight="1" x14ac:dyDescent="0.2">
      <c r="A105" s="813"/>
      <c r="B105" s="857">
        <f t="shared" si="4"/>
        <v>83</v>
      </c>
      <c r="C105" s="858"/>
      <c r="D105" s="855"/>
      <c r="E105" s="855"/>
      <c r="F105" s="855"/>
      <c r="G105" s="855"/>
      <c r="H105" s="855"/>
      <c r="I105" s="855"/>
      <c r="J105" s="855"/>
      <c r="K105" s="855"/>
      <c r="L105" s="859"/>
      <c r="M105" s="814"/>
      <c r="N105" s="839">
        <f t="shared" si="5"/>
        <v>0</v>
      </c>
      <c r="O105" s="816"/>
      <c r="P105" s="49"/>
      <c r="Q105" s="49">
        <f t="shared" si="6"/>
        <v>0</v>
      </c>
      <c r="R105" s="49">
        <f t="shared" si="7"/>
        <v>0</v>
      </c>
      <c r="S105" s="49"/>
      <c r="T105" s="315"/>
      <c r="U105" s="315"/>
      <c r="V105" s="315"/>
      <c r="W105" s="315"/>
      <c r="X105" s="315"/>
    </row>
    <row r="106" spans="1:24" ht="27.75" customHeight="1" x14ac:dyDescent="0.2">
      <c r="A106" s="813"/>
      <c r="B106" s="857">
        <f t="shared" si="4"/>
        <v>84</v>
      </c>
      <c r="C106" s="858"/>
      <c r="D106" s="855"/>
      <c r="E106" s="855"/>
      <c r="F106" s="855"/>
      <c r="G106" s="855"/>
      <c r="H106" s="855"/>
      <c r="I106" s="855"/>
      <c r="J106" s="855"/>
      <c r="K106" s="855"/>
      <c r="L106" s="859"/>
      <c r="M106" s="814"/>
      <c r="N106" s="839">
        <f t="shared" si="5"/>
        <v>0</v>
      </c>
      <c r="O106" s="816"/>
      <c r="P106" s="49"/>
      <c r="Q106" s="49">
        <f t="shared" si="6"/>
        <v>0</v>
      </c>
      <c r="R106" s="49">
        <f t="shared" si="7"/>
        <v>0</v>
      </c>
      <c r="S106" s="49"/>
      <c r="T106" s="315"/>
      <c r="U106" s="315"/>
      <c r="V106" s="315"/>
      <c r="W106" s="315"/>
      <c r="X106" s="315"/>
    </row>
    <row r="107" spans="1:24" ht="27.75" customHeight="1" x14ac:dyDescent="0.2">
      <c r="A107" s="813"/>
      <c r="B107" s="857">
        <f t="shared" si="4"/>
        <v>85</v>
      </c>
      <c r="C107" s="858"/>
      <c r="D107" s="855"/>
      <c r="E107" s="855"/>
      <c r="F107" s="855"/>
      <c r="G107" s="855"/>
      <c r="H107" s="855"/>
      <c r="I107" s="855"/>
      <c r="J107" s="855"/>
      <c r="K107" s="855"/>
      <c r="L107" s="859"/>
      <c r="M107" s="814"/>
      <c r="N107" s="839">
        <f t="shared" si="5"/>
        <v>0</v>
      </c>
      <c r="O107" s="816"/>
      <c r="P107" s="49"/>
      <c r="Q107" s="49">
        <f t="shared" si="6"/>
        <v>0</v>
      </c>
      <c r="R107" s="49">
        <f t="shared" si="7"/>
        <v>0</v>
      </c>
      <c r="S107" s="49"/>
      <c r="T107" s="315"/>
      <c r="U107" s="315"/>
      <c r="V107" s="315"/>
      <c r="W107" s="315"/>
      <c r="X107" s="315"/>
    </row>
    <row r="108" spans="1:24" ht="27.75" customHeight="1" x14ac:dyDescent="0.2">
      <c r="A108" s="813"/>
      <c r="B108" s="857">
        <f t="shared" si="4"/>
        <v>86</v>
      </c>
      <c r="C108" s="858"/>
      <c r="D108" s="855"/>
      <c r="E108" s="855"/>
      <c r="F108" s="855"/>
      <c r="G108" s="855"/>
      <c r="H108" s="855"/>
      <c r="I108" s="855"/>
      <c r="J108" s="855"/>
      <c r="K108" s="855"/>
      <c r="L108" s="859"/>
      <c r="M108" s="814"/>
      <c r="N108" s="839">
        <f t="shared" si="5"/>
        <v>0</v>
      </c>
      <c r="O108" s="816"/>
      <c r="P108" s="49"/>
      <c r="Q108" s="49">
        <f t="shared" si="6"/>
        <v>0</v>
      </c>
      <c r="R108" s="49">
        <f t="shared" si="7"/>
        <v>0</v>
      </c>
      <c r="S108" s="49"/>
      <c r="T108" s="315"/>
      <c r="U108" s="315"/>
      <c r="V108" s="315"/>
      <c r="W108" s="315"/>
      <c r="X108" s="315"/>
    </row>
    <row r="109" spans="1:24" ht="27.75" customHeight="1" x14ac:dyDescent="0.2">
      <c r="A109" s="813"/>
      <c r="B109" s="857">
        <f t="shared" si="4"/>
        <v>87</v>
      </c>
      <c r="C109" s="858"/>
      <c r="D109" s="855"/>
      <c r="E109" s="855"/>
      <c r="F109" s="855"/>
      <c r="G109" s="855"/>
      <c r="H109" s="855"/>
      <c r="I109" s="855"/>
      <c r="J109" s="855"/>
      <c r="K109" s="855"/>
      <c r="L109" s="859"/>
      <c r="M109" s="814"/>
      <c r="N109" s="839">
        <f t="shared" si="5"/>
        <v>0</v>
      </c>
      <c r="O109" s="816"/>
      <c r="P109" s="49"/>
      <c r="Q109" s="49">
        <f t="shared" si="6"/>
        <v>0</v>
      </c>
      <c r="R109" s="49">
        <f t="shared" si="7"/>
        <v>0</v>
      </c>
      <c r="S109" s="49"/>
      <c r="T109" s="315"/>
      <c r="U109" s="315"/>
      <c r="V109" s="315"/>
      <c r="W109" s="315"/>
      <c r="X109" s="315"/>
    </row>
    <row r="110" spans="1:24" ht="27.75" customHeight="1" x14ac:dyDescent="0.2">
      <c r="A110" s="813"/>
      <c r="B110" s="857">
        <f t="shared" si="4"/>
        <v>88</v>
      </c>
      <c r="C110" s="858"/>
      <c r="D110" s="855"/>
      <c r="E110" s="855"/>
      <c r="F110" s="855"/>
      <c r="G110" s="855"/>
      <c r="H110" s="855"/>
      <c r="I110" s="855"/>
      <c r="J110" s="855"/>
      <c r="K110" s="855"/>
      <c r="L110" s="859"/>
      <c r="M110" s="814"/>
      <c r="N110" s="839">
        <f t="shared" si="5"/>
        <v>0</v>
      </c>
      <c r="O110" s="816"/>
      <c r="P110" s="49"/>
      <c r="Q110" s="49">
        <f t="shared" si="6"/>
        <v>0</v>
      </c>
      <c r="R110" s="49">
        <f t="shared" si="7"/>
        <v>0</v>
      </c>
      <c r="S110" s="49"/>
      <c r="T110" s="315"/>
      <c r="U110" s="315"/>
      <c r="V110" s="315"/>
      <c r="W110" s="315"/>
      <c r="X110" s="315"/>
    </row>
    <row r="111" spans="1:24" ht="27.75" customHeight="1" x14ac:dyDescent="0.2">
      <c r="A111" s="813"/>
      <c r="B111" s="857">
        <f t="shared" si="4"/>
        <v>89</v>
      </c>
      <c r="C111" s="858"/>
      <c r="D111" s="855"/>
      <c r="E111" s="855"/>
      <c r="F111" s="855"/>
      <c r="G111" s="855"/>
      <c r="H111" s="855"/>
      <c r="I111" s="855"/>
      <c r="J111" s="855"/>
      <c r="K111" s="855"/>
      <c r="L111" s="859"/>
      <c r="M111" s="814"/>
      <c r="N111" s="839">
        <f t="shared" si="5"/>
        <v>0</v>
      </c>
      <c r="O111" s="816"/>
      <c r="P111" s="49"/>
      <c r="Q111" s="49">
        <f t="shared" si="6"/>
        <v>0</v>
      </c>
      <c r="R111" s="49">
        <f t="shared" si="7"/>
        <v>0</v>
      </c>
      <c r="S111" s="49"/>
      <c r="T111" s="315"/>
      <c r="U111" s="315"/>
      <c r="V111" s="315"/>
      <c r="W111" s="315"/>
      <c r="X111" s="315"/>
    </row>
    <row r="112" spans="1:24" ht="27.75" customHeight="1" x14ac:dyDescent="0.2">
      <c r="A112" s="813"/>
      <c r="B112" s="857">
        <f t="shared" si="4"/>
        <v>90</v>
      </c>
      <c r="C112" s="858"/>
      <c r="D112" s="855"/>
      <c r="E112" s="855"/>
      <c r="F112" s="855"/>
      <c r="G112" s="855"/>
      <c r="H112" s="855"/>
      <c r="I112" s="855"/>
      <c r="J112" s="855"/>
      <c r="K112" s="855"/>
      <c r="L112" s="859"/>
      <c r="M112" s="814"/>
      <c r="N112" s="839">
        <f t="shared" si="5"/>
        <v>0</v>
      </c>
      <c r="O112" s="816"/>
      <c r="P112" s="49"/>
      <c r="Q112" s="49">
        <f t="shared" si="6"/>
        <v>0</v>
      </c>
      <c r="R112" s="49">
        <f t="shared" si="7"/>
        <v>0</v>
      </c>
      <c r="S112" s="49"/>
      <c r="T112" s="315"/>
      <c r="U112" s="315"/>
      <c r="V112" s="315"/>
      <c r="W112" s="315"/>
      <c r="X112" s="315"/>
    </row>
    <row r="113" spans="1:24" ht="27.75" customHeight="1" x14ac:dyDescent="0.2">
      <c r="A113" s="813"/>
      <c r="B113" s="857">
        <f t="shared" si="4"/>
        <v>91</v>
      </c>
      <c r="C113" s="858"/>
      <c r="D113" s="855"/>
      <c r="E113" s="855"/>
      <c r="F113" s="855"/>
      <c r="G113" s="855"/>
      <c r="H113" s="855"/>
      <c r="I113" s="855"/>
      <c r="J113" s="855"/>
      <c r="K113" s="855"/>
      <c r="L113" s="859"/>
      <c r="M113" s="814"/>
      <c r="N113" s="839">
        <f t="shared" si="5"/>
        <v>0</v>
      </c>
      <c r="O113" s="816"/>
      <c r="P113" s="49"/>
      <c r="Q113" s="49">
        <f t="shared" si="6"/>
        <v>0</v>
      </c>
      <c r="R113" s="49">
        <f t="shared" si="7"/>
        <v>0</v>
      </c>
      <c r="S113" s="49"/>
      <c r="T113" s="315"/>
      <c r="U113" s="315"/>
      <c r="V113" s="315"/>
      <c r="W113" s="315"/>
      <c r="X113" s="315"/>
    </row>
    <row r="114" spans="1:24" ht="27.75" customHeight="1" x14ac:dyDescent="0.2">
      <c r="A114" s="813"/>
      <c r="B114" s="857">
        <f t="shared" si="4"/>
        <v>92</v>
      </c>
      <c r="C114" s="858"/>
      <c r="D114" s="855"/>
      <c r="E114" s="855"/>
      <c r="F114" s="855"/>
      <c r="G114" s="855"/>
      <c r="H114" s="855"/>
      <c r="I114" s="855"/>
      <c r="J114" s="855"/>
      <c r="K114" s="855"/>
      <c r="L114" s="859"/>
      <c r="M114" s="814"/>
      <c r="N114" s="839">
        <f t="shared" si="5"/>
        <v>0</v>
      </c>
      <c r="O114" s="816"/>
      <c r="P114" s="49"/>
      <c r="Q114" s="49">
        <f t="shared" si="6"/>
        <v>0</v>
      </c>
      <c r="R114" s="49">
        <f t="shared" si="7"/>
        <v>0</v>
      </c>
      <c r="S114" s="49"/>
      <c r="T114" s="315"/>
      <c r="U114" s="315"/>
      <c r="V114" s="315"/>
      <c r="W114" s="315"/>
      <c r="X114" s="315"/>
    </row>
    <row r="115" spans="1:24" ht="27.75" customHeight="1" x14ac:dyDescent="0.2">
      <c r="A115" s="813"/>
      <c r="B115" s="857">
        <f t="shared" si="4"/>
        <v>93</v>
      </c>
      <c r="C115" s="858"/>
      <c r="D115" s="855"/>
      <c r="E115" s="855"/>
      <c r="F115" s="855"/>
      <c r="G115" s="855"/>
      <c r="H115" s="855"/>
      <c r="I115" s="855"/>
      <c r="J115" s="855"/>
      <c r="K115" s="855"/>
      <c r="L115" s="859"/>
      <c r="M115" s="814"/>
      <c r="N115" s="839">
        <f t="shared" si="5"/>
        <v>0</v>
      </c>
      <c r="O115" s="816"/>
      <c r="P115" s="49"/>
      <c r="Q115" s="49">
        <f t="shared" si="6"/>
        <v>0</v>
      </c>
      <c r="R115" s="49">
        <f t="shared" si="7"/>
        <v>0</v>
      </c>
      <c r="S115" s="49"/>
      <c r="T115" s="315"/>
      <c r="U115" s="315"/>
      <c r="V115" s="315"/>
      <c r="W115" s="315"/>
      <c r="X115" s="315"/>
    </row>
    <row r="116" spans="1:24" ht="27.75" customHeight="1" x14ac:dyDescent="0.2">
      <c r="A116" s="813"/>
      <c r="B116" s="857">
        <f t="shared" si="4"/>
        <v>94</v>
      </c>
      <c r="C116" s="858"/>
      <c r="D116" s="855"/>
      <c r="E116" s="855"/>
      <c r="F116" s="855"/>
      <c r="G116" s="855"/>
      <c r="H116" s="855"/>
      <c r="I116" s="855"/>
      <c r="J116" s="855"/>
      <c r="K116" s="855"/>
      <c r="L116" s="859"/>
      <c r="M116" s="814"/>
      <c r="N116" s="839">
        <f t="shared" si="5"/>
        <v>0</v>
      </c>
      <c r="O116" s="816"/>
      <c r="P116" s="49"/>
      <c r="Q116" s="49">
        <f t="shared" si="6"/>
        <v>0</v>
      </c>
      <c r="R116" s="49">
        <f t="shared" si="7"/>
        <v>0</v>
      </c>
      <c r="S116" s="49"/>
      <c r="T116" s="315"/>
      <c r="U116" s="315"/>
      <c r="V116" s="315"/>
      <c r="W116" s="315"/>
      <c r="X116" s="315"/>
    </row>
    <row r="117" spans="1:24" ht="27.75" customHeight="1" x14ac:dyDescent="0.2">
      <c r="A117" s="813"/>
      <c r="B117" s="857">
        <f t="shared" si="4"/>
        <v>95</v>
      </c>
      <c r="C117" s="858"/>
      <c r="D117" s="855"/>
      <c r="E117" s="855"/>
      <c r="F117" s="855"/>
      <c r="G117" s="855"/>
      <c r="H117" s="855"/>
      <c r="I117" s="855"/>
      <c r="J117" s="855"/>
      <c r="K117" s="855"/>
      <c r="L117" s="859"/>
      <c r="M117" s="814"/>
      <c r="N117" s="839">
        <f t="shared" si="5"/>
        <v>0</v>
      </c>
      <c r="O117" s="816"/>
      <c r="P117" s="49"/>
      <c r="Q117" s="49">
        <f t="shared" si="6"/>
        <v>0</v>
      </c>
      <c r="R117" s="49">
        <f t="shared" si="7"/>
        <v>0</v>
      </c>
      <c r="S117" s="49"/>
      <c r="T117" s="315"/>
      <c r="U117" s="315"/>
      <c r="V117" s="315"/>
      <c r="W117" s="315"/>
      <c r="X117" s="315"/>
    </row>
    <row r="118" spans="1:24" ht="27.75" customHeight="1" x14ac:dyDescent="0.2">
      <c r="A118" s="813"/>
      <c r="B118" s="857">
        <f t="shared" si="4"/>
        <v>96</v>
      </c>
      <c r="C118" s="858"/>
      <c r="D118" s="855"/>
      <c r="E118" s="855"/>
      <c r="F118" s="855"/>
      <c r="G118" s="855"/>
      <c r="H118" s="855"/>
      <c r="I118" s="855"/>
      <c r="J118" s="855"/>
      <c r="K118" s="855"/>
      <c r="L118" s="859"/>
      <c r="M118" s="814"/>
      <c r="N118" s="839">
        <f t="shared" si="5"/>
        <v>0</v>
      </c>
      <c r="O118" s="816"/>
      <c r="P118" s="49"/>
      <c r="Q118" s="49">
        <f t="shared" si="6"/>
        <v>0</v>
      </c>
      <c r="R118" s="49">
        <f t="shared" si="7"/>
        <v>0</v>
      </c>
      <c r="S118" s="49"/>
      <c r="T118" s="315"/>
      <c r="U118" s="315"/>
      <c r="V118" s="315"/>
      <c r="W118" s="315"/>
      <c r="X118" s="315"/>
    </row>
    <row r="119" spans="1:24" ht="27.75" customHeight="1" x14ac:dyDescent="0.2">
      <c r="A119" s="813"/>
      <c r="B119" s="857">
        <f t="shared" si="4"/>
        <v>97</v>
      </c>
      <c r="C119" s="858"/>
      <c r="D119" s="855"/>
      <c r="E119" s="855"/>
      <c r="F119" s="855"/>
      <c r="G119" s="855"/>
      <c r="H119" s="855"/>
      <c r="I119" s="855"/>
      <c r="J119" s="855"/>
      <c r="K119" s="855"/>
      <c r="L119" s="859"/>
      <c r="M119" s="814"/>
      <c r="N119" s="839">
        <f t="shared" si="5"/>
        <v>0</v>
      </c>
      <c r="O119" s="816"/>
      <c r="P119" s="49"/>
      <c r="Q119" s="49">
        <f t="shared" si="6"/>
        <v>0</v>
      </c>
      <c r="R119" s="49">
        <f t="shared" si="7"/>
        <v>0</v>
      </c>
      <c r="S119" s="49"/>
      <c r="T119" s="315"/>
      <c r="U119" s="315"/>
      <c r="V119" s="315"/>
      <c r="W119" s="315"/>
      <c r="X119" s="315"/>
    </row>
    <row r="120" spans="1:24" ht="27.75" customHeight="1" x14ac:dyDescent="0.2">
      <c r="A120" s="813"/>
      <c r="B120" s="857">
        <f t="shared" si="4"/>
        <v>98</v>
      </c>
      <c r="C120" s="858"/>
      <c r="D120" s="855"/>
      <c r="E120" s="855"/>
      <c r="F120" s="855"/>
      <c r="G120" s="855"/>
      <c r="H120" s="855"/>
      <c r="I120" s="855"/>
      <c r="J120" s="855"/>
      <c r="K120" s="855"/>
      <c r="L120" s="859"/>
      <c r="M120" s="814"/>
      <c r="N120" s="839">
        <f t="shared" si="5"/>
        <v>0</v>
      </c>
      <c r="O120" s="816"/>
      <c r="P120" s="49"/>
      <c r="Q120" s="49">
        <f t="shared" si="6"/>
        <v>0</v>
      </c>
      <c r="R120" s="49">
        <f t="shared" si="7"/>
        <v>0</v>
      </c>
      <c r="S120" s="49"/>
      <c r="T120" s="315"/>
      <c r="U120" s="315"/>
      <c r="V120" s="315"/>
      <c r="W120" s="315"/>
      <c r="X120" s="315"/>
    </row>
    <row r="121" spans="1:24" ht="27.75" customHeight="1" x14ac:dyDescent="0.2">
      <c r="A121" s="813"/>
      <c r="B121" s="857">
        <f t="shared" si="4"/>
        <v>99</v>
      </c>
      <c r="C121" s="858"/>
      <c r="D121" s="855"/>
      <c r="E121" s="855"/>
      <c r="F121" s="855"/>
      <c r="G121" s="855"/>
      <c r="H121" s="855"/>
      <c r="I121" s="855"/>
      <c r="J121" s="855"/>
      <c r="K121" s="855"/>
      <c r="L121" s="859"/>
      <c r="M121" s="814"/>
      <c r="N121" s="839">
        <f t="shared" si="5"/>
        <v>0</v>
      </c>
      <c r="O121" s="816"/>
      <c r="P121" s="49"/>
      <c r="Q121" s="49">
        <f t="shared" si="6"/>
        <v>0</v>
      </c>
      <c r="R121" s="49">
        <f t="shared" si="7"/>
        <v>0</v>
      </c>
      <c r="S121" s="49"/>
      <c r="T121" s="315"/>
      <c r="U121" s="315"/>
      <c r="V121" s="315"/>
      <c r="W121" s="315"/>
      <c r="X121" s="315"/>
    </row>
    <row r="122" spans="1:24" ht="27.75" customHeight="1" x14ac:dyDescent="0.2">
      <c r="A122" s="813"/>
      <c r="B122" s="857">
        <f t="shared" si="4"/>
        <v>100</v>
      </c>
      <c r="C122" s="858"/>
      <c r="D122" s="855"/>
      <c r="E122" s="855"/>
      <c r="F122" s="855"/>
      <c r="G122" s="855"/>
      <c r="H122" s="855"/>
      <c r="I122" s="855"/>
      <c r="J122" s="855"/>
      <c r="K122" s="855"/>
      <c r="L122" s="859"/>
      <c r="M122" s="814"/>
      <c r="N122" s="839">
        <f t="shared" si="5"/>
        <v>0</v>
      </c>
      <c r="O122" s="816"/>
      <c r="P122" s="49"/>
      <c r="Q122" s="49">
        <f t="shared" si="6"/>
        <v>0</v>
      </c>
      <c r="R122" s="49">
        <f t="shared" si="7"/>
        <v>0</v>
      </c>
      <c r="S122" s="49"/>
      <c r="T122" s="315"/>
      <c r="U122" s="315"/>
      <c r="V122" s="315"/>
      <c r="W122" s="315"/>
      <c r="X122" s="315"/>
    </row>
    <row r="123" spans="1:24" ht="27.75" customHeight="1" x14ac:dyDescent="0.2">
      <c r="A123" s="813"/>
      <c r="B123" s="857">
        <f t="shared" si="4"/>
        <v>101</v>
      </c>
      <c r="C123" s="858"/>
      <c r="D123" s="855"/>
      <c r="E123" s="855"/>
      <c r="F123" s="855"/>
      <c r="G123" s="855"/>
      <c r="H123" s="855"/>
      <c r="I123" s="855"/>
      <c r="J123" s="855"/>
      <c r="K123" s="855"/>
      <c r="L123" s="859"/>
      <c r="M123" s="814"/>
      <c r="N123" s="839">
        <f t="shared" si="5"/>
        <v>0</v>
      </c>
      <c r="O123" s="816"/>
      <c r="P123" s="49"/>
      <c r="Q123" s="49">
        <f t="shared" si="6"/>
        <v>0</v>
      </c>
      <c r="R123" s="49">
        <f t="shared" si="7"/>
        <v>0</v>
      </c>
      <c r="S123" s="49"/>
      <c r="T123" s="315"/>
      <c r="U123" s="315"/>
      <c r="V123" s="315"/>
      <c r="W123" s="315"/>
      <c r="X123" s="315"/>
    </row>
    <row r="124" spans="1:24" ht="27.75" customHeight="1" x14ac:dyDescent="0.2">
      <c r="A124" s="813"/>
      <c r="B124" s="857">
        <f t="shared" si="4"/>
        <v>102</v>
      </c>
      <c r="C124" s="858"/>
      <c r="D124" s="855"/>
      <c r="E124" s="855"/>
      <c r="F124" s="855"/>
      <c r="G124" s="855"/>
      <c r="H124" s="855"/>
      <c r="I124" s="855"/>
      <c r="J124" s="855"/>
      <c r="K124" s="855"/>
      <c r="L124" s="859"/>
      <c r="M124" s="814"/>
      <c r="N124" s="839">
        <f t="shared" si="5"/>
        <v>0</v>
      </c>
      <c r="O124" s="816"/>
      <c r="P124" s="49"/>
      <c r="Q124" s="49">
        <f t="shared" si="6"/>
        <v>0</v>
      </c>
      <c r="R124" s="49">
        <f t="shared" si="7"/>
        <v>0</v>
      </c>
      <c r="S124" s="49"/>
      <c r="T124" s="315"/>
      <c r="U124" s="315"/>
      <c r="V124" s="315"/>
      <c r="W124" s="315"/>
      <c r="X124" s="315"/>
    </row>
    <row r="125" spans="1:24" ht="27.75" customHeight="1" x14ac:dyDescent="0.2">
      <c r="A125" s="813"/>
      <c r="B125" s="857">
        <f t="shared" si="4"/>
        <v>103</v>
      </c>
      <c r="C125" s="858"/>
      <c r="D125" s="855"/>
      <c r="E125" s="855"/>
      <c r="F125" s="855"/>
      <c r="G125" s="855"/>
      <c r="H125" s="855"/>
      <c r="I125" s="855"/>
      <c r="J125" s="855"/>
      <c r="K125" s="855"/>
      <c r="L125" s="859"/>
      <c r="M125" s="814"/>
      <c r="N125" s="839">
        <f t="shared" si="5"/>
        <v>0</v>
      </c>
      <c r="O125" s="816"/>
      <c r="P125" s="49"/>
      <c r="Q125" s="49">
        <f t="shared" si="6"/>
        <v>0</v>
      </c>
      <c r="R125" s="49">
        <f t="shared" si="7"/>
        <v>0</v>
      </c>
      <c r="S125" s="49"/>
      <c r="T125" s="315"/>
      <c r="U125" s="315"/>
      <c r="V125" s="315"/>
      <c r="W125" s="315"/>
      <c r="X125" s="315"/>
    </row>
    <row r="126" spans="1:24" ht="27.75" customHeight="1" x14ac:dyDescent="0.2">
      <c r="A126" s="813"/>
      <c r="B126" s="857">
        <f t="shared" si="4"/>
        <v>104</v>
      </c>
      <c r="C126" s="858"/>
      <c r="D126" s="855"/>
      <c r="E126" s="855"/>
      <c r="F126" s="855"/>
      <c r="G126" s="855"/>
      <c r="H126" s="855"/>
      <c r="I126" s="855"/>
      <c r="J126" s="855"/>
      <c r="K126" s="855"/>
      <c r="L126" s="859"/>
      <c r="M126" s="814"/>
      <c r="N126" s="839">
        <f t="shared" si="5"/>
        <v>0</v>
      </c>
      <c r="O126" s="816"/>
      <c r="P126" s="49"/>
      <c r="Q126" s="49">
        <f t="shared" si="6"/>
        <v>0</v>
      </c>
      <c r="R126" s="49">
        <f t="shared" si="7"/>
        <v>0</v>
      </c>
      <c r="S126" s="49"/>
      <c r="T126" s="315"/>
      <c r="U126" s="315"/>
      <c r="V126" s="315"/>
      <c r="W126" s="315"/>
      <c r="X126" s="315"/>
    </row>
    <row r="127" spans="1:24" ht="27.75" customHeight="1" x14ac:dyDescent="0.2">
      <c r="A127" s="813"/>
      <c r="B127" s="857">
        <f t="shared" si="4"/>
        <v>105</v>
      </c>
      <c r="C127" s="858"/>
      <c r="D127" s="855"/>
      <c r="E127" s="855"/>
      <c r="F127" s="855"/>
      <c r="G127" s="855"/>
      <c r="H127" s="855"/>
      <c r="I127" s="855"/>
      <c r="J127" s="855"/>
      <c r="K127" s="855"/>
      <c r="L127" s="859"/>
      <c r="M127" s="814"/>
      <c r="N127" s="839">
        <f t="shared" si="5"/>
        <v>0</v>
      </c>
      <c r="O127" s="816"/>
      <c r="P127" s="49"/>
      <c r="Q127" s="49">
        <f t="shared" si="6"/>
        <v>0</v>
      </c>
      <c r="R127" s="49">
        <f t="shared" si="7"/>
        <v>0</v>
      </c>
      <c r="S127" s="49"/>
      <c r="T127" s="315"/>
      <c r="U127" s="315"/>
      <c r="V127" s="315"/>
      <c r="W127" s="315"/>
      <c r="X127" s="315"/>
    </row>
    <row r="128" spans="1:24" ht="27.75" customHeight="1" x14ac:dyDescent="0.2">
      <c r="A128" s="813"/>
      <c r="B128" s="857">
        <f t="shared" si="4"/>
        <v>106</v>
      </c>
      <c r="C128" s="858"/>
      <c r="D128" s="855"/>
      <c r="E128" s="855"/>
      <c r="F128" s="855"/>
      <c r="G128" s="855"/>
      <c r="H128" s="855"/>
      <c r="I128" s="855"/>
      <c r="J128" s="855"/>
      <c r="K128" s="855"/>
      <c r="L128" s="859"/>
      <c r="M128" s="814"/>
      <c r="N128" s="839">
        <f t="shared" si="5"/>
        <v>0</v>
      </c>
      <c r="O128" s="816"/>
      <c r="P128" s="49"/>
      <c r="Q128" s="49">
        <f t="shared" si="6"/>
        <v>0</v>
      </c>
      <c r="R128" s="49">
        <f t="shared" si="7"/>
        <v>0</v>
      </c>
      <c r="S128" s="49"/>
      <c r="T128" s="315"/>
      <c r="U128" s="315"/>
      <c r="V128" s="315"/>
      <c r="W128" s="315"/>
      <c r="X128" s="315"/>
    </row>
    <row r="129" spans="1:24" ht="27.75" customHeight="1" x14ac:dyDescent="0.2">
      <c r="A129" s="813"/>
      <c r="B129" s="857">
        <f t="shared" si="4"/>
        <v>107</v>
      </c>
      <c r="C129" s="858"/>
      <c r="D129" s="855"/>
      <c r="E129" s="855"/>
      <c r="F129" s="855"/>
      <c r="G129" s="855"/>
      <c r="H129" s="855"/>
      <c r="I129" s="855"/>
      <c r="J129" s="855"/>
      <c r="K129" s="855"/>
      <c r="L129" s="859"/>
      <c r="M129" s="814"/>
      <c r="N129" s="839">
        <f t="shared" si="5"/>
        <v>0</v>
      </c>
      <c r="O129" s="816"/>
      <c r="P129" s="49"/>
      <c r="Q129" s="49">
        <f t="shared" si="6"/>
        <v>0</v>
      </c>
      <c r="R129" s="49">
        <f t="shared" si="7"/>
        <v>0</v>
      </c>
      <c r="S129" s="49"/>
      <c r="T129" s="315"/>
      <c r="U129" s="315"/>
      <c r="V129" s="315"/>
      <c r="W129" s="315"/>
      <c r="X129" s="315"/>
    </row>
    <row r="130" spans="1:24" ht="27.75" customHeight="1" x14ac:dyDescent="0.2">
      <c r="A130" s="813"/>
      <c r="B130" s="857">
        <f t="shared" si="4"/>
        <v>108</v>
      </c>
      <c r="C130" s="858"/>
      <c r="D130" s="855"/>
      <c r="E130" s="855"/>
      <c r="F130" s="855"/>
      <c r="G130" s="855"/>
      <c r="H130" s="855"/>
      <c r="I130" s="855"/>
      <c r="J130" s="855"/>
      <c r="K130" s="855"/>
      <c r="L130" s="859"/>
      <c r="M130" s="814"/>
      <c r="N130" s="839">
        <f t="shared" si="5"/>
        <v>0</v>
      </c>
      <c r="O130" s="816"/>
      <c r="P130" s="49"/>
      <c r="Q130" s="49">
        <f t="shared" si="6"/>
        <v>0</v>
      </c>
      <c r="R130" s="49">
        <f t="shared" si="7"/>
        <v>0</v>
      </c>
      <c r="S130" s="49"/>
      <c r="T130" s="315"/>
      <c r="U130" s="315"/>
      <c r="V130" s="315"/>
      <c r="W130" s="315"/>
      <c r="X130" s="315"/>
    </row>
    <row r="131" spans="1:24" ht="27.75" customHeight="1" x14ac:dyDescent="0.2">
      <c r="A131" s="813"/>
      <c r="B131" s="857">
        <f t="shared" si="4"/>
        <v>109</v>
      </c>
      <c r="C131" s="858"/>
      <c r="D131" s="855"/>
      <c r="E131" s="855"/>
      <c r="F131" s="855"/>
      <c r="G131" s="855"/>
      <c r="H131" s="855"/>
      <c r="I131" s="855"/>
      <c r="J131" s="855"/>
      <c r="K131" s="855"/>
      <c r="L131" s="859"/>
      <c r="M131" s="814"/>
      <c r="N131" s="839">
        <f t="shared" si="5"/>
        <v>0</v>
      </c>
      <c r="O131" s="816"/>
      <c r="P131" s="49"/>
      <c r="Q131" s="49">
        <f t="shared" si="6"/>
        <v>0</v>
      </c>
      <c r="R131" s="49">
        <f t="shared" si="7"/>
        <v>0</v>
      </c>
      <c r="S131" s="49"/>
      <c r="T131" s="315"/>
      <c r="U131" s="315"/>
      <c r="V131" s="315"/>
      <c r="W131" s="315"/>
      <c r="X131" s="315"/>
    </row>
    <row r="132" spans="1:24" ht="27.75" customHeight="1" x14ac:dyDescent="0.2">
      <c r="A132" s="813"/>
      <c r="B132" s="857">
        <f t="shared" si="4"/>
        <v>110</v>
      </c>
      <c r="C132" s="858"/>
      <c r="D132" s="855"/>
      <c r="E132" s="855"/>
      <c r="F132" s="855"/>
      <c r="G132" s="855"/>
      <c r="H132" s="855"/>
      <c r="I132" s="855"/>
      <c r="J132" s="855"/>
      <c r="K132" s="855"/>
      <c r="L132" s="859"/>
      <c r="M132" s="814"/>
      <c r="N132" s="839">
        <f t="shared" si="5"/>
        <v>0</v>
      </c>
      <c r="O132" s="816"/>
      <c r="P132" s="49"/>
      <c r="Q132" s="49">
        <f t="shared" si="6"/>
        <v>0</v>
      </c>
      <c r="R132" s="49">
        <f t="shared" si="7"/>
        <v>0</v>
      </c>
      <c r="S132" s="49"/>
      <c r="T132" s="315"/>
      <c r="U132" s="315"/>
      <c r="V132" s="315"/>
      <c r="W132" s="315"/>
      <c r="X132" s="315"/>
    </row>
    <row r="133" spans="1:24" ht="27.75" customHeight="1" x14ac:dyDescent="0.2">
      <c r="A133" s="813"/>
      <c r="B133" s="857">
        <f t="shared" si="4"/>
        <v>111</v>
      </c>
      <c r="C133" s="858"/>
      <c r="D133" s="855"/>
      <c r="E133" s="855"/>
      <c r="F133" s="855"/>
      <c r="G133" s="855"/>
      <c r="H133" s="855"/>
      <c r="I133" s="855"/>
      <c r="J133" s="855"/>
      <c r="K133" s="855"/>
      <c r="L133" s="859"/>
      <c r="M133" s="814"/>
      <c r="N133" s="839">
        <f t="shared" si="5"/>
        <v>0</v>
      </c>
      <c r="O133" s="816"/>
      <c r="P133" s="49"/>
      <c r="Q133" s="49">
        <f t="shared" si="6"/>
        <v>0</v>
      </c>
      <c r="R133" s="49">
        <f t="shared" si="7"/>
        <v>0</v>
      </c>
      <c r="S133" s="49"/>
      <c r="T133" s="315"/>
      <c r="U133" s="315"/>
      <c r="V133" s="315"/>
      <c r="W133" s="315"/>
      <c r="X133" s="315"/>
    </row>
    <row r="134" spans="1:24" ht="27.75" customHeight="1" x14ac:dyDescent="0.2">
      <c r="A134" s="813"/>
      <c r="B134" s="857">
        <f t="shared" si="4"/>
        <v>112</v>
      </c>
      <c r="C134" s="858"/>
      <c r="D134" s="855"/>
      <c r="E134" s="855"/>
      <c r="F134" s="855"/>
      <c r="G134" s="855"/>
      <c r="H134" s="855"/>
      <c r="I134" s="855"/>
      <c r="J134" s="855"/>
      <c r="K134" s="855"/>
      <c r="L134" s="859"/>
      <c r="M134" s="814"/>
      <c r="N134" s="839">
        <f t="shared" si="5"/>
        <v>0</v>
      </c>
      <c r="O134" s="816"/>
      <c r="P134" s="49"/>
      <c r="Q134" s="49">
        <f t="shared" si="6"/>
        <v>0</v>
      </c>
      <c r="R134" s="49">
        <f t="shared" si="7"/>
        <v>0</v>
      </c>
      <c r="S134" s="49"/>
      <c r="T134" s="315"/>
      <c r="U134" s="315"/>
      <c r="V134" s="315"/>
      <c r="W134" s="315"/>
      <c r="X134" s="315"/>
    </row>
    <row r="135" spans="1:24" ht="27.75" customHeight="1" x14ac:dyDescent="0.2">
      <c r="A135" s="813"/>
      <c r="B135" s="857">
        <f t="shared" si="4"/>
        <v>113</v>
      </c>
      <c r="C135" s="858"/>
      <c r="D135" s="855"/>
      <c r="E135" s="855"/>
      <c r="F135" s="855"/>
      <c r="G135" s="855"/>
      <c r="H135" s="855"/>
      <c r="I135" s="855"/>
      <c r="J135" s="855"/>
      <c r="K135" s="855"/>
      <c r="L135" s="859"/>
      <c r="M135" s="814"/>
      <c r="N135" s="839">
        <f t="shared" si="5"/>
        <v>0</v>
      </c>
      <c r="O135" s="816"/>
      <c r="P135" s="49"/>
      <c r="Q135" s="49">
        <f t="shared" si="6"/>
        <v>0</v>
      </c>
      <c r="R135" s="49">
        <f t="shared" si="7"/>
        <v>0</v>
      </c>
      <c r="S135" s="49"/>
      <c r="T135" s="315"/>
      <c r="U135" s="315"/>
      <c r="V135" s="315"/>
      <c r="W135" s="315"/>
      <c r="X135" s="315"/>
    </row>
    <row r="136" spans="1:24" ht="27.75" customHeight="1" x14ac:dyDescent="0.2">
      <c r="A136" s="813"/>
      <c r="B136" s="857">
        <f t="shared" si="4"/>
        <v>114</v>
      </c>
      <c r="C136" s="858"/>
      <c r="D136" s="855"/>
      <c r="E136" s="855"/>
      <c r="F136" s="855"/>
      <c r="G136" s="855"/>
      <c r="H136" s="855"/>
      <c r="I136" s="855"/>
      <c r="J136" s="855"/>
      <c r="K136" s="855"/>
      <c r="L136" s="859"/>
      <c r="M136" s="814"/>
      <c r="N136" s="839">
        <f t="shared" si="5"/>
        <v>0</v>
      </c>
      <c r="O136" s="816"/>
      <c r="P136" s="49"/>
      <c r="Q136" s="49">
        <f t="shared" si="6"/>
        <v>0</v>
      </c>
      <c r="R136" s="49">
        <f t="shared" si="7"/>
        <v>0</v>
      </c>
      <c r="S136" s="49"/>
      <c r="T136" s="315"/>
      <c r="U136" s="315"/>
      <c r="V136" s="315"/>
      <c r="W136" s="315"/>
      <c r="X136" s="315"/>
    </row>
    <row r="137" spans="1:24" ht="27.75" customHeight="1" x14ac:dyDescent="0.2">
      <c r="A137" s="813"/>
      <c r="B137" s="857">
        <f t="shared" si="4"/>
        <v>115</v>
      </c>
      <c r="C137" s="858"/>
      <c r="D137" s="855"/>
      <c r="E137" s="855"/>
      <c r="F137" s="855"/>
      <c r="G137" s="855"/>
      <c r="H137" s="855"/>
      <c r="I137" s="855"/>
      <c r="J137" s="855"/>
      <c r="K137" s="855"/>
      <c r="L137" s="859"/>
      <c r="M137" s="814"/>
      <c r="N137" s="839">
        <f t="shared" si="5"/>
        <v>0</v>
      </c>
      <c r="O137" s="816"/>
      <c r="P137" s="49"/>
      <c r="Q137" s="49">
        <f t="shared" si="6"/>
        <v>0</v>
      </c>
      <c r="R137" s="49">
        <f t="shared" si="7"/>
        <v>0</v>
      </c>
      <c r="S137" s="49"/>
      <c r="T137" s="315"/>
      <c r="U137" s="315"/>
      <c r="V137" s="315"/>
      <c r="W137" s="315"/>
      <c r="X137" s="315"/>
    </row>
    <row r="138" spans="1:24" ht="27.75" customHeight="1" x14ac:dyDescent="0.2">
      <c r="A138" s="813"/>
      <c r="B138" s="857">
        <f t="shared" si="4"/>
        <v>116</v>
      </c>
      <c r="C138" s="858"/>
      <c r="D138" s="855"/>
      <c r="E138" s="855"/>
      <c r="F138" s="855"/>
      <c r="G138" s="855"/>
      <c r="H138" s="855"/>
      <c r="I138" s="855"/>
      <c r="J138" s="855"/>
      <c r="K138" s="855"/>
      <c r="L138" s="859"/>
      <c r="M138" s="814"/>
      <c r="N138" s="839">
        <f t="shared" si="5"/>
        <v>0</v>
      </c>
      <c r="O138" s="816"/>
      <c r="P138" s="49"/>
      <c r="Q138" s="49">
        <f t="shared" si="6"/>
        <v>0</v>
      </c>
      <c r="R138" s="49">
        <f t="shared" si="7"/>
        <v>0</v>
      </c>
      <c r="S138" s="49"/>
      <c r="T138" s="315"/>
      <c r="U138" s="315"/>
      <c r="V138" s="315"/>
      <c r="W138" s="315"/>
      <c r="X138" s="315"/>
    </row>
    <row r="139" spans="1:24" ht="27.75" customHeight="1" x14ac:dyDescent="0.2">
      <c r="A139" s="813"/>
      <c r="B139" s="857">
        <f t="shared" si="4"/>
        <v>117</v>
      </c>
      <c r="C139" s="858"/>
      <c r="D139" s="855"/>
      <c r="E139" s="855"/>
      <c r="F139" s="855"/>
      <c r="G139" s="855"/>
      <c r="H139" s="855"/>
      <c r="I139" s="855"/>
      <c r="J139" s="855"/>
      <c r="K139" s="855"/>
      <c r="L139" s="859"/>
      <c r="M139" s="814"/>
      <c r="N139" s="839">
        <f t="shared" si="5"/>
        <v>0</v>
      </c>
      <c r="O139" s="816"/>
      <c r="P139" s="49"/>
      <c r="Q139" s="49">
        <f t="shared" si="6"/>
        <v>0</v>
      </c>
      <c r="R139" s="49">
        <f t="shared" si="7"/>
        <v>0</v>
      </c>
      <c r="S139" s="49"/>
      <c r="T139" s="315"/>
      <c r="U139" s="315"/>
      <c r="V139" s="315"/>
      <c r="W139" s="315"/>
      <c r="X139" s="315"/>
    </row>
    <row r="140" spans="1:24" ht="27.75" customHeight="1" x14ac:dyDescent="0.2">
      <c r="A140" s="813"/>
      <c r="B140" s="857">
        <f t="shared" si="4"/>
        <v>118</v>
      </c>
      <c r="C140" s="858"/>
      <c r="D140" s="855"/>
      <c r="E140" s="855"/>
      <c r="F140" s="855"/>
      <c r="G140" s="855"/>
      <c r="H140" s="855"/>
      <c r="I140" s="855"/>
      <c r="J140" s="855"/>
      <c r="K140" s="855"/>
      <c r="L140" s="859"/>
      <c r="M140" s="814"/>
      <c r="N140" s="839">
        <f t="shared" si="5"/>
        <v>0</v>
      </c>
      <c r="O140" s="816"/>
      <c r="P140" s="49"/>
      <c r="Q140" s="49">
        <f t="shared" si="6"/>
        <v>0</v>
      </c>
      <c r="R140" s="49">
        <f t="shared" si="7"/>
        <v>0</v>
      </c>
      <c r="S140" s="49"/>
      <c r="T140" s="315"/>
      <c r="U140" s="315"/>
      <c r="V140" s="315"/>
      <c r="W140" s="315"/>
      <c r="X140" s="315"/>
    </row>
    <row r="141" spans="1:24" ht="27.75" customHeight="1" x14ac:dyDescent="0.2">
      <c r="A141" s="813"/>
      <c r="B141" s="857">
        <f t="shared" si="4"/>
        <v>119</v>
      </c>
      <c r="C141" s="858"/>
      <c r="D141" s="855"/>
      <c r="E141" s="855"/>
      <c r="F141" s="855"/>
      <c r="G141" s="855"/>
      <c r="H141" s="855"/>
      <c r="I141" s="855"/>
      <c r="J141" s="855"/>
      <c r="K141" s="855"/>
      <c r="L141" s="859"/>
      <c r="M141" s="814"/>
      <c r="N141" s="839">
        <f t="shared" si="5"/>
        <v>0</v>
      </c>
      <c r="O141" s="816"/>
      <c r="P141" s="49"/>
      <c r="Q141" s="49">
        <f t="shared" si="6"/>
        <v>0</v>
      </c>
      <c r="R141" s="49">
        <f t="shared" si="7"/>
        <v>0</v>
      </c>
      <c r="S141" s="49"/>
      <c r="T141" s="315"/>
      <c r="U141" s="315"/>
      <c r="V141" s="315"/>
      <c r="W141" s="315"/>
      <c r="X141" s="315"/>
    </row>
    <row r="142" spans="1:24" ht="27.75" customHeight="1" x14ac:dyDescent="0.2">
      <c r="A142" s="813"/>
      <c r="B142" s="857">
        <f t="shared" si="4"/>
        <v>120</v>
      </c>
      <c r="C142" s="858"/>
      <c r="D142" s="855"/>
      <c r="E142" s="855"/>
      <c r="F142" s="855"/>
      <c r="G142" s="855"/>
      <c r="H142" s="855"/>
      <c r="I142" s="855"/>
      <c r="J142" s="855"/>
      <c r="K142" s="855"/>
      <c r="L142" s="859"/>
      <c r="M142" s="814"/>
      <c r="N142" s="839">
        <f t="shared" si="5"/>
        <v>0</v>
      </c>
      <c r="O142" s="816"/>
      <c r="P142" s="49"/>
      <c r="Q142" s="49">
        <f t="shared" si="6"/>
        <v>0</v>
      </c>
      <c r="R142" s="49">
        <f t="shared" si="7"/>
        <v>0</v>
      </c>
      <c r="S142" s="49"/>
      <c r="T142" s="315"/>
      <c r="U142" s="315"/>
      <c r="V142" s="315"/>
      <c r="W142" s="315"/>
      <c r="X142" s="315"/>
    </row>
    <row r="143" spans="1:24" ht="27.75" customHeight="1" x14ac:dyDescent="0.2">
      <c r="A143" s="813"/>
      <c r="B143" s="857">
        <f t="shared" si="4"/>
        <v>121</v>
      </c>
      <c r="C143" s="858"/>
      <c r="D143" s="855"/>
      <c r="E143" s="855"/>
      <c r="F143" s="855"/>
      <c r="G143" s="855"/>
      <c r="H143" s="855"/>
      <c r="I143" s="855"/>
      <c r="J143" s="855"/>
      <c r="K143" s="855"/>
      <c r="L143" s="859"/>
      <c r="M143" s="814"/>
      <c r="N143" s="839">
        <f t="shared" si="5"/>
        <v>0</v>
      </c>
      <c r="O143" s="816"/>
      <c r="P143" s="49"/>
      <c r="Q143" s="49">
        <f t="shared" si="6"/>
        <v>0</v>
      </c>
      <c r="R143" s="49">
        <f t="shared" si="7"/>
        <v>0</v>
      </c>
      <c r="S143" s="49"/>
      <c r="T143" s="315"/>
      <c r="U143" s="315"/>
      <c r="V143" s="315"/>
      <c r="W143" s="315"/>
      <c r="X143" s="315"/>
    </row>
    <row r="144" spans="1:24" ht="27.75" customHeight="1" x14ac:dyDescent="0.2">
      <c r="A144" s="813"/>
      <c r="B144" s="857">
        <f t="shared" si="4"/>
        <v>122</v>
      </c>
      <c r="C144" s="858"/>
      <c r="D144" s="855"/>
      <c r="E144" s="855"/>
      <c r="F144" s="855"/>
      <c r="G144" s="855"/>
      <c r="H144" s="855"/>
      <c r="I144" s="855"/>
      <c r="J144" s="855"/>
      <c r="K144" s="855"/>
      <c r="L144" s="859"/>
      <c r="M144" s="814"/>
      <c r="N144" s="839">
        <f t="shared" si="5"/>
        <v>0</v>
      </c>
      <c r="O144" s="816"/>
      <c r="P144" s="49"/>
      <c r="Q144" s="49">
        <f t="shared" si="6"/>
        <v>0</v>
      </c>
      <c r="R144" s="49">
        <f t="shared" si="7"/>
        <v>0</v>
      </c>
      <c r="S144" s="49"/>
      <c r="T144" s="315"/>
      <c r="U144" s="315"/>
      <c r="V144" s="315"/>
      <c r="W144" s="315"/>
      <c r="X144" s="315"/>
    </row>
    <row r="145" spans="1:24" ht="27.75" customHeight="1" x14ac:dyDescent="0.2">
      <c r="A145" s="813"/>
      <c r="B145" s="857">
        <f t="shared" si="4"/>
        <v>123</v>
      </c>
      <c r="C145" s="858"/>
      <c r="D145" s="855"/>
      <c r="E145" s="855"/>
      <c r="F145" s="855"/>
      <c r="G145" s="855"/>
      <c r="H145" s="855"/>
      <c r="I145" s="855"/>
      <c r="J145" s="855"/>
      <c r="K145" s="855"/>
      <c r="L145" s="859"/>
      <c r="M145" s="814"/>
      <c r="N145" s="839">
        <f t="shared" si="5"/>
        <v>0</v>
      </c>
      <c r="O145" s="816"/>
      <c r="P145" s="49"/>
      <c r="Q145" s="49">
        <f t="shared" si="6"/>
        <v>0</v>
      </c>
      <c r="R145" s="49">
        <f t="shared" si="7"/>
        <v>0</v>
      </c>
      <c r="S145" s="49"/>
      <c r="T145" s="315"/>
      <c r="U145" s="315"/>
      <c r="V145" s="315"/>
      <c r="W145" s="315"/>
      <c r="X145" s="315"/>
    </row>
    <row r="146" spans="1:24" ht="27.75" customHeight="1" x14ac:dyDescent="0.2">
      <c r="A146" s="813"/>
      <c r="B146" s="857">
        <f t="shared" si="4"/>
        <v>124</v>
      </c>
      <c r="C146" s="858"/>
      <c r="D146" s="855"/>
      <c r="E146" s="855"/>
      <c r="F146" s="855"/>
      <c r="G146" s="855"/>
      <c r="H146" s="855"/>
      <c r="I146" s="855"/>
      <c r="J146" s="855"/>
      <c r="K146" s="855"/>
      <c r="L146" s="859"/>
      <c r="M146" s="814"/>
      <c r="N146" s="839">
        <f t="shared" si="5"/>
        <v>0</v>
      </c>
      <c r="O146" s="816"/>
      <c r="P146" s="49"/>
      <c r="Q146" s="49">
        <f t="shared" si="6"/>
        <v>0</v>
      </c>
      <c r="R146" s="49">
        <f t="shared" si="7"/>
        <v>0</v>
      </c>
      <c r="S146" s="49"/>
      <c r="T146" s="315"/>
      <c r="U146" s="315"/>
      <c r="V146" s="315"/>
      <c r="W146" s="315"/>
      <c r="X146" s="315"/>
    </row>
    <row r="147" spans="1:24" ht="27.75" customHeight="1" x14ac:dyDescent="0.2">
      <c r="A147" s="813"/>
      <c r="B147" s="857">
        <f t="shared" si="4"/>
        <v>125</v>
      </c>
      <c r="C147" s="858"/>
      <c r="D147" s="855"/>
      <c r="E147" s="855"/>
      <c r="F147" s="855"/>
      <c r="G147" s="855"/>
      <c r="H147" s="855"/>
      <c r="I147" s="855"/>
      <c r="J147" s="855"/>
      <c r="K147" s="855"/>
      <c r="L147" s="859"/>
      <c r="M147" s="814"/>
      <c r="N147" s="839">
        <f t="shared" si="5"/>
        <v>0</v>
      </c>
      <c r="O147" s="816"/>
      <c r="P147" s="49"/>
      <c r="Q147" s="49">
        <f t="shared" si="6"/>
        <v>0</v>
      </c>
      <c r="R147" s="49">
        <f t="shared" si="7"/>
        <v>0</v>
      </c>
      <c r="S147" s="49"/>
      <c r="T147" s="315"/>
      <c r="U147" s="315"/>
      <c r="V147" s="315"/>
      <c r="W147" s="315"/>
      <c r="X147" s="315"/>
    </row>
    <row r="148" spans="1:24" ht="27.75" customHeight="1" x14ac:dyDescent="0.2">
      <c r="A148" s="813"/>
      <c r="B148" s="857">
        <f t="shared" si="4"/>
        <v>126</v>
      </c>
      <c r="C148" s="858"/>
      <c r="D148" s="855"/>
      <c r="E148" s="855"/>
      <c r="F148" s="855"/>
      <c r="G148" s="855"/>
      <c r="H148" s="855"/>
      <c r="I148" s="855"/>
      <c r="J148" s="855"/>
      <c r="K148" s="855"/>
      <c r="L148" s="859"/>
      <c r="M148" s="814"/>
      <c r="N148" s="839">
        <f t="shared" si="5"/>
        <v>0</v>
      </c>
      <c r="O148" s="816"/>
      <c r="P148" s="49"/>
      <c r="Q148" s="49">
        <f t="shared" si="6"/>
        <v>0</v>
      </c>
      <c r="R148" s="49">
        <f t="shared" si="7"/>
        <v>0</v>
      </c>
      <c r="S148" s="49"/>
      <c r="T148" s="315"/>
      <c r="U148" s="315"/>
      <c r="V148" s="315"/>
      <c r="W148" s="315"/>
      <c r="X148" s="315"/>
    </row>
    <row r="149" spans="1:24" ht="27.75" customHeight="1" x14ac:dyDescent="0.2">
      <c r="A149" s="813"/>
      <c r="B149" s="857">
        <f t="shared" si="4"/>
        <v>127</v>
      </c>
      <c r="C149" s="858"/>
      <c r="D149" s="855"/>
      <c r="E149" s="855"/>
      <c r="F149" s="855"/>
      <c r="G149" s="855"/>
      <c r="H149" s="855"/>
      <c r="I149" s="855"/>
      <c r="J149" s="855"/>
      <c r="K149" s="855"/>
      <c r="L149" s="859"/>
      <c r="M149" s="814"/>
      <c r="N149" s="839">
        <f t="shared" si="5"/>
        <v>0</v>
      </c>
      <c r="O149" s="816"/>
      <c r="P149" s="49"/>
      <c r="Q149" s="49">
        <f t="shared" si="6"/>
        <v>0</v>
      </c>
      <c r="R149" s="49">
        <f t="shared" si="7"/>
        <v>0</v>
      </c>
      <c r="S149" s="49"/>
      <c r="T149" s="315"/>
      <c r="U149" s="315"/>
      <c r="V149" s="315"/>
      <c r="W149" s="315"/>
      <c r="X149" s="315"/>
    </row>
    <row r="150" spans="1:24" ht="27.75" customHeight="1" x14ac:dyDescent="0.2">
      <c r="A150" s="813"/>
      <c r="B150" s="857">
        <f t="shared" si="4"/>
        <v>128</v>
      </c>
      <c r="C150" s="858"/>
      <c r="D150" s="855"/>
      <c r="E150" s="855"/>
      <c r="F150" s="855"/>
      <c r="G150" s="855"/>
      <c r="H150" s="855"/>
      <c r="I150" s="855"/>
      <c r="J150" s="855"/>
      <c r="K150" s="855"/>
      <c r="L150" s="859"/>
      <c r="M150" s="814"/>
      <c r="N150" s="839">
        <f t="shared" si="5"/>
        <v>0</v>
      </c>
      <c r="O150" s="816"/>
      <c r="P150" s="49"/>
      <c r="Q150" s="49">
        <f t="shared" si="6"/>
        <v>0</v>
      </c>
      <c r="R150" s="49">
        <f t="shared" si="7"/>
        <v>0</v>
      </c>
      <c r="S150" s="49"/>
      <c r="T150" s="315"/>
      <c r="U150" s="315"/>
      <c r="V150" s="315"/>
      <c r="W150" s="315"/>
      <c r="X150" s="315"/>
    </row>
    <row r="151" spans="1:24" ht="27.75" customHeight="1" x14ac:dyDescent="0.2">
      <c r="A151" s="813"/>
      <c r="B151" s="857">
        <f t="shared" ref="B151:B214" si="8">ROW()-GLline-1</f>
        <v>129</v>
      </c>
      <c r="C151" s="858"/>
      <c r="D151" s="855"/>
      <c r="E151" s="855"/>
      <c r="F151" s="855"/>
      <c r="G151" s="855"/>
      <c r="H151" s="855"/>
      <c r="I151" s="855"/>
      <c r="J151" s="855"/>
      <c r="K151" s="855"/>
      <c r="L151" s="859"/>
      <c r="M151" s="814"/>
      <c r="N151" s="839">
        <f t="shared" ref="N151:N214" si="9">(+Q151+R151)*PDArate</f>
        <v>0</v>
      </c>
      <c r="O151" s="816"/>
      <c r="P151" s="49"/>
      <c r="Q151" s="49">
        <f t="shared" si="6"/>
        <v>0</v>
      </c>
      <c r="R151" s="49">
        <f t="shared" si="7"/>
        <v>0</v>
      </c>
      <c r="S151" s="49"/>
      <c r="T151" s="315"/>
      <c r="U151" s="315"/>
      <c r="V151" s="315"/>
      <c r="W151" s="315"/>
      <c r="X151" s="315"/>
    </row>
    <row r="152" spans="1:24" ht="27.75" customHeight="1" x14ac:dyDescent="0.2">
      <c r="A152" s="813"/>
      <c r="B152" s="857">
        <f t="shared" si="8"/>
        <v>130</v>
      </c>
      <c r="C152" s="858"/>
      <c r="D152" s="855"/>
      <c r="E152" s="855"/>
      <c r="F152" s="855"/>
      <c r="G152" s="855"/>
      <c r="H152" s="855"/>
      <c r="I152" s="855"/>
      <c r="J152" s="855"/>
      <c r="K152" s="855"/>
      <c r="L152" s="859"/>
      <c r="M152" s="814"/>
      <c r="N152" s="839">
        <f t="shared" si="9"/>
        <v>0</v>
      </c>
      <c r="O152" s="816"/>
      <c r="P152" s="49"/>
      <c r="Q152" s="49">
        <f t="shared" ref="Q152:Q215" si="10">SUMIF(Q4GrwrNum,B152,Q4GrwrValue)</f>
        <v>0</v>
      </c>
      <c r="R152" s="49">
        <f t="shared" ref="R152:R215" si="11">SUMIF(DPGrwrNum,B152,DPGrwrValue)</f>
        <v>0</v>
      </c>
      <c r="S152" s="49"/>
      <c r="T152" s="315"/>
      <c r="U152" s="315"/>
      <c r="V152" s="315"/>
      <c r="W152" s="315"/>
      <c r="X152" s="315"/>
    </row>
    <row r="153" spans="1:24" ht="27.75" customHeight="1" x14ac:dyDescent="0.2">
      <c r="A153" s="813"/>
      <c r="B153" s="857">
        <f t="shared" si="8"/>
        <v>131</v>
      </c>
      <c r="C153" s="858"/>
      <c r="D153" s="855"/>
      <c r="E153" s="855"/>
      <c r="F153" s="855"/>
      <c r="G153" s="855"/>
      <c r="H153" s="855"/>
      <c r="I153" s="855"/>
      <c r="J153" s="855"/>
      <c r="K153" s="855"/>
      <c r="L153" s="859"/>
      <c r="M153" s="814"/>
      <c r="N153" s="839">
        <f t="shared" si="9"/>
        <v>0</v>
      </c>
      <c r="O153" s="816"/>
      <c r="P153" s="49"/>
      <c r="Q153" s="49">
        <f t="shared" si="10"/>
        <v>0</v>
      </c>
      <c r="R153" s="49">
        <f t="shared" si="11"/>
        <v>0</v>
      </c>
      <c r="S153" s="49"/>
      <c r="T153" s="315"/>
      <c r="U153" s="315"/>
      <c r="V153" s="315"/>
      <c r="W153" s="315"/>
      <c r="X153" s="315"/>
    </row>
    <row r="154" spans="1:24" ht="27.75" customHeight="1" x14ac:dyDescent="0.2">
      <c r="A154" s="813"/>
      <c r="B154" s="857">
        <f t="shared" si="8"/>
        <v>132</v>
      </c>
      <c r="C154" s="858"/>
      <c r="D154" s="855"/>
      <c r="E154" s="855"/>
      <c r="F154" s="855"/>
      <c r="G154" s="855"/>
      <c r="H154" s="855"/>
      <c r="I154" s="855"/>
      <c r="J154" s="855"/>
      <c r="K154" s="855"/>
      <c r="L154" s="859"/>
      <c r="M154" s="814"/>
      <c r="N154" s="839">
        <f t="shared" si="9"/>
        <v>0</v>
      </c>
      <c r="O154" s="816"/>
      <c r="P154" s="49"/>
      <c r="Q154" s="49">
        <f t="shared" si="10"/>
        <v>0</v>
      </c>
      <c r="R154" s="49">
        <f t="shared" si="11"/>
        <v>0</v>
      </c>
      <c r="S154" s="49"/>
      <c r="T154" s="315"/>
      <c r="U154" s="315"/>
      <c r="V154" s="315"/>
      <c r="W154" s="315"/>
      <c r="X154" s="315"/>
    </row>
    <row r="155" spans="1:24" ht="27.75" customHeight="1" x14ac:dyDescent="0.2">
      <c r="A155" s="813"/>
      <c r="B155" s="857">
        <f t="shared" si="8"/>
        <v>133</v>
      </c>
      <c r="C155" s="858"/>
      <c r="D155" s="855"/>
      <c r="E155" s="855"/>
      <c r="F155" s="855"/>
      <c r="G155" s="855"/>
      <c r="H155" s="855"/>
      <c r="I155" s="855"/>
      <c r="J155" s="855"/>
      <c r="K155" s="855"/>
      <c r="L155" s="859"/>
      <c r="M155" s="814"/>
      <c r="N155" s="839">
        <f t="shared" si="9"/>
        <v>0</v>
      </c>
      <c r="O155" s="816"/>
      <c r="P155" s="49"/>
      <c r="Q155" s="49">
        <f t="shared" si="10"/>
        <v>0</v>
      </c>
      <c r="R155" s="49">
        <f t="shared" si="11"/>
        <v>0</v>
      </c>
      <c r="S155" s="49"/>
      <c r="T155" s="315"/>
      <c r="U155" s="315"/>
      <c r="V155" s="315"/>
      <c r="W155" s="315"/>
      <c r="X155" s="315"/>
    </row>
    <row r="156" spans="1:24" ht="27.75" customHeight="1" x14ac:dyDescent="0.2">
      <c r="A156" s="813"/>
      <c r="B156" s="857">
        <f t="shared" si="8"/>
        <v>134</v>
      </c>
      <c r="C156" s="858"/>
      <c r="D156" s="855"/>
      <c r="E156" s="855"/>
      <c r="F156" s="855"/>
      <c r="G156" s="855"/>
      <c r="H156" s="855"/>
      <c r="I156" s="855"/>
      <c r="J156" s="855"/>
      <c r="K156" s="855"/>
      <c r="L156" s="859"/>
      <c r="M156" s="814"/>
      <c r="N156" s="839">
        <f t="shared" si="9"/>
        <v>0</v>
      </c>
      <c r="O156" s="816"/>
      <c r="P156" s="49"/>
      <c r="Q156" s="49">
        <f t="shared" si="10"/>
        <v>0</v>
      </c>
      <c r="R156" s="49">
        <f t="shared" si="11"/>
        <v>0</v>
      </c>
      <c r="S156" s="49"/>
      <c r="T156" s="315"/>
      <c r="U156" s="315"/>
      <c r="V156" s="315"/>
      <c r="W156" s="315"/>
      <c r="X156" s="315"/>
    </row>
    <row r="157" spans="1:24" ht="27.75" customHeight="1" x14ac:dyDescent="0.2">
      <c r="A157" s="813"/>
      <c r="B157" s="857">
        <f t="shared" si="8"/>
        <v>135</v>
      </c>
      <c r="C157" s="858"/>
      <c r="D157" s="855"/>
      <c r="E157" s="855"/>
      <c r="F157" s="855"/>
      <c r="G157" s="855"/>
      <c r="H157" s="855"/>
      <c r="I157" s="855"/>
      <c r="J157" s="855"/>
      <c r="K157" s="855"/>
      <c r="L157" s="859"/>
      <c r="M157" s="814"/>
      <c r="N157" s="839">
        <f t="shared" si="9"/>
        <v>0</v>
      </c>
      <c r="O157" s="816"/>
      <c r="P157" s="49"/>
      <c r="Q157" s="49">
        <f t="shared" si="10"/>
        <v>0</v>
      </c>
      <c r="R157" s="49">
        <f t="shared" si="11"/>
        <v>0</v>
      </c>
      <c r="S157" s="49"/>
      <c r="T157" s="315"/>
      <c r="U157" s="315"/>
      <c r="V157" s="315"/>
      <c r="W157" s="315"/>
      <c r="X157" s="315"/>
    </row>
    <row r="158" spans="1:24" ht="27.75" customHeight="1" x14ac:dyDescent="0.2">
      <c r="A158" s="813"/>
      <c r="B158" s="857">
        <f t="shared" si="8"/>
        <v>136</v>
      </c>
      <c r="C158" s="858"/>
      <c r="D158" s="855"/>
      <c r="E158" s="855"/>
      <c r="F158" s="855"/>
      <c r="G158" s="855"/>
      <c r="H158" s="855"/>
      <c r="I158" s="855"/>
      <c r="J158" s="855"/>
      <c r="K158" s="855"/>
      <c r="L158" s="859"/>
      <c r="M158" s="814"/>
      <c r="N158" s="839">
        <f t="shared" si="9"/>
        <v>0</v>
      </c>
      <c r="O158" s="816"/>
      <c r="P158" s="49"/>
      <c r="Q158" s="49">
        <f t="shared" si="10"/>
        <v>0</v>
      </c>
      <c r="R158" s="49">
        <f t="shared" si="11"/>
        <v>0</v>
      </c>
      <c r="S158" s="49"/>
      <c r="T158" s="315"/>
      <c r="U158" s="315"/>
      <c r="V158" s="315"/>
      <c r="W158" s="315"/>
      <c r="X158" s="315"/>
    </row>
    <row r="159" spans="1:24" ht="27.75" customHeight="1" x14ac:dyDescent="0.2">
      <c r="A159" s="813"/>
      <c r="B159" s="857">
        <f t="shared" si="8"/>
        <v>137</v>
      </c>
      <c r="C159" s="858"/>
      <c r="D159" s="855"/>
      <c r="E159" s="855"/>
      <c r="F159" s="855"/>
      <c r="G159" s="855"/>
      <c r="H159" s="855"/>
      <c r="I159" s="855"/>
      <c r="J159" s="855"/>
      <c r="K159" s="855"/>
      <c r="L159" s="859"/>
      <c r="M159" s="814"/>
      <c r="N159" s="839">
        <f t="shared" si="9"/>
        <v>0</v>
      </c>
      <c r="O159" s="816"/>
      <c r="P159" s="49"/>
      <c r="Q159" s="49">
        <f t="shared" si="10"/>
        <v>0</v>
      </c>
      <c r="R159" s="49">
        <f t="shared" si="11"/>
        <v>0</v>
      </c>
      <c r="S159" s="49"/>
      <c r="T159" s="315"/>
      <c r="U159" s="315"/>
      <c r="V159" s="315"/>
      <c r="W159" s="315"/>
      <c r="X159" s="315"/>
    </row>
    <row r="160" spans="1:24" ht="27.75" customHeight="1" x14ac:dyDescent="0.2">
      <c r="A160" s="813"/>
      <c r="B160" s="857">
        <f t="shared" si="8"/>
        <v>138</v>
      </c>
      <c r="C160" s="858"/>
      <c r="D160" s="855"/>
      <c r="E160" s="855"/>
      <c r="F160" s="855"/>
      <c r="G160" s="855"/>
      <c r="H160" s="855"/>
      <c r="I160" s="855"/>
      <c r="J160" s="855"/>
      <c r="K160" s="855"/>
      <c r="L160" s="859"/>
      <c r="M160" s="814"/>
      <c r="N160" s="839">
        <f t="shared" si="9"/>
        <v>0</v>
      </c>
      <c r="O160" s="816"/>
      <c r="P160" s="49"/>
      <c r="Q160" s="49">
        <f t="shared" si="10"/>
        <v>0</v>
      </c>
      <c r="R160" s="49">
        <f t="shared" si="11"/>
        <v>0</v>
      </c>
      <c r="S160" s="49"/>
      <c r="T160" s="315"/>
      <c r="U160" s="315"/>
      <c r="V160" s="315"/>
      <c r="W160" s="315"/>
      <c r="X160" s="315"/>
    </row>
    <row r="161" spans="1:24" ht="27.75" customHeight="1" x14ac:dyDescent="0.2">
      <c r="A161" s="813"/>
      <c r="B161" s="857">
        <f t="shared" si="8"/>
        <v>139</v>
      </c>
      <c r="C161" s="858"/>
      <c r="D161" s="855"/>
      <c r="E161" s="855"/>
      <c r="F161" s="855"/>
      <c r="G161" s="855"/>
      <c r="H161" s="855"/>
      <c r="I161" s="855"/>
      <c r="J161" s="855"/>
      <c r="K161" s="855"/>
      <c r="L161" s="859"/>
      <c r="M161" s="814"/>
      <c r="N161" s="839">
        <f t="shared" si="9"/>
        <v>0</v>
      </c>
      <c r="O161" s="816"/>
      <c r="P161" s="49"/>
      <c r="Q161" s="49">
        <f t="shared" si="10"/>
        <v>0</v>
      </c>
      <c r="R161" s="49">
        <f t="shared" si="11"/>
        <v>0</v>
      </c>
      <c r="S161" s="49"/>
      <c r="T161" s="315"/>
      <c r="U161" s="315"/>
      <c r="V161" s="315"/>
      <c r="W161" s="315"/>
      <c r="X161" s="315"/>
    </row>
    <row r="162" spans="1:24" ht="27.75" customHeight="1" x14ac:dyDescent="0.2">
      <c r="A162" s="813"/>
      <c r="B162" s="857">
        <f t="shared" si="8"/>
        <v>140</v>
      </c>
      <c r="C162" s="858"/>
      <c r="D162" s="855"/>
      <c r="E162" s="855"/>
      <c r="F162" s="855"/>
      <c r="G162" s="855"/>
      <c r="H162" s="855"/>
      <c r="I162" s="855"/>
      <c r="J162" s="855"/>
      <c r="K162" s="855"/>
      <c r="L162" s="859"/>
      <c r="M162" s="814"/>
      <c r="N162" s="839">
        <f t="shared" si="9"/>
        <v>0</v>
      </c>
      <c r="O162" s="816"/>
      <c r="P162" s="49"/>
      <c r="Q162" s="49">
        <f t="shared" si="10"/>
        <v>0</v>
      </c>
      <c r="R162" s="49">
        <f t="shared" si="11"/>
        <v>0</v>
      </c>
      <c r="S162" s="49"/>
      <c r="T162" s="315"/>
      <c r="U162" s="315"/>
      <c r="V162" s="315"/>
      <c r="W162" s="315"/>
      <c r="X162" s="315"/>
    </row>
    <row r="163" spans="1:24" ht="27.75" customHeight="1" x14ac:dyDescent="0.2">
      <c r="A163" s="813"/>
      <c r="B163" s="857">
        <f t="shared" si="8"/>
        <v>141</v>
      </c>
      <c r="C163" s="858"/>
      <c r="D163" s="855"/>
      <c r="E163" s="855"/>
      <c r="F163" s="855"/>
      <c r="G163" s="855"/>
      <c r="H163" s="855"/>
      <c r="I163" s="855"/>
      <c r="J163" s="855"/>
      <c r="K163" s="855"/>
      <c r="L163" s="859"/>
      <c r="M163" s="814"/>
      <c r="N163" s="839">
        <f t="shared" si="9"/>
        <v>0</v>
      </c>
      <c r="O163" s="816"/>
      <c r="P163" s="49"/>
      <c r="Q163" s="49">
        <f t="shared" si="10"/>
        <v>0</v>
      </c>
      <c r="R163" s="49">
        <f t="shared" si="11"/>
        <v>0</v>
      </c>
      <c r="S163" s="49"/>
      <c r="T163" s="315"/>
      <c r="U163" s="315"/>
      <c r="V163" s="315"/>
      <c r="W163" s="315"/>
      <c r="X163" s="315"/>
    </row>
    <row r="164" spans="1:24" ht="27.75" customHeight="1" x14ac:dyDescent="0.2">
      <c r="A164" s="813"/>
      <c r="B164" s="857">
        <f t="shared" si="8"/>
        <v>142</v>
      </c>
      <c r="C164" s="858"/>
      <c r="D164" s="855"/>
      <c r="E164" s="855"/>
      <c r="F164" s="855"/>
      <c r="G164" s="855"/>
      <c r="H164" s="855"/>
      <c r="I164" s="855"/>
      <c r="J164" s="855"/>
      <c r="K164" s="855"/>
      <c r="L164" s="859"/>
      <c r="M164" s="814"/>
      <c r="N164" s="839">
        <f t="shared" si="9"/>
        <v>0</v>
      </c>
      <c r="O164" s="816"/>
      <c r="P164" s="49"/>
      <c r="Q164" s="49">
        <f t="shared" si="10"/>
        <v>0</v>
      </c>
      <c r="R164" s="49">
        <f t="shared" si="11"/>
        <v>0</v>
      </c>
      <c r="S164" s="49"/>
      <c r="T164" s="315"/>
      <c r="U164" s="315"/>
      <c r="V164" s="315"/>
      <c r="W164" s="315"/>
      <c r="X164" s="315"/>
    </row>
    <row r="165" spans="1:24" ht="27.75" customHeight="1" x14ac:dyDescent="0.2">
      <c r="A165" s="813"/>
      <c r="B165" s="857">
        <f t="shared" si="8"/>
        <v>143</v>
      </c>
      <c r="C165" s="858"/>
      <c r="D165" s="855"/>
      <c r="E165" s="855"/>
      <c r="F165" s="855"/>
      <c r="G165" s="855"/>
      <c r="H165" s="855"/>
      <c r="I165" s="855"/>
      <c r="J165" s="855"/>
      <c r="K165" s="855"/>
      <c r="L165" s="859"/>
      <c r="M165" s="814"/>
      <c r="N165" s="839">
        <f t="shared" si="9"/>
        <v>0</v>
      </c>
      <c r="O165" s="816"/>
      <c r="P165" s="49"/>
      <c r="Q165" s="49">
        <f t="shared" si="10"/>
        <v>0</v>
      </c>
      <c r="R165" s="49">
        <f t="shared" si="11"/>
        <v>0</v>
      </c>
      <c r="S165" s="49"/>
      <c r="T165" s="315"/>
      <c r="U165" s="315"/>
      <c r="V165" s="315"/>
      <c r="W165" s="315"/>
      <c r="X165" s="315"/>
    </row>
    <row r="166" spans="1:24" ht="27.75" customHeight="1" x14ac:dyDescent="0.2">
      <c r="A166" s="813"/>
      <c r="B166" s="857">
        <f t="shared" si="8"/>
        <v>144</v>
      </c>
      <c r="C166" s="858"/>
      <c r="D166" s="855"/>
      <c r="E166" s="855"/>
      <c r="F166" s="855"/>
      <c r="G166" s="855"/>
      <c r="H166" s="855"/>
      <c r="I166" s="855"/>
      <c r="J166" s="855"/>
      <c r="K166" s="855"/>
      <c r="L166" s="859"/>
      <c r="M166" s="814"/>
      <c r="N166" s="839">
        <f t="shared" si="9"/>
        <v>0</v>
      </c>
      <c r="O166" s="816"/>
      <c r="P166" s="49"/>
      <c r="Q166" s="49">
        <f t="shared" si="10"/>
        <v>0</v>
      </c>
      <c r="R166" s="49">
        <f t="shared" si="11"/>
        <v>0</v>
      </c>
      <c r="S166" s="49"/>
      <c r="T166" s="315"/>
      <c r="U166" s="315"/>
      <c r="V166" s="315"/>
      <c r="W166" s="315"/>
      <c r="X166" s="315"/>
    </row>
    <row r="167" spans="1:24" ht="27.75" customHeight="1" x14ac:dyDescent="0.2">
      <c r="A167" s="813"/>
      <c r="B167" s="857">
        <f t="shared" si="8"/>
        <v>145</v>
      </c>
      <c r="C167" s="858"/>
      <c r="D167" s="855"/>
      <c r="E167" s="855"/>
      <c r="F167" s="855"/>
      <c r="G167" s="855"/>
      <c r="H167" s="855"/>
      <c r="I167" s="855"/>
      <c r="J167" s="855"/>
      <c r="K167" s="855"/>
      <c r="L167" s="859"/>
      <c r="M167" s="814"/>
      <c r="N167" s="839">
        <f t="shared" si="9"/>
        <v>0</v>
      </c>
      <c r="O167" s="816"/>
      <c r="P167" s="49"/>
      <c r="Q167" s="49">
        <f t="shared" si="10"/>
        <v>0</v>
      </c>
      <c r="R167" s="49">
        <f t="shared" si="11"/>
        <v>0</v>
      </c>
      <c r="S167" s="49"/>
      <c r="T167" s="315"/>
      <c r="U167" s="315"/>
      <c r="V167" s="315"/>
      <c r="W167" s="315"/>
      <c r="X167" s="315"/>
    </row>
    <row r="168" spans="1:24" ht="27.75" customHeight="1" x14ac:dyDescent="0.2">
      <c r="A168" s="813"/>
      <c r="B168" s="857">
        <f t="shared" si="8"/>
        <v>146</v>
      </c>
      <c r="C168" s="858"/>
      <c r="D168" s="855"/>
      <c r="E168" s="855"/>
      <c r="F168" s="855"/>
      <c r="G168" s="855"/>
      <c r="H168" s="855"/>
      <c r="I168" s="855"/>
      <c r="J168" s="855"/>
      <c r="K168" s="855"/>
      <c r="L168" s="859"/>
      <c r="M168" s="814"/>
      <c r="N168" s="839">
        <f t="shared" si="9"/>
        <v>0</v>
      </c>
      <c r="O168" s="816"/>
      <c r="P168" s="49"/>
      <c r="Q168" s="49">
        <f t="shared" si="10"/>
        <v>0</v>
      </c>
      <c r="R168" s="49">
        <f t="shared" si="11"/>
        <v>0</v>
      </c>
      <c r="S168" s="49"/>
      <c r="T168" s="315"/>
      <c r="U168" s="315"/>
      <c r="V168" s="315"/>
      <c r="W168" s="315"/>
      <c r="X168" s="315"/>
    </row>
    <row r="169" spans="1:24" ht="27.75" customHeight="1" x14ac:dyDescent="0.2">
      <c r="A169" s="813"/>
      <c r="B169" s="857">
        <f t="shared" si="8"/>
        <v>147</v>
      </c>
      <c r="C169" s="858"/>
      <c r="D169" s="855"/>
      <c r="E169" s="855"/>
      <c r="F169" s="855"/>
      <c r="G169" s="855"/>
      <c r="H169" s="855"/>
      <c r="I169" s="855"/>
      <c r="J169" s="855"/>
      <c r="K169" s="855"/>
      <c r="L169" s="859"/>
      <c r="M169" s="814"/>
      <c r="N169" s="839">
        <f t="shared" si="9"/>
        <v>0</v>
      </c>
      <c r="O169" s="816"/>
      <c r="P169" s="49"/>
      <c r="Q169" s="49">
        <f t="shared" si="10"/>
        <v>0</v>
      </c>
      <c r="R169" s="49">
        <f t="shared" si="11"/>
        <v>0</v>
      </c>
      <c r="S169" s="49"/>
      <c r="T169" s="315"/>
      <c r="U169" s="315"/>
      <c r="V169" s="315"/>
      <c r="W169" s="315"/>
      <c r="X169" s="315"/>
    </row>
    <row r="170" spans="1:24" ht="27.75" customHeight="1" x14ac:dyDescent="0.2">
      <c r="A170" s="813"/>
      <c r="B170" s="857">
        <f t="shared" si="8"/>
        <v>148</v>
      </c>
      <c r="C170" s="858"/>
      <c r="D170" s="855"/>
      <c r="E170" s="855"/>
      <c r="F170" s="855"/>
      <c r="G170" s="855"/>
      <c r="H170" s="855"/>
      <c r="I170" s="855"/>
      <c r="J170" s="855"/>
      <c r="K170" s="855"/>
      <c r="L170" s="859"/>
      <c r="M170" s="814"/>
      <c r="N170" s="839">
        <f t="shared" si="9"/>
        <v>0</v>
      </c>
      <c r="O170" s="816"/>
      <c r="P170" s="49"/>
      <c r="Q170" s="49">
        <f t="shared" si="10"/>
        <v>0</v>
      </c>
      <c r="R170" s="49">
        <f t="shared" si="11"/>
        <v>0</v>
      </c>
      <c r="S170" s="49"/>
      <c r="T170" s="315"/>
      <c r="U170" s="315"/>
      <c r="V170" s="315"/>
      <c r="W170" s="315"/>
      <c r="X170" s="315"/>
    </row>
    <row r="171" spans="1:24" ht="27.75" customHeight="1" x14ac:dyDescent="0.2">
      <c r="A171" s="813"/>
      <c r="B171" s="857">
        <f t="shared" si="8"/>
        <v>149</v>
      </c>
      <c r="C171" s="858"/>
      <c r="D171" s="855"/>
      <c r="E171" s="855"/>
      <c r="F171" s="855"/>
      <c r="G171" s="855"/>
      <c r="H171" s="855"/>
      <c r="I171" s="855"/>
      <c r="J171" s="855"/>
      <c r="K171" s="855"/>
      <c r="L171" s="859"/>
      <c r="M171" s="814"/>
      <c r="N171" s="839">
        <f t="shared" si="9"/>
        <v>0</v>
      </c>
      <c r="O171" s="816"/>
      <c r="P171" s="49"/>
      <c r="Q171" s="49">
        <f t="shared" si="10"/>
        <v>0</v>
      </c>
      <c r="R171" s="49">
        <f t="shared" si="11"/>
        <v>0</v>
      </c>
      <c r="S171" s="49"/>
      <c r="T171" s="315"/>
      <c r="U171" s="315"/>
      <c r="V171" s="315"/>
      <c r="W171" s="315"/>
      <c r="X171" s="315"/>
    </row>
    <row r="172" spans="1:24" ht="27.75" customHeight="1" x14ac:dyDescent="0.2">
      <c r="A172" s="813"/>
      <c r="B172" s="857">
        <f t="shared" si="8"/>
        <v>150</v>
      </c>
      <c r="C172" s="858"/>
      <c r="D172" s="855"/>
      <c r="E172" s="855"/>
      <c r="F172" s="855"/>
      <c r="G172" s="855"/>
      <c r="H172" s="855"/>
      <c r="I172" s="855"/>
      <c r="J172" s="855"/>
      <c r="K172" s="855"/>
      <c r="L172" s="859"/>
      <c r="M172" s="814"/>
      <c r="N172" s="839">
        <f t="shared" si="9"/>
        <v>0</v>
      </c>
      <c r="O172" s="816"/>
      <c r="P172" s="49"/>
      <c r="Q172" s="49">
        <f t="shared" si="10"/>
        <v>0</v>
      </c>
      <c r="R172" s="49">
        <f t="shared" si="11"/>
        <v>0</v>
      </c>
      <c r="S172" s="49"/>
      <c r="T172" s="315"/>
      <c r="U172" s="315"/>
      <c r="V172" s="315"/>
      <c r="W172" s="315"/>
      <c r="X172" s="315"/>
    </row>
    <row r="173" spans="1:24" ht="27.75" customHeight="1" x14ac:dyDescent="0.2">
      <c r="A173" s="813"/>
      <c r="B173" s="857">
        <f t="shared" si="8"/>
        <v>151</v>
      </c>
      <c r="C173" s="858"/>
      <c r="D173" s="855"/>
      <c r="E173" s="855"/>
      <c r="F173" s="855"/>
      <c r="G173" s="855"/>
      <c r="H173" s="855"/>
      <c r="I173" s="855"/>
      <c r="J173" s="855"/>
      <c r="K173" s="855"/>
      <c r="L173" s="859"/>
      <c r="M173" s="814"/>
      <c r="N173" s="839">
        <f t="shared" si="9"/>
        <v>0</v>
      </c>
      <c r="O173" s="816"/>
      <c r="P173" s="49"/>
      <c r="Q173" s="49">
        <f t="shared" si="10"/>
        <v>0</v>
      </c>
      <c r="R173" s="49">
        <f t="shared" si="11"/>
        <v>0</v>
      </c>
      <c r="S173" s="49"/>
      <c r="T173" s="315"/>
      <c r="U173" s="315"/>
      <c r="V173" s="315"/>
      <c r="W173" s="315"/>
      <c r="X173" s="315"/>
    </row>
    <row r="174" spans="1:24" ht="27.75" customHeight="1" x14ac:dyDescent="0.2">
      <c r="A174" s="813"/>
      <c r="B174" s="857">
        <f t="shared" si="8"/>
        <v>152</v>
      </c>
      <c r="C174" s="858"/>
      <c r="D174" s="855"/>
      <c r="E174" s="855"/>
      <c r="F174" s="855"/>
      <c r="G174" s="855"/>
      <c r="H174" s="855"/>
      <c r="I174" s="855"/>
      <c r="J174" s="855"/>
      <c r="K174" s="855"/>
      <c r="L174" s="859"/>
      <c r="M174" s="814"/>
      <c r="N174" s="839">
        <f t="shared" si="9"/>
        <v>0</v>
      </c>
      <c r="O174" s="816"/>
      <c r="P174" s="49"/>
      <c r="Q174" s="49">
        <f t="shared" si="10"/>
        <v>0</v>
      </c>
      <c r="R174" s="49">
        <f t="shared" si="11"/>
        <v>0</v>
      </c>
      <c r="S174" s="49"/>
      <c r="T174" s="315"/>
      <c r="U174" s="315"/>
      <c r="V174" s="315"/>
      <c r="W174" s="315"/>
      <c r="X174" s="315"/>
    </row>
    <row r="175" spans="1:24" ht="27.75" customHeight="1" x14ac:dyDescent="0.2">
      <c r="A175" s="813"/>
      <c r="B175" s="857">
        <f t="shared" si="8"/>
        <v>153</v>
      </c>
      <c r="C175" s="858"/>
      <c r="D175" s="855"/>
      <c r="E175" s="855"/>
      <c r="F175" s="855"/>
      <c r="G175" s="855"/>
      <c r="H175" s="855"/>
      <c r="I175" s="855"/>
      <c r="J175" s="855"/>
      <c r="K175" s="855"/>
      <c r="L175" s="859"/>
      <c r="M175" s="814"/>
      <c r="N175" s="839">
        <f t="shared" si="9"/>
        <v>0</v>
      </c>
      <c r="O175" s="816"/>
      <c r="P175" s="49"/>
      <c r="Q175" s="49">
        <f t="shared" si="10"/>
        <v>0</v>
      </c>
      <c r="R175" s="49">
        <f t="shared" si="11"/>
        <v>0</v>
      </c>
      <c r="S175" s="315"/>
      <c r="T175" s="315"/>
      <c r="U175" s="315"/>
      <c r="V175" s="315"/>
      <c r="W175" s="315"/>
      <c r="X175" s="315"/>
    </row>
    <row r="176" spans="1:24" ht="27.75" customHeight="1" x14ac:dyDescent="0.2">
      <c r="A176" s="813"/>
      <c r="B176" s="857">
        <f t="shared" si="8"/>
        <v>154</v>
      </c>
      <c r="C176" s="858"/>
      <c r="D176" s="855"/>
      <c r="E176" s="855"/>
      <c r="F176" s="855"/>
      <c r="G176" s="855"/>
      <c r="H176" s="855"/>
      <c r="I176" s="855"/>
      <c r="J176" s="855"/>
      <c r="K176" s="855"/>
      <c r="L176" s="859"/>
      <c r="M176" s="814"/>
      <c r="N176" s="839">
        <f t="shared" si="9"/>
        <v>0</v>
      </c>
      <c r="O176" s="816"/>
      <c r="P176" s="49"/>
      <c r="Q176" s="49">
        <f t="shared" si="10"/>
        <v>0</v>
      </c>
      <c r="R176" s="49">
        <f t="shared" si="11"/>
        <v>0</v>
      </c>
      <c r="S176" s="315"/>
      <c r="T176" s="315"/>
      <c r="U176" s="315"/>
      <c r="V176" s="315"/>
      <c r="W176" s="315"/>
      <c r="X176" s="315"/>
    </row>
    <row r="177" spans="1:24" ht="27.75" customHeight="1" x14ac:dyDescent="0.2">
      <c r="A177" s="813"/>
      <c r="B177" s="857">
        <f t="shared" si="8"/>
        <v>155</v>
      </c>
      <c r="C177" s="858"/>
      <c r="D177" s="855"/>
      <c r="E177" s="855"/>
      <c r="F177" s="855"/>
      <c r="G177" s="855"/>
      <c r="H177" s="855"/>
      <c r="I177" s="855"/>
      <c r="J177" s="855"/>
      <c r="K177" s="855"/>
      <c r="L177" s="859"/>
      <c r="M177" s="814"/>
      <c r="N177" s="839">
        <f t="shared" si="9"/>
        <v>0</v>
      </c>
      <c r="O177" s="816"/>
      <c r="P177" s="49"/>
      <c r="Q177" s="49">
        <f t="shared" si="10"/>
        <v>0</v>
      </c>
      <c r="R177" s="49">
        <f t="shared" si="11"/>
        <v>0</v>
      </c>
      <c r="S177" s="315"/>
      <c r="T177" s="315"/>
      <c r="U177" s="315"/>
      <c r="V177" s="315"/>
      <c r="W177" s="315"/>
      <c r="X177" s="315"/>
    </row>
    <row r="178" spans="1:24" ht="27.75" customHeight="1" x14ac:dyDescent="0.2">
      <c r="A178" s="813"/>
      <c r="B178" s="857">
        <f t="shared" si="8"/>
        <v>156</v>
      </c>
      <c r="C178" s="858"/>
      <c r="D178" s="855"/>
      <c r="E178" s="855"/>
      <c r="F178" s="855"/>
      <c r="G178" s="855"/>
      <c r="H178" s="855"/>
      <c r="I178" s="855"/>
      <c r="J178" s="855"/>
      <c r="K178" s="855"/>
      <c r="L178" s="859"/>
      <c r="M178" s="814"/>
      <c r="N178" s="839">
        <f t="shared" si="9"/>
        <v>0</v>
      </c>
      <c r="O178" s="816"/>
      <c r="P178" s="49"/>
      <c r="Q178" s="49">
        <f t="shared" si="10"/>
        <v>0</v>
      </c>
      <c r="R178" s="49">
        <f t="shared" si="11"/>
        <v>0</v>
      </c>
      <c r="S178" s="315"/>
      <c r="T178" s="315"/>
      <c r="U178" s="315"/>
      <c r="V178" s="315"/>
      <c r="W178" s="315"/>
      <c r="X178" s="315"/>
    </row>
    <row r="179" spans="1:24" ht="27.75" customHeight="1" x14ac:dyDescent="0.2">
      <c r="A179" s="813"/>
      <c r="B179" s="857">
        <f t="shared" si="8"/>
        <v>157</v>
      </c>
      <c r="C179" s="858"/>
      <c r="D179" s="855"/>
      <c r="E179" s="855"/>
      <c r="F179" s="855"/>
      <c r="G179" s="855"/>
      <c r="H179" s="855"/>
      <c r="I179" s="855"/>
      <c r="J179" s="855"/>
      <c r="K179" s="855"/>
      <c r="L179" s="859"/>
      <c r="M179" s="814"/>
      <c r="N179" s="839">
        <f t="shared" si="9"/>
        <v>0</v>
      </c>
      <c r="O179" s="816"/>
      <c r="P179" s="49"/>
      <c r="Q179" s="49">
        <f t="shared" si="10"/>
        <v>0</v>
      </c>
      <c r="R179" s="49">
        <f t="shared" si="11"/>
        <v>0</v>
      </c>
      <c r="S179" s="315"/>
      <c r="T179" s="315"/>
      <c r="U179" s="315"/>
      <c r="V179" s="315"/>
      <c r="W179" s="315"/>
      <c r="X179" s="315"/>
    </row>
    <row r="180" spans="1:24" ht="27.75" customHeight="1" x14ac:dyDescent="0.2">
      <c r="A180" s="813"/>
      <c r="B180" s="857">
        <f t="shared" si="8"/>
        <v>158</v>
      </c>
      <c r="C180" s="858"/>
      <c r="D180" s="855"/>
      <c r="E180" s="855"/>
      <c r="F180" s="855"/>
      <c r="G180" s="855"/>
      <c r="H180" s="855"/>
      <c r="I180" s="855"/>
      <c r="J180" s="855"/>
      <c r="K180" s="855"/>
      <c r="L180" s="859"/>
      <c r="M180" s="814"/>
      <c r="N180" s="839">
        <f t="shared" si="9"/>
        <v>0</v>
      </c>
      <c r="O180" s="816"/>
      <c r="P180" s="49"/>
      <c r="Q180" s="49">
        <f t="shared" si="10"/>
        <v>0</v>
      </c>
      <c r="R180" s="49">
        <f t="shared" si="11"/>
        <v>0</v>
      </c>
      <c r="S180" s="315"/>
      <c r="T180" s="315"/>
      <c r="U180" s="315"/>
      <c r="V180" s="315"/>
      <c r="W180" s="315"/>
      <c r="X180" s="315"/>
    </row>
    <row r="181" spans="1:24" ht="27.75" customHeight="1" x14ac:dyDescent="0.2">
      <c r="A181" s="813"/>
      <c r="B181" s="857">
        <f t="shared" si="8"/>
        <v>159</v>
      </c>
      <c r="C181" s="858"/>
      <c r="D181" s="855"/>
      <c r="E181" s="855"/>
      <c r="F181" s="855"/>
      <c r="G181" s="855"/>
      <c r="H181" s="855"/>
      <c r="I181" s="855"/>
      <c r="J181" s="855"/>
      <c r="K181" s="855"/>
      <c r="L181" s="859"/>
      <c r="M181" s="814"/>
      <c r="N181" s="839">
        <f t="shared" si="9"/>
        <v>0</v>
      </c>
      <c r="O181" s="816"/>
      <c r="P181" s="49"/>
      <c r="Q181" s="49">
        <f t="shared" si="10"/>
        <v>0</v>
      </c>
      <c r="R181" s="49">
        <f t="shared" si="11"/>
        <v>0</v>
      </c>
      <c r="S181" s="315"/>
      <c r="T181" s="315"/>
      <c r="U181" s="315"/>
      <c r="V181" s="315"/>
      <c r="W181" s="315"/>
      <c r="X181" s="315"/>
    </row>
    <row r="182" spans="1:24" ht="27.75" customHeight="1" x14ac:dyDescent="0.2">
      <c r="A182" s="813"/>
      <c r="B182" s="857">
        <f t="shared" si="8"/>
        <v>160</v>
      </c>
      <c r="C182" s="858"/>
      <c r="D182" s="855"/>
      <c r="E182" s="855"/>
      <c r="F182" s="855"/>
      <c r="G182" s="855"/>
      <c r="H182" s="855"/>
      <c r="I182" s="855"/>
      <c r="J182" s="855"/>
      <c r="K182" s="855"/>
      <c r="L182" s="859"/>
      <c r="M182" s="814"/>
      <c r="N182" s="839">
        <f t="shared" si="9"/>
        <v>0</v>
      </c>
      <c r="O182" s="816"/>
      <c r="P182" s="49"/>
      <c r="Q182" s="49">
        <f t="shared" si="10"/>
        <v>0</v>
      </c>
      <c r="R182" s="49">
        <f t="shared" si="11"/>
        <v>0</v>
      </c>
      <c r="S182" s="315"/>
      <c r="T182" s="315"/>
      <c r="U182" s="315"/>
      <c r="V182" s="315"/>
      <c r="W182" s="315"/>
      <c r="X182" s="315"/>
    </row>
    <row r="183" spans="1:24" ht="27.75" customHeight="1" x14ac:dyDescent="0.2">
      <c r="A183" s="813"/>
      <c r="B183" s="857">
        <f t="shared" si="8"/>
        <v>161</v>
      </c>
      <c r="C183" s="858"/>
      <c r="D183" s="855"/>
      <c r="E183" s="855"/>
      <c r="F183" s="855"/>
      <c r="G183" s="855"/>
      <c r="H183" s="855"/>
      <c r="I183" s="855"/>
      <c r="J183" s="855"/>
      <c r="K183" s="855"/>
      <c r="L183" s="859"/>
      <c r="M183" s="814"/>
      <c r="N183" s="839">
        <f t="shared" si="9"/>
        <v>0</v>
      </c>
      <c r="O183" s="816"/>
      <c r="P183" s="49"/>
      <c r="Q183" s="49">
        <f t="shared" si="10"/>
        <v>0</v>
      </c>
      <c r="R183" s="49">
        <f t="shared" si="11"/>
        <v>0</v>
      </c>
      <c r="S183" s="315"/>
      <c r="T183" s="315"/>
      <c r="U183" s="315"/>
      <c r="V183" s="315"/>
      <c r="W183" s="315"/>
      <c r="X183" s="315"/>
    </row>
    <row r="184" spans="1:24" ht="27.75" customHeight="1" x14ac:dyDescent="0.2">
      <c r="A184" s="813"/>
      <c r="B184" s="857">
        <f t="shared" si="8"/>
        <v>162</v>
      </c>
      <c r="C184" s="858"/>
      <c r="D184" s="855"/>
      <c r="E184" s="855"/>
      <c r="F184" s="855"/>
      <c r="G184" s="855"/>
      <c r="H184" s="855"/>
      <c r="I184" s="855"/>
      <c r="J184" s="855"/>
      <c r="K184" s="855"/>
      <c r="L184" s="859"/>
      <c r="M184" s="814"/>
      <c r="N184" s="839">
        <f t="shared" si="9"/>
        <v>0</v>
      </c>
      <c r="O184" s="816"/>
      <c r="P184" s="49"/>
      <c r="Q184" s="49">
        <f t="shared" si="10"/>
        <v>0</v>
      </c>
      <c r="R184" s="49">
        <f t="shared" si="11"/>
        <v>0</v>
      </c>
      <c r="S184" s="315"/>
      <c r="T184" s="315"/>
      <c r="U184" s="315"/>
      <c r="V184" s="315"/>
      <c r="W184" s="315"/>
      <c r="X184" s="315"/>
    </row>
    <row r="185" spans="1:24" ht="27.75" customHeight="1" x14ac:dyDescent="0.2">
      <c r="A185" s="813"/>
      <c r="B185" s="857">
        <f t="shared" si="8"/>
        <v>163</v>
      </c>
      <c r="C185" s="858"/>
      <c r="D185" s="855"/>
      <c r="E185" s="855"/>
      <c r="F185" s="855"/>
      <c r="G185" s="855"/>
      <c r="H185" s="855"/>
      <c r="I185" s="855"/>
      <c r="J185" s="855"/>
      <c r="K185" s="855"/>
      <c r="L185" s="859"/>
      <c r="M185" s="814"/>
      <c r="N185" s="839">
        <f t="shared" si="9"/>
        <v>0</v>
      </c>
      <c r="O185" s="816"/>
      <c r="P185" s="49"/>
      <c r="Q185" s="49">
        <f t="shared" si="10"/>
        <v>0</v>
      </c>
      <c r="R185" s="49">
        <f t="shared" si="11"/>
        <v>0</v>
      </c>
      <c r="S185" s="315"/>
      <c r="T185" s="315"/>
      <c r="U185" s="315"/>
      <c r="V185" s="315"/>
      <c r="W185" s="315"/>
      <c r="X185" s="315"/>
    </row>
    <row r="186" spans="1:24" ht="27.75" customHeight="1" x14ac:dyDescent="0.2">
      <c r="A186" s="813"/>
      <c r="B186" s="857">
        <f t="shared" si="8"/>
        <v>164</v>
      </c>
      <c r="C186" s="858"/>
      <c r="D186" s="855"/>
      <c r="E186" s="855"/>
      <c r="F186" s="855"/>
      <c r="G186" s="855"/>
      <c r="H186" s="855"/>
      <c r="I186" s="855"/>
      <c r="J186" s="855"/>
      <c r="K186" s="855"/>
      <c r="L186" s="859"/>
      <c r="M186" s="814"/>
      <c r="N186" s="839">
        <f t="shared" si="9"/>
        <v>0</v>
      </c>
      <c r="O186" s="816"/>
      <c r="P186" s="49"/>
      <c r="Q186" s="49">
        <f t="shared" si="10"/>
        <v>0</v>
      </c>
      <c r="R186" s="49">
        <f t="shared" si="11"/>
        <v>0</v>
      </c>
      <c r="S186" s="315"/>
      <c r="T186" s="315"/>
      <c r="U186" s="315"/>
      <c r="V186" s="315"/>
      <c r="W186" s="315"/>
      <c r="X186" s="315"/>
    </row>
    <row r="187" spans="1:24" ht="27.75" customHeight="1" x14ac:dyDescent="0.2">
      <c r="A187" s="813"/>
      <c r="B187" s="857">
        <f t="shared" si="8"/>
        <v>165</v>
      </c>
      <c r="C187" s="858"/>
      <c r="D187" s="855"/>
      <c r="E187" s="855"/>
      <c r="F187" s="855"/>
      <c r="G187" s="855"/>
      <c r="H187" s="855"/>
      <c r="I187" s="855"/>
      <c r="J187" s="855"/>
      <c r="K187" s="855"/>
      <c r="L187" s="859"/>
      <c r="M187" s="814"/>
      <c r="N187" s="839">
        <f t="shared" si="9"/>
        <v>0</v>
      </c>
      <c r="O187" s="816"/>
      <c r="P187" s="49"/>
      <c r="Q187" s="49">
        <f t="shared" si="10"/>
        <v>0</v>
      </c>
      <c r="R187" s="49">
        <f t="shared" si="11"/>
        <v>0</v>
      </c>
      <c r="S187" s="315"/>
      <c r="T187" s="315"/>
      <c r="U187" s="315"/>
      <c r="V187" s="315"/>
      <c r="W187" s="315"/>
      <c r="X187" s="315"/>
    </row>
    <row r="188" spans="1:24" ht="27.75" customHeight="1" x14ac:dyDescent="0.2">
      <c r="A188" s="813"/>
      <c r="B188" s="857">
        <f t="shared" si="8"/>
        <v>166</v>
      </c>
      <c r="C188" s="858"/>
      <c r="D188" s="855"/>
      <c r="E188" s="855"/>
      <c r="F188" s="855"/>
      <c r="G188" s="855"/>
      <c r="H188" s="855"/>
      <c r="I188" s="855"/>
      <c r="J188" s="855"/>
      <c r="K188" s="855"/>
      <c r="L188" s="859"/>
      <c r="M188" s="814"/>
      <c r="N188" s="839">
        <f t="shared" si="9"/>
        <v>0</v>
      </c>
      <c r="O188" s="816"/>
      <c r="P188" s="49"/>
      <c r="Q188" s="49">
        <f t="shared" si="10"/>
        <v>0</v>
      </c>
      <c r="R188" s="49">
        <f t="shared" si="11"/>
        <v>0</v>
      </c>
      <c r="S188" s="315"/>
      <c r="T188" s="315"/>
      <c r="U188" s="315"/>
      <c r="V188" s="315"/>
      <c r="W188" s="315"/>
      <c r="X188" s="315"/>
    </row>
    <row r="189" spans="1:24" ht="27.75" customHeight="1" x14ac:dyDescent="0.2">
      <c r="A189" s="813"/>
      <c r="B189" s="857">
        <f t="shared" si="8"/>
        <v>167</v>
      </c>
      <c r="C189" s="858"/>
      <c r="D189" s="855"/>
      <c r="E189" s="855"/>
      <c r="F189" s="855"/>
      <c r="G189" s="855"/>
      <c r="H189" s="855"/>
      <c r="I189" s="855"/>
      <c r="J189" s="855"/>
      <c r="K189" s="855"/>
      <c r="L189" s="859"/>
      <c r="M189" s="814"/>
      <c r="N189" s="839">
        <f t="shared" si="9"/>
        <v>0</v>
      </c>
      <c r="O189" s="816"/>
      <c r="P189" s="49"/>
      <c r="Q189" s="49">
        <f t="shared" si="10"/>
        <v>0</v>
      </c>
      <c r="R189" s="49">
        <f t="shared" si="11"/>
        <v>0</v>
      </c>
      <c r="S189" s="315"/>
      <c r="T189" s="315"/>
      <c r="U189" s="315"/>
      <c r="V189" s="315"/>
      <c r="W189" s="315"/>
      <c r="X189" s="315"/>
    </row>
    <row r="190" spans="1:24" ht="27.75" customHeight="1" x14ac:dyDescent="0.2">
      <c r="A190" s="813"/>
      <c r="B190" s="857">
        <f t="shared" si="8"/>
        <v>168</v>
      </c>
      <c r="C190" s="858"/>
      <c r="D190" s="855"/>
      <c r="E190" s="855"/>
      <c r="F190" s="855"/>
      <c r="G190" s="855"/>
      <c r="H190" s="855"/>
      <c r="I190" s="855"/>
      <c r="J190" s="855"/>
      <c r="K190" s="855"/>
      <c r="L190" s="859"/>
      <c r="M190" s="814"/>
      <c r="N190" s="839">
        <f t="shared" si="9"/>
        <v>0</v>
      </c>
      <c r="O190" s="816"/>
      <c r="P190" s="49"/>
      <c r="Q190" s="49">
        <f t="shared" si="10"/>
        <v>0</v>
      </c>
      <c r="R190" s="49">
        <f t="shared" si="11"/>
        <v>0</v>
      </c>
      <c r="S190" s="315"/>
      <c r="T190" s="315"/>
      <c r="U190" s="315"/>
      <c r="V190" s="315"/>
      <c r="W190" s="315"/>
      <c r="X190" s="315"/>
    </row>
    <row r="191" spans="1:24" ht="27.75" customHeight="1" x14ac:dyDescent="0.2">
      <c r="A191" s="813"/>
      <c r="B191" s="857">
        <f t="shared" si="8"/>
        <v>169</v>
      </c>
      <c r="C191" s="858"/>
      <c r="D191" s="855"/>
      <c r="E191" s="855"/>
      <c r="F191" s="855"/>
      <c r="G191" s="855"/>
      <c r="H191" s="855"/>
      <c r="I191" s="855"/>
      <c r="J191" s="855"/>
      <c r="K191" s="855"/>
      <c r="L191" s="859"/>
      <c r="M191" s="814"/>
      <c r="N191" s="839">
        <f t="shared" si="9"/>
        <v>0</v>
      </c>
      <c r="O191" s="816"/>
      <c r="P191" s="49"/>
      <c r="Q191" s="49">
        <f t="shared" si="10"/>
        <v>0</v>
      </c>
      <c r="R191" s="49">
        <f t="shared" si="11"/>
        <v>0</v>
      </c>
      <c r="S191" s="315"/>
      <c r="T191" s="315"/>
      <c r="U191" s="315"/>
      <c r="V191" s="315"/>
      <c r="W191" s="315"/>
      <c r="X191" s="315"/>
    </row>
    <row r="192" spans="1:24" ht="27.75" customHeight="1" x14ac:dyDescent="0.2">
      <c r="A192" s="813"/>
      <c r="B192" s="857">
        <f t="shared" si="8"/>
        <v>170</v>
      </c>
      <c r="C192" s="858"/>
      <c r="D192" s="855"/>
      <c r="E192" s="855"/>
      <c r="F192" s="855"/>
      <c r="G192" s="855"/>
      <c r="H192" s="855"/>
      <c r="I192" s="855"/>
      <c r="J192" s="855"/>
      <c r="K192" s="855"/>
      <c r="L192" s="859"/>
      <c r="M192" s="814"/>
      <c r="N192" s="839">
        <f t="shared" si="9"/>
        <v>0</v>
      </c>
      <c r="O192" s="816"/>
      <c r="P192" s="49"/>
      <c r="Q192" s="49">
        <f t="shared" si="10"/>
        <v>0</v>
      </c>
      <c r="R192" s="49">
        <f t="shared" si="11"/>
        <v>0</v>
      </c>
      <c r="S192" s="315"/>
      <c r="T192" s="315"/>
      <c r="U192" s="315"/>
      <c r="V192" s="315"/>
      <c r="W192" s="315"/>
      <c r="X192" s="315"/>
    </row>
    <row r="193" spans="1:24" ht="27.75" customHeight="1" x14ac:dyDescent="0.2">
      <c r="A193" s="813"/>
      <c r="B193" s="857">
        <f t="shared" si="8"/>
        <v>171</v>
      </c>
      <c r="C193" s="858"/>
      <c r="D193" s="855"/>
      <c r="E193" s="855"/>
      <c r="F193" s="855"/>
      <c r="G193" s="855"/>
      <c r="H193" s="855"/>
      <c r="I193" s="855"/>
      <c r="J193" s="855"/>
      <c r="K193" s="855"/>
      <c r="L193" s="859"/>
      <c r="M193" s="814"/>
      <c r="N193" s="839">
        <f t="shared" si="9"/>
        <v>0</v>
      </c>
      <c r="O193" s="816"/>
      <c r="P193" s="49"/>
      <c r="Q193" s="49">
        <f t="shared" si="10"/>
        <v>0</v>
      </c>
      <c r="R193" s="49">
        <f t="shared" si="11"/>
        <v>0</v>
      </c>
      <c r="S193" s="315"/>
      <c r="T193" s="315"/>
      <c r="U193" s="315"/>
      <c r="V193" s="315"/>
      <c r="W193" s="315"/>
      <c r="X193" s="315"/>
    </row>
    <row r="194" spans="1:24" ht="27.75" customHeight="1" x14ac:dyDescent="0.2">
      <c r="A194" s="813"/>
      <c r="B194" s="857">
        <f t="shared" si="8"/>
        <v>172</v>
      </c>
      <c r="C194" s="858"/>
      <c r="D194" s="855"/>
      <c r="E194" s="855"/>
      <c r="F194" s="855"/>
      <c r="G194" s="855"/>
      <c r="H194" s="855"/>
      <c r="I194" s="855"/>
      <c r="J194" s="855"/>
      <c r="K194" s="855"/>
      <c r="L194" s="859"/>
      <c r="M194" s="814"/>
      <c r="N194" s="839">
        <f t="shared" si="9"/>
        <v>0</v>
      </c>
      <c r="O194" s="816"/>
      <c r="P194" s="49"/>
      <c r="Q194" s="49">
        <f t="shared" si="10"/>
        <v>0</v>
      </c>
      <c r="R194" s="49">
        <f t="shared" si="11"/>
        <v>0</v>
      </c>
      <c r="S194" s="315"/>
      <c r="T194" s="315"/>
      <c r="U194" s="315"/>
      <c r="V194" s="315"/>
      <c r="W194" s="315"/>
      <c r="X194" s="315"/>
    </row>
    <row r="195" spans="1:24" ht="27.75" customHeight="1" x14ac:dyDescent="0.2">
      <c r="A195" s="813"/>
      <c r="B195" s="857">
        <f t="shared" si="8"/>
        <v>173</v>
      </c>
      <c r="C195" s="858"/>
      <c r="D195" s="855"/>
      <c r="E195" s="855"/>
      <c r="F195" s="855"/>
      <c r="G195" s="855"/>
      <c r="H195" s="855"/>
      <c r="I195" s="855"/>
      <c r="J195" s="855"/>
      <c r="K195" s="855"/>
      <c r="L195" s="859"/>
      <c r="M195" s="814"/>
      <c r="N195" s="839">
        <f t="shared" si="9"/>
        <v>0</v>
      </c>
      <c r="O195" s="816"/>
      <c r="P195" s="49"/>
      <c r="Q195" s="49">
        <f t="shared" si="10"/>
        <v>0</v>
      </c>
      <c r="R195" s="49">
        <f t="shared" si="11"/>
        <v>0</v>
      </c>
      <c r="S195" s="315"/>
      <c r="T195" s="315"/>
      <c r="U195" s="315"/>
      <c r="V195" s="315"/>
      <c r="W195" s="315"/>
      <c r="X195" s="315"/>
    </row>
    <row r="196" spans="1:24" ht="27.75" customHeight="1" x14ac:dyDescent="0.2">
      <c r="A196" s="813"/>
      <c r="B196" s="857">
        <f t="shared" si="8"/>
        <v>174</v>
      </c>
      <c r="C196" s="858"/>
      <c r="D196" s="855"/>
      <c r="E196" s="855"/>
      <c r="F196" s="855"/>
      <c r="G196" s="855"/>
      <c r="H196" s="855"/>
      <c r="I196" s="855"/>
      <c r="J196" s="855"/>
      <c r="K196" s="855"/>
      <c r="L196" s="859"/>
      <c r="M196" s="814"/>
      <c r="N196" s="839">
        <f t="shared" si="9"/>
        <v>0</v>
      </c>
      <c r="O196" s="816"/>
      <c r="P196" s="49"/>
      <c r="Q196" s="49">
        <f t="shared" si="10"/>
        <v>0</v>
      </c>
      <c r="R196" s="49">
        <f t="shared" si="11"/>
        <v>0</v>
      </c>
      <c r="S196" s="315"/>
      <c r="T196" s="315"/>
      <c r="U196" s="315"/>
      <c r="V196" s="315"/>
      <c r="W196" s="315"/>
      <c r="X196" s="315"/>
    </row>
    <row r="197" spans="1:24" ht="27.75" customHeight="1" x14ac:dyDescent="0.2">
      <c r="A197" s="813"/>
      <c r="B197" s="857">
        <f t="shared" si="8"/>
        <v>175</v>
      </c>
      <c r="C197" s="858"/>
      <c r="D197" s="855"/>
      <c r="E197" s="855"/>
      <c r="F197" s="855"/>
      <c r="G197" s="855"/>
      <c r="H197" s="855"/>
      <c r="I197" s="855"/>
      <c r="J197" s="855"/>
      <c r="K197" s="855"/>
      <c r="L197" s="859"/>
      <c r="M197" s="814"/>
      <c r="N197" s="839">
        <f t="shared" si="9"/>
        <v>0</v>
      </c>
      <c r="O197" s="816"/>
      <c r="P197" s="49"/>
      <c r="Q197" s="49">
        <f t="shared" si="10"/>
        <v>0</v>
      </c>
      <c r="R197" s="49">
        <f t="shared" si="11"/>
        <v>0</v>
      </c>
      <c r="S197" s="315"/>
      <c r="T197" s="315"/>
      <c r="U197" s="315"/>
      <c r="V197" s="315"/>
      <c r="W197" s="315"/>
      <c r="X197" s="315"/>
    </row>
    <row r="198" spans="1:24" ht="27.75" customHeight="1" x14ac:dyDescent="0.2">
      <c r="A198" s="813"/>
      <c r="B198" s="857">
        <f t="shared" si="8"/>
        <v>176</v>
      </c>
      <c r="C198" s="858"/>
      <c r="D198" s="855"/>
      <c r="E198" s="855"/>
      <c r="F198" s="855"/>
      <c r="G198" s="855"/>
      <c r="H198" s="855"/>
      <c r="I198" s="855"/>
      <c r="J198" s="855"/>
      <c r="K198" s="855"/>
      <c r="L198" s="859"/>
      <c r="M198" s="814"/>
      <c r="N198" s="839">
        <f t="shared" si="9"/>
        <v>0</v>
      </c>
      <c r="O198" s="816"/>
      <c r="P198" s="49"/>
      <c r="Q198" s="49">
        <f t="shared" si="10"/>
        <v>0</v>
      </c>
      <c r="R198" s="49">
        <f t="shared" si="11"/>
        <v>0</v>
      </c>
      <c r="S198" s="315"/>
      <c r="T198" s="315"/>
      <c r="U198" s="315"/>
      <c r="V198" s="315"/>
      <c r="W198" s="315"/>
      <c r="X198" s="315"/>
    </row>
    <row r="199" spans="1:24" ht="27.75" customHeight="1" x14ac:dyDescent="0.2">
      <c r="A199" s="813"/>
      <c r="B199" s="857">
        <f t="shared" si="8"/>
        <v>177</v>
      </c>
      <c r="C199" s="858"/>
      <c r="D199" s="855"/>
      <c r="E199" s="855"/>
      <c r="F199" s="855"/>
      <c r="G199" s="855"/>
      <c r="H199" s="855"/>
      <c r="I199" s="855"/>
      <c r="J199" s="855"/>
      <c r="K199" s="855"/>
      <c r="L199" s="859"/>
      <c r="M199" s="814"/>
      <c r="N199" s="839">
        <f t="shared" si="9"/>
        <v>0</v>
      </c>
      <c r="O199" s="816"/>
      <c r="P199" s="49"/>
      <c r="Q199" s="49">
        <f t="shared" si="10"/>
        <v>0</v>
      </c>
      <c r="R199" s="49">
        <f t="shared" si="11"/>
        <v>0</v>
      </c>
      <c r="S199" s="315"/>
      <c r="T199" s="315"/>
      <c r="U199" s="315"/>
      <c r="V199" s="315"/>
      <c r="W199" s="315"/>
      <c r="X199" s="315"/>
    </row>
    <row r="200" spans="1:24" ht="27.75" customHeight="1" x14ac:dyDescent="0.2">
      <c r="A200" s="813"/>
      <c r="B200" s="857">
        <f t="shared" si="8"/>
        <v>178</v>
      </c>
      <c r="C200" s="858"/>
      <c r="D200" s="855"/>
      <c r="E200" s="855"/>
      <c r="F200" s="855"/>
      <c r="G200" s="855"/>
      <c r="H200" s="855"/>
      <c r="I200" s="855"/>
      <c r="J200" s="855"/>
      <c r="K200" s="855"/>
      <c r="L200" s="859"/>
      <c r="M200" s="814"/>
      <c r="N200" s="839">
        <f t="shared" si="9"/>
        <v>0</v>
      </c>
      <c r="O200" s="816"/>
      <c r="P200" s="49"/>
      <c r="Q200" s="49">
        <f t="shared" si="10"/>
        <v>0</v>
      </c>
      <c r="R200" s="49">
        <f t="shared" si="11"/>
        <v>0</v>
      </c>
      <c r="S200" s="315"/>
      <c r="T200" s="315"/>
      <c r="U200" s="315"/>
      <c r="V200" s="315"/>
      <c r="W200" s="315"/>
      <c r="X200" s="315"/>
    </row>
    <row r="201" spans="1:24" ht="27.75" customHeight="1" x14ac:dyDescent="0.2">
      <c r="A201" s="813"/>
      <c r="B201" s="857">
        <f t="shared" si="8"/>
        <v>179</v>
      </c>
      <c r="C201" s="858"/>
      <c r="D201" s="855"/>
      <c r="E201" s="855"/>
      <c r="F201" s="855"/>
      <c r="G201" s="855"/>
      <c r="H201" s="855"/>
      <c r="I201" s="855"/>
      <c r="J201" s="855"/>
      <c r="K201" s="855"/>
      <c r="L201" s="859"/>
      <c r="M201" s="814"/>
      <c r="N201" s="839">
        <f t="shared" si="9"/>
        <v>0</v>
      </c>
      <c r="O201" s="816"/>
      <c r="P201" s="49"/>
      <c r="Q201" s="49">
        <f t="shared" si="10"/>
        <v>0</v>
      </c>
      <c r="R201" s="49">
        <f t="shared" si="11"/>
        <v>0</v>
      </c>
      <c r="S201" s="315"/>
      <c r="T201" s="315"/>
      <c r="U201" s="315"/>
      <c r="V201" s="315"/>
      <c r="W201" s="315"/>
      <c r="X201" s="315"/>
    </row>
    <row r="202" spans="1:24" ht="27.75" customHeight="1" x14ac:dyDescent="0.2">
      <c r="A202" s="813"/>
      <c r="B202" s="857">
        <f t="shared" si="8"/>
        <v>180</v>
      </c>
      <c r="C202" s="858"/>
      <c r="D202" s="855"/>
      <c r="E202" s="855"/>
      <c r="F202" s="855"/>
      <c r="G202" s="855"/>
      <c r="H202" s="855"/>
      <c r="I202" s="855"/>
      <c r="J202" s="855"/>
      <c r="K202" s="855"/>
      <c r="L202" s="859"/>
      <c r="M202" s="814"/>
      <c r="N202" s="839">
        <f t="shared" si="9"/>
        <v>0</v>
      </c>
      <c r="O202" s="816"/>
      <c r="P202" s="49"/>
      <c r="Q202" s="49">
        <f t="shared" si="10"/>
        <v>0</v>
      </c>
      <c r="R202" s="49">
        <f t="shared" si="11"/>
        <v>0</v>
      </c>
      <c r="S202" s="315"/>
      <c r="T202" s="315"/>
      <c r="U202" s="315"/>
      <c r="V202" s="315"/>
      <c r="W202" s="315"/>
      <c r="X202" s="315"/>
    </row>
    <row r="203" spans="1:24" ht="27.75" customHeight="1" x14ac:dyDescent="0.2">
      <c r="A203" s="813"/>
      <c r="B203" s="857">
        <f t="shared" si="8"/>
        <v>181</v>
      </c>
      <c r="C203" s="858"/>
      <c r="D203" s="855"/>
      <c r="E203" s="855"/>
      <c r="F203" s="855"/>
      <c r="G203" s="855"/>
      <c r="H203" s="855"/>
      <c r="I203" s="855"/>
      <c r="J203" s="855"/>
      <c r="K203" s="855"/>
      <c r="L203" s="859"/>
      <c r="M203" s="814"/>
      <c r="N203" s="839">
        <f t="shared" si="9"/>
        <v>0</v>
      </c>
      <c r="O203" s="816"/>
      <c r="P203" s="49"/>
      <c r="Q203" s="49">
        <f t="shared" si="10"/>
        <v>0</v>
      </c>
      <c r="R203" s="49">
        <f t="shared" si="11"/>
        <v>0</v>
      </c>
      <c r="S203" s="315"/>
      <c r="T203" s="315"/>
      <c r="U203" s="315"/>
      <c r="V203" s="315"/>
      <c r="W203" s="315"/>
      <c r="X203" s="315"/>
    </row>
    <row r="204" spans="1:24" ht="27.75" customHeight="1" x14ac:dyDescent="0.2">
      <c r="A204" s="813"/>
      <c r="B204" s="857">
        <f t="shared" si="8"/>
        <v>182</v>
      </c>
      <c r="C204" s="858"/>
      <c r="D204" s="855"/>
      <c r="E204" s="855"/>
      <c r="F204" s="855"/>
      <c r="G204" s="855"/>
      <c r="H204" s="855"/>
      <c r="I204" s="855"/>
      <c r="J204" s="855"/>
      <c r="K204" s="855"/>
      <c r="L204" s="859"/>
      <c r="M204" s="814"/>
      <c r="N204" s="839">
        <f t="shared" si="9"/>
        <v>0</v>
      </c>
      <c r="O204" s="816"/>
      <c r="P204" s="49"/>
      <c r="Q204" s="49">
        <f t="shared" si="10"/>
        <v>0</v>
      </c>
      <c r="R204" s="49">
        <f t="shared" si="11"/>
        <v>0</v>
      </c>
      <c r="S204" s="315"/>
      <c r="T204" s="315"/>
      <c r="U204" s="315"/>
      <c r="V204" s="315"/>
      <c r="W204" s="315"/>
      <c r="X204" s="315"/>
    </row>
    <row r="205" spans="1:24" ht="27.75" customHeight="1" x14ac:dyDescent="0.2">
      <c r="A205" s="813"/>
      <c r="B205" s="857">
        <f t="shared" si="8"/>
        <v>183</v>
      </c>
      <c r="C205" s="858"/>
      <c r="D205" s="855"/>
      <c r="E205" s="855"/>
      <c r="F205" s="855"/>
      <c r="G205" s="855"/>
      <c r="H205" s="855"/>
      <c r="I205" s="855"/>
      <c r="J205" s="855"/>
      <c r="K205" s="855"/>
      <c r="L205" s="859"/>
      <c r="M205" s="814"/>
      <c r="N205" s="839">
        <f t="shared" si="9"/>
        <v>0</v>
      </c>
      <c r="O205" s="816"/>
      <c r="P205" s="49"/>
      <c r="Q205" s="49">
        <f t="shared" si="10"/>
        <v>0</v>
      </c>
      <c r="R205" s="49">
        <f t="shared" si="11"/>
        <v>0</v>
      </c>
      <c r="S205" s="315"/>
      <c r="T205" s="315"/>
      <c r="U205" s="315"/>
      <c r="V205" s="315"/>
      <c r="W205" s="315"/>
      <c r="X205" s="315"/>
    </row>
    <row r="206" spans="1:24" ht="27.75" customHeight="1" x14ac:dyDescent="0.2">
      <c r="A206" s="813"/>
      <c r="B206" s="857">
        <f t="shared" si="8"/>
        <v>184</v>
      </c>
      <c r="C206" s="858"/>
      <c r="D206" s="855"/>
      <c r="E206" s="855"/>
      <c r="F206" s="855"/>
      <c r="G206" s="855"/>
      <c r="H206" s="855"/>
      <c r="I206" s="855"/>
      <c r="J206" s="855"/>
      <c r="K206" s="855"/>
      <c r="L206" s="859"/>
      <c r="M206" s="814"/>
      <c r="N206" s="839">
        <f t="shared" si="9"/>
        <v>0</v>
      </c>
      <c r="O206" s="816"/>
      <c r="P206" s="49"/>
      <c r="Q206" s="49">
        <f t="shared" si="10"/>
        <v>0</v>
      </c>
      <c r="R206" s="49">
        <f t="shared" si="11"/>
        <v>0</v>
      </c>
      <c r="S206" s="315"/>
      <c r="T206" s="315"/>
      <c r="U206" s="315"/>
      <c r="V206" s="315"/>
      <c r="W206" s="315"/>
      <c r="X206" s="315"/>
    </row>
    <row r="207" spans="1:24" ht="27.75" customHeight="1" x14ac:dyDescent="0.2">
      <c r="A207" s="813"/>
      <c r="B207" s="857">
        <f t="shared" si="8"/>
        <v>185</v>
      </c>
      <c r="C207" s="858"/>
      <c r="D207" s="855"/>
      <c r="E207" s="855"/>
      <c r="F207" s="855"/>
      <c r="G207" s="855"/>
      <c r="H207" s="855"/>
      <c r="I207" s="855"/>
      <c r="J207" s="855"/>
      <c r="K207" s="855"/>
      <c r="L207" s="859"/>
      <c r="M207" s="814"/>
      <c r="N207" s="839">
        <f t="shared" si="9"/>
        <v>0</v>
      </c>
      <c r="O207" s="816"/>
      <c r="P207" s="49"/>
      <c r="Q207" s="49">
        <f t="shared" si="10"/>
        <v>0</v>
      </c>
      <c r="R207" s="49">
        <f t="shared" si="11"/>
        <v>0</v>
      </c>
      <c r="S207" s="315"/>
      <c r="T207" s="315"/>
      <c r="U207" s="315"/>
      <c r="V207" s="315"/>
      <c r="W207" s="315"/>
      <c r="X207" s="315"/>
    </row>
    <row r="208" spans="1:24" ht="27.75" customHeight="1" x14ac:dyDescent="0.2">
      <c r="A208" s="813"/>
      <c r="B208" s="857">
        <f t="shared" si="8"/>
        <v>186</v>
      </c>
      <c r="C208" s="858"/>
      <c r="D208" s="855"/>
      <c r="E208" s="855"/>
      <c r="F208" s="855"/>
      <c r="G208" s="855"/>
      <c r="H208" s="855"/>
      <c r="I208" s="855"/>
      <c r="J208" s="855"/>
      <c r="K208" s="855"/>
      <c r="L208" s="859"/>
      <c r="M208" s="814"/>
      <c r="N208" s="839">
        <f t="shared" si="9"/>
        <v>0</v>
      </c>
      <c r="O208" s="816"/>
      <c r="P208" s="49"/>
      <c r="Q208" s="49">
        <f t="shared" si="10"/>
        <v>0</v>
      </c>
      <c r="R208" s="49">
        <f t="shared" si="11"/>
        <v>0</v>
      </c>
      <c r="S208" s="315"/>
      <c r="T208" s="315"/>
      <c r="U208" s="315"/>
      <c r="V208" s="315"/>
      <c r="W208" s="315"/>
      <c r="X208" s="315"/>
    </row>
    <row r="209" spans="1:24" ht="27.75" customHeight="1" x14ac:dyDescent="0.2">
      <c r="A209" s="813"/>
      <c r="B209" s="857">
        <f t="shared" si="8"/>
        <v>187</v>
      </c>
      <c r="C209" s="858"/>
      <c r="D209" s="855"/>
      <c r="E209" s="855"/>
      <c r="F209" s="855"/>
      <c r="G209" s="855"/>
      <c r="H209" s="855"/>
      <c r="I209" s="855"/>
      <c r="J209" s="855"/>
      <c r="K209" s="855"/>
      <c r="L209" s="859"/>
      <c r="M209" s="814"/>
      <c r="N209" s="839">
        <f t="shared" si="9"/>
        <v>0</v>
      </c>
      <c r="O209" s="816"/>
      <c r="P209" s="49"/>
      <c r="Q209" s="49">
        <f t="shared" si="10"/>
        <v>0</v>
      </c>
      <c r="R209" s="49">
        <f t="shared" si="11"/>
        <v>0</v>
      </c>
      <c r="S209" s="315"/>
      <c r="T209" s="315"/>
      <c r="U209" s="315"/>
      <c r="V209" s="315"/>
      <c r="W209" s="315"/>
      <c r="X209" s="315"/>
    </row>
    <row r="210" spans="1:24" ht="27.75" customHeight="1" x14ac:dyDescent="0.2">
      <c r="A210" s="813"/>
      <c r="B210" s="857">
        <f t="shared" si="8"/>
        <v>188</v>
      </c>
      <c r="C210" s="858"/>
      <c r="D210" s="855"/>
      <c r="E210" s="855"/>
      <c r="F210" s="855"/>
      <c r="G210" s="855"/>
      <c r="H210" s="855"/>
      <c r="I210" s="855"/>
      <c r="J210" s="855"/>
      <c r="K210" s="855"/>
      <c r="L210" s="859"/>
      <c r="M210" s="814"/>
      <c r="N210" s="839">
        <f t="shared" si="9"/>
        <v>0</v>
      </c>
      <c r="O210" s="816"/>
      <c r="P210" s="49"/>
      <c r="Q210" s="49">
        <f t="shared" si="10"/>
        <v>0</v>
      </c>
      <c r="R210" s="49">
        <f t="shared" si="11"/>
        <v>0</v>
      </c>
      <c r="S210" s="315"/>
      <c r="T210" s="315"/>
      <c r="U210" s="315"/>
      <c r="V210" s="315"/>
      <c r="W210" s="315"/>
      <c r="X210" s="315"/>
    </row>
    <row r="211" spans="1:24" ht="27.75" customHeight="1" x14ac:dyDescent="0.2">
      <c r="A211" s="813"/>
      <c r="B211" s="857">
        <f t="shared" si="8"/>
        <v>189</v>
      </c>
      <c r="C211" s="858"/>
      <c r="D211" s="855"/>
      <c r="E211" s="855"/>
      <c r="F211" s="855"/>
      <c r="G211" s="855"/>
      <c r="H211" s="855"/>
      <c r="I211" s="855"/>
      <c r="J211" s="855"/>
      <c r="K211" s="855"/>
      <c r="L211" s="859"/>
      <c r="M211" s="814"/>
      <c r="N211" s="839">
        <f t="shared" si="9"/>
        <v>0</v>
      </c>
      <c r="O211" s="816"/>
      <c r="P211" s="49"/>
      <c r="Q211" s="49">
        <f t="shared" si="10"/>
        <v>0</v>
      </c>
      <c r="R211" s="49">
        <f t="shared" si="11"/>
        <v>0</v>
      </c>
      <c r="S211" s="315"/>
      <c r="T211" s="315"/>
      <c r="U211" s="315"/>
      <c r="V211" s="315"/>
      <c r="W211" s="315"/>
      <c r="X211" s="315"/>
    </row>
    <row r="212" spans="1:24" ht="27.75" customHeight="1" x14ac:dyDescent="0.2">
      <c r="A212" s="813"/>
      <c r="B212" s="857">
        <f t="shared" si="8"/>
        <v>190</v>
      </c>
      <c r="C212" s="858"/>
      <c r="D212" s="855"/>
      <c r="E212" s="855"/>
      <c r="F212" s="855"/>
      <c r="G212" s="855"/>
      <c r="H212" s="855"/>
      <c r="I212" s="855"/>
      <c r="J212" s="855"/>
      <c r="K212" s="855"/>
      <c r="L212" s="859"/>
      <c r="M212" s="814"/>
      <c r="N212" s="839">
        <f t="shared" si="9"/>
        <v>0</v>
      </c>
      <c r="O212" s="816"/>
      <c r="P212" s="49"/>
      <c r="Q212" s="49">
        <f t="shared" si="10"/>
        <v>0</v>
      </c>
      <c r="R212" s="49">
        <f t="shared" si="11"/>
        <v>0</v>
      </c>
      <c r="S212" s="315"/>
      <c r="T212" s="315"/>
      <c r="U212" s="315"/>
      <c r="V212" s="315"/>
      <c r="W212" s="315"/>
      <c r="X212" s="315"/>
    </row>
    <row r="213" spans="1:24" ht="27.75" customHeight="1" x14ac:dyDescent="0.2">
      <c r="A213" s="813"/>
      <c r="B213" s="857">
        <f t="shared" si="8"/>
        <v>191</v>
      </c>
      <c r="C213" s="858"/>
      <c r="D213" s="855"/>
      <c r="E213" s="855"/>
      <c r="F213" s="855"/>
      <c r="G213" s="855"/>
      <c r="H213" s="855"/>
      <c r="I213" s="855"/>
      <c r="J213" s="855"/>
      <c r="K213" s="855"/>
      <c r="L213" s="859"/>
      <c r="M213" s="814"/>
      <c r="N213" s="839">
        <f t="shared" si="9"/>
        <v>0</v>
      </c>
      <c r="O213" s="816"/>
      <c r="P213" s="49"/>
      <c r="Q213" s="49">
        <f t="shared" si="10"/>
        <v>0</v>
      </c>
      <c r="R213" s="49">
        <f t="shared" si="11"/>
        <v>0</v>
      </c>
      <c r="S213" s="315"/>
      <c r="T213" s="315"/>
      <c r="U213" s="315"/>
      <c r="V213" s="315"/>
      <c r="W213" s="315"/>
      <c r="X213" s="315"/>
    </row>
    <row r="214" spans="1:24" ht="27.75" customHeight="1" x14ac:dyDescent="0.2">
      <c r="A214" s="813"/>
      <c r="B214" s="857">
        <f t="shared" si="8"/>
        <v>192</v>
      </c>
      <c r="C214" s="858"/>
      <c r="D214" s="855"/>
      <c r="E214" s="855"/>
      <c r="F214" s="855"/>
      <c r="G214" s="855"/>
      <c r="H214" s="855"/>
      <c r="I214" s="855"/>
      <c r="J214" s="855"/>
      <c r="K214" s="855"/>
      <c r="L214" s="859"/>
      <c r="M214" s="814"/>
      <c r="N214" s="839">
        <f t="shared" si="9"/>
        <v>0</v>
      </c>
      <c r="O214" s="816"/>
      <c r="P214" s="49"/>
      <c r="Q214" s="49">
        <f t="shared" si="10"/>
        <v>0</v>
      </c>
      <c r="R214" s="49">
        <f t="shared" si="11"/>
        <v>0</v>
      </c>
      <c r="S214" s="315"/>
      <c r="T214" s="315"/>
      <c r="U214" s="315"/>
      <c r="V214" s="315"/>
      <c r="W214" s="315"/>
      <c r="X214" s="315"/>
    </row>
    <row r="215" spans="1:24" ht="27.75" customHeight="1" x14ac:dyDescent="0.2">
      <c r="A215" s="813"/>
      <c r="B215" s="857">
        <f t="shared" ref="B215:B278" si="12">ROW()-GLline-1</f>
        <v>193</v>
      </c>
      <c r="C215" s="858"/>
      <c r="D215" s="855"/>
      <c r="E215" s="855"/>
      <c r="F215" s="855"/>
      <c r="G215" s="855"/>
      <c r="H215" s="855"/>
      <c r="I215" s="855"/>
      <c r="J215" s="855"/>
      <c r="K215" s="855"/>
      <c r="L215" s="859"/>
      <c r="M215" s="814"/>
      <c r="N215" s="839">
        <f t="shared" ref="N215:N278" si="13">(+Q215+R215)*PDArate</f>
        <v>0</v>
      </c>
      <c r="O215" s="816"/>
      <c r="P215" s="49"/>
      <c r="Q215" s="49">
        <f t="shared" si="10"/>
        <v>0</v>
      </c>
      <c r="R215" s="49">
        <f t="shared" si="11"/>
        <v>0</v>
      </c>
      <c r="S215" s="315"/>
      <c r="T215" s="315"/>
      <c r="U215" s="315"/>
      <c r="V215" s="315"/>
      <c r="W215" s="315"/>
      <c r="X215" s="315"/>
    </row>
    <row r="216" spans="1:24" ht="27.75" customHeight="1" x14ac:dyDescent="0.2">
      <c r="A216" s="813"/>
      <c r="B216" s="857">
        <f t="shared" si="12"/>
        <v>194</v>
      </c>
      <c r="C216" s="858"/>
      <c r="D216" s="855"/>
      <c r="E216" s="855"/>
      <c r="F216" s="855"/>
      <c r="G216" s="855"/>
      <c r="H216" s="855"/>
      <c r="I216" s="855"/>
      <c r="J216" s="855"/>
      <c r="K216" s="855"/>
      <c r="L216" s="859"/>
      <c r="M216" s="814"/>
      <c r="N216" s="839">
        <f t="shared" si="13"/>
        <v>0</v>
      </c>
      <c r="O216" s="816"/>
      <c r="P216" s="49"/>
      <c r="Q216" s="49">
        <f t="shared" ref="Q216:Q279" si="14">SUMIF(Q4GrwrNum,B216,Q4GrwrValue)</f>
        <v>0</v>
      </c>
      <c r="R216" s="49">
        <f t="shared" ref="R216:R279" si="15">SUMIF(DPGrwrNum,B216,DPGrwrValue)</f>
        <v>0</v>
      </c>
      <c r="S216" s="315"/>
      <c r="T216" s="315"/>
      <c r="U216" s="315"/>
      <c r="V216" s="315"/>
      <c r="W216" s="315"/>
      <c r="X216" s="315"/>
    </row>
    <row r="217" spans="1:24" ht="27.75" customHeight="1" x14ac:dyDescent="0.2">
      <c r="A217" s="813"/>
      <c r="B217" s="857">
        <f t="shared" si="12"/>
        <v>195</v>
      </c>
      <c r="C217" s="858"/>
      <c r="D217" s="855"/>
      <c r="E217" s="855"/>
      <c r="F217" s="855"/>
      <c r="G217" s="855"/>
      <c r="H217" s="855"/>
      <c r="I217" s="855"/>
      <c r="J217" s="855"/>
      <c r="K217" s="855"/>
      <c r="L217" s="859"/>
      <c r="M217" s="814"/>
      <c r="N217" s="839">
        <f t="shared" si="13"/>
        <v>0</v>
      </c>
      <c r="O217" s="816"/>
      <c r="P217" s="49"/>
      <c r="Q217" s="49">
        <f t="shared" si="14"/>
        <v>0</v>
      </c>
      <c r="R217" s="49">
        <f t="shared" si="15"/>
        <v>0</v>
      </c>
      <c r="S217" s="315"/>
      <c r="T217" s="315"/>
      <c r="U217" s="315"/>
      <c r="V217" s="315"/>
      <c r="W217" s="315"/>
      <c r="X217" s="315"/>
    </row>
    <row r="218" spans="1:24" ht="27.75" customHeight="1" x14ac:dyDescent="0.2">
      <c r="A218" s="813"/>
      <c r="B218" s="857">
        <f t="shared" si="12"/>
        <v>196</v>
      </c>
      <c r="C218" s="858"/>
      <c r="D218" s="855"/>
      <c r="E218" s="855"/>
      <c r="F218" s="855"/>
      <c r="G218" s="855"/>
      <c r="H218" s="855"/>
      <c r="I218" s="855"/>
      <c r="J218" s="855"/>
      <c r="K218" s="855"/>
      <c r="L218" s="859"/>
      <c r="M218" s="814"/>
      <c r="N218" s="839">
        <f t="shared" si="13"/>
        <v>0</v>
      </c>
      <c r="O218" s="816"/>
      <c r="P218" s="49"/>
      <c r="Q218" s="49">
        <f t="shared" si="14"/>
        <v>0</v>
      </c>
      <c r="R218" s="49">
        <f t="shared" si="15"/>
        <v>0</v>
      </c>
      <c r="S218" s="315"/>
      <c r="T218" s="315"/>
      <c r="U218" s="315"/>
      <c r="V218" s="315"/>
      <c r="W218" s="315"/>
      <c r="X218" s="315"/>
    </row>
    <row r="219" spans="1:24" ht="27.75" customHeight="1" x14ac:dyDescent="0.2">
      <c r="A219" s="813"/>
      <c r="B219" s="857">
        <f t="shared" si="12"/>
        <v>197</v>
      </c>
      <c r="C219" s="858"/>
      <c r="D219" s="855"/>
      <c r="E219" s="855"/>
      <c r="F219" s="855"/>
      <c r="G219" s="855"/>
      <c r="H219" s="855"/>
      <c r="I219" s="855"/>
      <c r="J219" s="855"/>
      <c r="K219" s="855"/>
      <c r="L219" s="859"/>
      <c r="M219" s="814"/>
      <c r="N219" s="839">
        <f t="shared" si="13"/>
        <v>0</v>
      </c>
      <c r="O219" s="816"/>
      <c r="P219" s="49"/>
      <c r="Q219" s="49">
        <f t="shared" si="14"/>
        <v>0</v>
      </c>
      <c r="R219" s="49">
        <f t="shared" si="15"/>
        <v>0</v>
      </c>
      <c r="S219" s="315"/>
      <c r="T219" s="315"/>
      <c r="U219" s="315"/>
      <c r="V219" s="315"/>
      <c r="W219" s="315"/>
      <c r="X219" s="315"/>
    </row>
    <row r="220" spans="1:24" ht="27.75" customHeight="1" x14ac:dyDescent="0.2">
      <c r="A220" s="813"/>
      <c r="B220" s="857">
        <f t="shared" si="12"/>
        <v>198</v>
      </c>
      <c r="C220" s="858"/>
      <c r="D220" s="855"/>
      <c r="E220" s="855"/>
      <c r="F220" s="855"/>
      <c r="G220" s="855"/>
      <c r="H220" s="855"/>
      <c r="I220" s="855"/>
      <c r="J220" s="855"/>
      <c r="K220" s="855"/>
      <c r="L220" s="859"/>
      <c r="M220" s="814"/>
      <c r="N220" s="839">
        <f t="shared" si="13"/>
        <v>0</v>
      </c>
      <c r="O220" s="816"/>
      <c r="P220" s="49"/>
      <c r="Q220" s="49">
        <f t="shared" si="14"/>
        <v>0</v>
      </c>
      <c r="R220" s="49">
        <f t="shared" si="15"/>
        <v>0</v>
      </c>
      <c r="S220" s="315"/>
      <c r="T220" s="315"/>
      <c r="U220" s="315"/>
      <c r="V220" s="315"/>
      <c r="W220" s="315"/>
      <c r="X220" s="315"/>
    </row>
    <row r="221" spans="1:24" ht="27.75" customHeight="1" x14ac:dyDescent="0.2">
      <c r="A221" s="813"/>
      <c r="B221" s="857">
        <f t="shared" si="12"/>
        <v>199</v>
      </c>
      <c r="C221" s="858"/>
      <c r="D221" s="855"/>
      <c r="E221" s="855"/>
      <c r="F221" s="855"/>
      <c r="G221" s="855"/>
      <c r="H221" s="855"/>
      <c r="I221" s="855"/>
      <c r="J221" s="855"/>
      <c r="K221" s="855"/>
      <c r="L221" s="859"/>
      <c r="M221" s="814"/>
      <c r="N221" s="839">
        <f t="shared" si="13"/>
        <v>0</v>
      </c>
      <c r="O221" s="816"/>
      <c r="P221" s="49"/>
      <c r="Q221" s="49">
        <f t="shared" si="14"/>
        <v>0</v>
      </c>
      <c r="R221" s="49">
        <f t="shared" si="15"/>
        <v>0</v>
      </c>
      <c r="S221" s="315"/>
      <c r="T221" s="315"/>
      <c r="U221" s="315"/>
      <c r="V221" s="315"/>
      <c r="W221" s="315"/>
      <c r="X221" s="315"/>
    </row>
    <row r="222" spans="1:24" ht="27.75" customHeight="1" x14ac:dyDescent="0.2">
      <c r="A222" s="813"/>
      <c r="B222" s="857">
        <f t="shared" si="12"/>
        <v>200</v>
      </c>
      <c r="C222" s="858"/>
      <c r="D222" s="855"/>
      <c r="E222" s="855"/>
      <c r="F222" s="855"/>
      <c r="G222" s="855"/>
      <c r="H222" s="855"/>
      <c r="I222" s="855"/>
      <c r="J222" s="855"/>
      <c r="K222" s="855"/>
      <c r="L222" s="859"/>
      <c r="M222" s="814"/>
      <c r="N222" s="839">
        <f t="shared" si="13"/>
        <v>0</v>
      </c>
      <c r="O222" s="816"/>
      <c r="P222" s="49"/>
      <c r="Q222" s="49">
        <f t="shared" si="14"/>
        <v>0</v>
      </c>
      <c r="R222" s="49">
        <f t="shared" si="15"/>
        <v>0</v>
      </c>
      <c r="S222" s="315"/>
      <c r="T222" s="315"/>
      <c r="U222" s="315"/>
      <c r="V222" s="315"/>
      <c r="W222" s="315"/>
      <c r="X222" s="315"/>
    </row>
    <row r="223" spans="1:24" ht="27.75" customHeight="1" x14ac:dyDescent="0.2">
      <c r="A223" s="813"/>
      <c r="B223" s="857">
        <f t="shared" si="12"/>
        <v>201</v>
      </c>
      <c r="C223" s="858"/>
      <c r="D223" s="855"/>
      <c r="E223" s="855"/>
      <c r="F223" s="855"/>
      <c r="G223" s="855"/>
      <c r="H223" s="855"/>
      <c r="I223" s="855"/>
      <c r="J223" s="855"/>
      <c r="K223" s="855"/>
      <c r="L223" s="859"/>
      <c r="M223" s="814"/>
      <c r="N223" s="839">
        <f t="shared" si="13"/>
        <v>0</v>
      </c>
      <c r="O223" s="816"/>
      <c r="P223" s="49"/>
      <c r="Q223" s="49">
        <f t="shared" si="14"/>
        <v>0</v>
      </c>
      <c r="R223" s="49">
        <f t="shared" si="15"/>
        <v>0</v>
      </c>
      <c r="S223" s="315"/>
      <c r="T223" s="315"/>
      <c r="U223" s="315"/>
      <c r="V223" s="315"/>
      <c r="W223" s="315"/>
      <c r="X223" s="315"/>
    </row>
    <row r="224" spans="1:24" ht="27.75" customHeight="1" x14ac:dyDescent="0.2">
      <c r="A224" s="813"/>
      <c r="B224" s="857">
        <f t="shared" si="12"/>
        <v>202</v>
      </c>
      <c r="C224" s="858"/>
      <c r="D224" s="855"/>
      <c r="E224" s="855"/>
      <c r="F224" s="855"/>
      <c r="G224" s="855"/>
      <c r="H224" s="855"/>
      <c r="I224" s="855"/>
      <c r="J224" s="855"/>
      <c r="K224" s="855"/>
      <c r="L224" s="859"/>
      <c r="M224" s="814"/>
      <c r="N224" s="839">
        <f t="shared" si="13"/>
        <v>0</v>
      </c>
      <c r="O224" s="816"/>
      <c r="P224" s="49"/>
      <c r="Q224" s="49">
        <f t="shared" si="14"/>
        <v>0</v>
      </c>
      <c r="R224" s="49">
        <f t="shared" si="15"/>
        <v>0</v>
      </c>
      <c r="S224" s="315"/>
      <c r="T224" s="315"/>
      <c r="U224" s="315"/>
      <c r="V224" s="315"/>
      <c r="W224" s="315"/>
      <c r="X224" s="315"/>
    </row>
    <row r="225" spans="1:24" ht="27.75" customHeight="1" x14ac:dyDescent="0.2">
      <c r="A225" s="813"/>
      <c r="B225" s="857">
        <f t="shared" si="12"/>
        <v>203</v>
      </c>
      <c r="C225" s="858"/>
      <c r="D225" s="855"/>
      <c r="E225" s="855"/>
      <c r="F225" s="855"/>
      <c r="G225" s="855"/>
      <c r="H225" s="855"/>
      <c r="I225" s="855"/>
      <c r="J225" s="855"/>
      <c r="K225" s="855"/>
      <c r="L225" s="859"/>
      <c r="M225" s="814"/>
      <c r="N225" s="839">
        <f t="shared" si="13"/>
        <v>0</v>
      </c>
      <c r="O225" s="816"/>
      <c r="P225" s="49"/>
      <c r="Q225" s="49">
        <f t="shared" si="14"/>
        <v>0</v>
      </c>
      <c r="R225" s="49">
        <f t="shared" si="15"/>
        <v>0</v>
      </c>
      <c r="S225" s="315"/>
      <c r="T225" s="315"/>
      <c r="U225" s="315"/>
      <c r="V225" s="315"/>
      <c r="W225" s="315"/>
      <c r="X225" s="315"/>
    </row>
    <row r="226" spans="1:24" ht="27.75" customHeight="1" x14ac:dyDescent="0.2">
      <c r="A226" s="813"/>
      <c r="B226" s="857">
        <f t="shared" si="12"/>
        <v>204</v>
      </c>
      <c r="C226" s="858"/>
      <c r="D226" s="855"/>
      <c r="E226" s="855"/>
      <c r="F226" s="855"/>
      <c r="G226" s="855"/>
      <c r="H226" s="855"/>
      <c r="I226" s="855"/>
      <c r="J226" s="855"/>
      <c r="K226" s="855"/>
      <c r="L226" s="859"/>
      <c r="M226" s="814"/>
      <c r="N226" s="839">
        <f t="shared" si="13"/>
        <v>0</v>
      </c>
      <c r="O226" s="816"/>
      <c r="P226" s="49"/>
      <c r="Q226" s="49">
        <f t="shared" si="14"/>
        <v>0</v>
      </c>
      <c r="R226" s="49">
        <f t="shared" si="15"/>
        <v>0</v>
      </c>
      <c r="S226" s="315"/>
      <c r="T226" s="315"/>
      <c r="U226" s="315"/>
      <c r="V226" s="315"/>
      <c r="W226" s="315"/>
      <c r="X226" s="315"/>
    </row>
    <row r="227" spans="1:24" ht="27.75" customHeight="1" x14ac:dyDescent="0.2">
      <c r="A227" s="813"/>
      <c r="B227" s="857">
        <f t="shared" si="12"/>
        <v>205</v>
      </c>
      <c r="C227" s="858"/>
      <c r="D227" s="855"/>
      <c r="E227" s="855"/>
      <c r="F227" s="855"/>
      <c r="G227" s="855"/>
      <c r="H227" s="855"/>
      <c r="I227" s="855"/>
      <c r="J227" s="855"/>
      <c r="K227" s="855"/>
      <c r="L227" s="859"/>
      <c r="M227" s="814"/>
      <c r="N227" s="839">
        <f t="shared" si="13"/>
        <v>0</v>
      </c>
      <c r="O227" s="816"/>
      <c r="P227" s="49"/>
      <c r="Q227" s="49">
        <f t="shared" si="14"/>
        <v>0</v>
      </c>
      <c r="R227" s="49">
        <f t="shared" si="15"/>
        <v>0</v>
      </c>
      <c r="S227" s="315"/>
      <c r="T227" s="315"/>
      <c r="U227" s="315"/>
      <c r="V227" s="315"/>
      <c r="W227" s="315"/>
      <c r="X227" s="315"/>
    </row>
    <row r="228" spans="1:24" ht="27.75" customHeight="1" x14ac:dyDescent="0.2">
      <c r="A228" s="813"/>
      <c r="B228" s="857">
        <f t="shared" si="12"/>
        <v>206</v>
      </c>
      <c r="C228" s="858"/>
      <c r="D228" s="855"/>
      <c r="E228" s="855"/>
      <c r="F228" s="855"/>
      <c r="G228" s="855"/>
      <c r="H228" s="855"/>
      <c r="I228" s="855"/>
      <c r="J228" s="855"/>
      <c r="K228" s="855"/>
      <c r="L228" s="859"/>
      <c r="M228" s="814"/>
      <c r="N228" s="839">
        <f t="shared" si="13"/>
        <v>0</v>
      </c>
      <c r="O228" s="816"/>
      <c r="P228" s="49"/>
      <c r="Q228" s="49">
        <f t="shared" si="14"/>
        <v>0</v>
      </c>
      <c r="R228" s="49">
        <f t="shared" si="15"/>
        <v>0</v>
      </c>
      <c r="S228" s="315"/>
      <c r="T228" s="315"/>
      <c r="U228" s="315"/>
      <c r="V228" s="315"/>
      <c r="W228" s="315"/>
      <c r="X228" s="315"/>
    </row>
    <row r="229" spans="1:24" ht="27.75" customHeight="1" x14ac:dyDescent="0.2">
      <c r="A229" s="813"/>
      <c r="B229" s="857">
        <f t="shared" si="12"/>
        <v>207</v>
      </c>
      <c r="C229" s="858"/>
      <c r="D229" s="855"/>
      <c r="E229" s="855"/>
      <c r="F229" s="855"/>
      <c r="G229" s="855"/>
      <c r="H229" s="855"/>
      <c r="I229" s="855"/>
      <c r="J229" s="855"/>
      <c r="K229" s="855"/>
      <c r="L229" s="859"/>
      <c r="M229" s="814"/>
      <c r="N229" s="839">
        <f t="shared" si="13"/>
        <v>0</v>
      </c>
      <c r="O229" s="816"/>
      <c r="P229" s="49"/>
      <c r="Q229" s="49">
        <f t="shared" si="14"/>
        <v>0</v>
      </c>
      <c r="R229" s="49">
        <f t="shared" si="15"/>
        <v>0</v>
      </c>
      <c r="S229" s="315"/>
      <c r="T229" s="315"/>
      <c r="U229" s="315"/>
      <c r="V229" s="315"/>
      <c r="W229" s="315"/>
      <c r="X229" s="315"/>
    </row>
    <row r="230" spans="1:24" ht="27.75" customHeight="1" x14ac:dyDescent="0.2">
      <c r="A230" s="813"/>
      <c r="B230" s="857">
        <f t="shared" si="12"/>
        <v>208</v>
      </c>
      <c r="C230" s="858"/>
      <c r="D230" s="855"/>
      <c r="E230" s="855"/>
      <c r="F230" s="855"/>
      <c r="G230" s="855"/>
      <c r="H230" s="855"/>
      <c r="I230" s="855"/>
      <c r="J230" s="855"/>
      <c r="K230" s="855"/>
      <c r="L230" s="859"/>
      <c r="M230" s="814"/>
      <c r="N230" s="839">
        <f t="shared" si="13"/>
        <v>0</v>
      </c>
      <c r="O230" s="816"/>
      <c r="P230" s="49"/>
      <c r="Q230" s="49">
        <f t="shared" si="14"/>
        <v>0</v>
      </c>
      <c r="R230" s="49">
        <f t="shared" si="15"/>
        <v>0</v>
      </c>
      <c r="S230" s="315"/>
      <c r="T230" s="315"/>
      <c r="U230" s="315"/>
      <c r="V230" s="315"/>
      <c r="W230" s="315"/>
      <c r="X230" s="315"/>
    </row>
    <row r="231" spans="1:24" ht="27.75" customHeight="1" x14ac:dyDescent="0.2">
      <c r="A231" s="813"/>
      <c r="B231" s="857">
        <f t="shared" si="12"/>
        <v>209</v>
      </c>
      <c r="C231" s="858"/>
      <c r="D231" s="855"/>
      <c r="E231" s="855"/>
      <c r="F231" s="855"/>
      <c r="G231" s="855"/>
      <c r="H231" s="855"/>
      <c r="I231" s="855"/>
      <c r="J231" s="855"/>
      <c r="K231" s="855"/>
      <c r="L231" s="859"/>
      <c r="M231" s="814"/>
      <c r="N231" s="839">
        <f t="shared" si="13"/>
        <v>0</v>
      </c>
      <c r="O231" s="816"/>
      <c r="P231" s="49"/>
      <c r="Q231" s="49">
        <f t="shared" si="14"/>
        <v>0</v>
      </c>
      <c r="R231" s="49">
        <f t="shared" si="15"/>
        <v>0</v>
      </c>
      <c r="S231" s="315"/>
      <c r="T231" s="315"/>
      <c r="U231" s="315"/>
      <c r="V231" s="315"/>
      <c r="W231" s="315"/>
      <c r="X231" s="315"/>
    </row>
    <row r="232" spans="1:24" ht="27.75" customHeight="1" x14ac:dyDescent="0.2">
      <c r="A232" s="813"/>
      <c r="B232" s="857">
        <f t="shared" si="12"/>
        <v>210</v>
      </c>
      <c r="C232" s="858"/>
      <c r="D232" s="855"/>
      <c r="E232" s="855"/>
      <c r="F232" s="855"/>
      <c r="G232" s="855"/>
      <c r="H232" s="855"/>
      <c r="I232" s="855"/>
      <c r="J232" s="855"/>
      <c r="K232" s="855"/>
      <c r="L232" s="859"/>
      <c r="M232" s="814"/>
      <c r="N232" s="839">
        <f t="shared" si="13"/>
        <v>0</v>
      </c>
      <c r="O232" s="816"/>
      <c r="P232" s="49"/>
      <c r="Q232" s="49">
        <f t="shared" si="14"/>
        <v>0</v>
      </c>
      <c r="R232" s="49">
        <f t="shared" si="15"/>
        <v>0</v>
      </c>
      <c r="S232" s="315"/>
      <c r="T232" s="315"/>
      <c r="U232" s="315"/>
      <c r="V232" s="315"/>
      <c r="W232" s="315"/>
      <c r="X232" s="315"/>
    </row>
    <row r="233" spans="1:24" ht="27.75" customHeight="1" x14ac:dyDescent="0.2">
      <c r="A233" s="813"/>
      <c r="B233" s="857">
        <f t="shared" si="12"/>
        <v>211</v>
      </c>
      <c r="C233" s="858"/>
      <c r="D233" s="855"/>
      <c r="E233" s="855"/>
      <c r="F233" s="855"/>
      <c r="G233" s="855"/>
      <c r="H233" s="855"/>
      <c r="I233" s="855"/>
      <c r="J233" s="855"/>
      <c r="K233" s="855"/>
      <c r="L233" s="859"/>
      <c r="M233" s="814"/>
      <c r="N233" s="839">
        <f t="shared" si="13"/>
        <v>0</v>
      </c>
      <c r="O233" s="816"/>
      <c r="P233" s="49"/>
      <c r="Q233" s="49">
        <f t="shared" si="14"/>
        <v>0</v>
      </c>
      <c r="R233" s="49">
        <f t="shared" si="15"/>
        <v>0</v>
      </c>
      <c r="S233" s="315"/>
      <c r="T233" s="315"/>
      <c r="U233" s="315"/>
      <c r="V233" s="315"/>
      <c r="W233" s="315"/>
      <c r="X233" s="315"/>
    </row>
    <row r="234" spans="1:24" ht="27.75" customHeight="1" x14ac:dyDescent="0.2">
      <c r="A234" s="813"/>
      <c r="B234" s="857">
        <f t="shared" si="12"/>
        <v>212</v>
      </c>
      <c r="C234" s="858"/>
      <c r="D234" s="855"/>
      <c r="E234" s="855"/>
      <c r="F234" s="855"/>
      <c r="G234" s="855"/>
      <c r="H234" s="855"/>
      <c r="I234" s="855"/>
      <c r="J234" s="855"/>
      <c r="K234" s="855"/>
      <c r="L234" s="859"/>
      <c r="M234" s="814"/>
      <c r="N234" s="839">
        <f t="shared" si="13"/>
        <v>0</v>
      </c>
      <c r="O234" s="816"/>
      <c r="P234" s="49"/>
      <c r="Q234" s="49">
        <f t="shared" si="14"/>
        <v>0</v>
      </c>
      <c r="R234" s="49">
        <f t="shared" si="15"/>
        <v>0</v>
      </c>
      <c r="S234" s="315"/>
      <c r="T234" s="315"/>
      <c r="U234" s="315"/>
      <c r="V234" s="315"/>
      <c r="W234" s="315"/>
      <c r="X234" s="315"/>
    </row>
    <row r="235" spans="1:24" ht="27.75" customHeight="1" x14ac:dyDescent="0.2">
      <c r="A235" s="813"/>
      <c r="B235" s="857">
        <f t="shared" si="12"/>
        <v>213</v>
      </c>
      <c r="C235" s="858"/>
      <c r="D235" s="855"/>
      <c r="E235" s="855"/>
      <c r="F235" s="855"/>
      <c r="G235" s="855"/>
      <c r="H235" s="855"/>
      <c r="I235" s="855"/>
      <c r="J235" s="855"/>
      <c r="K235" s="855"/>
      <c r="L235" s="859"/>
      <c r="M235" s="814"/>
      <c r="N235" s="839">
        <f t="shared" si="13"/>
        <v>0</v>
      </c>
      <c r="O235" s="816"/>
      <c r="P235" s="49"/>
      <c r="Q235" s="49">
        <f t="shared" si="14"/>
        <v>0</v>
      </c>
      <c r="R235" s="49">
        <f t="shared" si="15"/>
        <v>0</v>
      </c>
      <c r="S235" s="315"/>
      <c r="T235" s="315"/>
      <c r="U235" s="315"/>
      <c r="V235" s="315"/>
      <c r="W235" s="315"/>
      <c r="X235" s="315"/>
    </row>
    <row r="236" spans="1:24" ht="27.75" customHeight="1" x14ac:dyDescent="0.2">
      <c r="A236" s="813"/>
      <c r="B236" s="857">
        <f t="shared" si="12"/>
        <v>214</v>
      </c>
      <c r="C236" s="858"/>
      <c r="D236" s="855"/>
      <c r="E236" s="855"/>
      <c r="F236" s="855"/>
      <c r="G236" s="855"/>
      <c r="H236" s="855"/>
      <c r="I236" s="855"/>
      <c r="J236" s="855"/>
      <c r="K236" s="855"/>
      <c r="L236" s="859"/>
      <c r="M236" s="814"/>
      <c r="N236" s="839">
        <f t="shared" si="13"/>
        <v>0</v>
      </c>
      <c r="O236" s="816"/>
      <c r="P236" s="49"/>
      <c r="Q236" s="49">
        <f t="shared" si="14"/>
        <v>0</v>
      </c>
      <c r="R236" s="49">
        <f t="shared" si="15"/>
        <v>0</v>
      </c>
      <c r="S236" s="315"/>
      <c r="T236" s="315"/>
      <c r="U236" s="315"/>
      <c r="V236" s="315"/>
      <c r="W236" s="315"/>
      <c r="X236" s="315"/>
    </row>
    <row r="237" spans="1:24" ht="27.75" customHeight="1" x14ac:dyDescent="0.2">
      <c r="A237" s="813"/>
      <c r="B237" s="857">
        <f t="shared" si="12"/>
        <v>215</v>
      </c>
      <c r="C237" s="858"/>
      <c r="D237" s="855"/>
      <c r="E237" s="855"/>
      <c r="F237" s="855"/>
      <c r="G237" s="855"/>
      <c r="H237" s="855"/>
      <c r="I237" s="855"/>
      <c r="J237" s="855"/>
      <c r="K237" s="855"/>
      <c r="L237" s="859"/>
      <c r="M237" s="814"/>
      <c r="N237" s="839">
        <f t="shared" si="13"/>
        <v>0</v>
      </c>
      <c r="O237" s="816"/>
      <c r="P237" s="49"/>
      <c r="Q237" s="49">
        <f t="shared" si="14"/>
        <v>0</v>
      </c>
      <c r="R237" s="49">
        <f t="shared" si="15"/>
        <v>0</v>
      </c>
      <c r="S237" s="315"/>
      <c r="T237" s="315"/>
      <c r="U237" s="315"/>
      <c r="V237" s="315"/>
      <c r="W237" s="315"/>
      <c r="X237" s="315"/>
    </row>
    <row r="238" spans="1:24" ht="27.75" customHeight="1" x14ac:dyDescent="0.2">
      <c r="A238" s="813"/>
      <c r="B238" s="857">
        <f t="shared" si="12"/>
        <v>216</v>
      </c>
      <c r="C238" s="858"/>
      <c r="D238" s="855"/>
      <c r="E238" s="855"/>
      <c r="F238" s="855"/>
      <c r="G238" s="855"/>
      <c r="H238" s="855"/>
      <c r="I238" s="855"/>
      <c r="J238" s="855"/>
      <c r="K238" s="855"/>
      <c r="L238" s="859"/>
      <c r="M238" s="814"/>
      <c r="N238" s="839">
        <f t="shared" si="13"/>
        <v>0</v>
      </c>
      <c r="O238" s="816"/>
      <c r="P238" s="49"/>
      <c r="Q238" s="49">
        <f t="shared" si="14"/>
        <v>0</v>
      </c>
      <c r="R238" s="49">
        <f t="shared" si="15"/>
        <v>0</v>
      </c>
      <c r="S238" s="315"/>
      <c r="T238" s="315"/>
      <c r="U238" s="315"/>
      <c r="V238" s="315"/>
      <c r="W238" s="315"/>
      <c r="X238" s="315"/>
    </row>
    <row r="239" spans="1:24" ht="27.75" customHeight="1" x14ac:dyDescent="0.2">
      <c r="A239" s="813"/>
      <c r="B239" s="857">
        <f t="shared" si="12"/>
        <v>217</v>
      </c>
      <c r="C239" s="858"/>
      <c r="D239" s="855"/>
      <c r="E239" s="855"/>
      <c r="F239" s="855"/>
      <c r="G239" s="855"/>
      <c r="H239" s="855"/>
      <c r="I239" s="855"/>
      <c r="J239" s="855"/>
      <c r="K239" s="855"/>
      <c r="L239" s="859"/>
      <c r="M239" s="814"/>
      <c r="N239" s="839">
        <f t="shared" si="13"/>
        <v>0</v>
      </c>
      <c r="O239" s="816"/>
      <c r="P239" s="49"/>
      <c r="Q239" s="49">
        <f t="shared" si="14"/>
        <v>0</v>
      </c>
      <c r="R239" s="49">
        <f t="shared" si="15"/>
        <v>0</v>
      </c>
      <c r="S239" s="315"/>
      <c r="T239" s="315"/>
      <c r="U239" s="315"/>
      <c r="V239" s="315"/>
      <c r="W239" s="315"/>
      <c r="X239" s="315"/>
    </row>
    <row r="240" spans="1:24" ht="27.75" customHeight="1" x14ac:dyDescent="0.2">
      <c r="A240" s="813"/>
      <c r="B240" s="857">
        <f t="shared" si="12"/>
        <v>218</v>
      </c>
      <c r="C240" s="858"/>
      <c r="D240" s="855"/>
      <c r="E240" s="855"/>
      <c r="F240" s="855"/>
      <c r="G240" s="855"/>
      <c r="H240" s="855"/>
      <c r="I240" s="855"/>
      <c r="J240" s="855"/>
      <c r="K240" s="855"/>
      <c r="L240" s="859"/>
      <c r="M240" s="814"/>
      <c r="N240" s="839">
        <f t="shared" si="13"/>
        <v>0</v>
      </c>
      <c r="O240" s="816"/>
      <c r="P240" s="49"/>
      <c r="Q240" s="49">
        <f t="shared" si="14"/>
        <v>0</v>
      </c>
      <c r="R240" s="49">
        <f t="shared" si="15"/>
        <v>0</v>
      </c>
      <c r="S240" s="315"/>
      <c r="T240" s="315"/>
      <c r="U240" s="315"/>
      <c r="V240" s="315"/>
      <c r="W240" s="315"/>
      <c r="X240" s="315"/>
    </row>
    <row r="241" spans="1:24" ht="27.75" customHeight="1" x14ac:dyDescent="0.2">
      <c r="A241" s="813"/>
      <c r="B241" s="857">
        <f t="shared" si="12"/>
        <v>219</v>
      </c>
      <c r="C241" s="858"/>
      <c r="D241" s="855"/>
      <c r="E241" s="855"/>
      <c r="F241" s="855"/>
      <c r="G241" s="855"/>
      <c r="H241" s="855"/>
      <c r="I241" s="855"/>
      <c r="J241" s="855"/>
      <c r="K241" s="855"/>
      <c r="L241" s="859"/>
      <c r="M241" s="814"/>
      <c r="N241" s="839">
        <f t="shared" si="13"/>
        <v>0</v>
      </c>
      <c r="O241" s="816"/>
      <c r="P241" s="49"/>
      <c r="Q241" s="49">
        <f t="shared" si="14"/>
        <v>0</v>
      </c>
      <c r="R241" s="49">
        <f t="shared" si="15"/>
        <v>0</v>
      </c>
      <c r="S241" s="315"/>
      <c r="T241" s="315"/>
      <c r="U241" s="315"/>
      <c r="V241" s="315"/>
      <c r="W241" s="315"/>
      <c r="X241" s="315"/>
    </row>
    <row r="242" spans="1:24" ht="27.75" customHeight="1" x14ac:dyDescent="0.2">
      <c r="A242" s="813"/>
      <c r="B242" s="857">
        <f t="shared" si="12"/>
        <v>220</v>
      </c>
      <c r="C242" s="858"/>
      <c r="D242" s="855"/>
      <c r="E242" s="855"/>
      <c r="F242" s="855"/>
      <c r="G242" s="855"/>
      <c r="H242" s="855"/>
      <c r="I242" s="855"/>
      <c r="J242" s="855"/>
      <c r="K242" s="855"/>
      <c r="L242" s="859"/>
      <c r="M242" s="814"/>
      <c r="N242" s="839">
        <f t="shared" si="13"/>
        <v>0</v>
      </c>
      <c r="O242" s="816"/>
      <c r="P242" s="49"/>
      <c r="Q242" s="49">
        <f t="shared" si="14"/>
        <v>0</v>
      </c>
      <c r="R242" s="49">
        <f t="shared" si="15"/>
        <v>0</v>
      </c>
      <c r="S242" s="315"/>
      <c r="T242" s="315"/>
      <c r="U242" s="315"/>
      <c r="V242" s="315"/>
      <c r="W242" s="315"/>
      <c r="X242" s="315"/>
    </row>
    <row r="243" spans="1:24" ht="27.75" customHeight="1" x14ac:dyDescent="0.2">
      <c r="A243" s="813"/>
      <c r="B243" s="857">
        <f t="shared" si="12"/>
        <v>221</v>
      </c>
      <c r="C243" s="858"/>
      <c r="D243" s="855"/>
      <c r="E243" s="855"/>
      <c r="F243" s="855"/>
      <c r="G243" s="855"/>
      <c r="H243" s="855"/>
      <c r="I243" s="855"/>
      <c r="J243" s="855"/>
      <c r="K243" s="855"/>
      <c r="L243" s="859"/>
      <c r="M243" s="814"/>
      <c r="N243" s="839">
        <f t="shared" si="13"/>
        <v>0</v>
      </c>
      <c r="O243" s="816"/>
      <c r="P243" s="49"/>
      <c r="Q243" s="49">
        <f t="shared" si="14"/>
        <v>0</v>
      </c>
      <c r="R243" s="49">
        <f t="shared" si="15"/>
        <v>0</v>
      </c>
      <c r="S243" s="315"/>
      <c r="T243" s="315"/>
      <c r="U243" s="315"/>
      <c r="V243" s="315"/>
      <c r="W243" s="315"/>
      <c r="X243" s="315"/>
    </row>
    <row r="244" spans="1:24" ht="27.75" customHeight="1" x14ac:dyDescent="0.2">
      <c r="A244" s="813"/>
      <c r="B244" s="857">
        <f t="shared" si="12"/>
        <v>222</v>
      </c>
      <c r="C244" s="858"/>
      <c r="D244" s="855"/>
      <c r="E244" s="855"/>
      <c r="F244" s="855"/>
      <c r="G244" s="855"/>
      <c r="H244" s="855"/>
      <c r="I244" s="855"/>
      <c r="J244" s="855"/>
      <c r="K244" s="855"/>
      <c r="L244" s="859"/>
      <c r="M244" s="814"/>
      <c r="N244" s="839">
        <f t="shared" si="13"/>
        <v>0</v>
      </c>
      <c r="O244" s="816"/>
      <c r="P244" s="49"/>
      <c r="Q244" s="49">
        <f t="shared" si="14"/>
        <v>0</v>
      </c>
      <c r="R244" s="49">
        <f t="shared" si="15"/>
        <v>0</v>
      </c>
      <c r="S244" s="315"/>
      <c r="T244" s="315"/>
      <c r="U244" s="315"/>
      <c r="V244" s="315"/>
      <c r="W244" s="315"/>
      <c r="X244" s="315"/>
    </row>
    <row r="245" spans="1:24" ht="27.75" customHeight="1" x14ac:dyDescent="0.2">
      <c r="A245" s="813"/>
      <c r="B245" s="857">
        <f t="shared" si="12"/>
        <v>223</v>
      </c>
      <c r="C245" s="858"/>
      <c r="D245" s="855"/>
      <c r="E245" s="855"/>
      <c r="F245" s="855"/>
      <c r="G245" s="855"/>
      <c r="H245" s="855"/>
      <c r="I245" s="855"/>
      <c r="J245" s="855"/>
      <c r="K245" s="855"/>
      <c r="L245" s="859"/>
      <c r="M245" s="814"/>
      <c r="N245" s="839">
        <f t="shared" si="13"/>
        <v>0</v>
      </c>
      <c r="O245" s="816"/>
      <c r="P245" s="49"/>
      <c r="Q245" s="49">
        <f t="shared" si="14"/>
        <v>0</v>
      </c>
      <c r="R245" s="49">
        <f t="shared" si="15"/>
        <v>0</v>
      </c>
      <c r="S245" s="315"/>
      <c r="T245" s="315"/>
      <c r="U245" s="315"/>
      <c r="V245" s="315"/>
      <c r="W245" s="315"/>
      <c r="X245" s="315"/>
    </row>
    <row r="246" spans="1:24" ht="27.75" customHeight="1" x14ac:dyDescent="0.2">
      <c r="A246" s="813"/>
      <c r="B246" s="857">
        <f t="shared" si="12"/>
        <v>224</v>
      </c>
      <c r="C246" s="858"/>
      <c r="D246" s="855"/>
      <c r="E246" s="855"/>
      <c r="F246" s="855"/>
      <c r="G246" s="855"/>
      <c r="H246" s="855"/>
      <c r="I246" s="855"/>
      <c r="J246" s="855"/>
      <c r="K246" s="855"/>
      <c r="L246" s="859"/>
      <c r="M246" s="814"/>
      <c r="N246" s="839">
        <f t="shared" si="13"/>
        <v>0</v>
      </c>
      <c r="O246" s="816"/>
      <c r="P246" s="49"/>
      <c r="Q246" s="49">
        <f t="shared" si="14"/>
        <v>0</v>
      </c>
      <c r="R246" s="49">
        <f t="shared" si="15"/>
        <v>0</v>
      </c>
      <c r="S246" s="315"/>
      <c r="T246" s="315"/>
      <c r="U246" s="315"/>
      <c r="V246" s="315"/>
      <c r="W246" s="315"/>
      <c r="X246" s="315"/>
    </row>
    <row r="247" spans="1:24" ht="27.75" customHeight="1" x14ac:dyDescent="0.2">
      <c r="A247" s="813"/>
      <c r="B247" s="857">
        <f t="shared" si="12"/>
        <v>225</v>
      </c>
      <c r="C247" s="858"/>
      <c r="D247" s="855"/>
      <c r="E247" s="855"/>
      <c r="F247" s="855"/>
      <c r="G247" s="855"/>
      <c r="H247" s="855"/>
      <c r="I247" s="855"/>
      <c r="J247" s="855"/>
      <c r="K247" s="855"/>
      <c r="L247" s="859"/>
      <c r="M247" s="814"/>
      <c r="N247" s="839">
        <f t="shared" si="13"/>
        <v>0</v>
      </c>
      <c r="O247" s="816"/>
      <c r="P247" s="49"/>
      <c r="Q247" s="49">
        <f t="shared" si="14"/>
        <v>0</v>
      </c>
      <c r="R247" s="49">
        <f t="shared" si="15"/>
        <v>0</v>
      </c>
      <c r="S247" s="315"/>
      <c r="T247" s="315"/>
      <c r="U247" s="315"/>
      <c r="V247" s="315"/>
      <c r="W247" s="315"/>
      <c r="X247" s="315"/>
    </row>
    <row r="248" spans="1:24" ht="27.75" customHeight="1" x14ac:dyDescent="0.2">
      <c r="A248" s="813"/>
      <c r="B248" s="857">
        <f t="shared" si="12"/>
        <v>226</v>
      </c>
      <c r="C248" s="858"/>
      <c r="D248" s="855"/>
      <c r="E248" s="855"/>
      <c r="F248" s="855"/>
      <c r="G248" s="855"/>
      <c r="H248" s="855"/>
      <c r="I248" s="855"/>
      <c r="J248" s="855"/>
      <c r="K248" s="855"/>
      <c r="L248" s="859"/>
      <c r="M248" s="814"/>
      <c r="N248" s="839">
        <f t="shared" si="13"/>
        <v>0</v>
      </c>
      <c r="O248" s="816"/>
      <c r="P248" s="49"/>
      <c r="Q248" s="49">
        <f t="shared" si="14"/>
        <v>0</v>
      </c>
      <c r="R248" s="49">
        <f t="shared" si="15"/>
        <v>0</v>
      </c>
      <c r="S248" s="315"/>
      <c r="T248" s="315"/>
      <c r="U248" s="315"/>
      <c r="V248" s="315"/>
      <c r="W248" s="315"/>
      <c r="X248" s="315"/>
    </row>
    <row r="249" spans="1:24" ht="27.75" customHeight="1" x14ac:dyDescent="0.2">
      <c r="A249" s="813"/>
      <c r="B249" s="857">
        <f t="shared" si="12"/>
        <v>227</v>
      </c>
      <c r="C249" s="858"/>
      <c r="D249" s="855"/>
      <c r="E249" s="855"/>
      <c r="F249" s="855"/>
      <c r="G249" s="855"/>
      <c r="H249" s="855"/>
      <c r="I249" s="855"/>
      <c r="J249" s="855"/>
      <c r="K249" s="855"/>
      <c r="L249" s="859"/>
      <c r="M249" s="814"/>
      <c r="N249" s="839">
        <f t="shared" si="13"/>
        <v>0</v>
      </c>
      <c r="O249" s="816"/>
      <c r="P249" s="49"/>
      <c r="Q249" s="49">
        <f t="shared" si="14"/>
        <v>0</v>
      </c>
      <c r="R249" s="49">
        <f t="shared" si="15"/>
        <v>0</v>
      </c>
      <c r="S249" s="315"/>
      <c r="T249" s="315"/>
      <c r="U249" s="315"/>
      <c r="V249" s="315"/>
      <c r="W249" s="315"/>
      <c r="X249" s="315"/>
    </row>
    <row r="250" spans="1:24" ht="27.75" customHeight="1" x14ac:dyDescent="0.2">
      <c r="A250" s="813"/>
      <c r="B250" s="857">
        <f t="shared" si="12"/>
        <v>228</v>
      </c>
      <c r="C250" s="858"/>
      <c r="D250" s="855"/>
      <c r="E250" s="855"/>
      <c r="F250" s="855"/>
      <c r="G250" s="855"/>
      <c r="H250" s="855"/>
      <c r="I250" s="855"/>
      <c r="J250" s="855"/>
      <c r="K250" s="855"/>
      <c r="L250" s="859"/>
      <c r="M250" s="814"/>
      <c r="N250" s="839">
        <f t="shared" si="13"/>
        <v>0</v>
      </c>
      <c r="O250" s="816"/>
      <c r="P250" s="49"/>
      <c r="Q250" s="49">
        <f t="shared" si="14"/>
        <v>0</v>
      </c>
      <c r="R250" s="49">
        <f t="shared" si="15"/>
        <v>0</v>
      </c>
      <c r="S250" s="315"/>
      <c r="T250" s="315"/>
      <c r="U250" s="315"/>
      <c r="V250" s="315"/>
      <c r="W250" s="315"/>
      <c r="X250" s="315"/>
    </row>
    <row r="251" spans="1:24" ht="27.75" customHeight="1" x14ac:dyDescent="0.2">
      <c r="A251" s="813"/>
      <c r="B251" s="857">
        <f t="shared" si="12"/>
        <v>229</v>
      </c>
      <c r="C251" s="858"/>
      <c r="D251" s="855"/>
      <c r="E251" s="855"/>
      <c r="F251" s="855"/>
      <c r="G251" s="855"/>
      <c r="H251" s="855"/>
      <c r="I251" s="855"/>
      <c r="J251" s="855"/>
      <c r="K251" s="855"/>
      <c r="L251" s="859"/>
      <c r="M251" s="814"/>
      <c r="N251" s="839">
        <f t="shared" si="13"/>
        <v>0</v>
      </c>
      <c r="O251" s="816"/>
      <c r="P251" s="49"/>
      <c r="Q251" s="49">
        <f t="shared" si="14"/>
        <v>0</v>
      </c>
      <c r="R251" s="49">
        <f t="shared" si="15"/>
        <v>0</v>
      </c>
      <c r="S251" s="315"/>
      <c r="T251" s="315"/>
      <c r="U251" s="315"/>
      <c r="V251" s="315"/>
      <c r="W251" s="315"/>
      <c r="X251" s="315"/>
    </row>
    <row r="252" spans="1:24" ht="27.75" customHeight="1" x14ac:dyDescent="0.2">
      <c r="A252" s="813"/>
      <c r="B252" s="857">
        <f t="shared" si="12"/>
        <v>230</v>
      </c>
      <c r="C252" s="858"/>
      <c r="D252" s="855"/>
      <c r="E252" s="855"/>
      <c r="F252" s="855"/>
      <c r="G252" s="855"/>
      <c r="H252" s="855"/>
      <c r="I252" s="855"/>
      <c r="J252" s="855"/>
      <c r="K252" s="855"/>
      <c r="L252" s="859"/>
      <c r="M252" s="814"/>
      <c r="N252" s="839">
        <f t="shared" si="13"/>
        <v>0</v>
      </c>
      <c r="O252" s="816"/>
      <c r="P252" s="49"/>
      <c r="Q252" s="49">
        <f t="shared" si="14"/>
        <v>0</v>
      </c>
      <c r="R252" s="49">
        <f t="shared" si="15"/>
        <v>0</v>
      </c>
      <c r="S252" s="315"/>
      <c r="T252" s="315"/>
      <c r="U252" s="315"/>
      <c r="V252" s="315"/>
      <c r="W252" s="315"/>
      <c r="X252" s="315"/>
    </row>
    <row r="253" spans="1:24" ht="27.75" customHeight="1" x14ac:dyDescent="0.2">
      <c r="A253" s="813"/>
      <c r="B253" s="857">
        <f t="shared" si="12"/>
        <v>231</v>
      </c>
      <c r="C253" s="858"/>
      <c r="D253" s="855"/>
      <c r="E253" s="855"/>
      <c r="F253" s="855"/>
      <c r="G253" s="855"/>
      <c r="H253" s="855"/>
      <c r="I253" s="855"/>
      <c r="J253" s="855"/>
      <c r="K253" s="855"/>
      <c r="L253" s="859"/>
      <c r="M253" s="814"/>
      <c r="N253" s="839">
        <f t="shared" si="13"/>
        <v>0</v>
      </c>
      <c r="O253" s="816"/>
      <c r="P253" s="49"/>
      <c r="Q253" s="49">
        <f t="shared" si="14"/>
        <v>0</v>
      </c>
      <c r="R253" s="49">
        <f t="shared" si="15"/>
        <v>0</v>
      </c>
      <c r="S253" s="315"/>
      <c r="T253" s="315"/>
      <c r="U253" s="315"/>
      <c r="V253" s="315"/>
      <c r="W253" s="315"/>
      <c r="X253" s="315"/>
    </row>
    <row r="254" spans="1:24" ht="27.75" customHeight="1" x14ac:dyDescent="0.2">
      <c r="A254" s="813"/>
      <c r="B254" s="857">
        <f t="shared" si="12"/>
        <v>232</v>
      </c>
      <c r="C254" s="858"/>
      <c r="D254" s="855"/>
      <c r="E254" s="855"/>
      <c r="F254" s="855"/>
      <c r="G254" s="855"/>
      <c r="H254" s="855"/>
      <c r="I254" s="855"/>
      <c r="J254" s="855"/>
      <c r="K254" s="855"/>
      <c r="L254" s="859"/>
      <c r="M254" s="814"/>
      <c r="N254" s="839">
        <f t="shared" si="13"/>
        <v>0</v>
      </c>
      <c r="O254" s="816"/>
      <c r="P254" s="49"/>
      <c r="Q254" s="49">
        <f t="shared" si="14"/>
        <v>0</v>
      </c>
      <c r="R254" s="49">
        <f t="shared" si="15"/>
        <v>0</v>
      </c>
      <c r="S254" s="315"/>
      <c r="T254" s="315"/>
      <c r="U254" s="315"/>
      <c r="V254" s="315"/>
      <c r="W254" s="315"/>
      <c r="X254" s="315"/>
    </row>
    <row r="255" spans="1:24" ht="27.75" customHeight="1" x14ac:dyDescent="0.2">
      <c r="A255" s="813"/>
      <c r="B255" s="857">
        <f t="shared" si="12"/>
        <v>233</v>
      </c>
      <c r="C255" s="858"/>
      <c r="D255" s="855"/>
      <c r="E255" s="855"/>
      <c r="F255" s="855"/>
      <c r="G255" s="855"/>
      <c r="H255" s="855"/>
      <c r="I255" s="855"/>
      <c r="J255" s="855"/>
      <c r="K255" s="855"/>
      <c r="L255" s="859"/>
      <c r="M255" s="814"/>
      <c r="N255" s="839">
        <f t="shared" si="13"/>
        <v>0</v>
      </c>
      <c r="O255" s="816"/>
      <c r="P255" s="49"/>
      <c r="Q255" s="49">
        <f t="shared" si="14"/>
        <v>0</v>
      </c>
      <c r="R255" s="49">
        <f t="shared" si="15"/>
        <v>0</v>
      </c>
      <c r="S255" s="315"/>
      <c r="T255" s="315"/>
      <c r="U255" s="315"/>
      <c r="V255" s="315"/>
      <c r="W255" s="315"/>
      <c r="X255" s="315"/>
    </row>
    <row r="256" spans="1:24" ht="27.75" customHeight="1" x14ac:dyDescent="0.2">
      <c r="A256" s="813"/>
      <c r="B256" s="857">
        <f t="shared" si="12"/>
        <v>234</v>
      </c>
      <c r="C256" s="858"/>
      <c r="D256" s="855"/>
      <c r="E256" s="855"/>
      <c r="F256" s="855"/>
      <c r="G256" s="855"/>
      <c r="H256" s="855"/>
      <c r="I256" s="855"/>
      <c r="J256" s="855"/>
      <c r="K256" s="855"/>
      <c r="L256" s="859"/>
      <c r="M256" s="814"/>
      <c r="N256" s="839">
        <f t="shared" si="13"/>
        <v>0</v>
      </c>
      <c r="O256" s="816"/>
      <c r="P256" s="49"/>
      <c r="Q256" s="49">
        <f t="shared" si="14"/>
        <v>0</v>
      </c>
      <c r="R256" s="49">
        <f t="shared" si="15"/>
        <v>0</v>
      </c>
      <c r="S256" s="315"/>
      <c r="T256" s="315"/>
      <c r="U256" s="315"/>
      <c r="V256" s="315"/>
      <c r="W256" s="315"/>
      <c r="X256" s="315"/>
    </row>
    <row r="257" spans="1:24" ht="27.75" customHeight="1" x14ac:dyDescent="0.2">
      <c r="A257" s="813"/>
      <c r="B257" s="857">
        <f t="shared" si="12"/>
        <v>235</v>
      </c>
      <c r="C257" s="858"/>
      <c r="D257" s="855"/>
      <c r="E257" s="855"/>
      <c r="F257" s="855"/>
      <c r="G257" s="855"/>
      <c r="H257" s="855"/>
      <c r="I257" s="855"/>
      <c r="J257" s="855"/>
      <c r="K257" s="855"/>
      <c r="L257" s="859"/>
      <c r="M257" s="814"/>
      <c r="N257" s="839">
        <f t="shared" si="13"/>
        <v>0</v>
      </c>
      <c r="O257" s="816"/>
      <c r="P257" s="49"/>
      <c r="Q257" s="49">
        <f t="shared" si="14"/>
        <v>0</v>
      </c>
      <c r="R257" s="49">
        <f t="shared" si="15"/>
        <v>0</v>
      </c>
      <c r="S257" s="315"/>
      <c r="T257" s="315"/>
      <c r="U257" s="315"/>
      <c r="V257" s="315"/>
      <c r="W257" s="315"/>
      <c r="X257" s="315"/>
    </row>
    <row r="258" spans="1:24" ht="27.75" customHeight="1" x14ac:dyDescent="0.2">
      <c r="A258" s="813"/>
      <c r="B258" s="857">
        <f t="shared" si="12"/>
        <v>236</v>
      </c>
      <c r="C258" s="858"/>
      <c r="D258" s="855"/>
      <c r="E258" s="855"/>
      <c r="F258" s="855"/>
      <c r="G258" s="855"/>
      <c r="H258" s="855"/>
      <c r="I258" s="855"/>
      <c r="J258" s="855"/>
      <c r="K258" s="855"/>
      <c r="L258" s="859"/>
      <c r="M258" s="814"/>
      <c r="N258" s="839">
        <f t="shared" si="13"/>
        <v>0</v>
      </c>
      <c r="O258" s="816"/>
      <c r="P258" s="49"/>
      <c r="Q258" s="49">
        <f t="shared" si="14"/>
        <v>0</v>
      </c>
      <c r="R258" s="49">
        <f t="shared" si="15"/>
        <v>0</v>
      </c>
      <c r="S258" s="315"/>
      <c r="T258" s="315"/>
      <c r="U258" s="315"/>
      <c r="V258" s="315"/>
      <c r="W258" s="315"/>
      <c r="X258" s="315"/>
    </row>
    <row r="259" spans="1:24" ht="27.75" customHeight="1" x14ac:dyDescent="0.2">
      <c r="A259" s="813"/>
      <c r="B259" s="857">
        <f t="shared" si="12"/>
        <v>237</v>
      </c>
      <c r="C259" s="858"/>
      <c r="D259" s="855"/>
      <c r="E259" s="855"/>
      <c r="F259" s="855"/>
      <c r="G259" s="855"/>
      <c r="H259" s="855"/>
      <c r="I259" s="855"/>
      <c r="J259" s="855"/>
      <c r="K259" s="855"/>
      <c r="L259" s="859"/>
      <c r="M259" s="814"/>
      <c r="N259" s="839">
        <f t="shared" si="13"/>
        <v>0</v>
      </c>
      <c r="O259" s="816"/>
      <c r="P259" s="49"/>
      <c r="Q259" s="49">
        <f t="shared" si="14"/>
        <v>0</v>
      </c>
      <c r="R259" s="49">
        <f t="shared" si="15"/>
        <v>0</v>
      </c>
      <c r="S259" s="315"/>
      <c r="T259" s="315"/>
      <c r="U259" s="315"/>
      <c r="V259" s="315"/>
      <c r="W259" s="315"/>
      <c r="X259" s="315"/>
    </row>
    <row r="260" spans="1:24" ht="27.75" customHeight="1" x14ac:dyDescent="0.2">
      <c r="A260" s="813"/>
      <c r="B260" s="857">
        <f t="shared" si="12"/>
        <v>238</v>
      </c>
      <c r="C260" s="858"/>
      <c r="D260" s="855"/>
      <c r="E260" s="855"/>
      <c r="F260" s="855"/>
      <c r="G260" s="855"/>
      <c r="H260" s="855"/>
      <c r="I260" s="855"/>
      <c r="J260" s="855"/>
      <c r="K260" s="855"/>
      <c r="L260" s="859"/>
      <c r="M260" s="814"/>
      <c r="N260" s="839">
        <f t="shared" si="13"/>
        <v>0</v>
      </c>
      <c r="O260" s="816"/>
      <c r="P260" s="49"/>
      <c r="Q260" s="49">
        <f t="shared" si="14"/>
        <v>0</v>
      </c>
      <c r="R260" s="49">
        <f t="shared" si="15"/>
        <v>0</v>
      </c>
      <c r="S260" s="315"/>
      <c r="T260" s="315"/>
      <c r="U260" s="315"/>
      <c r="V260" s="315"/>
      <c r="W260" s="315"/>
      <c r="X260" s="315"/>
    </row>
    <row r="261" spans="1:24" ht="27.75" customHeight="1" x14ac:dyDescent="0.2">
      <c r="A261" s="813"/>
      <c r="B261" s="857">
        <f t="shared" si="12"/>
        <v>239</v>
      </c>
      <c r="C261" s="858"/>
      <c r="D261" s="855"/>
      <c r="E261" s="855"/>
      <c r="F261" s="855"/>
      <c r="G261" s="855"/>
      <c r="H261" s="855"/>
      <c r="I261" s="855"/>
      <c r="J261" s="855"/>
      <c r="K261" s="855"/>
      <c r="L261" s="859"/>
      <c r="M261" s="814"/>
      <c r="N261" s="839">
        <f t="shared" si="13"/>
        <v>0</v>
      </c>
      <c r="O261" s="816"/>
      <c r="P261" s="49"/>
      <c r="Q261" s="49">
        <f t="shared" si="14"/>
        <v>0</v>
      </c>
      <c r="R261" s="49">
        <f t="shared" si="15"/>
        <v>0</v>
      </c>
      <c r="S261" s="315"/>
      <c r="T261" s="315"/>
      <c r="U261" s="315"/>
      <c r="V261" s="315"/>
      <c r="W261" s="315"/>
      <c r="X261" s="315"/>
    </row>
    <row r="262" spans="1:24" ht="27.75" customHeight="1" x14ac:dyDescent="0.2">
      <c r="A262" s="813"/>
      <c r="B262" s="857">
        <f t="shared" si="12"/>
        <v>240</v>
      </c>
      <c r="C262" s="858"/>
      <c r="D262" s="855"/>
      <c r="E262" s="855"/>
      <c r="F262" s="855"/>
      <c r="G262" s="855"/>
      <c r="H262" s="855"/>
      <c r="I262" s="855"/>
      <c r="J262" s="855"/>
      <c r="K262" s="855"/>
      <c r="L262" s="859"/>
      <c r="M262" s="814"/>
      <c r="N262" s="839">
        <f t="shared" si="13"/>
        <v>0</v>
      </c>
      <c r="O262" s="816"/>
      <c r="P262" s="49"/>
      <c r="Q262" s="49">
        <f t="shared" si="14"/>
        <v>0</v>
      </c>
      <c r="R262" s="49">
        <f t="shared" si="15"/>
        <v>0</v>
      </c>
      <c r="S262" s="315"/>
      <c r="T262" s="315"/>
      <c r="U262" s="315"/>
      <c r="V262" s="315"/>
      <c r="W262" s="315"/>
      <c r="X262" s="315"/>
    </row>
    <row r="263" spans="1:24" ht="27.75" customHeight="1" x14ac:dyDescent="0.2">
      <c r="A263" s="813"/>
      <c r="B263" s="857">
        <f t="shared" si="12"/>
        <v>241</v>
      </c>
      <c r="C263" s="858"/>
      <c r="D263" s="855"/>
      <c r="E263" s="855"/>
      <c r="F263" s="855"/>
      <c r="G263" s="855"/>
      <c r="H263" s="855"/>
      <c r="I263" s="855"/>
      <c r="J263" s="855"/>
      <c r="K263" s="855"/>
      <c r="L263" s="859"/>
      <c r="M263" s="814"/>
      <c r="N263" s="839">
        <f t="shared" si="13"/>
        <v>0</v>
      </c>
      <c r="O263" s="816"/>
      <c r="P263" s="49"/>
      <c r="Q263" s="49">
        <f t="shared" si="14"/>
        <v>0</v>
      </c>
      <c r="R263" s="49">
        <f t="shared" si="15"/>
        <v>0</v>
      </c>
      <c r="S263" s="315"/>
      <c r="T263" s="315"/>
      <c r="U263" s="315"/>
      <c r="V263" s="315"/>
      <c r="W263" s="315"/>
      <c r="X263" s="315"/>
    </row>
    <row r="264" spans="1:24" ht="27.75" customHeight="1" x14ac:dyDescent="0.2">
      <c r="A264" s="813"/>
      <c r="B264" s="857">
        <f t="shared" si="12"/>
        <v>242</v>
      </c>
      <c r="C264" s="858"/>
      <c r="D264" s="855"/>
      <c r="E264" s="855"/>
      <c r="F264" s="855"/>
      <c r="G264" s="855"/>
      <c r="H264" s="855"/>
      <c r="I264" s="855"/>
      <c r="J264" s="855"/>
      <c r="K264" s="855"/>
      <c r="L264" s="859"/>
      <c r="M264" s="814"/>
      <c r="N264" s="839">
        <f t="shared" si="13"/>
        <v>0</v>
      </c>
      <c r="O264" s="816"/>
      <c r="P264" s="49"/>
      <c r="Q264" s="49">
        <f t="shared" si="14"/>
        <v>0</v>
      </c>
      <c r="R264" s="49">
        <f t="shared" si="15"/>
        <v>0</v>
      </c>
      <c r="S264" s="315"/>
      <c r="T264" s="315"/>
      <c r="U264" s="315"/>
      <c r="V264" s="315"/>
      <c r="W264" s="315"/>
      <c r="X264" s="315"/>
    </row>
    <row r="265" spans="1:24" ht="27.75" customHeight="1" x14ac:dyDescent="0.2">
      <c r="A265" s="813"/>
      <c r="B265" s="857">
        <f t="shared" si="12"/>
        <v>243</v>
      </c>
      <c r="C265" s="858"/>
      <c r="D265" s="855"/>
      <c r="E265" s="855"/>
      <c r="F265" s="855"/>
      <c r="G265" s="855"/>
      <c r="H265" s="855"/>
      <c r="I265" s="855"/>
      <c r="J265" s="855"/>
      <c r="K265" s="855"/>
      <c r="L265" s="859"/>
      <c r="M265" s="814"/>
      <c r="N265" s="839">
        <f t="shared" si="13"/>
        <v>0</v>
      </c>
      <c r="O265" s="816"/>
      <c r="P265" s="49"/>
      <c r="Q265" s="49">
        <f t="shared" si="14"/>
        <v>0</v>
      </c>
      <c r="R265" s="49">
        <f t="shared" si="15"/>
        <v>0</v>
      </c>
      <c r="S265" s="315"/>
      <c r="T265" s="315"/>
      <c r="U265" s="315"/>
      <c r="V265" s="315"/>
      <c r="W265" s="315"/>
      <c r="X265" s="315"/>
    </row>
    <row r="266" spans="1:24" ht="27.75" customHeight="1" x14ac:dyDescent="0.2">
      <c r="A266" s="813"/>
      <c r="B266" s="857">
        <f t="shared" si="12"/>
        <v>244</v>
      </c>
      <c r="C266" s="858"/>
      <c r="D266" s="855"/>
      <c r="E266" s="855"/>
      <c r="F266" s="855"/>
      <c r="G266" s="855"/>
      <c r="H266" s="855"/>
      <c r="I266" s="855"/>
      <c r="J266" s="855"/>
      <c r="K266" s="855"/>
      <c r="L266" s="859"/>
      <c r="M266" s="814"/>
      <c r="N266" s="839">
        <f t="shared" si="13"/>
        <v>0</v>
      </c>
      <c r="O266" s="816"/>
      <c r="P266" s="49"/>
      <c r="Q266" s="49">
        <f t="shared" si="14"/>
        <v>0</v>
      </c>
      <c r="R266" s="49">
        <f t="shared" si="15"/>
        <v>0</v>
      </c>
      <c r="S266" s="315"/>
      <c r="T266" s="315"/>
      <c r="U266" s="315"/>
      <c r="V266" s="315"/>
      <c r="W266" s="315"/>
      <c r="X266" s="315"/>
    </row>
    <row r="267" spans="1:24" ht="27.75" customHeight="1" x14ac:dyDescent="0.2">
      <c r="A267" s="813"/>
      <c r="B267" s="857">
        <f t="shared" si="12"/>
        <v>245</v>
      </c>
      <c r="C267" s="858"/>
      <c r="D267" s="855"/>
      <c r="E267" s="855"/>
      <c r="F267" s="855"/>
      <c r="G267" s="855"/>
      <c r="H267" s="855"/>
      <c r="I267" s="855"/>
      <c r="J267" s="855"/>
      <c r="K267" s="855"/>
      <c r="L267" s="859"/>
      <c r="M267" s="814"/>
      <c r="N267" s="839">
        <f t="shared" si="13"/>
        <v>0</v>
      </c>
      <c r="O267" s="816"/>
      <c r="P267" s="49"/>
      <c r="Q267" s="49">
        <f t="shared" si="14"/>
        <v>0</v>
      </c>
      <c r="R267" s="49">
        <f t="shared" si="15"/>
        <v>0</v>
      </c>
      <c r="S267" s="315"/>
      <c r="T267" s="315"/>
      <c r="U267" s="315"/>
      <c r="V267" s="315"/>
      <c r="W267" s="315"/>
      <c r="X267" s="315"/>
    </row>
    <row r="268" spans="1:24" ht="27.75" customHeight="1" x14ac:dyDescent="0.2">
      <c r="A268" s="813"/>
      <c r="B268" s="857">
        <f t="shared" si="12"/>
        <v>246</v>
      </c>
      <c r="C268" s="858"/>
      <c r="D268" s="855"/>
      <c r="E268" s="855"/>
      <c r="F268" s="855"/>
      <c r="G268" s="855"/>
      <c r="H268" s="855"/>
      <c r="I268" s="855"/>
      <c r="J268" s="855"/>
      <c r="K268" s="855"/>
      <c r="L268" s="859"/>
      <c r="M268" s="814"/>
      <c r="N268" s="839">
        <f t="shared" si="13"/>
        <v>0</v>
      </c>
      <c r="O268" s="816"/>
      <c r="P268" s="49"/>
      <c r="Q268" s="49">
        <f t="shared" si="14"/>
        <v>0</v>
      </c>
      <c r="R268" s="49">
        <f t="shared" si="15"/>
        <v>0</v>
      </c>
      <c r="S268" s="315"/>
      <c r="T268" s="315"/>
      <c r="U268" s="315"/>
      <c r="V268" s="315"/>
      <c r="W268" s="315"/>
      <c r="X268" s="315"/>
    </row>
    <row r="269" spans="1:24" ht="27.75" customHeight="1" x14ac:dyDescent="0.2">
      <c r="A269" s="813"/>
      <c r="B269" s="857">
        <f t="shared" si="12"/>
        <v>247</v>
      </c>
      <c r="C269" s="858"/>
      <c r="D269" s="855"/>
      <c r="E269" s="855"/>
      <c r="F269" s="855"/>
      <c r="G269" s="855"/>
      <c r="H269" s="855"/>
      <c r="I269" s="855"/>
      <c r="J269" s="855"/>
      <c r="K269" s="855"/>
      <c r="L269" s="859"/>
      <c r="M269" s="814"/>
      <c r="N269" s="839">
        <f t="shared" si="13"/>
        <v>0</v>
      </c>
      <c r="O269" s="816"/>
      <c r="P269" s="49"/>
      <c r="Q269" s="49">
        <f t="shared" si="14"/>
        <v>0</v>
      </c>
      <c r="R269" s="49">
        <f t="shared" si="15"/>
        <v>0</v>
      </c>
      <c r="S269" s="315"/>
      <c r="T269" s="315"/>
      <c r="U269" s="315"/>
      <c r="V269" s="315"/>
      <c r="W269" s="315"/>
      <c r="X269" s="315"/>
    </row>
    <row r="270" spans="1:24" ht="27.75" customHeight="1" x14ac:dyDescent="0.2">
      <c r="A270" s="813"/>
      <c r="B270" s="857">
        <f t="shared" si="12"/>
        <v>248</v>
      </c>
      <c r="C270" s="858"/>
      <c r="D270" s="855"/>
      <c r="E270" s="855"/>
      <c r="F270" s="855"/>
      <c r="G270" s="855"/>
      <c r="H270" s="855"/>
      <c r="I270" s="855"/>
      <c r="J270" s="855"/>
      <c r="K270" s="855"/>
      <c r="L270" s="859"/>
      <c r="M270" s="814"/>
      <c r="N270" s="839">
        <f t="shared" si="13"/>
        <v>0</v>
      </c>
      <c r="O270" s="816"/>
      <c r="P270" s="49"/>
      <c r="Q270" s="49">
        <f t="shared" si="14"/>
        <v>0</v>
      </c>
      <c r="R270" s="49">
        <f t="shared" si="15"/>
        <v>0</v>
      </c>
      <c r="S270" s="315"/>
      <c r="T270" s="315"/>
      <c r="U270" s="315"/>
      <c r="V270" s="315"/>
      <c r="W270" s="315"/>
      <c r="X270" s="315"/>
    </row>
    <row r="271" spans="1:24" ht="27.75" customHeight="1" x14ac:dyDescent="0.2">
      <c r="A271" s="813"/>
      <c r="B271" s="857">
        <f t="shared" si="12"/>
        <v>249</v>
      </c>
      <c r="C271" s="858"/>
      <c r="D271" s="855"/>
      <c r="E271" s="855"/>
      <c r="F271" s="855"/>
      <c r="G271" s="855"/>
      <c r="H271" s="855"/>
      <c r="I271" s="855"/>
      <c r="J271" s="855"/>
      <c r="K271" s="855"/>
      <c r="L271" s="859"/>
      <c r="M271" s="814"/>
      <c r="N271" s="839">
        <f t="shared" si="13"/>
        <v>0</v>
      </c>
      <c r="O271" s="816"/>
      <c r="P271" s="49"/>
      <c r="Q271" s="49">
        <f t="shared" si="14"/>
        <v>0</v>
      </c>
      <c r="R271" s="49">
        <f t="shared" si="15"/>
        <v>0</v>
      </c>
      <c r="S271" s="315"/>
      <c r="T271" s="315"/>
      <c r="U271" s="315"/>
      <c r="V271" s="315"/>
      <c r="W271" s="315"/>
      <c r="X271" s="315"/>
    </row>
    <row r="272" spans="1:24" ht="27.75" customHeight="1" x14ac:dyDescent="0.2">
      <c r="A272" s="813"/>
      <c r="B272" s="857">
        <f t="shared" si="12"/>
        <v>250</v>
      </c>
      <c r="C272" s="858"/>
      <c r="D272" s="855"/>
      <c r="E272" s="855"/>
      <c r="F272" s="855"/>
      <c r="G272" s="855"/>
      <c r="H272" s="855"/>
      <c r="I272" s="855"/>
      <c r="J272" s="855"/>
      <c r="K272" s="855"/>
      <c r="L272" s="859"/>
      <c r="M272" s="814"/>
      <c r="N272" s="839">
        <f t="shared" si="13"/>
        <v>0</v>
      </c>
      <c r="O272" s="816"/>
      <c r="P272" s="49"/>
      <c r="Q272" s="49">
        <f t="shared" si="14"/>
        <v>0</v>
      </c>
      <c r="R272" s="49">
        <f t="shared" si="15"/>
        <v>0</v>
      </c>
      <c r="S272" s="315"/>
      <c r="T272" s="315"/>
      <c r="U272" s="315"/>
      <c r="V272" s="315"/>
      <c r="W272" s="315"/>
      <c r="X272" s="315"/>
    </row>
    <row r="273" spans="1:24" ht="27.75" customHeight="1" x14ac:dyDescent="0.2">
      <c r="A273" s="813"/>
      <c r="B273" s="857">
        <f t="shared" si="12"/>
        <v>251</v>
      </c>
      <c r="C273" s="858"/>
      <c r="D273" s="855"/>
      <c r="E273" s="855"/>
      <c r="F273" s="855"/>
      <c r="G273" s="855"/>
      <c r="H273" s="855"/>
      <c r="I273" s="855"/>
      <c r="J273" s="855"/>
      <c r="K273" s="855"/>
      <c r="L273" s="859"/>
      <c r="M273" s="814"/>
      <c r="N273" s="839">
        <f t="shared" si="13"/>
        <v>0</v>
      </c>
      <c r="O273" s="816"/>
      <c r="P273" s="49"/>
      <c r="Q273" s="49">
        <f t="shared" si="14"/>
        <v>0</v>
      </c>
      <c r="R273" s="49">
        <f t="shared" si="15"/>
        <v>0</v>
      </c>
      <c r="S273" s="315"/>
      <c r="T273" s="315"/>
      <c r="U273" s="315"/>
      <c r="V273" s="315"/>
      <c r="W273" s="315"/>
      <c r="X273" s="315"/>
    </row>
    <row r="274" spans="1:24" ht="27.75" customHeight="1" x14ac:dyDescent="0.2">
      <c r="A274" s="813"/>
      <c r="B274" s="857">
        <f t="shared" si="12"/>
        <v>252</v>
      </c>
      <c r="C274" s="858"/>
      <c r="D274" s="855"/>
      <c r="E274" s="855"/>
      <c r="F274" s="855"/>
      <c r="G274" s="855"/>
      <c r="H274" s="855"/>
      <c r="I274" s="855"/>
      <c r="J274" s="855"/>
      <c r="K274" s="855"/>
      <c r="L274" s="859"/>
      <c r="M274" s="814"/>
      <c r="N274" s="839">
        <f t="shared" si="13"/>
        <v>0</v>
      </c>
      <c r="O274" s="816"/>
      <c r="P274" s="49"/>
      <c r="Q274" s="49">
        <f t="shared" si="14"/>
        <v>0</v>
      </c>
      <c r="R274" s="49">
        <f t="shared" si="15"/>
        <v>0</v>
      </c>
      <c r="S274" s="315"/>
      <c r="T274" s="315"/>
      <c r="U274" s="315"/>
      <c r="V274" s="315"/>
      <c r="W274" s="315"/>
      <c r="X274" s="315"/>
    </row>
    <row r="275" spans="1:24" ht="27.75" customHeight="1" x14ac:dyDescent="0.2">
      <c r="A275" s="813"/>
      <c r="B275" s="857">
        <f t="shared" si="12"/>
        <v>253</v>
      </c>
      <c r="C275" s="858"/>
      <c r="D275" s="855"/>
      <c r="E275" s="855"/>
      <c r="F275" s="855"/>
      <c r="G275" s="855"/>
      <c r="H275" s="855"/>
      <c r="I275" s="855"/>
      <c r="J275" s="855"/>
      <c r="K275" s="855"/>
      <c r="L275" s="859"/>
      <c r="M275" s="814"/>
      <c r="N275" s="839">
        <f t="shared" si="13"/>
        <v>0</v>
      </c>
      <c r="O275" s="816"/>
      <c r="P275" s="49"/>
      <c r="Q275" s="49">
        <f t="shared" si="14"/>
        <v>0</v>
      </c>
      <c r="R275" s="49">
        <f t="shared" si="15"/>
        <v>0</v>
      </c>
      <c r="S275" s="315"/>
      <c r="T275" s="315"/>
      <c r="U275" s="315"/>
      <c r="V275" s="315"/>
      <c r="W275" s="315"/>
      <c r="X275" s="315"/>
    </row>
    <row r="276" spans="1:24" ht="27.75" customHeight="1" x14ac:dyDescent="0.2">
      <c r="A276" s="813"/>
      <c r="B276" s="857">
        <f t="shared" si="12"/>
        <v>254</v>
      </c>
      <c r="C276" s="858"/>
      <c r="D276" s="855"/>
      <c r="E276" s="855"/>
      <c r="F276" s="855"/>
      <c r="G276" s="855"/>
      <c r="H276" s="855"/>
      <c r="I276" s="855"/>
      <c r="J276" s="855"/>
      <c r="K276" s="855"/>
      <c r="L276" s="859"/>
      <c r="M276" s="814"/>
      <c r="N276" s="839">
        <f t="shared" si="13"/>
        <v>0</v>
      </c>
      <c r="O276" s="816"/>
      <c r="P276" s="49"/>
      <c r="Q276" s="49">
        <f t="shared" si="14"/>
        <v>0</v>
      </c>
      <c r="R276" s="49">
        <f t="shared" si="15"/>
        <v>0</v>
      </c>
      <c r="S276" s="315"/>
      <c r="T276" s="315"/>
      <c r="U276" s="315"/>
      <c r="V276" s="315"/>
      <c r="W276" s="315"/>
      <c r="X276" s="315"/>
    </row>
    <row r="277" spans="1:24" ht="27.75" customHeight="1" x14ac:dyDescent="0.2">
      <c r="A277" s="813"/>
      <c r="B277" s="857">
        <f t="shared" si="12"/>
        <v>255</v>
      </c>
      <c r="C277" s="858"/>
      <c r="D277" s="855"/>
      <c r="E277" s="855"/>
      <c r="F277" s="855"/>
      <c r="G277" s="855"/>
      <c r="H277" s="855"/>
      <c r="I277" s="855"/>
      <c r="J277" s="855"/>
      <c r="K277" s="855"/>
      <c r="L277" s="859"/>
      <c r="M277" s="814"/>
      <c r="N277" s="839">
        <f t="shared" si="13"/>
        <v>0</v>
      </c>
      <c r="O277" s="816"/>
      <c r="P277" s="49"/>
      <c r="Q277" s="49">
        <f t="shared" si="14"/>
        <v>0</v>
      </c>
      <c r="R277" s="49">
        <f t="shared" si="15"/>
        <v>0</v>
      </c>
      <c r="S277" s="315"/>
      <c r="T277" s="315"/>
      <c r="U277" s="315"/>
      <c r="V277" s="315"/>
      <c r="W277" s="315"/>
      <c r="X277" s="315"/>
    </row>
    <row r="278" spans="1:24" ht="27.75" customHeight="1" x14ac:dyDescent="0.2">
      <c r="A278" s="813"/>
      <c r="B278" s="857">
        <f t="shared" si="12"/>
        <v>256</v>
      </c>
      <c r="C278" s="858"/>
      <c r="D278" s="855"/>
      <c r="E278" s="855"/>
      <c r="F278" s="855"/>
      <c r="G278" s="855"/>
      <c r="H278" s="855"/>
      <c r="I278" s="855"/>
      <c r="J278" s="855"/>
      <c r="K278" s="855"/>
      <c r="L278" s="859"/>
      <c r="M278" s="814"/>
      <c r="N278" s="839">
        <f t="shared" si="13"/>
        <v>0</v>
      </c>
      <c r="O278" s="816"/>
      <c r="P278" s="49"/>
      <c r="Q278" s="49">
        <f t="shared" si="14"/>
        <v>0</v>
      </c>
      <c r="R278" s="49">
        <f t="shared" si="15"/>
        <v>0</v>
      </c>
      <c r="S278" s="315"/>
      <c r="T278" s="315"/>
      <c r="U278" s="315"/>
      <c r="V278" s="315"/>
      <c r="W278" s="315"/>
      <c r="X278" s="315"/>
    </row>
    <row r="279" spans="1:24" ht="27.75" customHeight="1" x14ac:dyDescent="0.2">
      <c r="A279" s="813"/>
      <c r="B279" s="857">
        <f t="shared" ref="B279:B342" si="16">ROW()-GLline-1</f>
        <v>257</v>
      </c>
      <c r="C279" s="858"/>
      <c r="D279" s="855"/>
      <c r="E279" s="855"/>
      <c r="F279" s="855"/>
      <c r="G279" s="855"/>
      <c r="H279" s="855"/>
      <c r="I279" s="855"/>
      <c r="J279" s="855"/>
      <c r="K279" s="855"/>
      <c r="L279" s="859"/>
      <c r="M279" s="814"/>
      <c r="N279" s="839">
        <f t="shared" ref="N279:N342" si="17">(+Q279+R279)*PDArate</f>
        <v>0</v>
      </c>
      <c r="O279" s="816"/>
      <c r="P279" s="49"/>
      <c r="Q279" s="49">
        <f t="shared" si="14"/>
        <v>0</v>
      </c>
      <c r="R279" s="49">
        <f t="shared" si="15"/>
        <v>0</v>
      </c>
      <c r="S279" s="315"/>
      <c r="T279" s="315"/>
      <c r="U279" s="315"/>
      <c r="V279" s="315"/>
      <c r="W279" s="315"/>
      <c r="X279" s="315"/>
    </row>
    <row r="280" spans="1:24" ht="27.75" customHeight="1" x14ac:dyDescent="0.2">
      <c r="A280" s="813"/>
      <c r="B280" s="857">
        <f t="shared" si="16"/>
        <v>258</v>
      </c>
      <c r="C280" s="858"/>
      <c r="D280" s="855"/>
      <c r="E280" s="855"/>
      <c r="F280" s="855"/>
      <c r="G280" s="855"/>
      <c r="H280" s="855"/>
      <c r="I280" s="855"/>
      <c r="J280" s="855"/>
      <c r="K280" s="855"/>
      <c r="L280" s="859"/>
      <c r="M280" s="814"/>
      <c r="N280" s="839">
        <f t="shared" si="17"/>
        <v>0</v>
      </c>
      <c r="O280" s="816"/>
      <c r="P280" s="49"/>
      <c r="Q280" s="49">
        <f t="shared" ref="Q280:Q343" si="18">SUMIF(Q4GrwrNum,B280,Q4GrwrValue)</f>
        <v>0</v>
      </c>
      <c r="R280" s="49">
        <f t="shared" ref="R280:R343" si="19">SUMIF(DPGrwrNum,B280,DPGrwrValue)</f>
        <v>0</v>
      </c>
      <c r="S280" s="315"/>
      <c r="T280" s="315"/>
      <c r="U280" s="315"/>
      <c r="V280" s="315"/>
      <c r="W280" s="315"/>
      <c r="X280" s="315"/>
    </row>
    <row r="281" spans="1:24" ht="27.75" customHeight="1" x14ac:dyDescent="0.2">
      <c r="A281" s="813"/>
      <c r="B281" s="857">
        <f t="shared" si="16"/>
        <v>259</v>
      </c>
      <c r="C281" s="858"/>
      <c r="D281" s="855"/>
      <c r="E281" s="855"/>
      <c r="F281" s="855"/>
      <c r="G281" s="855"/>
      <c r="H281" s="855"/>
      <c r="I281" s="855"/>
      <c r="J281" s="855"/>
      <c r="K281" s="855"/>
      <c r="L281" s="859"/>
      <c r="M281" s="814"/>
      <c r="N281" s="839">
        <f t="shared" si="17"/>
        <v>0</v>
      </c>
      <c r="O281" s="816"/>
      <c r="P281" s="49"/>
      <c r="Q281" s="49">
        <f t="shared" si="18"/>
        <v>0</v>
      </c>
      <c r="R281" s="49">
        <f t="shared" si="19"/>
        <v>0</v>
      </c>
      <c r="S281" s="315"/>
      <c r="T281" s="315"/>
      <c r="U281" s="315"/>
      <c r="V281" s="315"/>
      <c r="W281" s="315"/>
      <c r="X281" s="315"/>
    </row>
    <row r="282" spans="1:24" ht="27.75" customHeight="1" x14ac:dyDescent="0.2">
      <c r="A282" s="813"/>
      <c r="B282" s="857">
        <f t="shared" si="16"/>
        <v>260</v>
      </c>
      <c r="C282" s="858"/>
      <c r="D282" s="855"/>
      <c r="E282" s="855"/>
      <c r="F282" s="855"/>
      <c r="G282" s="855"/>
      <c r="H282" s="855"/>
      <c r="I282" s="855"/>
      <c r="J282" s="855"/>
      <c r="K282" s="855"/>
      <c r="L282" s="859"/>
      <c r="M282" s="814"/>
      <c r="N282" s="839">
        <f t="shared" si="17"/>
        <v>0</v>
      </c>
      <c r="O282" s="816"/>
      <c r="P282" s="49"/>
      <c r="Q282" s="49">
        <f t="shared" si="18"/>
        <v>0</v>
      </c>
      <c r="R282" s="49">
        <f t="shared" si="19"/>
        <v>0</v>
      </c>
      <c r="S282" s="315"/>
      <c r="T282" s="315"/>
      <c r="U282" s="315"/>
      <c r="V282" s="315"/>
      <c r="W282" s="315"/>
      <c r="X282" s="315"/>
    </row>
    <row r="283" spans="1:24" ht="27.75" customHeight="1" x14ac:dyDescent="0.2">
      <c r="A283" s="813"/>
      <c r="B283" s="857">
        <f t="shared" si="16"/>
        <v>261</v>
      </c>
      <c r="C283" s="858"/>
      <c r="D283" s="855"/>
      <c r="E283" s="855"/>
      <c r="F283" s="855"/>
      <c r="G283" s="855"/>
      <c r="H283" s="855"/>
      <c r="I283" s="855"/>
      <c r="J283" s="855"/>
      <c r="K283" s="855"/>
      <c r="L283" s="859"/>
      <c r="M283" s="814"/>
      <c r="N283" s="839">
        <f t="shared" si="17"/>
        <v>0</v>
      </c>
      <c r="O283" s="816"/>
      <c r="P283" s="49"/>
      <c r="Q283" s="49">
        <f t="shared" si="18"/>
        <v>0</v>
      </c>
      <c r="R283" s="49">
        <f t="shared" si="19"/>
        <v>0</v>
      </c>
      <c r="S283" s="315"/>
      <c r="T283" s="315"/>
      <c r="U283" s="315"/>
      <c r="V283" s="315"/>
      <c r="W283" s="315"/>
      <c r="X283" s="315"/>
    </row>
    <row r="284" spans="1:24" ht="27.75" customHeight="1" x14ac:dyDescent="0.2">
      <c r="A284" s="813"/>
      <c r="B284" s="857">
        <f t="shared" si="16"/>
        <v>262</v>
      </c>
      <c r="C284" s="858"/>
      <c r="D284" s="855"/>
      <c r="E284" s="855"/>
      <c r="F284" s="855"/>
      <c r="G284" s="855"/>
      <c r="H284" s="855"/>
      <c r="I284" s="855"/>
      <c r="J284" s="855"/>
      <c r="K284" s="855"/>
      <c r="L284" s="859"/>
      <c r="M284" s="814"/>
      <c r="N284" s="839">
        <f t="shared" si="17"/>
        <v>0</v>
      </c>
      <c r="O284" s="816"/>
      <c r="P284" s="49"/>
      <c r="Q284" s="49">
        <f t="shared" si="18"/>
        <v>0</v>
      </c>
      <c r="R284" s="49">
        <f t="shared" si="19"/>
        <v>0</v>
      </c>
      <c r="S284" s="315"/>
      <c r="T284" s="315"/>
      <c r="U284" s="315"/>
      <c r="V284" s="315"/>
      <c r="W284" s="315"/>
      <c r="X284" s="315"/>
    </row>
    <row r="285" spans="1:24" ht="27.75" customHeight="1" x14ac:dyDescent="0.2">
      <c r="A285" s="813"/>
      <c r="B285" s="857">
        <f t="shared" si="16"/>
        <v>263</v>
      </c>
      <c r="C285" s="858"/>
      <c r="D285" s="855"/>
      <c r="E285" s="855"/>
      <c r="F285" s="855"/>
      <c r="G285" s="855"/>
      <c r="H285" s="855"/>
      <c r="I285" s="855"/>
      <c r="J285" s="855"/>
      <c r="K285" s="855"/>
      <c r="L285" s="859"/>
      <c r="M285" s="814"/>
      <c r="N285" s="839">
        <f t="shared" si="17"/>
        <v>0</v>
      </c>
      <c r="O285" s="816"/>
      <c r="P285" s="49"/>
      <c r="Q285" s="49">
        <f t="shared" si="18"/>
        <v>0</v>
      </c>
      <c r="R285" s="49">
        <f t="shared" si="19"/>
        <v>0</v>
      </c>
      <c r="S285" s="315"/>
      <c r="T285" s="315"/>
      <c r="U285" s="315"/>
      <c r="V285" s="315"/>
      <c r="W285" s="315"/>
      <c r="X285" s="315"/>
    </row>
    <row r="286" spans="1:24" ht="27.75" customHeight="1" x14ac:dyDescent="0.2">
      <c r="A286" s="813"/>
      <c r="B286" s="857">
        <f t="shared" si="16"/>
        <v>264</v>
      </c>
      <c r="C286" s="858"/>
      <c r="D286" s="855"/>
      <c r="E286" s="855"/>
      <c r="F286" s="855"/>
      <c r="G286" s="855"/>
      <c r="H286" s="855"/>
      <c r="I286" s="855"/>
      <c r="J286" s="855"/>
      <c r="K286" s="855"/>
      <c r="L286" s="859"/>
      <c r="M286" s="814"/>
      <c r="N286" s="839">
        <f t="shared" si="17"/>
        <v>0</v>
      </c>
      <c r="O286" s="816"/>
      <c r="P286" s="49"/>
      <c r="Q286" s="49">
        <f t="shared" si="18"/>
        <v>0</v>
      </c>
      <c r="R286" s="49">
        <f t="shared" si="19"/>
        <v>0</v>
      </c>
      <c r="S286" s="315"/>
      <c r="T286" s="315"/>
      <c r="U286" s="315"/>
      <c r="V286" s="315"/>
      <c r="W286" s="315"/>
      <c r="X286" s="315"/>
    </row>
    <row r="287" spans="1:24" ht="27.75" customHeight="1" x14ac:dyDescent="0.2">
      <c r="A287" s="813"/>
      <c r="B287" s="857">
        <f t="shared" si="16"/>
        <v>265</v>
      </c>
      <c r="C287" s="858"/>
      <c r="D287" s="855"/>
      <c r="E287" s="855"/>
      <c r="F287" s="855"/>
      <c r="G287" s="855"/>
      <c r="H287" s="855"/>
      <c r="I287" s="855"/>
      <c r="J287" s="855"/>
      <c r="K287" s="855"/>
      <c r="L287" s="859"/>
      <c r="M287" s="814"/>
      <c r="N287" s="839">
        <f t="shared" si="17"/>
        <v>0</v>
      </c>
      <c r="O287" s="816"/>
      <c r="P287" s="49"/>
      <c r="Q287" s="49">
        <f t="shared" si="18"/>
        <v>0</v>
      </c>
      <c r="R287" s="49">
        <f t="shared" si="19"/>
        <v>0</v>
      </c>
      <c r="S287" s="315"/>
      <c r="T287" s="315"/>
      <c r="U287" s="315"/>
      <c r="V287" s="315"/>
      <c r="W287" s="315"/>
      <c r="X287" s="315"/>
    </row>
    <row r="288" spans="1:24" ht="27.75" customHeight="1" x14ac:dyDescent="0.2">
      <c r="A288" s="813"/>
      <c r="B288" s="857">
        <f t="shared" si="16"/>
        <v>266</v>
      </c>
      <c r="C288" s="858"/>
      <c r="D288" s="855"/>
      <c r="E288" s="855"/>
      <c r="F288" s="855"/>
      <c r="G288" s="855"/>
      <c r="H288" s="855"/>
      <c r="I288" s="855"/>
      <c r="J288" s="855"/>
      <c r="K288" s="855"/>
      <c r="L288" s="859"/>
      <c r="M288" s="814"/>
      <c r="N288" s="839">
        <f t="shared" si="17"/>
        <v>0</v>
      </c>
      <c r="O288" s="816"/>
      <c r="P288" s="49"/>
      <c r="Q288" s="49">
        <f t="shared" si="18"/>
        <v>0</v>
      </c>
      <c r="R288" s="49">
        <f t="shared" si="19"/>
        <v>0</v>
      </c>
      <c r="S288" s="315"/>
      <c r="T288" s="315"/>
      <c r="U288" s="315"/>
      <c r="V288" s="315"/>
      <c r="W288" s="315"/>
      <c r="X288" s="315"/>
    </row>
    <row r="289" spans="1:24" ht="27.75" customHeight="1" x14ac:dyDescent="0.2">
      <c r="A289" s="813"/>
      <c r="B289" s="857">
        <f t="shared" si="16"/>
        <v>267</v>
      </c>
      <c r="C289" s="858"/>
      <c r="D289" s="855"/>
      <c r="E289" s="855"/>
      <c r="F289" s="855"/>
      <c r="G289" s="855"/>
      <c r="H289" s="855"/>
      <c r="I289" s="855"/>
      <c r="J289" s="855"/>
      <c r="K289" s="855"/>
      <c r="L289" s="859"/>
      <c r="M289" s="814"/>
      <c r="N289" s="839">
        <f t="shared" si="17"/>
        <v>0</v>
      </c>
      <c r="O289" s="816"/>
      <c r="P289" s="49"/>
      <c r="Q289" s="49">
        <f t="shared" si="18"/>
        <v>0</v>
      </c>
      <c r="R289" s="49">
        <f t="shared" si="19"/>
        <v>0</v>
      </c>
      <c r="S289" s="315"/>
      <c r="T289" s="315"/>
      <c r="U289" s="315"/>
      <c r="V289" s="315"/>
      <c r="W289" s="315"/>
      <c r="X289" s="315"/>
    </row>
    <row r="290" spans="1:24" ht="27.75" customHeight="1" x14ac:dyDescent="0.2">
      <c r="A290" s="813"/>
      <c r="B290" s="857">
        <f t="shared" si="16"/>
        <v>268</v>
      </c>
      <c r="C290" s="858"/>
      <c r="D290" s="855"/>
      <c r="E290" s="855"/>
      <c r="F290" s="855"/>
      <c r="G290" s="855"/>
      <c r="H290" s="855"/>
      <c r="I290" s="855"/>
      <c r="J290" s="855"/>
      <c r="K290" s="855"/>
      <c r="L290" s="859"/>
      <c r="M290" s="814"/>
      <c r="N290" s="839">
        <f t="shared" si="17"/>
        <v>0</v>
      </c>
      <c r="O290" s="816"/>
      <c r="P290" s="49"/>
      <c r="Q290" s="49">
        <f t="shared" si="18"/>
        <v>0</v>
      </c>
      <c r="R290" s="49">
        <f t="shared" si="19"/>
        <v>0</v>
      </c>
      <c r="S290" s="315"/>
      <c r="T290" s="315"/>
      <c r="U290" s="315"/>
      <c r="V290" s="315"/>
      <c r="W290" s="315"/>
      <c r="X290" s="315"/>
    </row>
    <row r="291" spans="1:24" ht="27.75" customHeight="1" x14ac:dyDescent="0.2">
      <c r="A291" s="813"/>
      <c r="B291" s="857">
        <f t="shared" si="16"/>
        <v>269</v>
      </c>
      <c r="C291" s="858"/>
      <c r="D291" s="855"/>
      <c r="E291" s="855"/>
      <c r="F291" s="855"/>
      <c r="G291" s="855"/>
      <c r="H291" s="855"/>
      <c r="I291" s="855"/>
      <c r="J291" s="855"/>
      <c r="K291" s="855"/>
      <c r="L291" s="859"/>
      <c r="M291" s="814"/>
      <c r="N291" s="839">
        <f t="shared" si="17"/>
        <v>0</v>
      </c>
      <c r="O291" s="816"/>
      <c r="P291" s="49"/>
      <c r="Q291" s="49">
        <f t="shared" si="18"/>
        <v>0</v>
      </c>
      <c r="R291" s="49">
        <f t="shared" si="19"/>
        <v>0</v>
      </c>
      <c r="S291" s="315"/>
      <c r="T291" s="315"/>
      <c r="U291" s="315"/>
      <c r="V291" s="315"/>
      <c r="W291" s="315"/>
      <c r="X291" s="315"/>
    </row>
    <row r="292" spans="1:24" ht="27.75" customHeight="1" x14ac:dyDescent="0.2">
      <c r="A292" s="813"/>
      <c r="B292" s="857">
        <f t="shared" si="16"/>
        <v>270</v>
      </c>
      <c r="C292" s="858"/>
      <c r="D292" s="855"/>
      <c r="E292" s="855"/>
      <c r="F292" s="855"/>
      <c r="G292" s="855"/>
      <c r="H292" s="855"/>
      <c r="I292" s="855"/>
      <c r="J292" s="855"/>
      <c r="K292" s="855"/>
      <c r="L292" s="859"/>
      <c r="M292" s="814"/>
      <c r="N292" s="839">
        <f t="shared" si="17"/>
        <v>0</v>
      </c>
      <c r="O292" s="816"/>
      <c r="P292" s="49"/>
      <c r="Q292" s="49">
        <f t="shared" si="18"/>
        <v>0</v>
      </c>
      <c r="R292" s="49">
        <f t="shared" si="19"/>
        <v>0</v>
      </c>
      <c r="S292" s="315"/>
      <c r="T292" s="315"/>
      <c r="U292" s="315"/>
      <c r="V292" s="315"/>
      <c r="W292" s="315"/>
      <c r="X292" s="315"/>
    </row>
    <row r="293" spans="1:24" ht="27.75" customHeight="1" x14ac:dyDescent="0.2">
      <c r="A293" s="813"/>
      <c r="B293" s="857">
        <f t="shared" si="16"/>
        <v>271</v>
      </c>
      <c r="C293" s="858"/>
      <c r="D293" s="855"/>
      <c r="E293" s="855"/>
      <c r="F293" s="855"/>
      <c r="G293" s="855"/>
      <c r="H293" s="855"/>
      <c r="I293" s="855"/>
      <c r="J293" s="855"/>
      <c r="K293" s="855"/>
      <c r="L293" s="859"/>
      <c r="M293" s="814"/>
      <c r="N293" s="839">
        <f t="shared" si="17"/>
        <v>0</v>
      </c>
      <c r="O293" s="816"/>
      <c r="P293" s="49"/>
      <c r="Q293" s="49">
        <f t="shared" si="18"/>
        <v>0</v>
      </c>
      <c r="R293" s="49">
        <f t="shared" si="19"/>
        <v>0</v>
      </c>
      <c r="S293" s="315"/>
      <c r="T293" s="315"/>
      <c r="U293" s="315"/>
      <c r="V293" s="315"/>
      <c r="W293" s="315"/>
      <c r="X293" s="315"/>
    </row>
    <row r="294" spans="1:24" ht="27.75" customHeight="1" x14ac:dyDescent="0.2">
      <c r="A294" s="813"/>
      <c r="B294" s="857">
        <f t="shared" si="16"/>
        <v>272</v>
      </c>
      <c r="C294" s="858"/>
      <c r="D294" s="855"/>
      <c r="E294" s="855"/>
      <c r="F294" s="855"/>
      <c r="G294" s="855"/>
      <c r="H294" s="855"/>
      <c r="I294" s="855"/>
      <c r="J294" s="855"/>
      <c r="K294" s="855"/>
      <c r="L294" s="859"/>
      <c r="M294" s="814"/>
      <c r="N294" s="839">
        <f t="shared" si="17"/>
        <v>0</v>
      </c>
      <c r="O294" s="816"/>
      <c r="P294" s="49"/>
      <c r="Q294" s="49">
        <f t="shared" si="18"/>
        <v>0</v>
      </c>
      <c r="R294" s="49">
        <f t="shared" si="19"/>
        <v>0</v>
      </c>
      <c r="S294" s="315"/>
      <c r="T294" s="315"/>
      <c r="U294" s="315"/>
      <c r="V294" s="315"/>
      <c r="W294" s="315"/>
      <c r="X294" s="315"/>
    </row>
    <row r="295" spans="1:24" ht="27.75" customHeight="1" x14ac:dyDescent="0.2">
      <c r="A295" s="813"/>
      <c r="B295" s="857">
        <f t="shared" si="16"/>
        <v>273</v>
      </c>
      <c r="C295" s="858"/>
      <c r="D295" s="855"/>
      <c r="E295" s="855"/>
      <c r="F295" s="855"/>
      <c r="G295" s="855"/>
      <c r="H295" s="855"/>
      <c r="I295" s="855"/>
      <c r="J295" s="855"/>
      <c r="K295" s="855"/>
      <c r="L295" s="859"/>
      <c r="M295" s="814"/>
      <c r="N295" s="839">
        <f t="shared" si="17"/>
        <v>0</v>
      </c>
      <c r="O295" s="816"/>
      <c r="P295" s="49"/>
      <c r="Q295" s="49">
        <f t="shared" si="18"/>
        <v>0</v>
      </c>
      <c r="R295" s="49">
        <f t="shared" si="19"/>
        <v>0</v>
      </c>
      <c r="S295" s="315"/>
      <c r="T295" s="315"/>
      <c r="U295" s="315"/>
      <c r="V295" s="315"/>
      <c r="W295" s="315"/>
      <c r="X295" s="315"/>
    </row>
    <row r="296" spans="1:24" ht="27.75" customHeight="1" x14ac:dyDescent="0.2">
      <c r="A296" s="813"/>
      <c r="B296" s="857">
        <f t="shared" si="16"/>
        <v>274</v>
      </c>
      <c r="C296" s="858"/>
      <c r="D296" s="855"/>
      <c r="E296" s="855"/>
      <c r="F296" s="855"/>
      <c r="G296" s="855"/>
      <c r="H296" s="855"/>
      <c r="I296" s="855"/>
      <c r="J296" s="855"/>
      <c r="K296" s="855"/>
      <c r="L296" s="859"/>
      <c r="M296" s="814"/>
      <c r="N296" s="839">
        <f t="shared" si="17"/>
        <v>0</v>
      </c>
      <c r="O296" s="816"/>
      <c r="P296" s="49"/>
      <c r="Q296" s="49">
        <f t="shared" si="18"/>
        <v>0</v>
      </c>
      <c r="R296" s="49">
        <f t="shared" si="19"/>
        <v>0</v>
      </c>
      <c r="S296" s="315"/>
      <c r="T296" s="315"/>
      <c r="U296" s="315"/>
      <c r="V296" s="315"/>
      <c r="W296" s="315"/>
      <c r="X296" s="315"/>
    </row>
    <row r="297" spans="1:24" ht="27.75" customHeight="1" x14ac:dyDescent="0.2">
      <c r="A297" s="813"/>
      <c r="B297" s="857">
        <f t="shared" si="16"/>
        <v>275</v>
      </c>
      <c r="C297" s="858"/>
      <c r="D297" s="855"/>
      <c r="E297" s="855"/>
      <c r="F297" s="855"/>
      <c r="G297" s="855"/>
      <c r="H297" s="855"/>
      <c r="I297" s="855"/>
      <c r="J297" s="855"/>
      <c r="K297" s="855"/>
      <c r="L297" s="859"/>
      <c r="M297" s="814"/>
      <c r="N297" s="839">
        <f t="shared" si="17"/>
        <v>0</v>
      </c>
      <c r="O297" s="816"/>
      <c r="P297" s="49"/>
      <c r="Q297" s="49">
        <f t="shared" si="18"/>
        <v>0</v>
      </c>
      <c r="R297" s="49">
        <f t="shared" si="19"/>
        <v>0</v>
      </c>
      <c r="S297" s="315"/>
      <c r="T297" s="315"/>
      <c r="U297" s="315"/>
      <c r="V297" s="315"/>
      <c r="W297" s="315"/>
      <c r="X297" s="315"/>
    </row>
    <row r="298" spans="1:24" ht="27.75" customHeight="1" x14ac:dyDescent="0.2">
      <c r="A298" s="813"/>
      <c r="B298" s="857">
        <f t="shared" si="16"/>
        <v>276</v>
      </c>
      <c r="C298" s="858"/>
      <c r="D298" s="855"/>
      <c r="E298" s="855"/>
      <c r="F298" s="855"/>
      <c r="G298" s="855"/>
      <c r="H298" s="855"/>
      <c r="I298" s="855"/>
      <c r="J298" s="855"/>
      <c r="K298" s="855"/>
      <c r="L298" s="859"/>
      <c r="M298" s="814"/>
      <c r="N298" s="839">
        <f t="shared" si="17"/>
        <v>0</v>
      </c>
      <c r="O298" s="816"/>
      <c r="P298" s="49"/>
      <c r="Q298" s="49">
        <f t="shared" si="18"/>
        <v>0</v>
      </c>
      <c r="R298" s="49">
        <f t="shared" si="19"/>
        <v>0</v>
      </c>
      <c r="S298" s="315"/>
      <c r="T298" s="315"/>
      <c r="U298" s="315"/>
      <c r="V298" s="315"/>
      <c r="W298" s="315"/>
      <c r="X298" s="315"/>
    </row>
    <row r="299" spans="1:24" ht="27.75" customHeight="1" x14ac:dyDescent="0.2">
      <c r="A299" s="813"/>
      <c r="B299" s="857">
        <f t="shared" si="16"/>
        <v>277</v>
      </c>
      <c r="C299" s="858"/>
      <c r="D299" s="855"/>
      <c r="E299" s="855"/>
      <c r="F299" s="855"/>
      <c r="G299" s="855"/>
      <c r="H299" s="855"/>
      <c r="I299" s="855"/>
      <c r="J299" s="855"/>
      <c r="K299" s="855"/>
      <c r="L299" s="859"/>
      <c r="M299" s="814"/>
      <c r="N299" s="839">
        <f t="shared" si="17"/>
        <v>0</v>
      </c>
      <c r="O299" s="816"/>
      <c r="P299" s="49"/>
      <c r="Q299" s="49">
        <f t="shared" si="18"/>
        <v>0</v>
      </c>
      <c r="R299" s="49">
        <f t="shared" si="19"/>
        <v>0</v>
      </c>
      <c r="S299" s="315"/>
      <c r="T299" s="315"/>
      <c r="U299" s="315"/>
      <c r="V299" s="315"/>
      <c r="W299" s="315"/>
      <c r="X299" s="315"/>
    </row>
    <row r="300" spans="1:24" ht="27.75" customHeight="1" x14ac:dyDescent="0.2">
      <c r="A300" s="813"/>
      <c r="B300" s="857">
        <f t="shared" si="16"/>
        <v>278</v>
      </c>
      <c r="C300" s="858"/>
      <c r="D300" s="855"/>
      <c r="E300" s="855"/>
      <c r="F300" s="855"/>
      <c r="G300" s="855"/>
      <c r="H300" s="855"/>
      <c r="I300" s="855"/>
      <c r="J300" s="855"/>
      <c r="K300" s="855"/>
      <c r="L300" s="859"/>
      <c r="M300" s="814"/>
      <c r="N300" s="839">
        <f t="shared" si="17"/>
        <v>0</v>
      </c>
      <c r="O300" s="816"/>
      <c r="P300" s="49"/>
      <c r="Q300" s="49">
        <f t="shared" si="18"/>
        <v>0</v>
      </c>
      <c r="R300" s="49">
        <f t="shared" si="19"/>
        <v>0</v>
      </c>
      <c r="S300" s="315"/>
      <c r="T300" s="315"/>
      <c r="U300" s="315"/>
      <c r="V300" s="315"/>
      <c r="W300" s="315"/>
      <c r="X300" s="315"/>
    </row>
    <row r="301" spans="1:24" ht="27.75" customHeight="1" x14ac:dyDescent="0.2">
      <c r="A301" s="813"/>
      <c r="B301" s="857">
        <f t="shared" si="16"/>
        <v>279</v>
      </c>
      <c r="C301" s="858"/>
      <c r="D301" s="855"/>
      <c r="E301" s="855"/>
      <c r="F301" s="855"/>
      <c r="G301" s="855"/>
      <c r="H301" s="855"/>
      <c r="I301" s="855"/>
      <c r="J301" s="855"/>
      <c r="K301" s="855"/>
      <c r="L301" s="859"/>
      <c r="M301" s="814"/>
      <c r="N301" s="839">
        <f t="shared" si="17"/>
        <v>0</v>
      </c>
      <c r="O301" s="816"/>
      <c r="P301" s="49"/>
      <c r="Q301" s="49">
        <f t="shared" si="18"/>
        <v>0</v>
      </c>
      <c r="R301" s="49">
        <f t="shared" si="19"/>
        <v>0</v>
      </c>
      <c r="S301" s="315"/>
      <c r="T301" s="315"/>
      <c r="U301" s="315"/>
      <c r="V301" s="315"/>
      <c r="W301" s="315"/>
      <c r="X301" s="315"/>
    </row>
    <row r="302" spans="1:24" ht="27.75" customHeight="1" x14ac:dyDescent="0.2">
      <c r="A302" s="813"/>
      <c r="B302" s="857">
        <f t="shared" si="16"/>
        <v>280</v>
      </c>
      <c r="C302" s="858"/>
      <c r="D302" s="855"/>
      <c r="E302" s="855"/>
      <c r="F302" s="855"/>
      <c r="G302" s="855"/>
      <c r="H302" s="855"/>
      <c r="I302" s="855"/>
      <c r="J302" s="855"/>
      <c r="K302" s="855"/>
      <c r="L302" s="859"/>
      <c r="M302" s="814"/>
      <c r="N302" s="839">
        <f t="shared" si="17"/>
        <v>0</v>
      </c>
      <c r="O302" s="816"/>
      <c r="P302" s="49"/>
      <c r="Q302" s="49">
        <f t="shared" si="18"/>
        <v>0</v>
      </c>
      <c r="R302" s="49">
        <f t="shared" si="19"/>
        <v>0</v>
      </c>
      <c r="S302" s="315"/>
      <c r="T302" s="315"/>
      <c r="U302" s="315"/>
      <c r="V302" s="315"/>
      <c r="W302" s="315"/>
      <c r="X302" s="315"/>
    </row>
    <row r="303" spans="1:24" ht="27.75" customHeight="1" x14ac:dyDescent="0.2">
      <c r="A303" s="813"/>
      <c r="B303" s="857">
        <f t="shared" si="16"/>
        <v>281</v>
      </c>
      <c r="C303" s="858"/>
      <c r="D303" s="855"/>
      <c r="E303" s="855"/>
      <c r="F303" s="855"/>
      <c r="G303" s="855"/>
      <c r="H303" s="855"/>
      <c r="I303" s="855"/>
      <c r="J303" s="855"/>
      <c r="K303" s="855"/>
      <c r="L303" s="859"/>
      <c r="M303" s="814"/>
      <c r="N303" s="839">
        <f t="shared" si="17"/>
        <v>0</v>
      </c>
      <c r="O303" s="816"/>
      <c r="P303" s="49"/>
      <c r="Q303" s="49">
        <f t="shared" si="18"/>
        <v>0</v>
      </c>
      <c r="R303" s="49">
        <f t="shared" si="19"/>
        <v>0</v>
      </c>
      <c r="S303" s="315"/>
      <c r="T303" s="315"/>
      <c r="U303" s="315"/>
      <c r="V303" s="315"/>
      <c r="W303" s="315"/>
      <c r="X303" s="315"/>
    </row>
    <row r="304" spans="1:24" ht="27.75" customHeight="1" x14ac:dyDescent="0.2">
      <c r="A304" s="813"/>
      <c r="B304" s="857">
        <f t="shared" si="16"/>
        <v>282</v>
      </c>
      <c r="C304" s="858"/>
      <c r="D304" s="855"/>
      <c r="E304" s="855"/>
      <c r="F304" s="855"/>
      <c r="G304" s="855"/>
      <c r="H304" s="855"/>
      <c r="I304" s="855"/>
      <c r="J304" s="855"/>
      <c r="K304" s="855"/>
      <c r="L304" s="859"/>
      <c r="M304" s="814"/>
      <c r="N304" s="839">
        <f t="shared" si="17"/>
        <v>0</v>
      </c>
      <c r="O304" s="816"/>
      <c r="P304" s="49"/>
      <c r="Q304" s="49">
        <f t="shared" si="18"/>
        <v>0</v>
      </c>
      <c r="R304" s="49">
        <f t="shared" si="19"/>
        <v>0</v>
      </c>
      <c r="S304" s="315"/>
      <c r="T304" s="315"/>
      <c r="U304" s="315"/>
      <c r="V304" s="315"/>
      <c r="W304" s="315"/>
      <c r="X304" s="315"/>
    </row>
    <row r="305" spans="1:24" ht="27.75" customHeight="1" x14ac:dyDescent="0.2">
      <c r="A305" s="813"/>
      <c r="B305" s="857">
        <f t="shared" si="16"/>
        <v>283</v>
      </c>
      <c r="C305" s="858"/>
      <c r="D305" s="855"/>
      <c r="E305" s="855"/>
      <c r="F305" s="855"/>
      <c r="G305" s="855"/>
      <c r="H305" s="855"/>
      <c r="I305" s="855"/>
      <c r="J305" s="855"/>
      <c r="K305" s="855"/>
      <c r="L305" s="859"/>
      <c r="M305" s="814"/>
      <c r="N305" s="839">
        <f t="shared" si="17"/>
        <v>0</v>
      </c>
      <c r="O305" s="816"/>
      <c r="P305" s="49"/>
      <c r="Q305" s="49">
        <f t="shared" si="18"/>
        <v>0</v>
      </c>
      <c r="R305" s="49">
        <f t="shared" si="19"/>
        <v>0</v>
      </c>
      <c r="S305" s="315"/>
      <c r="T305" s="315"/>
      <c r="U305" s="315"/>
      <c r="V305" s="315"/>
      <c r="W305" s="315"/>
      <c r="X305" s="315"/>
    </row>
    <row r="306" spans="1:24" ht="27.75" customHeight="1" x14ac:dyDescent="0.2">
      <c r="A306" s="813"/>
      <c r="B306" s="857">
        <f t="shared" si="16"/>
        <v>284</v>
      </c>
      <c r="C306" s="858"/>
      <c r="D306" s="855"/>
      <c r="E306" s="855"/>
      <c r="F306" s="855"/>
      <c r="G306" s="855"/>
      <c r="H306" s="855"/>
      <c r="I306" s="855"/>
      <c r="J306" s="855"/>
      <c r="K306" s="855"/>
      <c r="L306" s="859"/>
      <c r="M306" s="814"/>
      <c r="N306" s="839">
        <f t="shared" si="17"/>
        <v>0</v>
      </c>
      <c r="O306" s="816"/>
      <c r="P306" s="49"/>
      <c r="Q306" s="49">
        <f t="shared" si="18"/>
        <v>0</v>
      </c>
      <c r="R306" s="49">
        <f t="shared" si="19"/>
        <v>0</v>
      </c>
      <c r="S306" s="315"/>
      <c r="T306" s="315"/>
      <c r="U306" s="315"/>
      <c r="V306" s="315"/>
      <c r="W306" s="315"/>
      <c r="X306" s="315"/>
    </row>
    <row r="307" spans="1:24" ht="27.75" customHeight="1" x14ac:dyDescent="0.2">
      <c r="A307" s="813"/>
      <c r="B307" s="857">
        <f t="shared" si="16"/>
        <v>285</v>
      </c>
      <c r="C307" s="858"/>
      <c r="D307" s="855"/>
      <c r="E307" s="855"/>
      <c r="F307" s="855"/>
      <c r="G307" s="855"/>
      <c r="H307" s="855"/>
      <c r="I307" s="855"/>
      <c r="J307" s="855"/>
      <c r="K307" s="855"/>
      <c r="L307" s="859"/>
      <c r="M307" s="814"/>
      <c r="N307" s="839">
        <f t="shared" si="17"/>
        <v>0</v>
      </c>
      <c r="O307" s="816"/>
      <c r="P307" s="49"/>
      <c r="Q307" s="49">
        <f t="shared" si="18"/>
        <v>0</v>
      </c>
      <c r="R307" s="49">
        <f t="shared" si="19"/>
        <v>0</v>
      </c>
      <c r="S307" s="315"/>
      <c r="T307" s="315"/>
      <c r="U307" s="315"/>
      <c r="V307" s="315"/>
      <c r="W307" s="315"/>
      <c r="X307" s="315"/>
    </row>
    <row r="308" spans="1:24" ht="27.75" customHeight="1" x14ac:dyDescent="0.2">
      <c r="A308" s="813"/>
      <c r="B308" s="857">
        <f t="shared" si="16"/>
        <v>286</v>
      </c>
      <c r="C308" s="858"/>
      <c r="D308" s="855"/>
      <c r="E308" s="855"/>
      <c r="F308" s="855"/>
      <c r="G308" s="855"/>
      <c r="H308" s="855"/>
      <c r="I308" s="855"/>
      <c r="J308" s="855"/>
      <c r="K308" s="855"/>
      <c r="L308" s="859"/>
      <c r="M308" s="814"/>
      <c r="N308" s="839">
        <f t="shared" si="17"/>
        <v>0</v>
      </c>
      <c r="O308" s="816"/>
      <c r="P308" s="49"/>
      <c r="Q308" s="49">
        <f t="shared" si="18"/>
        <v>0</v>
      </c>
      <c r="R308" s="49">
        <f t="shared" si="19"/>
        <v>0</v>
      </c>
      <c r="S308" s="315"/>
      <c r="T308" s="315"/>
      <c r="U308" s="315"/>
      <c r="V308" s="315"/>
      <c r="W308" s="315"/>
      <c r="X308" s="315"/>
    </row>
    <row r="309" spans="1:24" ht="27.75" customHeight="1" x14ac:dyDescent="0.2">
      <c r="A309" s="813"/>
      <c r="B309" s="857">
        <f t="shared" si="16"/>
        <v>287</v>
      </c>
      <c r="C309" s="858"/>
      <c r="D309" s="855"/>
      <c r="E309" s="855"/>
      <c r="F309" s="855"/>
      <c r="G309" s="855"/>
      <c r="H309" s="855"/>
      <c r="I309" s="855"/>
      <c r="J309" s="855"/>
      <c r="K309" s="855"/>
      <c r="L309" s="859"/>
      <c r="M309" s="814"/>
      <c r="N309" s="839">
        <f t="shared" si="17"/>
        <v>0</v>
      </c>
      <c r="O309" s="816"/>
      <c r="P309" s="49"/>
      <c r="Q309" s="49">
        <f t="shared" si="18"/>
        <v>0</v>
      </c>
      <c r="R309" s="49">
        <f t="shared" si="19"/>
        <v>0</v>
      </c>
      <c r="S309" s="315"/>
      <c r="T309" s="315"/>
      <c r="U309" s="315"/>
      <c r="V309" s="315"/>
      <c r="W309" s="315"/>
      <c r="X309" s="315"/>
    </row>
    <row r="310" spans="1:24" ht="27.75" customHeight="1" x14ac:dyDescent="0.2">
      <c r="A310" s="813"/>
      <c r="B310" s="857">
        <f t="shared" si="16"/>
        <v>288</v>
      </c>
      <c r="C310" s="858"/>
      <c r="D310" s="855"/>
      <c r="E310" s="855"/>
      <c r="F310" s="855"/>
      <c r="G310" s="855"/>
      <c r="H310" s="855"/>
      <c r="I310" s="855"/>
      <c r="J310" s="855"/>
      <c r="K310" s="855"/>
      <c r="L310" s="859"/>
      <c r="M310" s="814"/>
      <c r="N310" s="839">
        <f t="shared" si="17"/>
        <v>0</v>
      </c>
      <c r="O310" s="816"/>
      <c r="P310" s="49"/>
      <c r="Q310" s="49">
        <f t="shared" si="18"/>
        <v>0</v>
      </c>
      <c r="R310" s="49">
        <f t="shared" si="19"/>
        <v>0</v>
      </c>
      <c r="S310" s="315"/>
      <c r="T310" s="315"/>
      <c r="U310" s="315"/>
      <c r="V310" s="315"/>
      <c r="W310" s="315"/>
      <c r="X310" s="315"/>
    </row>
    <row r="311" spans="1:24" ht="27.75" customHeight="1" x14ac:dyDescent="0.2">
      <c r="A311" s="813"/>
      <c r="B311" s="857">
        <f t="shared" si="16"/>
        <v>289</v>
      </c>
      <c r="C311" s="858"/>
      <c r="D311" s="855"/>
      <c r="E311" s="855"/>
      <c r="F311" s="855"/>
      <c r="G311" s="855"/>
      <c r="H311" s="855"/>
      <c r="I311" s="855"/>
      <c r="J311" s="855"/>
      <c r="K311" s="855"/>
      <c r="L311" s="859"/>
      <c r="M311" s="814"/>
      <c r="N311" s="839">
        <f t="shared" si="17"/>
        <v>0</v>
      </c>
      <c r="O311" s="816"/>
      <c r="P311" s="49"/>
      <c r="Q311" s="49">
        <f t="shared" si="18"/>
        <v>0</v>
      </c>
      <c r="R311" s="49">
        <f t="shared" si="19"/>
        <v>0</v>
      </c>
      <c r="S311" s="315"/>
      <c r="T311" s="315"/>
      <c r="U311" s="315"/>
      <c r="V311" s="315"/>
      <c r="W311" s="315"/>
      <c r="X311" s="315"/>
    </row>
    <row r="312" spans="1:24" ht="27.75" customHeight="1" x14ac:dyDescent="0.2">
      <c r="A312" s="813"/>
      <c r="B312" s="857">
        <f t="shared" si="16"/>
        <v>290</v>
      </c>
      <c r="C312" s="858"/>
      <c r="D312" s="855"/>
      <c r="E312" s="855"/>
      <c r="F312" s="855"/>
      <c r="G312" s="855"/>
      <c r="H312" s="855"/>
      <c r="I312" s="855"/>
      <c r="J312" s="855"/>
      <c r="K312" s="855"/>
      <c r="L312" s="859"/>
      <c r="M312" s="814"/>
      <c r="N312" s="839">
        <f t="shared" si="17"/>
        <v>0</v>
      </c>
      <c r="O312" s="816"/>
      <c r="P312" s="49"/>
      <c r="Q312" s="49">
        <f t="shared" si="18"/>
        <v>0</v>
      </c>
      <c r="R312" s="49">
        <f t="shared" si="19"/>
        <v>0</v>
      </c>
      <c r="S312" s="315"/>
      <c r="T312" s="315"/>
      <c r="U312" s="315"/>
      <c r="V312" s="315"/>
      <c r="W312" s="315"/>
      <c r="X312" s="315"/>
    </row>
    <row r="313" spans="1:24" ht="27.75" customHeight="1" x14ac:dyDescent="0.2">
      <c r="A313" s="813"/>
      <c r="B313" s="857">
        <f t="shared" si="16"/>
        <v>291</v>
      </c>
      <c r="C313" s="858"/>
      <c r="D313" s="855"/>
      <c r="E313" s="855"/>
      <c r="F313" s="855"/>
      <c r="G313" s="855"/>
      <c r="H313" s="855"/>
      <c r="I313" s="855"/>
      <c r="J313" s="855"/>
      <c r="K313" s="855"/>
      <c r="L313" s="859"/>
      <c r="M313" s="814"/>
      <c r="N313" s="839">
        <f t="shared" si="17"/>
        <v>0</v>
      </c>
      <c r="O313" s="816"/>
      <c r="P313" s="49"/>
      <c r="Q313" s="49">
        <f t="shared" si="18"/>
        <v>0</v>
      </c>
      <c r="R313" s="49">
        <f t="shared" si="19"/>
        <v>0</v>
      </c>
      <c r="S313" s="315"/>
      <c r="T313" s="315"/>
      <c r="U313" s="315"/>
      <c r="V313" s="315"/>
      <c r="W313" s="315"/>
      <c r="X313" s="315"/>
    </row>
    <row r="314" spans="1:24" ht="27.75" customHeight="1" x14ac:dyDescent="0.2">
      <c r="A314" s="813"/>
      <c r="B314" s="857">
        <f t="shared" si="16"/>
        <v>292</v>
      </c>
      <c r="C314" s="858"/>
      <c r="D314" s="855"/>
      <c r="E314" s="855"/>
      <c r="F314" s="855"/>
      <c r="G314" s="855"/>
      <c r="H314" s="855"/>
      <c r="I314" s="855"/>
      <c r="J314" s="855"/>
      <c r="K314" s="855"/>
      <c r="L314" s="859"/>
      <c r="M314" s="814"/>
      <c r="N314" s="839">
        <f t="shared" si="17"/>
        <v>0</v>
      </c>
      <c r="O314" s="816"/>
      <c r="P314" s="49"/>
      <c r="Q314" s="49">
        <f t="shared" si="18"/>
        <v>0</v>
      </c>
      <c r="R314" s="49">
        <f t="shared" si="19"/>
        <v>0</v>
      </c>
      <c r="S314" s="315"/>
      <c r="T314" s="315"/>
      <c r="U314" s="315"/>
      <c r="V314" s="315"/>
      <c r="W314" s="315"/>
      <c r="X314" s="315"/>
    </row>
    <row r="315" spans="1:24" ht="27.75" customHeight="1" x14ac:dyDescent="0.2">
      <c r="A315" s="813"/>
      <c r="B315" s="857">
        <f t="shared" si="16"/>
        <v>293</v>
      </c>
      <c r="C315" s="858"/>
      <c r="D315" s="855"/>
      <c r="E315" s="855"/>
      <c r="F315" s="855"/>
      <c r="G315" s="855"/>
      <c r="H315" s="855"/>
      <c r="I315" s="855"/>
      <c r="J315" s="855"/>
      <c r="K315" s="855"/>
      <c r="L315" s="859"/>
      <c r="M315" s="814"/>
      <c r="N315" s="839">
        <f t="shared" si="17"/>
        <v>0</v>
      </c>
      <c r="O315" s="816"/>
      <c r="P315" s="49"/>
      <c r="Q315" s="49">
        <f t="shared" si="18"/>
        <v>0</v>
      </c>
      <c r="R315" s="49">
        <f t="shared" si="19"/>
        <v>0</v>
      </c>
      <c r="S315" s="315"/>
      <c r="T315" s="315"/>
      <c r="U315" s="315"/>
      <c r="V315" s="315"/>
      <c r="W315" s="315"/>
      <c r="X315" s="315"/>
    </row>
    <row r="316" spans="1:24" ht="27.75" customHeight="1" x14ac:dyDescent="0.2">
      <c r="A316" s="813"/>
      <c r="B316" s="857">
        <f t="shared" si="16"/>
        <v>294</v>
      </c>
      <c r="C316" s="858"/>
      <c r="D316" s="855"/>
      <c r="E316" s="855"/>
      <c r="F316" s="855"/>
      <c r="G316" s="855"/>
      <c r="H316" s="855"/>
      <c r="I316" s="855"/>
      <c r="J316" s="855"/>
      <c r="K316" s="855"/>
      <c r="L316" s="859"/>
      <c r="M316" s="814"/>
      <c r="N316" s="839">
        <f t="shared" si="17"/>
        <v>0</v>
      </c>
      <c r="O316" s="816"/>
      <c r="P316" s="49"/>
      <c r="Q316" s="49">
        <f t="shared" si="18"/>
        <v>0</v>
      </c>
      <c r="R316" s="49">
        <f t="shared" si="19"/>
        <v>0</v>
      </c>
      <c r="S316" s="315"/>
      <c r="T316" s="315"/>
      <c r="U316" s="315"/>
      <c r="V316" s="315"/>
      <c r="W316" s="315"/>
      <c r="X316" s="315"/>
    </row>
    <row r="317" spans="1:24" ht="27.75" customHeight="1" x14ac:dyDescent="0.2">
      <c r="A317" s="813"/>
      <c r="B317" s="857">
        <f t="shared" si="16"/>
        <v>295</v>
      </c>
      <c r="C317" s="858"/>
      <c r="D317" s="855"/>
      <c r="E317" s="855"/>
      <c r="F317" s="855"/>
      <c r="G317" s="855"/>
      <c r="H317" s="855"/>
      <c r="I317" s="855"/>
      <c r="J317" s="855"/>
      <c r="K317" s="855"/>
      <c r="L317" s="859"/>
      <c r="M317" s="814"/>
      <c r="N317" s="839">
        <f t="shared" si="17"/>
        <v>0</v>
      </c>
      <c r="O317" s="816"/>
      <c r="P317" s="49"/>
      <c r="Q317" s="49">
        <f t="shared" si="18"/>
        <v>0</v>
      </c>
      <c r="R317" s="49">
        <f t="shared" si="19"/>
        <v>0</v>
      </c>
      <c r="S317" s="315"/>
      <c r="T317" s="315"/>
      <c r="U317" s="315"/>
      <c r="V317" s="315"/>
      <c r="W317" s="315"/>
      <c r="X317" s="315"/>
    </row>
    <row r="318" spans="1:24" ht="27.75" customHeight="1" x14ac:dyDescent="0.2">
      <c r="A318" s="813"/>
      <c r="B318" s="857">
        <f t="shared" si="16"/>
        <v>296</v>
      </c>
      <c r="C318" s="858"/>
      <c r="D318" s="855"/>
      <c r="E318" s="855"/>
      <c r="F318" s="855"/>
      <c r="G318" s="855"/>
      <c r="H318" s="855"/>
      <c r="I318" s="855"/>
      <c r="J318" s="855"/>
      <c r="K318" s="855"/>
      <c r="L318" s="859"/>
      <c r="M318" s="814"/>
      <c r="N318" s="839">
        <f t="shared" si="17"/>
        <v>0</v>
      </c>
      <c r="O318" s="816"/>
      <c r="P318" s="49"/>
      <c r="Q318" s="49">
        <f t="shared" si="18"/>
        <v>0</v>
      </c>
      <c r="R318" s="49">
        <f t="shared" si="19"/>
        <v>0</v>
      </c>
      <c r="S318" s="315"/>
      <c r="T318" s="315"/>
      <c r="U318" s="315"/>
      <c r="V318" s="315"/>
      <c r="W318" s="315"/>
      <c r="X318" s="315"/>
    </row>
    <row r="319" spans="1:24" ht="27.75" customHeight="1" x14ac:dyDescent="0.2">
      <c r="A319" s="813"/>
      <c r="B319" s="857">
        <f t="shared" si="16"/>
        <v>297</v>
      </c>
      <c r="C319" s="858"/>
      <c r="D319" s="855"/>
      <c r="E319" s="855"/>
      <c r="F319" s="855"/>
      <c r="G319" s="855"/>
      <c r="H319" s="855"/>
      <c r="I319" s="855"/>
      <c r="J319" s="855"/>
      <c r="K319" s="855"/>
      <c r="L319" s="859"/>
      <c r="M319" s="814"/>
      <c r="N319" s="839">
        <f t="shared" si="17"/>
        <v>0</v>
      </c>
      <c r="O319" s="816"/>
      <c r="P319" s="49"/>
      <c r="Q319" s="49">
        <f t="shared" si="18"/>
        <v>0</v>
      </c>
      <c r="R319" s="49">
        <f t="shared" si="19"/>
        <v>0</v>
      </c>
      <c r="S319" s="315"/>
      <c r="T319" s="315"/>
      <c r="U319" s="315"/>
      <c r="V319" s="315"/>
      <c r="W319" s="315"/>
      <c r="X319" s="315"/>
    </row>
    <row r="320" spans="1:24" ht="27.75" customHeight="1" x14ac:dyDescent="0.2">
      <c r="A320" s="813"/>
      <c r="B320" s="857">
        <f t="shared" si="16"/>
        <v>298</v>
      </c>
      <c r="C320" s="858"/>
      <c r="D320" s="855"/>
      <c r="E320" s="855"/>
      <c r="F320" s="855"/>
      <c r="G320" s="855"/>
      <c r="H320" s="855"/>
      <c r="I320" s="855"/>
      <c r="J320" s="855"/>
      <c r="K320" s="855"/>
      <c r="L320" s="859"/>
      <c r="M320" s="814"/>
      <c r="N320" s="839">
        <f t="shared" si="17"/>
        <v>0</v>
      </c>
      <c r="O320" s="816"/>
      <c r="P320" s="49"/>
      <c r="Q320" s="49">
        <f t="shared" si="18"/>
        <v>0</v>
      </c>
      <c r="R320" s="49">
        <f t="shared" si="19"/>
        <v>0</v>
      </c>
      <c r="S320" s="315"/>
      <c r="T320" s="315"/>
      <c r="U320" s="315"/>
      <c r="V320" s="315"/>
      <c r="W320" s="315"/>
      <c r="X320" s="315"/>
    </row>
    <row r="321" spans="1:24" ht="27.75" customHeight="1" x14ac:dyDescent="0.2">
      <c r="A321" s="813"/>
      <c r="B321" s="857">
        <f t="shared" si="16"/>
        <v>299</v>
      </c>
      <c r="C321" s="858"/>
      <c r="D321" s="855"/>
      <c r="E321" s="855"/>
      <c r="F321" s="855"/>
      <c r="G321" s="855"/>
      <c r="H321" s="855"/>
      <c r="I321" s="855"/>
      <c r="J321" s="855"/>
      <c r="K321" s="855"/>
      <c r="L321" s="859"/>
      <c r="M321" s="814"/>
      <c r="N321" s="839">
        <f t="shared" si="17"/>
        <v>0</v>
      </c>
      <c r="O321" s="816"/>
      <c r="P321" s="49"/>
      <c r="Q321" s="49">
        <f t="shared" si="18"/>
        <v>0</v>
      </c>
      <c r="R321" s="49">
        <f t="shared" si="19"/>
        <v>0</v>
      </c>
      <c r="S321" s="315"/>
      <c r="T321" s="315"/>
      <c r="U321" s="315"/>
      <c r="V321" s="315"/>
      <c r="W321" s="315"/>
      <c r="X321" s="315"/>
    </row>
    <row r="322" spans="1:24" ht="27.75" customHeight="1" x14ac:dyDescent="0.2">
      <c r="A322" s="813"/>
      <c r="B322" s="857">
        <f t="shared" si="16"/>
        <v>300</v>
      </c>
      <c r="C322" s="858"/>
      <c r="D322" s="855"/>
      <c r="E322" s="855"/>
      <c r="F322" s="855"/>
      <c r="G322" s="855"/>
      <c r="H322" s="855"/>
      <c r="I322" s="855"/>
      <c r="J322" s="855"/>
      <c r="K322" s="855"/>
      <c r="L322" s="859"/>
      <c r="M322" s="814"/>
      <c r="N322" s="839">
        <f t="shared" si="17"/>
        <v>0</v>
      </c>
      <c r="O322" s="816"/>
      <c r="P322" s="49"/>
      <c r="Q322" s="49">
        <f t="shared" si="18"/>
        <v>0</v>
      </c>
      <c r="R322" s="49">
        <f t="shared" si="19"/>
        <v>0</v>
      </c>
      <c r="S322" s="315"/>
      <c r="T322" s="315"/>
      <c r="U322" s="315"/>
      <c r="V322" s="315"/>
      <c r="W322" s="315"/>
      <c r="X322" s="315"/>
    </row>
    <row r="323" spans="1:24" ht="27.75" customHeight="1" x14ac:dyDescent="0.2">
      <c r="A323" s="813"/>
      <c r="B323" s="857">
        <f t="shared" si="16"/>
        <v>301</v>
      </c>
      <c r="C323" s="858"/>
      <c r="D323" s="855"/>
      <c r="E323" s="855"/>
      <c r="F323" s="855"/>
      <c r="G323" s="855"/>
      <c r="H323" s="855"/>
      <c r="I323" s="855"/>
      <c r="J323" s="855"/>
      <c r="K323" s="855"/>
      <c r="L323" s="859"/>
      <c r="M323" s="814"/>
      <c r="N323" s="839">
        <f t="shared" si="17"/>
        <v>0</v>
      </c>
      <c r="O323" s="816"/>
      <c r="P323" s="49"/>
      <c r="Q323" s="49">
        <f t="shared" si="18"/>
        <v>0</v>
      </c>
      <c r="R323" s="49">
        <f t="shared" si="19"/>
        <v>0</v>
      </c>
      <c r="S323" s="315"/>
      <c r="T323" s="315"/>
      <c r="U323" s="315"/>
      <c r="V323" s="315"/>
      <c r="W323" s="315"/>
      <c r="X323" s="315"/>
    </row>
    <row r="324" spans="1:24" ht="27.75" customHeight="1" x14ac:dyDescent="0.2">
      <c r="A324" s="813"/>
      <c r="B324" s="857">
        <f t="shared" si="16"/>
        <v>302</v>
      </c>
      <c r="C324" s="858"/>
      <c r="D324" s="855"/>
      <c r="E324" s="855"/>
      <c r="F324" s="855"/>
      <c r="G324" s="855"/>
      <c r="H324" s="855"/>
      <c r="I324" s="855"/>
      <c r="J324" s="855"/>
      <c r="K324" s="855"/>
      <c r="L324" s="859"/>
      <c r="M324" s="814"/>
      <c r="N324" s="839">
        <f t="shared" si="17"/>
        <v>0</v>
      </c>
      <c r="O324" s="816"/>
      <c r="P324" s="49"/>
      <c r="Q324" s="49">
        <f t="shared" si="18"/>
        <v>0</v>
      </c>
      <c r="R324" s="49">
        <f t="shared" si="19"/>
        <v>0</v>
      </c>
      <c r="S324" s="315"/>
      <c r="T324" s="315"/>
      <c r="U324" s="315"/>
      <c r="V324" s="315"/>
      <c r="W324" s="315"/>
      <c r="X324" s="315"/>
    </row>
    <row r="325" spans="1:24" ht="27.75" customHeight="1" x14ac:dyDescent="0.2">
      <c r="A325" s="813"/>
      <c r="B325" s="857">
        <f t="shared" si="16"/>
        <v>303</v>
      </c>
      <c r="C325" s="858"/>
      <c r="D325" s="855"/>
      <c r="E325" s="855"/>
      <c r="F325" s="855"/>
      <c r="G325" s="855"/>
      <c r="H325" s="855"/>
      <c r="I325" s="855"/>
      <c r="J325" s="855"/>
      <c r="K325" s="855"/>
      <c r="L325" s="859"/>
      <c r="M325" s="814"/>
      <c r="N325" s="839">
        <f t="shared" si="17"/>
        <v>0</v>
      </c>
      <c r="O325" s="816"/>
      <c r="P325" s="49"/>
      <c r="Q325" s="49">
        <f t="shared" si="18"/>
        <v>0</v>
      </c>
      <c r="R325" s="49">
        <f t="shared" si="19"/>
        <v>0</v>
      </c>
      <c r="S325" s="315"/>
      <c r="T325" s="315"/>
      <c r="U325" s="315"/>
      <c r="V325" s="315"/>
      <c r="W325" s="315"/>
      <c r="X325" s="315"/>
    </row>
    <row r="326" spans="1:24" ht="27.75" customHeight="1" x14ac:dyDescent="0.2">
      <c r="A326" s="813"/>
      <c r="B326" s="857">
        <f t="shared" si="16"/>
        <v>304</v>
      </c>
      <c r="C326" s="858"/>
      <c r="D326" s="855"/>
      <c r="E326" s="855"/>
      <c r="F326" s="855"/>
      <c r="G326" s="855"/>
      <c r="H326" s="855"/>
      <c r="I326" s="855"/>
      <c r="J326" s="855"/>
      <c r="K326" s="855"/>
      <c r="L326" s="859"/>
      <c r="M326" s="814"/>
      <c r="N326" s="839">
        <f t="shared" si="17"/>
        <v>0</v>
      </c>
      <c r="O326" s="816"/>
      <c r="P326" s="49"/>
      <c r="Q326" s="49">
        <f t="shared" si="18"/>
        <v>0</v>
      </c>
      <c r="R326" s="49">
        <f t="shared" si="19"/>
        <v>0</v>
      </c>
      <c r="S326" s="315"/>
      <c r="T326" s="315"/>
      <c r="U326" s="315"/>
      <c r="V326" s="315"/>
      <c r="W326" s="315"/>
      <c r="X326" s="315"/>
    </row>
    <row r="327" spans="1:24" ht="27.75" customHeight="1" x14ac:dyDescent="0.2">
      <c r="A327" s="813"/>
      <c r="B327" s="857">
        <f t="shared" si="16"/>
        <v>305</v>
      </c>
      <c r="C327" s="858"/>
      <c r="D327" s="855"/>
      <c r="E327" s="855"/>
      <c r="F327" s="855"/>
      <c r="G327" s="855"/>
      <c r="H327" s="855"/>
      <c r="I327" s="855"/>
      <c r="J327" s="855"/>
      <c r="K327" s="855"/>
      <c r="L327" s="859"/>
      <c r="M327" s="814"/>
      <c r="N327" s="839">
        <f t="shared" si="17"/>
        <v>0</v>
      </c>
      <c r="O327" s="816"/>
      <c r="P327" s="49"/>
      <c r="Q327" s="49">
        <f t="shared" si="18"/>
        <v>0</v>
      </c>
      <c r="R327" s="49">
        <f t="shared" si="19"/>
        <v>0</v>
      </c>
      <c r="S327" s="315"/>
      <c r="T327" s="315"/>
      <c r="U327" s="315"/>
      <c r="V327" s="315"/>
      <c r="W327" s="315"/>
      <c r="X327" s="315"/>
    </row>
    <row r="328" spans="1:24" ht="27.75" customHeight="1" x14ac:dyDescent="0.2">
      <c r="A328" s="813"/>
      <c r="B328" s="857">
        <f t="shared" si="16"/>
        <v>306</v>
      </c>
      <c r="C328" s="858"/>
      <c r="D328" s="855"/>
      <c r="E328" s="855"/>
      <c r="F328" s="855"/>
      <c r="G328" s="855"/>
      <c r="H328" s="855"/>
      <c r="I328" s="855"/>
      <c r="J328" s="855"/>
      <c r="K328" s="855"/>
      <c r="L328" s="859"/>
      <c r="M328" s="814"/>
      <c r="N328" s="839">
        <f t="shared" si="17"/>
        <v>0</v>
      </c>
      <c r="O328" s="816"/>
      <c r="P328" s="49"/>
      <c r="Q328" s="49">
        <f t="shared" si="18"/>
        <v>0</v>
      </c>
      <c r="R328" s="49">
        <f t="shared" si="19"/>
        <v>0</v>
      </c>
      <c r="S328" s="315"/>
      <c r="T328" s="315"/>
      <c r="U328" s="315"/>
      <c r="V328" s="315"/>
      <c r="W328" s="315"/>
      <c r="X328" s="315"/>
    </row>
    <row r="329" spans="1:24" ht="27.75" customHeight="1" x14ac:dyDescent="0.2">
      <c r="A329" s="813"/>
      <c r="B329" s="857">
        <f t="shared" si="16"/>
        <v>307</v>
      </c>
      <c r="C329" s="858"/>
      <c r="D329" s="855"/>
      <c r="E329" s="855"/>
      <c r="F329" s="855"/>
      <c r="G329" s="855"/>
      <c r="H329" s="855"/>
      <c r="I329" s="855"/>
      <c r="J329" s="855"/>
      <c r="K329" s="855"/>
      <c r="L329" s="859"/>
      <c r="M329" s="814"/>
      <c r="N329" s="839">
        <f t="shared" si="17"/>
        <v>0</v>
      </c>
      <c r="O329" s="816"/>
      <c r="P329" s="49"/>
      <c r="Q329" s="49">
        <f t="shared" si="18"/>
        <v>0</v>
      </c>
      <c r="R329" s="49">
        <f t="shared" si="19"/>
        <v>0</v>
      </c>
      <c r="S329" s="315"/>
      <c r="T329" s="315"/>
      <c r="U329" s="315"/>
      <c r="V329" s="315"/>
      <c r="W329" s="315"/>
      <c r="X329" s="315"/>
    </row>
    <row r="330" spans="1:24" ht="27.75" customHeight="1" x14ac:dyDescent="0.2">
      <c r="A330" s="813"/>
      <c r="B330" s="857">
        <f t="shared" si="16"/>
        <v>308</v>
      </c>
      <c r="C330" s="858"/>
      <c r="D330" s="855"/>
      <c r="E330" s="855"/>
      <c r="F330" s="855"/>
      <c r="G330" s="855"/>
      <c r="H330" s="855"/>
      <c r="I330" s="855"/>
      <c r="J330" s="855"/>
      <c r="K330" s="855"/>
      <c r="L330" s="859"/>
      <c r="M330" s="814"/>
      <c r="N330" s="839">
        <f t="shared" si="17"/>
        <v>0</v>
      </c>
      <c r="O330" s="816"/>
      <c r="P330" s="49"/>
      <c r="Q330" s="49">
        <f t="shared" si="18"/>
        <v>0</v>
      </c>
      <c r="R330" s="49">
        <f t="shared" si="19"/>
        <v>0</v>
      </c>
      <c r="S330" s="315"/>
      <c r="T330" s="315"/>
      <c r="U330" s="315"/>
      <c r="V330" s="315"/>
      <c r="W330" s="315"/>
      <c r="X330" s="315"/>
    </row>
    <row r="331" spans="1:24" ht="27.75" customHeight="1" x14ac:dyDescent="0.2">
      <c r="A331" s="813"/>
      <c r="B331" s="857">
        <f t="shared" si="16"/>
        <v>309</v>
      </c>
      <c r="C331" s="858"/>
      <c r="D331" s="855"/>
      <c r="E331" s="855"/>
      <c r="F331" s="855"/>
      <c r="G331" s="855"/>
      <c r="H331" s="855"/>
      <c r="I331" s="855"/>
      <c r="J331" s="855"/>
      <c r="K331" s="855"/>
      <c r="L331" s="859"/>
      <c r="M331" s="814"/>
      <c r="N331" s="839">
        <f t="shared" si="17"/>
        <v>0</v>
      </c>
      <c r="O331" s="816"/>
      <c r="P331" s="49"/>
      <c r="Q331" s="49">
        <f t="shared" si="18"/>
        <v>0</v>
      </c>
      <c r="R331" s="49">
        <f t="shared" si="19"/>
        <v>0</v>
      </c>
      <c r="S331" s="315"/>
      <c r="T331" s="315"/>
      <c r="U331" s="315"/>
      <c r="V331" s="315"/>
      <c r="W331" s="315"/>
      <c r="X331" s="315"/>
    </row>
    <row r="332" spans="1:24" ht="27.75" customHeight="1" x14ac:dyDescent="0.2">
      <c r="A332" s="813"/>
      <c r="B332" s="857">
        <f t="shared" si="16"/>
        <v>310</v>
      </c>
      <c r="C332" s="858"/>
      <c r="D332" s="855"/>
      <c r="E332" s="855"/>
      <c r="F332" s="855"/>
      <c r="G332" s="855"/>
      <c r="H332" s="855"/>
      <c r="I332" s="855"/>
      <c r="J332" s="855"/>
      <c r="K332" s="855"/>
      <c r="L332" s="859"/>
      <c r="M332" s="814"/>
      <c r="N332" s="839">
        <f t="shared" si="17"/>
        <v>0</v>
      </c>
      <c r="O332" s="816"/>
      <c r="P332" s="49"/>
      <c r="Q332" s="49">
        <f t="shared" si="18"/>
        <v>0</v>
      </c>
      <c r="R332" s="49">
        <f t="shared" si="19"/>
        <v>0</v>
      </c>
      <c r="S332" s="315"/>
      <c r="T332" s="315"/>
      <c r="U332" s="315"/>
      <c r="V332" s="315"/>
      <c r="W332" s="315"/>
      <c r="X332" s="315"/>
    </row>
    <row r="333" spans="1:24" ht="27.75" customHeight="1" x14ac:dyDescent="0.2">
      <c r="A333" s="813"/>
      <c r="B333" s="857">
        <f t="shared" si="16"/>
        <v>311</v>
      </c>
      <c r="C333" s="858"/>
      <c r="D333" s="855"/>
      <c r="E333" s="855"/>
      <c r="F333" s="855"/>
      <c r="G333" s="855"/>
      <c r="H333" s="855"/>
      <c r="I333" s="855"/>
      <c r="J333" s="855"/>
      <c r="K333" s="855"/>
      <c r="L333" s="859"/>
      <c r="M333" s="814"/>
      <c r="N333" s="839">
        <f t="shared" si="17"/>
        <v>0</v>
      </c>
      <c r="O333" s="816"/>
      <c r="P333" s="49"/>
      <c r="Q333" s="49">
        <f t="shared" si="18"/>
        <v>0</v>
      </c>
      <c r="R333" s="49">
        <f t="shared" si="19"/>
        <v>0</v>
      </c>
      <c r="S333" s="315"/>
      <c r="T333" s="315"/>
      <c r="U333" s="315"/>
      <c r="V333" s="315"/>
      <c r="W333" s="315"/>
      <c r="X333" s="315"/>
    </row>
    <row r="334" spans="1:24" ht="27.75" customHeight="1" x14ac:dyDescent="0.2">
      <c r="A334" s="813"/>
      <c r="B334" s="857">
        <f t="shared" si="16"/>
        <v>312</v>
      </c>
      <c r="C334" s="858"/>
      <c r="D334" s="855"/>
      <c r="E334" s="855"/>
      <c r="F334" s="855"/>
      <c r="G334" s="855"/>
      <c r="H334" s="855"/>
      <c r="I334" s="855"/>
      <c r="J334" s="855"/>
      <c r="K334" s="855"/>
      <c r="L334" s="859"/>
      <c r="M334" s="814"/>
      <c r="N334" s="839">
        <f t="shared" si="17"/>
        <v>0</v>
      </c>
      <c r="O334" s="816"/>
      <c r="P334" s="49"/>
      <c r="Q334" s="49">
        <f t="shared" si="18"/>
        <v>0</v>
      </c>
      <c r="R334" s="49">
        <f t="shared" si="19"/>
        <v>0</v>
      </c>
      <c r="S334" s="315"/>
      <c r="T334" s="315"/>
      <c r="U334" s="315"/>
      <c r="V334" s="315"/>
      <c r="W334" s="315"/>
      <c r="X334" s="315"/>
    </row>
    <row r="335" spans="1:24" ht="27.75" customHeight="1" x14ac:dyDescent="0.2">
      <c r="A335" s="813"/>
      <c r="B335" s="857">
        <f t="shared" si="16"/>
        <v>313</v>
      </c>
      <c r="C335" s="858"/>
      <c r="D335" s="855"/>
      <c r="E335" s="855"/>
      <c r="F335" s="855"/>
      <c r="G335" s="855"/>
      <c r="H335" s="855"/>
      <c r="I335" s="855"/>
      <c r="J335" s="855"/>
      <c r="K335" s="855"/>
      <c r="L335" s="859"/>
      <c r="M335" s="814"/>
      <c r="N335" s="839">
        <f t="shared" si="17"/>
        <v>0</v>
      </c>
      <c r="O335" s="816"/>
      <c r="P335" s="49"/>
      <c r="Q335" s="49">
        <f t="shared" si="18"/>
        <v>0</v>
      </c>
      <c r="R335" s="49">
        <f t="shared" si="19"/>
        <v>0</v>
      </c>
      <c r="S335" s="315"/>
      <c r="T335" s="315"/>
      <c r="U335" s="315"/>
      <c r="V335" s="315"/>
      <c r="W335" s="315"/>
      <c r="X335" s="315"/>
    </row>
    <row r="336" spans="1:24" ht="27.75" customHeight="1" x14ac:dyDescent="0.2">
      <c r="A336" s="813"/>
      <c r="B336" s="857">
        <f t="shared" si="16"/>
        <v>314</v>
      </c>
      <c r="C336" s="858"/>
      <c r="D336" s="855"/>
      <c r="E336" s="855"/>
      <c r="F336" s="855"/>
      <c r="G336" s="855"/>
      <c r="H336" s="855"/>
      <c r="I336" s="855"/>
      <c r="J336" s="855"/>
      <c r="K336" s="855"/>
      <c r="L336" s="859"/>
      <c r="M336" s="814"/>
      <c r="N336" s="839">
        <f t="shared" si="17"/>
        <v>0</v>
      </c>
      <c r="O336" s="816"/>
      <c r="P336" s="49"/>
      <c r="Q336" s="49">
        <f t="shared" si="18"/>
        <v>0</v>
      </c>
      <c r="R336" s="49">
        <f t="shared" si="19"/>
        <v>0</v>
      </c>
      <c r="S336" s="315"/>
      <c r="T336" s="315"/>
      <c r="U336" s="315"/>
      <c r="V336" s="315"/>
      <c r="W336" s="315"/>
      <c r="X336" s="315"/>
    </row>
    <row r="337" spans="1:24" ht="27.75" customHeight="1" x14ac:dyDescent="0.2">
      <c r="A337" s="813"/>
      <c r="B337" s="857">
        <f t="shared" si="16"/>
        <v>315</v>
      </c>
      <c r="C337" s="858"/>
      <c r="D337" s="855"/>
      <c r="E337" s="855"/>
      <c r="F337" s="855"/>
      <c r="G337" s="855"/>
      <c r="H337" s="855"/>
      <c r="I337" s="855"/>
      <c r="J337" s="855"/>
      <c r="K337" s="855"/>
      <c r="L337" s="859"/>
      <c r="M337" s="814"/>
      <c r="N337" s="839">
        <f t="shared" si="17"/>
        <v>0</v>
      </c>
      <c r="O337" s="816"/>
      <c r="P337" s="49"/>
      <c r="Q337" s="49">
        <f t="shared" si="18"/>
        <v>0</v>
      </c>
      <c r="R337" s="49">
        <f t="shared" si="19"/>
        <v>0</v>
      </c>
      <c r="S337" s="315"/>
      <c r="T337" s="315"/>
      <c r="U337" s="315"/>
      <c r="V337" s="315"/>
      <c r="W337" s="315"/>
      <c r="X337" s="315"/>
    </row>
    <row r="338" spans="1:24" ht="27.75" customHeight="1" x14ac:dyDescent="0.2">
      <c r="A338" s="813"/>
      <c r="B338" s="857">
        <f t="shared" si="16"/>
        <v>316</v>
      </c>
      <c r="C338" s="858"/>
      <c r="D338" s="855"/>
      <c r="E338" s="855"/>
      <c r="F338" s="855"/>
      <c r="G338" s="855"/>
      <c r="H338" s="855"/>
      <c r="I338" s="855"/>
      <c r="J338" s="855"/>
      <c r="K338" s="855"/>
      <c r="L338" s="859"/>
      <c r="M338" s="814"/>
      <c r="N338" s="839">
        <f t="shared" si="17"/>
        <v>0</v>
      </c>
      <c r="O338" s="816"/>
      <c r="P338" s="49"/>
      <c r="Q338" s="49">
        <f t="shared" si="18"/>
        <v>0</v>
      </c>
      <c r="R338" s="49">
        <f t="shared" si="19"/>
        <v>0</v>
      </c>
      <c r="S338" s="315"/>
      <c r="T338" s="315"/>
      <c r="U338" s="315"/>
      <c r="V338" s="315"/>
      <c r="W338" s="315"/>
      <c r="X338" s="315"/>
    </row>
    <row r="339" spans="1:24" ht="27.75" customHeight="1" x14ac:dyDescent="0.2">
      <c r="A339" s="813"/>
      <c r="B339" s="857">
        <f t="shared" si="16"/>
        <v>317</v>
      </c>
      <c r="C339" s="858"/>
      <c r="D339" s="855"/>
      <c r="E339" s="855"/>
      <c r="F339" s="855"/>
      <c r="G339" s="855"/>
      <c r="H339" s="855"/>
      <c r="I339" s="855"/>
      <c r="J339" s="855"/>
      <c r="K339" s="855"/>
      <c r="L339" s="859"/>
      <c r="M339" s="814"/>
      <c r="N339" s="839">
        <f t="shared" si="17"/>
        <v>0</v>
      </c>
      <c r="O339" s="816"/>
      <c r="P339" s="49"/>
      <c r="Q339" s="49">
        <f t="shared" si="18"/>
        <v>0</v>
      </c>
      <c r="R339" s="49">
        <f t="shared" si="19"/>
        <v>0</v>
      </c>
      <c r="S339" s="315"/>
      <c r="T339" s="315"/>
      <c r="U339" s="315"/>
      <c r="V339" s="315"/>
      <c r="W339" s="315"/>
      <c r="X339" s="315"/>
    </row>
    <row r="340" spans="1:24" ht="27.75" customHeight="1" x14ac:dyDescent="0.2">
      <c r="A340" s="813"/>
      <c r="B340" s="857">
        <f t="shared" si="16"/>
        <v>318</v>
      </c>
      <c r="C340" s="858"/>
      <c r="D340" s="855"/>
      <c r="E340" s="855"/>
      <c r="F340" s="855"/>
      <c r="G340" s="855"/>
      <c r="H340" s="855"/>
      <c r="I340" s="855"/>
      <c r="J340" s="855"/>
      <c r="K340" s="855"/>
      <c r="L340" s="859"/>
      <c r="M340" s="814"/>
      <c r="N340" s="839">
        <f t="shared" si="17"/>
        <v>0</v>
      </c>
      <c r="O340" s="816"/>
      <c r="P340" s="49"/>
      <c r="Q340" s="49">
        <f t="shared" si="18"/>
        <v>0</v>
      </c>
      <c r="R340" s="49">
        <f t="shared" si="19"/>
        <v>0</v>
      </c>
      <c r="S340" s="315"/>
      <c r="T340" s="315"/>
      <c r="U340" s="315"/>
      <c r="V340" s="315"/>
      <c r="W340" s="315"/>
      <c r="X340" s="315"/>
    </row>
    <row r="341" spans="1:24" ht="27.75" customHeight="1" x14ac:dyDescent="0.2">
      <c r="A341" s="813"/>
      <c r="B341" s="857">
        <f t="shared" si="16"/>
        <v>319</v>
      </c>
      <c r="C341" s="858"/>
      <c r="D341" s="855"/>
      <c r="E341" s="855"/>
      <c r="F341" s="855"/>
      <c r="G341" s="855"/>
      <c r="H341" s="855"/>
      <c r="I341" s="855"/>
      <c r="J341" s="855"/>
      <c r="K341" s="855"/>
      <c r="L341" s="859"/>
      <c r="M341" s="814"/>
      <c r="N341" s="839">
        <f t="shared" si="17"/>
        <v>0</v>
      </c>
      <c r="O341" s="816"/>
      <c r="P341" s="49"/>
      <c r="Q341" s="49">
        <f t="shared" si="18"/>
        <v>0</v>
      </c>
      <c r="R341" s="49">
        <f t="shared" si="19"/>
        <v>0</v>
      </c>
      <c r="S341" s="315"/>
      <c r="T341" s="315"/>
      <c r="U341" s="315"/>
      <c r="V341" s="315"/>
      <c r="W341" s="315"/>
      <c r="X341" s="315"/>
    </row>
    <row r="342" spans="1:24" ht="27.75" customHeight="1" x14ac:dyDescent="0.2">
      <c r="A342" s="813"/>
      <c r="B342" s="857">
        <f t="shared" si="16"/>
        <v>320</v>
      </c>
      <c r="C342" s="858"/>
      <c r="D342" s="855"/>
      <c r="E342" s="855"/>
      <c r="F342" s="855"/>
      <c r="G342" s="855"/>
      <c r="H342" s="855"/>
      <c r="I342" s="855"/>
      <c r="J342" s="855"/>
      <c r="K342" s="855"/>
      <c r="L342" s="859"/>
      <c r="M342" s="814"/>
      <c r="N342" s="839">
        <f t="shared" si="17"/>
        <v>0</v>
      </c>
      <c r="O342" s="816"/>
      <c r="P342" s="49"/>
      <c r="Q342" s="49">
        <f t="shared" si="18"/>
        <v>0</v>
      </c>
      <c r="R342" s="49">
        <f t="shared" si="19"/>
        <v>0</v>
      </c>
      <c r="S342" s="315"/>
      <c r="T342" s="315"/>
      <c r="U342" s="315"/>
      <c r="V342" s="315"/>
      <c r="W342" s="315"/>
      <c r="X342" s="315"/>
    </row>
    <row r="343" spans="1:24" ht="27.75" customHeight="1" x14ac:dyDescent="0.2">
      <c r="A343" s="813"/>
      <c r="B343" s="857">
        <f t="shared" ref="B343:B406" si="20">ROW()-GLline-1</f>
        <v>321</v>
      </c>
      <c r="C343" s="858"/>
      <c r="D343" s="855"/>
      <c r="E343" s="855"/>
      <c r="F343" s="855"/>
      <c r="G343" s="855"/>
      <c r="H343" s="855"/>
      <c r="I343" s="855"/>
      <c r="J343" s="855"/>
      <c r="K343" s="855"/>
      <c r="L343" s="859"/>
      <c r="M343" s="814"/>
      <c r="N343" s="839">
        <f t="shared" ref="N343:N406" si="21">(+Q343+R343)*PDArate</f>
        <v>0</v>
      </c>
      <c r="O343" s="816"/>
      <c r="P343" s="49"/>
      <c r="Q343" s="49">
        <f t="shared" si="18"/>
        <v>0</v>
      </c>
      <c r="R343" s="49">
        <f t="shared" si="19"/>
        <v>0</v>
      </c>
      <c r="S343" s="315"/>
      <c r="T343" s="315"/>
      <c r="U343" s="315"/>
      <c r="V343" s="315"/>
      <c r="W343" s="315"/>
      <c r="X343" s="315"/>
    </row>
    <row r="344" spans="1:24" ht="27.75" customHeight="1" x14ac:dyDescent="0.2">
      <c r="A344" s="813"/>
      <c r="B344" s="857">
        <f t="shared" si="20"/>
        <v>322</v>
      </c>
      <c r="C344" s="858"/>
      <c r="D344" s="855"/>
      <c r="E344" s="855"/>
      <c r="F344" s="855"/>
      <c r="G344" s="855"/>
      <c r="H344" s="855"/>
      <c r="I344" s="855"/>
      <c r="J344" s="855"/>
      <c r="K344" s="855"/>
      <c r="L344" s="859"/>
      <c r="M344" s="814"/>
      <c r="N344" s="839">
        <f t="shared" si="21"/>
        <v>0</v>
      </c>
      <c r="O344" s="816"/>
      <c r="P344" s="49"/>
      <c r="Q344" s="49">
        <f t="shared" ref="Q344:Q407" si="22">SUMIF(Q4GrwrNum,B344,Q4GrwrValue)</f>
        <v>0</v>
      </c>
      <c r="R344" s="49">
        <f t="shared" ref="R344:R407" si="23">SUMIF(DPGrwrNum,B344,DPGrwrValue)</f>
        <v>0</v>
      </c>
      <c r="S344" s="315"/>
      <c r="T344" s="315"/>
      <c r="U344" s="315"/>
      <c r="V344" s="315"/>
      <c r="W344" s="315"/>
      <c r="X344" s="315"/>
    </row>
    <row r="345" spans="1:24" ht="27.75" customHeight="1" x14ac:dyDescent="0.2">
      <c r="A345" s="813"/>
      <c r="B345" s="857">
        <f t="shared" si="20"/>
        <v>323</v>
      </c>
      <c r="C345" s="858"/>
      <c r="D345" s="855"/>
      <c r="E345" s="855"/>
      <c r="F345" s="855"/>
      <c r="G345" s="855"/>
      <c r="H345" s="855"/>
      <c r="I345" s="855"/>
      <c r="J345" s="855"/>
      <c r="K345" s="855"/>
      <c r="L345" s="859"/>
      <c r="M345" s="814"/>
      <c r="N345" s="839">
        <f t="shared" si="21"/>
        <v>0</v>
      </c>
      <c r="O345" s="816"/>
      <c r="P345" s="49"/>
      <c r="Q345" s="49">
        <f t="shared" si="22"/>
        <v>0</v>
      </c>
      <c r="R345" s="49">
        <f t="shared" si="23"/>
        <v>0</v>
      </c>
      <c r="S345" s="315"/>
      <c r="T345" s="315"/>
      <c r="U345" s="315"/>
      <c r="V345" s="315"/>
      <c r="W345" s="315"/>
      <c r="X345" s="315"/>
    </row>
    <row r="346" spans="1:24" ht="27.75" customHeight="1" x14ac:dyDescent="0.2">
      <c r="A346" s="813"/>
      <c r="B346" s="857">
        <f t="shared" si="20"/>
        <v>324</v>
      </c>
      <c r="C346" s="858"/>
      <c r="D346" s="855"/>
      <c r="E346" s="855"/>
      <c r="F346" s="855"/>
      <c r="G346" s="855"/>
      <c r="H346" s="855"/>
      <c r="I346" s="855"/>
      <c r="J346" s="855"/>
      <c r="K346" s="855"/>
      <c r="L346" s="859"/>
      <c r="M346" s="814"/>
      <c r="N346" s="839">
        <f t="shared" si="21"/>
        <v>0</v>
      </c>
      <c r="O346" s="816"/>
      <c r="P346" s="49"/>
      <c r="Q346" s="49">
        <f t="shared" si="22"/>
        <v>0</v>
      </c>
      <c r="R346" s="49">
        <f t="shared" si="23"/>
        <v>0</v>
      </c>
      <c r="S346" s="315"/>
      <c r="T346" s="315"/>
      <c r="U346" s="315"/>
      <c r="V346" s="315"/>
      <c r="W346" s="315"/>
      <c r="X346" s="315"/>
    </row>
    <row r="347" spans="1:24" ht="27.75" customHeight="1" x14ac:dyDescent="0.2">
      <c r="A347" s="813"/>
      <c r="B347" s="857">
        <f t="shared" si="20"/>
        <v>325</v>
      </c>
      <c r="C347" s="858"/>
      <c r="D347" s="855"/>
      <c r="E347" s="855"/>
      <c r="F347" s="855"/>
      <c r="G347" s="855"/>
      <c r="H347" s="855"/>
      <c r="I347" s="855"/>
      <c r="J347" s="855"/>
      <c r="K347" s="855"/>
      <c r="L347" s="859"/>
      <c r="M347" s="814"/>
      <c r="N347" s="839">
        <f t="shared" si="21"/>
        <v>0</v>
      </c>
      <c r="O347" s="816"/>
      <c r="P347" s="49"/>
      <c r="Q347" s="49">
        <f t="shared" si="22"/>
        <v>0</v>
      </c>
      <c r="R347" s="49">
        <f t="shared" si="23"/>
        <v>0</v>
      </c>
      <c r="S347" s="315"/>
      <c r="T347" s="315"/>
      <c r="U347" s="315"/>
      <c r="V347" s="315"/>
      <c r="W347" s="315"/>
      <c r="X347" s="315"/>
    </row>
    <row r="348" spans="1:24" ht="27.75" customHeight="1" x14ac:dyDescent="0.2">
      <c r="A348" s="813"/>
      <c r="B348" s="857">
        <f t="shared" si="20"/>
        <v>326</v>
      </c>
      <c r="C348" s="858"/>
      <c r="D348" s="855"/>
      <c r="E348" s="855"/>
      <c r="F348" s="855"/>
      <c r="G348" s="855"/>
      <c r="H348" s="855"/>
      <c r="I348" s="855"/>
      <c r="J348" s="855"/>
      <c r="K348" s="855"/>
      <c r="L348" s="859"/>
      <c r="M348" s="814"/>
      <c r="N348" s="839">
        <f t="shared" si="21"/>
        <v>0</v>
      </c>
      <c r="O348" s="816"/>
      <c r="P348" s="49"/>
      <c r="Q348" s="49">
        <f t="shared" si="22"/>
        <v>0</v>
      </c>
      <c r="R348" s="49">
        <f t="shared" si="23"/>
        <v>0</v>
      </c>
      <c r="S348" s="315"/>
      <c r="T348" s="315"/>
      <c r="U348" s="315"/>
      <c r="V348" s="315"/>
      <c r="W348" s="315"/>
      <c r="X348" s="315"/>
    </row>
    <row r="349" spans="1:24" ht="27.75" customHeight="1" x14ac:dyDescent="0.2">
      <c r="A349" s="813"/>
      <c r="B349" s="857">
        <f t="shared" si="20"/>
        <v>327</v>
      </c>
      <c r="C349" s="858"/>
      <c r="D349" s="855"/>
      <c r="E349" s="855"/>
      <c r="F349" s="855"/>
      <c r="G349" s="855"/>
      <c r="H349" s="855"/>
      <c r="I349" s="855"/>
      <c r="J349" s="855"/>
      <c r="K349" s="855"/>
      <c r="L349" s="859"/>
      <c r="M349" s="814"/>
      <c r="N349" s="839">
        <f t="shared" si="21"/>
        <v>0</v>
      </c>
      <c r="O349" s="816"/>
      <c r="P349" s="49"/>
      <c r="Q349" s="49">
        <f t="shared" si="22"/>
        <v>0</v>
      </c>
      <c r="R349" s="49">
        <f t="shared" si="23"/>
        <v>0</v>
      </c>
      <c r="S349" s="315"/>
      <c r="T349" s="315"/>
      <c r="U349" s="315"/>
      <c r="V349" s="315"/>
      <c r="W349" s="315"/>
      <c r="X349" s="315"/>
    </row>
    <row r="350" spans="1:24" ht="27.75" customHeight="1" x14ac:dyDescent="0.2">
      <c r="A350" s="813"/>
      <c r="B350" s="857">
        <f t="shared" si="20"/>
        <v>328</v>
      </c>
      <c r="C350" s="858"/>
      <c r="D350" s="855"/>
      <c r="E350" s="855"/>
      <c r="F350" s="855"/>
      <c r="G350" s="855"/>
      <c r="H350" s="855"/>
      <c r="I350" s="855"/>
      <c r="J350" s="855"/>
      <c r="K350" s="855"/>
      <c r="L350" s="859"/>
      <c r="M350" s="814"/>
      <c r="N350" s="839">
        <f t="shared" si="21"/>
        <v>0</v>
      </c>
      <c r="O350" s="816"/>
      <c r="P350" s="49"/>
      <c r="Q350" s="49">
        <f t="shared" si="22"/>
        <v>0</v>
      </c>
      <c r="R350" s="49">
        <f t="shared" si="23"/>
        <v>0</v>
      </c>
      <c r="S350" s="315"/>
      <c r="T350" s="315"/>
      <c r="U350" s="315"/>
      <c r="V350" s="315"/>
      <c r="W350" s="315"/>
      <c r="X350" s="315"/>
    </row>
    <row r="351" spans="1:24" ht="27.75" customHeight="1" x14ac:dyDescent="0.2">
      <c r="A351" s="813"/>
      <c r="B351" s="857">
        <f t="shared" si="20"/>
        <v>329</v>
      </c>
      <c r="C351" s="858"/>
      <c r="D351" s="855"/>
      <c r="E351" s="855"/>
      <c r="F351" s="855"/>
      <c r="G351" s="855"/>
      <c r="H351" s="855"/>
      <c r="I351" s="855"/>
      <c r="J351" s="855"/>
      <c r="K351" s="855"/>
      <c r="L351" s="859"/>
      <c r="M351" s="814"/>
      <c r="N351" s="839">
        <f t="shared" si="21"/>
        <v>0</v>
      </c>
      <c r="O351" s="816"/>
      <c r="P351" s="49"/>
      <c r="Q351" s="49">
        <f t="shared" si="22"/>
        <v>0</v>
      </c>
      <c r="R351" s="49">
        <f t="shared" si="23"/>
        <v>0</v>
      </c>
      <c r="S351" s="315"/>
      <c r="T351" s="315"/>
      <c r="U351" s="315"/>
      <c r="V351" s="315"/>
      <c r="W351" s="315"/>
      <c r="X351" s="315"/>
    </row>
    <row r="352" spans="1:24" ht="27.75" customHeight="1" x14ac:dyDescent="0.2">
      <c r="A352" s="813"/>
      <c r="B352" s="857">
        <f t="shared" si="20"/>
        <v>330</v>
      </c>
      <c r="C352" s="858"/>
      <c r="D352" s="855"/>
      <c r="E352" s="855"/>
      <c r="F352" s="855"/>
      <c r="G352" s="855"/>
      <c r="H352" s="855"/>
      <c r="I352" s="855"/>
      <c r="J352" s="855"/>
      <c r="K352" s="855"/>
      <c r="L352" s="859"/>
      <c r="M352" s="814"/>
      <c r="N352" s="839">
        <f t="shared" si="21"/>
        <v>0</v>
      </c>
      <c r="O352" s="816"/>
      <c r="P352" s="49"/>
      <c r="Q352" s="49">
        <f t="shared" si="22"/>
        <v>0</v>
      </c>
      <c r="R352" s="49">
        <f t="shared" si="23"/>
        <v>0</v>
      </c>
      <c r="S352" s="315"/>
      <c r="T352" s="315"/>
      <c r="U352" s="315"/>
      <c r="V352" s="315"/>
      <c r="W352" s="315"/>
      <c r="X352" s="315"/>
    </row>
    <row r="353" spans="1:24" ht="27.75" customHeight="1" x14ac:dyDescent="0.2">
      <c r="A353" s="813"/>
      <c r="B353" s="857">
        <f t="shared" si="20"/>
        <v>331</v>
      </c>
      <c r="C353" s="858"/>
      <c r="D353" s="855"/>
      <c r="E353" s="855"/>
      <c r="F353" s="855"/>
      <c r="G353" s="855"/>
      <c r="H353" s="855"/>
      <c r="I353" s="855"/>
      <c r="J353" s="855"/>
      <c r="K353" s="855"/>
      <c r="L353" s="859"/>
      <c r="M353" s="814"/>
      <c r="N353" s="839">
        <f t="shared" si="21"/>
        <v>0</v>
      </c>
      <c r="O353" s="816"/>
      <c r="P353" s="49"/>
      <c r="Q353" s="49">
        <f t="shared" si="22"/>
        <v>0</v>
      </c>
      <c r="R353" s="49">
        <f t="shared" si="23"/>
        <v>0</v>
      </c>
      <c r="S353" s="315"/>
      <c r="T353" s="315"/>
      <c r="U353" s="315"/>
      <c r="V353" s="315"/>
      <c r="W353" s="315"/>
      <c r="X353" s="315"/>
    </row>
    <row r="354" spans="1:24" ht="27.75" customHeight="1" x14ac:dyDescent="0.2">
      <c r="A354" s="813"/>
      <c r="B354" s="857">
        <f t="shared" si="20"/>
        <v>332</v>
      </c>
      <c r="C354" s="858"/>
      <c r="D354" s="855"/>
      <c r="E354" s="855"/>
      <c r="F354" s="855"/>
      <c r="G354" s="855"/>
      <c r="H354" s="855"/>
      <c r="I354" s="855"/>
      <c r="J354" s="855"/>
      <c r="K354" s="855"/>
      <c r="L354" s="859"/>
      <c r="M354" s="814"/>
      <c r="N354" s="839">
        <f t="shared" si="21"/>
        <v>0</v>
      </c>
      <c r="O354" s="816"/>
      <c r="P354" s="49"/>
      <c r="Q354" s="49">
        <f t="shared" si="22"/>
        <v>0</v>
      </c>
      <c r="R354" s="49">
        <f t="shared" si="23"/>
        <v>0</v>
      </c>
      <c r="S354" s="315"/>
      <c r="T354" s="315"/>
      <c r="U354" s="315"/>
      <c r="V354" s="315"/>
      <c r="W354" s="315"/>
      <c r="X354" s="315"/>
    </row>
    <row r="355" spans="1:24" ht="27.75" customHeight="1" x14ac:dyDescent="0.2">
      <c r="A355" s="813"/>
      <c r="B355" s="857">
        <f t="shared" si="20"/>
        <v>333</v>
      </c>
      <c r="C355" s="858"/>
      <c r="D355" s="855"/>
      <c r="E355" s="855"/>
      <c r="F355" s="855"/>
      <c r="G355" s="855"/>
      <c r="H355" s="855"/>
      <c r="I355" s="855"/>
      <c r="J355" s="855"/>
      <c r="K355" s="855"/>
      <c r="L355" s="859"/>
      <c r="M355" s="814"/>
      <c r="N355" s="839">
        <f t="shared" si="21"/>
        <v>0</v>
      </c>
      <c r="O355" s="816"/>
      <c r="P355" s="49"/>
      <c r="Q355" s="49">
        <f t="shared" si="22"/>
        <v>0</v>
      </c>
      <c r="R355" s="49">
        <f t="shared" si="23"/>
        <v>0</v>
      </c>
      <c r="S355" s="315"/>
      <c r="T355" s="315"/>
      <c r="U355" s="315"/>
      <c r="V355" s="315"/>
      <c r="W355" s="315"/>
      <c r="X355" s="315"/>
    </row>
    <row r="356" spans="1:24" ht="27.75" customHeight="1" x14ac:dyDescent="0.2">
      <c r="A356" s="813"/>
      <c r="B356" s="857">
        <f t="shared" si="20"/>
        <v>334</v>
      </c>
      <c r="C356" s="858"/>
      <c r="D356" s="855"/>
      <c r="E356" s="855"/>
      <c r="F356" s="855"/>
      <c r="G356" s="855"/>
      <c r="H356" s="855"/>
      <c r="I356" s="855"/>
      <c r="J356" s="855"/>
      <c r="K356" s="855"/>
      <c r="L356" s="859"/>
      <c r="M356" s="814"/>
      <c r="N356" s="839">
        <f t="shared" si="21"/>
        <v>0</v>
      </c>
      <c r="O356" s="816"/>
      <c r="P356" s="49"/>
      <c r="Q356" s="49">
        <f t="shared" si="22"/>
        <v>0</v>
      </c>
      <c r="R356" s="49">
        <f t="shared" si="23"/>
        <v>0</v>
      </c>
      <c r="S356" s="315"/>
      <c r="T356" s="315"/>
      <c r="U356" s="315"/>
      <c r="V356" s="315"/>
      <c r="W356" s="315"/>
      <c r="X356" s="315"/>
    </row>
    <row r="357" spans="1:24" ht="27.75" customHeight="1" x14ac:dyDescent="0.2">
      <c r="A357" s="813"/>
      <c r="B357" s="857">
        <f t="shared" si="20"/>
        <v>335</v>
      </c>
      <c r="C357" s="858"/>
      <c r="D357" s="855"/>
      <c r="E357" s="855"/>
      <c r="F357" s="855"/>
      <c r="G357" s="855"/>
      <c r="H357" s="855"/>
      <c r="I357" s="855"/>
      <c r="J357" s="855"/>
      <c r="K357" s="855"/>
      <c r="L357" s="859"/>
      <c r="M357" s="814"/>
      <c r="N357" s="839">
        <f t="shared" si="21"/>
        <v>0</v>
      </c>
      <c r="O357" s="816"/>
      <c r="P357" s="49"/>
      <c r="Q357" s="49">
        <f t="shared" si="22"/>
        <v>0</v>
      </c>
      <c r="R357" s="49">
        <f t="shared" si="23"/>
        <v>0</v>
      </c>
      <c r="S357" s="315"/>
      <c r="T357" s="315"/>
      <c r="U357" s="315"/>
      <c r="V357" s="315"/>
      <c r="W357" s="315"/>
      <c r="X357" s="315"/>
    </row>
    <row r="358" spans="1:24" ht="27.75" customHeight="1" x14ac:dyDescent="0.2">
      <c r="A358" s="813"/>
      <c r="B358" s="857">
        <f t="shared" si="20"/>
        <v>336</v>
      </c>
      <c r="C358" s="858"/>
      <c r="D358" s="855"/>
      <c r="E358" s="855"/>
      <c r="F358" s="855"/>
      <c r="G358" s="855"/>
      <c r="H358" s="855"/>
      <c r="I358" s="855"/>
      <c r="J358" s="855"/>
      <c r="K358" s="855"/>
      <c r="L358" s="859"/>
      <c r="M358" s="814"/>
      <c r="N358" s="839">
        <f t="shared" si="21"/>
        <v>0</v>
      </c>
      <c r="O358" s="816"/>
      <c r="P358" s="49"/>
      <c r="Q358" s="49">
        <f t="shared" si="22"/>
        <v>0</v>
      </c>
      <c r="R358" s="49">
        <f t="shared" si="23"/>
        <v>0</v>
      </c>
      <c r="S358" s="315"/>
      <c r="T358" s="315"/>
      <c r="U358" s="315"/>
      <c r="V358" s="315"/>
      <c r="W358" s="315"/>
      <c r="X358" s="315"/>
    </row>
    <row r="359" spans="1:24" ht="27.75" customHeight="1" x14ac:dyDescent="0.2">
      <c r="A359" s="813"/>
      <c r="B359" s="857">
        <f t="shared" si="20"/>
        <v>337</v>
      </c>
      <c r="C359" s="858"/>
      <c r="D359" s="855"/>
      <c r="E359" s="855"/>
      <c r="F359" s="855"/>
      <c r="G359" s="855"/>
      <c r="H359" s="855"/>
      <c r="I359" s="855"/>
      <c r="J359" s="855"/>
      <c r="K359" s="855"/>
      <c r="L359" s="859"/>
      <c r="M359" s="814"/>
      <c r="N359" s="839">
        <f t="shared" si="21"/>
        <v>0</v>
      </c>
      <c r="O359" s="816"/>
      <c r="P359" s="49"/>
      <c r="Q359" s="49">
        <f t="shared" si="22"/>
        <v>0</v>
      </c>
      <c r="R359" s="49">
        <f t="shared" si="23"/>
        <v>0</v>
      </c>
      <c r="S359" s="315"/>
      <c r="T359" s="315"/>
      <c r="U359" s="315"/>
      <c r="V359" s="315"/>
      <c r="W359" s="315"/>
      <c r="X359" s="315"/>
    </row>
    <row r="360" spans="1:24" ht="27.75" customHeight="1" x14ac:dyDescent="0.2">
      <c r="A360" s="813"/>
      <c r="B360" s="857">
        <f t="shared" si="20"/>
        <v>338</v>
      </c>
      <c r="C360" s="858"/>
      <c r="D360" s="855"/>
      <c r="E360" s="855"/>
      <c r="F360" s="855"/>
      <c r="G360" s="855"/>
      <c r="H360" s="855"/>
      <c r="I360" s="855"/>
      <c r="J360" s="855"/>
      <c r="K360" s="855"/>
      <c r="L360" s="859"/>
      <c r="M360" s="814"/>
      <c r="N360" s="839">
        <f t="shared" si="21"/>
        <v>0</v>
      </c>
      <c r="O360" s="816"/>
      <c r="P360" s="49"/>
      <c r="Q360" s="49">
        <f t="shared" si="22"/>
        <v>0</v>
      </c>
      <c r="R360" s="49">
        <f t="shared" si="23"/>
        <v>0</v>
      </c>
      <c r="S360" s="315"/>
      <c r="T360" s="315"/>
      <c r="U360" s="315"/>
      <c r="V360" s="315"/>
      <c r="W360" s="315"/>
      <c r="X360" s="315"/>
    </row>
    <row r="361" spans="1:24" ht="27.75" customHeight="1" x14ac:dyDescent="0.2">
      <c r="A361" s="813"/>
      <c r="B361" s="857">
        <f t="shared" si="20"/>
        <v>339</v>
      </c>
      <c r="C361" s="858"/>
      <c r="D361" s="855"/>
      <c r="E361" s="855"/>
      <c r="F361" s="855"/>
      <c r="G361" s="855"/>
      <c r="H361" s="855"/>
      <c r="I361" s="855"/>
      <c r="J361" s="855"/>
      <c r="K361" s="855"/>
      <c r="L361" s="859"/>
      <c r="M361" s="814"/>
      <c r="N361" s="839">
        <f t="shared" si="21"/>
        <v>0</v>
      </c>
      <c r="O361" s="816"/>
      <c r="P361" s="49"/>
      <c r="Q361" s="49">
        <f t="shared" si="22"/>
        <v>0</v>
      </c>
      <c r="R361" s="49">
        <f t="shared" si="23"/>
        <v>0</v>
      </c>
      <c r="S361" s="315"/>
      <c r="T361" s="315"/>
      <c r="U361" s="315"/>
      <c r="V361" s="315"/>
      <c r="W361" s="315"/>
      <c r="X361" s="315"/>
    </row>
    <row r="362" spans="1:24" ht="27.75" customHeight="1" x14ac:dyDescent="0.2">
      <c r="A362" s="813"/>
      <c r="B362" s="857">
        <f t="shared" si="20"/>
        <v>340</v>
      </c>
      <c r="C362" s="858"/>
      <c r="D362" s="855"/>
      <c r="E362" s="855"/>
      <c r="F362" s="855"/>
      <c r="G362" s="855"/>
      <c r="H362" s="855"/>
      <c r="I362" s="855"/>
      <c r="J362" s="855"/>
      <c r="K362" s="855"/>
      <c r="L362" s="859"/>
      <c r="M362" s="814"/>
      <c r="N362" s="839">
        <f t="shared" si="21"/>
        <v>0</v>
      </c>
      <c r="O362" s="816"/>
      <c r="P362" s="49"/>
      <c r="Q362" s="49">
        <f t="shared" si="22"/>
        <v>0</v>
      </c>
      <c r="R362" s="49">
        <f t="shared" si="23"/>
        <v>0</v>
      </c>
      <c r="S362" s="315"/>
      <c r="T362" s="315"/>
      <c r="U362" s="315"/>
      <c r="V362" s="315"/>
      <c r="W362" s="315"/>
      <c r="X362" s="315"/>
    </row>
    <row r="363" spans="1:24" ht="27.75" customHeight="1" x14ac:dyDescent="0.2">
      <c r="A363" s="813"/>
      <c r="B363" s="857">
        <f t="shared" si="20"/>
        <v>341</v>
      </c>
      <c r="C363" s="858"/>
      <c r="D363" s="855"/>
      <c r="E363" s="855"/>
      <c r="F363" s="855"/>
      <c r="G363" s="855"/>
      <c r="H363" s="855"/>
      <c r="I363" s="855"/>
      <c r="J363" s="855"/>
      <c r="K363" s="855"/>
      <c r="L363" s="859"/>
      <c r="M363" s="814"/>
      <c r="N363" s="839">
        <f t="shared" si="21"/>
        <v>0</v>
      </c>
      <c r="O363" s="816"/>
      <c r="P363" s="49"/>
      <c r="Q363" s="49">
        <f t="shared" si="22"/>
        <v>0</v>
      </c>
      <c r="R363" s="49">
        <f t="shared" si="23"/>
        <v>0</v>
      </c>
      <c r="S363" s="315"/>
      <c r="T363" s="315"/>
      <c r="U363" s="315"/>
      <c r="V363" s="315"/>
      <c r="W363" s="315"/>
      <c r="X363" s="315"/>
    </row>
    <row r="364" spans="1:24" ht="27.75" customHeight="1" x14ac:dyDescent="0.2">
      <c r="A364" s="813"/>
      <c r="B364" s="857">
        <f t="shared" si="20"/>
        <v>342</v>
      </c>
      <c r="C364" s="858"/>
      <c r="D364" s="855"/>
      <c r="E364" s="855"/>
      <c r="F364" s="855"/>
      <c r="G364" s="855"/>
      <c r="H364" s="855"/>
      <c r="I364" s="855"/>
      <c r="J364" s="855"/>
      <c r="K364" s="855"/>
      <c r="L364" s="859"/>
      <c r="M364" s="814"/>
      <c r="N364" s="839">
        <f t="shared" si="21"/>
        <v>0</v>
      </c>
      <c r="O364" s="816"/>
      <c r="P364" s="49"/>
      <c r="Q364" s="49">
        <f t="shared" si="22"/>
        <v>0</v>
      </c>
      <c r="R364" s="49">
        <f t="shared" si="23"/>
        <v>0</v>
      </c>
      <c r="S364" s="315"/>
      <c r="T364" s="315"/>
      <c r="U364" s="315"/>
      <c r="V364" s="315"/>
      <c r="W364" s="315"/>
      <c r="X364" s="315"/>
    </row>
    <row r="365" spans="1:24" ht="27.75" customHeight="1" x14ac:dyDescent="0.2">
      <c r="A365" s="813"/>
      <c r="B365" s="857">
        <f t="shared" si="20"/>
        <v>343</v>
      </c>
      <c r="C365" s="858"/>
      <c r="D365" s="855"/>
      <c r="E365" s="855"/>
      <c r="F365" s="855"/>
      <c r="G365" s="855"/>
      <c r="H365" s="855"/>
      <c r="I365" s="855"/>
      <c r="J365" s="855"/>
      <c r="K365" s="855"/>
      <c r="L365" s="859"/>
      <c r="M365" s="814"/>
      <c r="N365" s="839">
        <f t="shared" si="21"/>
        <v>0</v>
      </c>
      <c r="O365" s="816"/>
      <c r="P365" s="49"/>
      <c r="Q365" s="49">
        <f t="shared" si="22"/>
        <v>0</v>
      </c>
      <c r="R365" s="49">
        <f t="shared" si="23"/>
        <v>0</v>
      </c>
      <c r="S365" s="315"/>
      <c r="T365" s="315"/>
      <c r="U365" s="315"/>
      <c r="V365" s="315"/>
      <c r="W365" s="315"/>
      <c r="X365" s="315"/>
    </row>
    <row r="366" spans="1:24" ht="27.75" customHeight="1" x14ac:dyDescent="0.2">
      <c r="A366" s="813"/>
      <c r="B366" s="857">
        <f t="shared" si="20"/>
        <v>344</v>
      </c>
      <c r="C366" s="858"/>
      <c r="D366" s="855"/>
      <c r="E366" s="855"/>
      <c r="F366" s="855"/>
      <c r="G366" s="855"/>
      <c r="H366" s="855"/>
      <c r="I366" s="855"/>
      <c r="J366" s="855"/>
      <c r="K366" s="855"/>
      <c r="L366" s="859"/>
      <c r="M366" s="814"/>
      <c r="N366" s="839">
        <f t="shared" si="21"/>
        <v>0</v>
      </c>
      <c r="O366" s="816"/>
      <c r="P366" s="49"/>
      <c r="Q366" s="49">
        <f t="shared" si="22"/>
        <v>0</v>
      </c>
      <c r="R366" s="49">
        <f t="shared" si="23"/>
        <v>0</v>
      </c>
      <c r="S366" s="315"/>
      <c r="T366" s="315"/>
      <c r="U366" s="315"/>
      <c r="V366" s="315"/>
      <c r="W366" s="315"/>
      <c r="X366" s="315"/>
    </row>
    <row r="367" spans="1:24" ht="27.75" customHeight="1" x14ac:dyDescent="0.2">
      <c r="A367" s="813"/>
      <c r="B367" s="857">
        <f t="shared" si="20"/>
        <v>345</v>
      </c>
      <c r="C367" s="858"/>
      <c r="D367" s="855"/>
      <c r="E367" s="855"/>
      <c r="F367" s="855"/>
      <c r="G367" s="855"/>
      <c r="H367" s="855"/>
      <c r="I367" s="855"/>
      <c r="J367" s="855"/>
      <c r="K367" s="855"/>
      <c r="L367" s="859"/>
      <c r="M367" s="814"/>
      <c r="N367" s="839">
        <f t="shared" si="21"/>
        <v>0</v>
      </c>
      <c r="O367" s="816"/>
      <c r="P367" s="49"/>
      <c r="Q367" s="49">
        <f t="shared" si="22"/>
        <v>0</v>
      </c>
      <c r="R367" s="49">
        <f t="shared" si="23"/>
        <v>0</v>
      </c>
      <c r="S367" s="315"/>
      <c r="T367" s="315"/>
      <c r="U367" s="315"/>
      <c r="V367" s="315"/>
      <c r="W367" s="315"/>
      <c r="X367" s="315"/>
    </row>
    <row r="368" spans="1:24" ht="27.75" customHeight="1" x14ac:dyDescent="0.2">
      <c r="A368" s="813"/>
      <c r="B368" s="857">
        <f t="shared" si="20"/>
        <v>346</v>
      </c>
      <c r="C368" s="858"/>
      <c r="D368" s="855"/>
      <c r="E368" s="855"/>
      <c r="F368" s="855"/>
      <c r="G368" s="855"/>
      <c r="H368" s="855"/>
      <c r="I368" s="855"/>
      <c r="J368" s="855"/>
      <c r="K368" s="855"/>
      <c r="L368" s="859"/>
      <c r="M368" s="814"/>
      <c r="N368" s="839">
        <f t="shared" si="21"/>
        <v>0</v>
      </c>
      <c r="O368" s="816"/>
      <c r="P368" s="49"/>
      <c r="Q368" s="49">
        <f t="shared" si="22"/>
        <v>0</v>
      </c>
      <c r="R368" s="49">
        <f t="shared" si="23"/>
        <v>0</v>
      </c>
      <c r="S368" s="315"/>
      <c r="T368" s="315"/>
      <c r="U368" s="315"/>
      <c r="V368" s="315"/>
      <c r="W368" s="315"/>
      <c r="X368" s="315"/>
    </row>
    <row r="369" spans="1:24" ht="27.75" customHeight="1" x14ac:dyDescent="0.2">
      <c r="A369" s="813"/>
      <c r="B369" s="857">
        <f t="shared" si="20"/>
        <v>347</v>
      </c>
      <c r="C369" s="858"/>
      <c r="D369" s="855"/>
      <c r="E369" s="855"/>
      <c r="F369" s="855"/>
      <c r="G369" s="855"/>
      <c r="H369" s="855"/>
      <c r="I369" s="855"/>
      <c r="J369" s="855"/>
      <c r="K369" s="855"/>
      <c r="L369" s="859"/>
      <c r="M369" s="814"/>
      <c r="N369" s="839">
        <f t="shared" si="21"/>
        <v>0</v>
      </c>
      <c r="O369" s="816"/>
      <c r="P369" s="49"/>
      <c r="Q369" s="49">
        <f t="shared" si="22"/>
        <v>0</v>
      </c>
      <c r="R369" s="49">
        <f t="shared" si="23"/>
        <v>0</v>
      </c>
      <c r="S369" s="315"/>
      <c r="T369" s="315"/>
      <c r="U369" s="315"/>
      <c r="V369" s="315"/>
      <c r="W369" s="315"/>
      <c r="X369" s="315"/>
    </row>
    <row r="370" spans="1:24" ht="27.75" customHeight="1" x14ac:dyDescent="0.2">
      <c r="A370" s="813"/>
      <c r="B370" s="857">
        <f t="shared" si="20"/>
        <v>348</v>
      </c>
      <c r="C370" s="858"/>
      <c r="D370" s="855"/>
      <c r="E370" s="855"/>
      <c r="F370" s="855"/>
      <c r="G370" s="855"/>
      <c r="H370" s="855"/>
      <c r="I370" s="855"/>
      <c r="J370" s="855"/>
      <c r="K370" s="855"/>
      <c r="L370" s="859"/>
      <c r="M370" s="814"/>
      <c r="N370" s="839">
        <f t="shared" si="21"/>
        <v>0</v>
      </c>
      <c r="O370" s="816"/>
      <c r="P370" s="49"/>
      <c r="Q370" s="49">
        <f t="shared" si="22"/>
        <v>0</v>
      </c>
      <c r="R370" s="49">
        <f t="shared" si="23"/>
        <v>0</v>
      </c>
      <c r="S370" s="315"/>
      <c r="T370" s="315"/>
      <c r="U370" s="315"/>
      <c r="V370" s="315"/>
      <c r="W370" s="315"/>
      <c r="X370" s="315"/>
    </row>
    <row r="371" spans="1:24" ht="27.75" customHeight="1" x14ac:dyDescent="0.2">
      <c r="A371" s="813"/>
      <c r="B371" s="857">
        <f t="shared" si="20"/>
        <v>349</v>
      </c>
      <c r="C371" s="858"/>
      <c r="D371" s="855"/>
      <c r="E371" s="855"/>
      <c r="F371" s="855"/>
      <c r="G371" s="855"/>
      <c r="H371" s="855"/>
      <c r="I371" s="855"/>
      <c r="J371" s="855"/>
      <c r="K371" s="855"/>
      <c r="L371" s="859"/>
      <c r="M371" s="814"/>
      <c r="N371" s="839">
        <f t="shared" si="21"/>
        <v>0</v>
      </c>
      <c r="O371" s="816"/>
      <c r="P371" s="49"/>
      <c r="Q371" s="49">
        <f t="shared" si="22"/>
        <v>0</v>
      </c>
      <c r="R371" s="49">
        <f t="shared" si="23"/>
        <v>0</v>
      </c>
      <c r="S371" s="315"/>
      <c r="T371" s="315"/>
      <c r="U371" s="315"/>
      <c r="V371" s="315"/>
      <c r="W371" s="315"/>
      <c r="X371" s="315"/>
    </row>
    <row r="372" spans="1:24" ht="27.75" customHeight="1" x14ac:dyDescent="0.2">
      <c r="A372" s="813"/>
      <c r="B372" s="857">
        <f t="shared" si="20"/>
        <v>350</v>
      </c>
      <c r="C372" s="858"/>
      <c r="D372" s="855"/>
      <c r="E372" s="855"/>
      <c r="F372" s="855"/>
      <c r="G372" s="855"/>
      <c r="H372" s="855"/>
      <c r="I372" s="855"/>
      <c r="J372" s="855"/>
      <c r="K372" s="855"/>
      <c r="L372" s="859"/>
      <c r="M372" s="814"/>
      <c r="N372" s="839">
        <f t="shared" si="21"/>
        <v>0</v>
      </c>
      <c r="O372" s="816"/>
      <c r="P372" s="49"/>
      <c r="Q372" s="49">
        <f t="shared" si="22"/>
        <v>0</v>
      </c>
      <c r="R372" s="49">
        <f t="shared" si="23"/>
        <v>0</v>
      </c>
      <c r="S372" s="315"/>
      <c r="T372" s="315"/>
      <c r="U372" s="315"/>
      <c r="V372" s="315"/>
      <c r="W372" s="315"/>
      <c r="X372" s="315"/>
    </row>
    <row r="373" spans="1:24" ht="27.75" customHeight="1" x14ac:dyDescent="0.2">
      <c r="A373" s="813"/>
      <c r="B373" s="857">
        <f t="shared" si="20"/>
        <v>351</v>
      </c>
      <c r="C373" s="858"/>
      <c r="D373" s="855"/>
      <c r="E373" s="855"/>
      <c r="F373" s="855"/>
      <c r="G373" s="855"/>
      <c r="H373" s="855"/>
      <c r="I373" s="855"/>
      <c r="J373" s="855"/>
      <c r="K373" s="855"/>
      <c r="L373" s="859"/>
      <c r="M373" s="814"/>
      <c r="N373" s="839">
        <f t="shared" si="21"/>
        <v>0</v>
      </c>
      <c r="O373" s="816"/>
      <c r="P373" s="49"/>
      <c r="Q373" s="49">
        <f t="shared" si="22"/>
        <v>0</v>
      </c>
      <c r="R373" s="49">
        <f t="shared" si="23"/>
        <v>0</v>
      </c>
      <c r="S373" s="315"/>
      <c r="T373" s="315"/>
      <c r="U373" s="315"/>
      <c r="V373" s="315"/>
      <c r="W373" s="315"/>
      <c r="X373" s="315"/>
    </row>
    <row r="374" spans="1:24" ht="27.75" customHeight="1" x14ac:dyDescent="0.2">
      <c r="A374" s="813"/>
      <c r="B374" s="857">
        <f t="shared" si="20"/>
        <v>352</v>
      </c>
      <c r="C374" s="858"/>
      <c r="D374" s="855"/>
      <c r="E374" s="855"/>
      <c r="F374" s="855"/>
      <c r="G374" s="855"/>
      <c r="H374" s="855"/>
      <c r="I374" s="855"/>
      <c r="J374" s="855"/>
      <c r="K374" s="855"/>
      <c r="L374" s="859"/>
      <c r="M374" s="814"/>
      <c r="N374" s="839">
        <f t="shared" si="21"/>
        <v>0</v>
      </c>
      <c r="O374" s="816"/>
      <c r="P374" s="49"/>
      <c r="Q374" s="49">
        <f t="shared" si="22"/>
        <v>0</v>
      </c>
      <c r="R374" s="49">
        <f t="shared" si="23"/>
        <v>0</v>
      </c>
      <c r="S374" s="315"/>
      <c r="T374" s="315"/>
      <c r="U374" s="315"/>
      <c r="V374" s="315"/>
      <c r="W374" s="315"/>
      <c r="X374" s="315"/>
    </row>
    <row r="375" spans="1:24" ht="27.75" customHeight="1" x14ac:dyDescent="0.2">
      <c r="A375" s="813"/>
      <c r="B375" s="857">
        <f t="shared" si="20"/>
        <v>353</v>
      </c>
      <c r="C375" s="858"/>
      <c r="D375" s="855"/>
      <c r="E375" s="855"/>
      <c r="F375" s="855"/>
      <c r="G375" s="855"/>
      <c r="H375" s="855"/>
      <c r="I375" s="855"/>
      <c r="J375" s="855"/>
      <c r="K375" s="855"/>
      <c r="L375" s="859"/>
      <c r="M375" s="814"/>
      <c r="N375" s="839">
        <f t="shared" si="21"/>
        <v>0</v>
      </c>
      <c r="O375" s="816"/>
      <c r="P375" s="49"/>
      <c r="Q375" s="49">
        <f t="shared" si="22"/>
        <v>0</v>
      </c>
      <c r="R375" s="49">
        <f t="shared" si="23"/>
        <v>0</v>
      </c>
      <c r="S375" s="315"/>
      <c r="T375" s="315"/>
      <c r="U375" s="315"/>
      <c r="V375" s="315"/>
      <c r="W375" s="315"/>
      <c r="X375" s="315"/>
    </row>
    <row r="376" spans="1:24" ht="27.75" customHeight="1" x14ac:dyDescent="0.2">
      <c r="A376" s="813"/>
      <c r="B376" s="857">
        <f t="shared" si="20"/>
        <v>354</v>
      </c>
      <c r="C376" s="858"/>
      <c r="D376" s="855"/>
      <c r="E376" s="855"/>
      <c r="F376" s="855"/>
      <c r="G376" s="855"/>
      <c r="H376" s="855"/>
      <c r="I376" s="855"/>
      <c r="J376" s="855"/>
      <c r="K376" s="855"/>
      <c r="L376" s="859"/>
      <c r="M376" s="814"/>
      <c r="N376" s="839">
        <f t="shared" si="21"/>
        <v>0</v>
      </c>
      <c r="O376" s="816"/>
      <c r="P376" s="49"/>
      <c r="Q376" s="49">
        <f t="shared" si="22"/>
        <v>0</v>
      </c>
      <c r="R376" s="49">
        <f t="shared" si="23"/>
        <v>0</v>
      </c>
      <c r="S376" s="315"/>
      <c r="T376" s="315"/>
      <c r="U376" s="315"/>
      <c r="V376" s="315"/>
      <c r="W376" s="315"/>
      <c r="X376" s="315"/>
    </row>
    <row r="377" spans="1:24" ht="27.75" customHeight="1" x14ac:dyDescent="0.2">
      <c r="A377" s="813"/>
      <c r="B377" s="857">
        <f t="shared" si="20"/>
        <v>355</v>
      </c>
      <c r="C377" s="858"/>
      <c r="D377" s="855"/>
      <c r="E377" s="855"/>
      <c r="F377" s="855"/>
      <c r="G377" s="855"/>
      <c r="H377" s="855"/>
      <c r="I377" s="855"/>
      <c r="J377" s="855"/>
      <c r="K377" s="855"/>
      <c r="L377" s="859"/>
      <c r="M377" s="814"/>
      <c r="N377" s="839">
        <f t="shared" si="21"/>
        <v>0</v>
      </c>
      <c r="O377" s="816"/>
      <c r="P377" s="49"/>
      <c r="Q377" s="49">
        <f t="shared" si="22"/>
        <v>0</v>
      </c>
      <c r="R377" s="49">
        <f t="shared" si="23"/>
        <v>0</v>
      </c>
      <c r="S377" s="315"/>
      <c r="T377" s="315"/>
      <c r="U377" s="315"/>
      <c r="V377" s="315"/>
      <c r="W377" s="315"/>
      <c r="X377" s="315"/>
    </row>
    <row r="378" spans="1:24" ht="27.75" customHeight="1" x14ac:dyDescent="0.2">
      <c r="A378" s="813"/>
      <c r="B378" s="857">
        <f t="shared" si="20"/>
        <v>356</v>
      </c>
      <c r="C378" s="858"/>
      <c r="D378" s="855"/>
      <c r="E378" s="855"/>
      <c r="F378" s="855"/>
      <c r="G378" s="855"/>
      <c r="H378" s="855"/>
      <c r="I378" s="855"/>
      <c r="J378" s="855"/>
      <c r="K378" s="855"/>
      <c r="L378" s="859"/>
      <c r="M378" s="814"/>
      <c r="N378" s="839">
        <f t="shared" si="21"/>
        <v>0</v>
      </c>
      <c r="O378" s="816"/>
      <c r="P378" s="49"/>
      <c r="Q378" s="49">
        <f t="shared" si="22"/>
        <v>0</v>
      </c>
      <c r="R378" s="49">
        <f t="shared" si="23"/>
        <v>0</v>
      </c>
      <c r="S378" s="315"/>
      <c r="T378" s="315"/>
      <c r="U378" s="315"/>
      <c r="V378" s="315"/>
      <c r="W378" s="315"/>
      <c r="X378" s="315"/>
    </row>
    <row r="379" spans="1:24" ht="27.75" customHeight="1" x14ac:dyDescent="0.2">
      <c r="A379" s="813"/>
      <c r="B379" s="857">
        <f t="shared" si="20"/>
        <v>357</v>
      </c>
      <c r="C379" s="858"/>
      <c r="D379" s="855"/>
      <c r="E379" s="855"/>
      <c r="F379" s="855"/>
      <c r="G379" s="855"/>
      <c r="H379" s="855"/>
      <c r="I379" s="855"/>
      <c r="J379" s="855"/>
      <c r="K379" s="855"/>
      <c r="L379" s="859"/>
      <c r="M379" s="814"/>
      <c r="N379" s="839">
        <f t="shared" si="21"/>
        <v>0</v>
      </c>
      <c r="O379" s="816"/>
      <c r="P379" s="49"/>
      <c r="Q379" s="49">
        <f t="shared" si="22"/>
        <v>0</v>
      </c>
      <c r="R379" s="49">
        <f t="shared" si="23"/>
        <v>0</v>
      </c>
      <c r="S379" s="315"/>
      <c r="T379" s="315"/>
      <c r="U379" s="315"/>
      <c r="V379" s="315"/>
      <c r="W379" s="315"/>
      <c r="X379" s="315"/>
    </row>
    <row r="380" spans="1:24" ht="27.75" customHeight="1" x14ac:dyDescent="0.2">
      <c r="A380" s="813"/>
      <c r="B380" s="857">
        <f t="shared" si="20"/>
        <v>358</v>
      </c>
      <c r="C380" s="858"/>
      <c r="D380" s="855"/>
      <c r="E380" s="855"/>
      <c r="F380" s="855"/>
      <c r="G380" s="855"/>
      <c r="H380" s="855"/>
      <c r="I380" s="855"/>
      <c r="J380" s="855"/>
      <c r="K380" s="855"/>
      <c r="L380" s="859"/>
      <c r="M380" s="814"/>
      <c r="N380" s="839">
        <f t="shared" si="21"/>
        <v>0</v>
      </c>
      <c r="O380" s="816"/>
      <c r="P380" s="49"/>
      <c r="Q380" s="49">
        <f t="shared" si="22"/>
        <v>0</v>
      </c>
      <c r="R380" s="49">
        <f t="shared" si="23"/>
        <v>0</v>
      </c>
      <c r="S380" s="315"/>
      <c r="T380" s="315"/>
      <c r="U380" s="315"/>
      <c r="V380" s="315"/>
      <c r="W380" s="315"/>
      <c r="X380" s="315"/>
    </row>
    <row r="381" spans="1:24" ht="27.75" customHeight="1" x14ac:dyDescent="0.2">
      <c r="A381" s="813"/>
      <c r="B381" s="857">
        <f t="shared" si="20"/>
        <v>359</v>
      </c>
      <c r="C381" s="858"/>
      <c r="D381" s="855"/>
      <c r="E381" s="855"/>
      <c r="F381" s="855"/>
      <c r="G381" s="855"/>
      <c r="H381" s="855"/>
      <c r="I381" s="855"/>
      <c r="J381" s="855"/>
      <c r="K381" s="855"/>
      <c r="L381" s="859"/>
      <c r="M381" s="814"/>
      <c r="N381" s="839">
        <f t="shared" si="21"/>
        <v>0</v>
      </c>
      <c r="O381" s="816"/>
      <c r="P381" s="49"/>
      <c r="Q381" s="49">
        <f t="shared" si="22"/>
        <v>0</v>
      </c>
      <c r="R381" s="49">
        <f t="shared" si="23"/>
        <v>0</v>
      </c>
      <c r="S381" s="315"/>
      <c r="T381" s="315"/>
      <c r="U381" s="315"/>
      <c r="V381" s="315"/>
      <c r="W381" s="315"/>
      <c r="X381" s="315"/>
    </row>
    <row r="382" spans="1:24" ht="27.75" customHeight="1" x14ac:dyDescent="0.2">
      <c r="A382" s="813"/>
      <c r="B382" s="857">
        <f t="shared" si="20"/>
        <v>360</v>
      </c>
      <c r="C382" s="858"/>
      <c r="D382" s="855"/>
      <c r="E382" s="855"/>
      <c r="F382" s="855"/>
      <c r="G382" s="855"/>
      <c r="H382" s="855"/>
      <c r="I382" s="855"/>
      <c r="J382" s="855"/>
      <c r="K382" s="855"/>
      <c r="L382" s="859"/>
      <c r="M382" s="814"/>
      <c r="N382" s="839">
        <f t="shared" si="21"/>
        <v>0</v>
      </c>
      <c r="O382" s="816"/>
      <c r="P382" s="49"/>
      <c r="Q382" s="49">
        <f t="shared" si="22"/>
        <v>0</v>
      </c>
      <c r="R382" s="49">
        <f t="shared" si="23"/>
        <v>0</v>
      </c>
      <c r="S382" s="315"/>
      <c r="T382" s="315"/>
      <c r="U382" s="315"/>
      <c r="V382" s="315"/>
      <c r="W382" s="315"/>
      <c r="X382" s="315"/>
    </row>
    <row r="383" spans="1:24" ht="27.75" customHeight="1" x14ac:dyDescent="0.2">
      <c r="A383" s="813"/>
      <c r="B383" s="857">
        <f t="shared" si="20"/>
        <v>361</v>
      </c>
      <c r="C383" s="858"/>
      <c r="D383" s="855"/>
      <c r="E383" s="855"/>
      <c r="F383" s="855"/>
      <c r="G383" s="855"/>
      <c r="H383" s="855"/>
      <c r="I383" s="855"/>
      <c r="J383" s="855"/>
      <c r="K383" s="855"/>
      <c r="L383" s="859"/>
      <c r="M383" s="814"/>
      <c r="N383" s="839">
        <f t="shared" si="21"/>
        <v>0</v>
      </c>
      <c r="O383" s="816"/>
      <c r="P383" s="49"/>
      <c r="Q383" s="49">
        <f t="shared" si="22"/>
        <v>0</v>
      </c>
      <c r="R383" s="49">
        <f t="shared" si="23"/>
        <v>0</v>
      </c>
      <c r="S383" s="315"/>
      <c r="T383" s="315"/>
      <c r="U383" s="315"/>
      <c r="V383" s="315"/>
      <c r="W383" s="315"/>
      <c r="X383" s="315"/>
    </row>
    <row r="384" spans="1:24" ht="27.75" customHeight="1" x14ac:dyDescent="0.2">
      <c r="A384" s="813"/>
      <c r="B384" s="857">
        <f t="shared" si="20"/>
        <v>362</v>
      </c>
      <c r="C384" s="858"/>
      <c r="D384" s="855"/>
      <c r="E384" s="855"/>
      <c r="F384" s="855"/>
      <c r="G384" s="855"/>
      <c r="H384" s="855"/>
      <c r="I384" s="855"/>
      <c r="J384" s="855"/>
      <c r="K384" s="855"/>
      <c r="L384" s="859"/>
      <c r="M384" s="814"/>
      <c r="N384" s="839">
        <f t="shared" si="21"/>
        <v>0</v>
      </c>
      <c r="O384" s="816"/>
      <c r="P384" s="49"/>
      <c r="Q384" s="49">
        <f t="shared" si="22"/>
        <v>0</v>
      </c>
      <c r="R384" s="49">
        <f t="shared" si="23"/>
        <v>0</v>
      </c>
      <c r="S384" s="315"/>
      <c r="T384" s="315"/>
      <c r="U384" s="315"/>
      <c r="V384" s="315"/>
      <c r="W384" s="315"/>
      <c r="X384" s="315"/>
    </row>
    <row r="385" spans="1:24" ht="27.75" customHeight="1" x14ac:dyDescent="0.2">
      <c r="A385" s="813"/>
      <c r="B385" s="857">
        <f t="shared" si="20"/>
        <v>363</v>
      </c>
      <c r="C385" s="858"/>
      <c r="D385" s="855"/>
      <c r="E385" s="855"/>
      <c r="F385" s="855"/>
      <c r="G385" s="855"/>
      <c r="H385" s="855"/>
      <c r="I385" s="855"/>
      <c r="J385" s="855"/>
      <c r="K385" s="855"/>
      <c r="L385" s="859"/>
      <c r="M385" s="814"/>
      <c r="N385" s="839">
        <f t="shared" si="21"/>
        <v>0</v>
      </c>
      <c r="O385" s="816"/>
      <c r="P385" s="49"/>
      <c r="Q385" s="49">
        <f t="shared" si="22"/>
        <v>0</v>
      </c>
      <c r="R385" s="49">
        <f t="shared" si="23"/>
        <v>0</v>
      </c>
      <c r="S385" s="315"/>
      <c r="T385" s="315"/>
      <c r="U385" s="315"/>
      <c r="V385" s="315"/>
      <c r="W385" s="315"/>
      <c r="X385" s="315"/>
    </row>
    <row r="386" spans="1:24" ht="27.75" customHeight="1" x14ac:dyDescent="0.2">
      <c r="A386" s="813"/>
      <c r="B386" s="857">
        <f t="shared" si="20"/>
        <v>364</v>
      </c>
      <c r="C386" s="858"/>
      <c r="D386" s="855"/>
      <c r="E386" s="855"/>
      <c r="F386" s="855"/>
      <c r="G386" s="855"/>
      <c r="H386" s="855"/>
      <c r="I386" s="855"/>
      <c r="J386" s="855"/>
      <c r="K386" s="855"/>
      <c r="L386" s="859"/>
      <c r="M386" s="814"/>
      <c r="N386" s="839">
        <f t="shared" si="21"/>
        <v>0</v>
      </c>
      <c r="O386" s="816"/>
      <c r="P386" s="49"/>
      <c r="Q386" s="49">
        <f t="shared" si="22"/>
        <v>0</v>
      </c>
      <c r="R386" s="49">
        <f t="shared" si="23"/>
        <v>0</v>
      </c>
      <c r="S386" s="315"/>
      <c r="T386" s="315"/>
      <c r="U386" s="315"/>
      <c r="V386" s="315"/>
      <c r="W386" s="315"/>
      <c r="X386" s="315"/>
    </row>
    <row r="387" spans="1:24" ht="27.75" customHeight="1" x14ac:dyDescent="0.2">
      <c r="A387" s="813"/>
      <c r="B387" s="857">
        <f t="shared" si="20"/>
        <v>365</v>
      </c>
      <c r="C387" s="858"/>
      <c r="D387" s="855"/>
      <c r="E387" s="855"/>
      <c r="F387" s="855"/>
      <c r="G387" s="855"/>
      <c r="H387" s="855"/>
      <c r="I387" s="855"/>
      <c r="J387" s="855"/>
      <c r="K387" s="855"/>
      <c r="L387" s="859"/>
      <c r="M387" s="814"/>
      <c r="N387" s="839">
        <f t="shared" si="21"/>
        <v>0</v>
      </c>
      <c r="O387" s="816"/>
      <c r="P387" s="49"/>
      <c r="Q387" s="49">
        <f t="shared" si="22"/>
        <v>0</v>
      </c>
      <c r="R387" s="49">
        <f t="shared" si="23"/>
        <v>0</v>
      </c>
      <c r="S387" s="315"/>
      <c r="T387" s="315"/>
      <c r="U387" s="315"/>
      <c r="V387" s="315"/>
      <c r="W387" s="315"/>
      <c r="X387" s="315"/>
    </row>
    <row r="388" spans="1:24" ht="27.75" customHeight="1" x14ac:dyDescent="0.2">
      <c r="A388" s="813"/>
      <c r="B388" s="857">
        <f t="shared" si="20"/>
        <v>366</v>
      </c>
      <c r="C388" s="858"/>
      <c r="D388" s="855"/>
      <c r="E388" s="855"/>
      <c r="F388" s="855"/>
      <c r="G388" s="855"/>
      <c r="H388" s="855"/>
      <c r="I388" s="855"/>
      <c r="J388" s="855"/>
      <c r="K388" s="855"/>
      <c r="L388" s="859"/>
      <c r="M388" s="814"/>
      <c r="N388" s="839">
        <f t="shared" si="21"/>
        <v>0</v>
      </c>
      <c r="O388" s="816"/>
      <c r="P388" s="49"/>
      <c r="Q388" s="49">
        <f t="shared" si="22"/>
        <v>0</v>
      </c>
      <c r="R388" s="49">
        <f t="shared" si="23"/>
        <v>0</v>
      </c>
      <c r="S388" s="315"/>
      <c r="T388" s="315"/>
      <c r="U388" s="315"/>
      <c r="V388" s="315"/>
      <c r="W388" s="315"/>
      <c r="X388" s="315"/>
    </row>
    <row r="389" spans="1:24" ht="27.75" customHeight="1" x14ac:dyDescent="0.2">
      <c r="A389" s="813"/>
      <c r="B389" s="857">
        <f t="shared" si="20"/>
        <v>367</v>
      </c>
      <c r="C389" s="858"/>
      <c r="D389" s="855"/>
      <c r="E389" s="855"/>
      <c r="F389" s="855"/>
      <c r="G389" s="855"/>
      <c r="H389" s="855"/>
      <c r="I389" s="855"/>
      <c r="J389" s="855"/>
      <c r="K389" s="855"/>
      <c r="L389" s="859"/>
      <c r="M389" s="814"/>
      <c r="N389" s="839">
        <f t="shared" si="21"/>
        <v>0</v>
      </c>
      <c r="O389" s="816"/>
      <c r="P389" s="49"/>
      <c r="Q389" s="49">
        <f t="shared" si="22"/>
        <v>0</v>
      </c>
      <c r="R389" s="49">
        <f t="shared" si="23"/>
        <v>0</v>
      </c>
      <c r="S389" s="315"/>
      <c r="T389" s="315"/>
      <c r="U389" s="315"/>
      <c r="V389" s="315"/>
      <c r="W389" s="315"/>
      <c r="X389" s="315"/>
    </row>
    <row r="390" spans="1:24" ht="27.75" customHeight="1" x14ac:dyDescent="0.2">
      <c r="A390" s="813"/>
      <c r="B390" s="857">
        <f t="shared" si="20"/>
        <v>368</v>
      </c>
      <c r="C390" s="858"/>
      <c r="D390" s="855"/>
      <c r="E390" s="855"/>
      <c r="F390" s="855"/>
      <c r="G390" s="855"/>
      <c r="H390" s="855"/>
      <c r="I390" s="855"/>
      <c r="J390" s="855"/>
      <c r="K390" s="855"/>
      <c r="L390" s="859"/>
      <c r="M390" s="814"/>
      <c r="N390" s="839">
        <f t="shared" si="21"/>
        <v>0</v>
      </c>
      <c r="O390" s="816"/>
      <c r="P390" s="49"/>
      <c r="Q390" s="49">
        <f t="shared" si="22"/>
        <v>0</v>
      </c>
      <c r="R390" s="49">
        <f t="shared" si="23"/>
        <v>0</v>
      </c>
      <c r="S390" s="315"/>
      <c r="T390" s="315"/>
      <c r="U390" s="315"/>
      <c r="V390" s="315"/>
      <c r="W390" s="315"/>
      <c r="X390" s="315"/>
    </row>
    <row r="391" spans="1:24" ht="27.75" customHeight="1" x14ac:dyDescent="0.2">
      <c r="A391" s="813"/>
      <c r="B391" s="857">
        <f t="shared" si="20"/>
        <v>369</v>
      </c>
      <c r="C391" s="858"/>
      <c r="D391" s="855"/>
      <c r="E391" s="855"/>
      <c r="F391" s="855"/>
      <c r="G391" s="855"/>
      <c r="H391" s="855"/>
      <c r="I391" s="855"/>
      <c r="J391" s="855"/>
      <c r="K391" s="855"/>
      <c r="L391" s="859"/>
      <c r="M391" s="814"/>
      <c r="N391" s="839">
        <f t="shared" si="21"/>
        <v>0</v>
      </c>
      <c r="O391" s="816"/>
      <c r="P391" s="49"/>
      <c r="Q391" s="49">
        <f t="shared" si="22"/>
        <v>0</v>
      </c>
      <c r="R391" s="49">
        <f t="shared" si="23"/>
        <v>0</v>
      </c>
      <c r="S391" s="315"/>
      <c r="T391" s="315"/>
      <c r="U391" s="315"/>
      <c r="V391" s="315"/>
      <c r="W391" s="315"/>
      <c r="X391" s="315"/>
    </row>
    <row r="392" spans="1:24" ht="27.75" customHeight="1" x14ac:dyDescent="0.2">
      <c r="A392" s="813"/>
      <c r="B392" s="857">
        <f t="shared" si="20"/>
        <v>370</v>
      </c>
      <c r="C392" s="858"/>
      <c r="D392" s="855"/>
      <c r="E392" s="855"/>
      <c r="F392" s="855"/>
      <c r="G392" s="855"/>
      <c r="H392" s="855"/>
      <c r="I392" s="855"/>
      <c r="J392" s="855"/>
      <c r="K392" s="855"/>
      <c r="L392" s="859"/>
      <c r="M392" s="814"/>
      <c r="N392" s="839">
        <f t="shared" si="21"/>
        <v>0</v>
      </c>
      <c r="O392" s="816"/>
      <c r="P392" s="49"/>
      <c r="Q392" s="49">
        <f t="shared" si="22"/>
        <v>0</v>
      </c>
      <c r="R392" s="49">
        <f t="shared" si="23"/>
        <v>0</v>
      </c>
      <c r="S392" s="315"/>
      <c r="T392" s="315"/>
      <c r="U392" s="315"/>
      <c r="V392" s="315"/>
      <c r="W392" s="315"/>
      <c r="X392" s="315"/>
    </row>
    <row r="393" spans="1:24" ht="27.75" customHeight="1" x14ac:dyDescent="0.2">
      <c r="A393" s="813"/>
      <c r="B393" s="857">
        <f t="shared" si="20"/>
        <v>371</v>
      </c>
      <c r="C393" s="858"/>
      <c r="D393" s="855"/>
      <c r="E393" s="855"/>
      <c r="F393" s="855"/>
      <c r="G393" s="855"/>
      <c r="H393" s="855"/>
      <c r="I393" s="855"/>
      <c r="J393" s="855"/>
      <c r="K393" s="855"/>
      <c r="L393" s="859"/>
      <c r="M393" s="814"/>
      <c r="N393" s="839">
        <f t="shared" si="21"/>
        <v>0</v>
      </c>
      <c r="O393" s="816"/>
      <c r="P393" s="49"/>
      <c r="Q393" s="49">
        <f t="shared" si="22"/>
        <v>0</v>
      </c>
      <c r="R393" s="49">
        <f t="shared" si="23"/>
        <v>0</v>
      </c>
      <c r="S393" s="315"/>
      <c r="T393" s="315"/>
      <c r="U393" s="315"/>
      <c r="V393" s="315"/>
      <c r="W393" s="315"/>
      <c r="X393" s="315"/>
    </row>
    <row r="394" spans="1:24" ht="27.75" customHeight="1" x14ac:dyDescent="0.2">
      <c r="A394" s="813"/>
      <c r="B394" s="857">
        <f t="shared" si="20"/>
        <v>372</v>
      </c>
      <c r="C394" s="858"/>
      <c r="D394" s="855"/>
      <c r="E394" s="855"/>
      <c r="F394" s="855"/>
      <c r="G394" s="855"/>
      <c r="H394" s="855"/>
      <c r="I394" s="855"/>
      <c r="J394" s="855"/>
      <c r="K394" s="855"/>
      <c r="L394" s="859"/>
      <c r="M394" s="814"/>
      <c r="N394" s="839">
        <f t="shared" si="21"/>
        <v>0</v>
      </c>
      <c r="O394" s="816"/>
      <c r="P394" s="49"/>
      <c r="Q394" s="49">
        <f t="shared" si="22"/>
        <v>0</v>
      </c>
      <c r="R394" s="49">
        <f t="shared" si="23"/>
        <v>0</v>
      </c>
      <c r="S394" s="315"/>
      <c r="T394" s="315"/>
      <c r="U394" s="315"/>
      <c r="V394" s="315"/>
      <c r="W394" s="315"/>
      <c r="X394" s="315"/>
    </row>
    <row r="395" spans="1:24" ht="27.75" customHeight="1" x14ac:dyDescent="0.2">
      <c r="A395" s="813"/>
      <c r="B395" s="857">
        <f t="shared" si="20"/>
        <v>373</v>
      </c>
      <c r="C395" s="858"/>
      <c r="D395" s="855"/>
      <c r="E395" s="855"/>
      <c r="F395" s="855"/>
      <c r="G395" s="855"/>
      <c r="H395" s="855"/>
      <c r="I395" s="855"/>
      <c r="J395" s="855"/>
      <c r="K395" s="855"/>
      <c r="L395" s="859"/>
      <c r="M395" s="814"/>
      <c r="N395" s="839">
        <f t="shared" si="21"/>
        <v>0</v>
      </c>
      <c r="O395" s="816"/>
      <c r="P395" s="49"/>
      <c r="Q395" s="49">
        <f t="shared" si="22"/>
        <v>0</v>
      </c>
      <c r="R395" s="49">
        <f t="shared" si="23"/>
        <v>0</v>
      </c>
      <c r="S395" s="315"/>
      <c r="T395" s="315"/>
      <c r="U395" s="315"/>
      <c r="V395" s="315"/>
      <c r="W395" s="315"/>
      <c r="X395" s="315"/>
    </row>
    <row r="396" spans="1:24" ht="27.75" customHeight="1" x14ac:dyDescent="0.2">
      <c r="A396" s="813"/>
      <c r="B396" s="857">
        <f t="shared" si="20"/>
        <v>374</v>
      </c>
      <c r="C396" s="858"/>
      <c r="D396" s="855"/>
      <c r="E396" s="855"/>
      <c r="F396" s="855"/>
      <c r="G396" s="855"/>
      <c r="H396" s="855"/>
      <c r="I396" s="855"/>
      <c r="J396" s="855"/>
      <c r="K396" s="855"/>
      <c r="L396" s="859"/>
      <c r="M396" s="814"/>
      <c r="N396" s="839">
        <f t="shared" si="21"/>
        <v>0</v>
      </c>
      <c r="O396" s="816"/>
      <c r="P396" s="49"/>
      <c r="Q396" s="49">
        <f t="shared" si="22"/>
        <v>0</v>
      </c>
      <c r="R396" s="49">
        <f t="shared" si="23"/>
        <v>0</v>
      </c>
      <c r="S396" s="315"/>
      <c r="T396" s="315"/>
      <c r="U396" s="315"/>
      <c r="V396" s="315"/>
      <c r="W396" s="315"/>
      <c r="X396" s="315"/>
    </row>
    <row r="397" spans="1:24" ht="27.75" customHeight="1" x14ac:dyDescent="0.2">
      <c r="A397" s="813"/>
      <c r="B397" s="857">
        <f t="shared" si="20"/>
        <v>375</v>
      </c>
      <c r="C397" s="858"/>
      <c r="D397" s="855"/>
      <c r="E397" s="855"/>
      <c r="F397" s="855"/>
      <c r="G397" s="855"/>
      <c r="H397" s="855"/>
      <c r="I397" s="855"/>
      <c r="J397" s="855"/>
      <c r="K397" s="855"/>
      <c r="L397" s="859"/>
      <c r="M397" s="814"/>
      <c r="N397" s="839">
        <f t="shared" si="21"/>
        <v>0</v>
      </c>
      <c r="O397" s="816"/>
      <c r="P397" s="49"/>
      <c r="Q397" s="49">
        <f t="shared" si="22"/>
        <v>0</v>
      </c>
      <c r="R397" s="49">
        <f t="shared" si="23"/>
        <v>0</v>
      </c>
      <c r="S397" s="315"/>
      <c r="T397" s="315"/>
      <c r="U397" s="315"/>
      <c r="V397" s="315"/>
      <c r="W397" s="315"/>
      <c r="X397" s="315"/>
    </row>
    <row r="398" spans="1:24" ht="27.75" customHeight="1" x14ac:dyDescent="0.2">
      <c r="A398" s="813"/>
      <c r="B398" s="857">
        <f t="shared" si="20"/>
        <v>376</v>
      </c>
      <c r="C398" s="858"/>
      <c r="D398" s="855"/>
      <c r="E398" s="855"/>
      <c r="F398" s="855"/>
      <c r="G398" s="855"/>
      <c r="H398" s="855"/>
      <c r="I398" s="855"/>
      <c r="J398" s="855"/>
      <c r="K398" s="855"/>
      <c r="L398" s="859"/>
      <c r="M398" s="814"/>
      <c r="N398" s="839">
        <f t="shared" si="21"/>
        <v>0</v>
      </c>
      <c r="O398" s="816"/>
      <c r="P398" s="49"/>
      <c r="Q398" s="49">
        <f t="shared" si="22"/>
        <v>0</v>
      </c>
      <c r="R398" s="49">
        <f t="shared" si="23"/>
        <v>0</v>
      </c>
      <c r="S398" s="315"/>
      <c r="T398" s="315"/>
      <c r="U398" s="315"/>
      <c r="V398" s="315"/>
      <c r="W398" s="315"/>
      <c r="X398" s="315"/>
    </row>
    <row r="399" spans="1:24" ht="27.75" customHeight="1" x14ac:dyDescent="0.2">
      <c r="A399" s="813"/>
      <c r="B399" s="857">
        <f t="shared" si="20"/>
        <v>377</v>
      </c>
      <c r="C399" s="858"/>
      <c r="D399" s="855"/>
      <c r="E399" s="855"/>
      <c r="F399" s="855"/>
      <c r="G399" s="855"/>
      <c r="H399" s="855"/>
      <c r="I399" s="855"/>
      <c r="J399" s="855"/>
      <c r="K399" s="855"/>
      <c r="L399" s="859"/>
      <c r="M399" s="814"/>
      <c r="N399" s="839">
        <f t="shared" si="21"/>
        <v>0</v>
      </c>
      <c r="O399" s="816"/>
      <c r="P399" s="49"/>
      <c r="Q399" s="49">
        <f t="shared" si="22"/>
        <v>0</v>
      </c>
      <c r="R399" s="49">
        <f t="shared" si="23"/>
        <v>0</v>
      </c>
      <c r="S399" s="315"/>
      <c r="T399" s="315"/>
      <c r="U399" s="315"/>
      <c r="V399" s="315"/>
      <c r="W399" s="315"/>
      <c r="X399" s="315"/>
    </row>
    <row r="400" spans="1:24" ht="27.75" customHeight="1" x14ac:dyDescent="0.2">
      <c r="A400" s="813"/>
      <c r="B400" s="857">
        <f t="shared" si="20"/>
        <v>378</v>
      </c>
      <c r="C400" s="858"/>
      <c r="D400" s="855"/>
      <c r="E400" s="855"/>
      <c r="F400" s="855"/>
      <c r="G400" s="855"/>
      <c r="H400" s="855"/>
      <c r="I400" s="855"/>
      <c r="J400" s="855"/>
      <c r="K400" s="855"/>
      <c r="L400" s="859"/>
      <c r="M400" s="814"/>
      <c r="N400" s="839">
        <f t="shared" si="21"/>
        <v>0</v>
      </c>
      <c r="O400" s="816"/>
      <c r="P400" s="49"/>
      <c r="Q400" s="49">
        <f t="shared" si="22"/>
        <v>0</v>
      </c>
      <c r="R400" s="49">
        <f t="shared" si="23"/>
        <v>0</v>
      </c>
      <c r="S400" s="315"/>
      <c r="T400" s="315"/>
      <c r="U400" s="315"/>
      <c r="V400" s="315"/>
      <c r="W400" s="315"/>
      <c r="X400" s="315"/>
    </row>
    <row r="401" spans="1:24" ht="27.75" customHeight="1" x14ac:dyDescent="0.2">
      <c r="A401" s="813"/>
      <c r="B401" s="857">
        <f t="shared" si="20"/>
        <v>379</v>
      </c>
      <c r="C401" s="858"/>
      <c r="D401" s="855"/>
      <c r="E401" s="855"/>
      <c r="F401" s="855"/>
      <c r="G401" s="855"/>
      <c r="H401" s="855"/>
      <c r="I401" s="855"/>
      <c r="J401" s="855"/>
      <c r="K401" s="855"/>
      <c r="L401" s="859"/>
      <c r="M401" s="814"/>
      <c r="N401" s="839">
        <f t="shared" si="21"/>
        <v>0</v>
      </c>
      <c r="O401" s="816"/>
      <c r="P401" s="49"/>
      <c r="Q401" s="49">
        <f t="shared" si="22"/>
        <v>0</v>
      </c>
      <c r="R401" s="49">
        <f t="shared" si="23"/>
        <v>0</v>
      </c>
      <c r="S401" s="315"/>
      <c r="T401" s="315"/>
      <c r="U401" s="315"/>
      <c r="V401" s="315"/>
      <c r="W401" s="315"/>
      <c r="X401" s="315"/>
    </row>
    <row r="402" spans="1:24" ht="27.75" customHeight="1" x14ac:dyDescent="0.2">
      <c r="A402" s="813"/>
      <c r="B402" s="857">
        <f t="shared" si="20"/>
        <v>380</v>
      </c>
      <c r="C402" s="858"/>
      <c r="D402" s="855"/>
      <c r="E402" s="855"/>
      <c r="F402" s="855"/>
      <c r="G402" s="855"/>
      <c r="H402" s="855"/>
      <c r="I402" s="855"/>
      <c r="J402" s="855"/>
      <c r="K402" s="855"/>
      <c r="L402" s="859"/>
      <c r="M402" s="814"/>
      <c r="N402" s="839">
        <f t="shared" si="21"/>
        <v>0</v>
      </c>
      <c r="O402" s="816"/>
      <c r="P402" s="49"/>
      <c r="Q402" s="49">
        <f t="shared" si="22"/>
        <v>0</v>
      </c>
      <c r="R402" s="49">
        <f t="shared" si="23"/>
        <v>0</v>
      </c>
      <c r="S402" s="315"/>
      <c r="T402" s="315"/>
      <c r="U402" s="315"/>
      <c r="V402" s="315"/>
      <c r="W402" s="315"/>
      <c r="X402" s="315"/>
    </row>
    <row r="403" spans="1:24" ht="27.75" customHeight="1" x14ac:dyDescent="0.2">
      <c r="A403" s="813"/>
      <c r="B403" s="857">
        <f t="shared" si="20"/>
        <v>381</v>
      </c>
      <c r="C403" s="858"/>
      <c r="D403" s="855"/>
      <c r="E403" s="855"/>
      <c r="F403" s="855"/>
      <c r="G403" s="855"/>
      <c r="H403" s="855"/>
      <c r="I403" s="855"/>
      <c r="J403" s="855"/>
      <c r="K403" s="855"/>
      <c r="L403" s="859"/>
      <c r="M403" s="814"/>
      <c r="N403" s="839">
        <f t="shared" si="21"/>
        <v>0</v>
      </c>
      <c r="O403" s="816"/>
      <c r="P403" s="49"/>
      <c r="Q403" s="49">
        <f t="shared" si="22"/>
        <v>0</v>
      </c>
      <c r="R403" s="49">
        <f t="shared" si="23"/>
        <v>0</v>
      </c>
      <c r="S403" s="315"/>
      <c r="T403" s="315"/>
      <c r="U403" s="315"/>
      <c r="V403" s="315"/>
      <c r="W403" s="315"/>
      <c r="X403" s="315"/>
    </row>
    <row r="404" spans="1:24" ht="27.75" customHeight="1" x14ac:dyDescent="0.2">
      <c r="A404" s="813"/>
      <c r="B404" s="857">
        <f t="shared" si="20"/>
        <v>382</v>
      </c>
      <c r="C404" s="858"/>
      <c r="D404" s="855"/>
      <c r="E404" s="855"/>
      <c r="F404" s="855"/>
      <c r="G404" s="855"/>
      <c r="H404" s="855"/>
      <c r="I404" s="855"/>
      <c r="J404" s="855"/>
      <c r="K404" s="855"/>
      <c r="L404" s="859"/>
      <c r="M404" s="814"/>
      <c r="N404" s="839">
        <f t="shared" si="21"/>
        <v>0</v>
      </c>
      <c r="O404" s="816"/>
      <c r="P404" s="49"/>
      <c r="Q404" s="49">
        <f t="shared" si="22"/>
        <v>0</v>
      </c>
      <c r="R404" s="49">
        <f t="shared" si="23"/>
        <v>0</v>
      </c>
      <c r="S404" s="315"/>
      <c r="T404" s="315"/>
      <c r="U404" s="315"/>
      <c r="V404" s="315"/>
      <c r="W404" s="315"/>
      <c r="X404" s="315"/>
    </row>
    <row r="405" spans="1:24" ht="27.75" customHeight="1" x14ac:dyDescent="0.2">
      <c r="A405" s="813"/>
      <c r="B405" s="857">
        <f t="shared" si="20"/>
        <v>383</v>
      </c>
      <c r="C405" s="858"/>
      <c r="D405" s="855"/>
      <c r="E405" s="855"/>
      <c r="F405" s="855"/>
      <c r="G405" s="855"/>
      <c r="H405" s="855"/>
      <c r="I405" s="855"/>
      <c r="J405" s="855"/>
      <c r="K405" s="855"/>
      <c r="L405" s="859"/>
      <c r="M405" s="814"/>
      <c r="N405" s="839">
        <f t="shared" si="21"/>
        <v>0</v>
      </c>
      <c r="O405" s="816"/>
      <c r="P405" s="49"/>
      <c r="Q405" s="49">
        <f t="shared" si="22"/>
        <v>0</v>
      </c>
      <c r="R405" s="49">
        <f t="shared" si="23"/>
        <v>0</v>
      </c>
      <c r="S405" s="315"/>
      <c r="T405" s="315"/>
      <c r="U405" s="315"/>
      <c r="V405" s="315"/>
      <c r="W405" s="315"/>
      <c r="X405" s="315"/>
    </row>
    <row r="406" spans="1:24" ht="27.75" customHeight="1" x14ac:dyDescent="0.2">
      <c r="A406" s="813"/>
      <c r="B406" s="857">
        <f t="shared" si="20"/>
        <v>384</v>
      </c>
      <c r="C406" s="858"/>
      <c r="D406" s="855"/>
      <c r="E406" s="855"/>
      <c r="F406" s="855"/>
      <c r="G406" s="855"/>
      <c r="H406" s="855"/>
      <c r="I406" s="855"/>
      <c r="J406" s="855"/>
      <c r="K406" s="855"/>
      <c r="L406" s="859"/>
      <c r="M406" s="814"/>
      <c r="N406" s="839">
        <f t="shared" si="21"/>
        <v>0</v>
      </c>
      <c r="O406" s="816"/>
      <c r="P406" s="49"/>
      <c r="Q406" s="49">
        <f t="shared" si="22"/>
        <v>0</v>
      </c>
      <c r="R406" s="49">
        <f t="shared" si="23"/>
        <v>0</v>
      </c>
      <c r="S406" s="315"/>
      <c r="T406" s="315"/>
      <c r="U406" s="315"/>
      <c r="V406" s="315"/>
      <c r="W406" s="315"/>
      <c r="X406" s="315"/>
    </row>
    <row r="407" spans="1:24" ht="27.75" customHeight="1" x14ac:dyDescent="0.2">
      <c r="A407" s="813"/>
      <c r="B407" s="857">
        <f t="shared" ref="B407:B422" si="24">ROW()-GLline-1</f>
        <v>385</v>
      </c>
      <c r="C407" s="858"/>
      <c r="D407" s="855"/>
      <c r="E407" s="855"/>
      <c r="F407" s="855"/>
      <c r="G407" s="855"/>
      <c r="H407" s="855"/>
      <c r="I407" s="855"/>
      <c r="J407" s="855"/>
      <c r="K407" s="855"/>
      <c r="L407" s="859"/>
      <c r="M407" s="814"/>
      <c r="N407" s="839">
        <f t="shared" ref="N407:N422" si="25">(+Q407+R407)*PDArate</f>
        <v>0</v>
      </c>
      <c r="O407" s="816"/>
      <c r="P407" s="49"/>
      <c r="Q407" s="49">
        <f t="shared" si="22"/>
        <v>0</v>
      </c>
      <c r="R407" s="49">
        <f t="shared" si="23"/>
        <v>0</v>
      </c>
      <c r="S407" s="315"/>
      <c r="T407" s="315"/>
      <c r="U407" s="315"/>
      <c r="V407" s="315"/>
      <c r="W407" s="315"/>
      <c r="X407" s="315"/>
    </row>
    <row r="408" spans="1:24" ht="27.75" customHeight="1" x14ac:dyDescent="0.2">
      <c r="A408" s="813"/>
      <c r="B408" s="857">
        <f t="shared" si="24"/>
        <v>386</v>
      </c>
      <c r="C408" s="858"/>
      <c r="D408" s="855"/>
      <c r="E408" s="855"/>
      <c r="F408" s="855"/>
      <c r="G408" s="855"/>
      <c r="H408" s="855"/>
      <c r="I408" s="855"/>
      <c r="J408" s="855"/>
      <c r="K408" s="855"/>
      <c r="L408" s="859"/>
      <c r="M408" s="814"/>
      <c r="N408" s="839">
        <f t="shared" si="25"/>
        <v>0</v>
      </c>
      <c r="O408" s="816"/>
      <c r="P408" s="49"/>
      <c r="Q408" s="49">
        <f t="shared" ref="Q408:Q422" si="26">SUMIF(Q4GrwrNum,B408,Q4GrwrValue)</f>
        <v>0</v>
      </c>
      <c r="R408" s="49">
        <f t="shared" ref="R408:R422" si="27">SUMIF(DPGrwrNum,B408,DPGrwrValue)</f>
        <v>0</v>
      </c>
      <c r="S408" s="315"/>
      <c r="T408" s="315"/>
      <c r="U408" s="315"/>
      <c r="V408" s="315"/>
      <c r="W408" s="315"/>
      <c r="X408" s="315"/>
    </row>
    <row r="409" spans="1:24" ht="27.75" customHeight="1" x14ac:dyDescent="0.2">
      <c r="A409" s="813"/>
      <c r="B409" s="857">
        <f t="shared" si="24"/>
        <v>387</v>
      </c>
      <c r="C409" s="858"/>
      <c r="D409" s="855"/>
      <c r="E409" s="855"/>
      <c r="F409" s="855"/>
      <c r="G409" s="855"/>
      <c r="H409" s="855"/>
      <c r="I409" s="855"/>
      <c r="J409" s="855"/>
      <c r="K409" s="855"/>
      <c r="L409" s="859"/>
      <c r="M409" s="814"/>
      <c r="N409" s="839">
        <f t="shared" si="25"/>
        <v>0</v>
      </c>
      <c r="O409" s="816"/>
      <c r="P409" s="49"/>
      <c r="Q409" s="49">
        <f t="shared" si="26"/>
        <v>0</v>
      </c>
      <c r="R409" s="49">
        <f t="shared" si="27"/>
        <v>0</v>
      </c>
      <c r="S409" s="315"/>
      <c r="T409" s="315"/>
      <c r="U409" s="315"/>
      <c r="V409" s="315"/>
      <c r="W409" s="315"/>
      <c r="X409" s="315"/>
    </row>
    <row r="410" spans="1:24" ht="27.75" customHeight="1" x14ac:dyDescent="0.2">
      <c r="A410" s="813"/>
      <c r="B410" s="857">
        <f t="shared" si="24"/>
        <v>388</v>
      </c>
      <c r="C410" s="858"/>
      <c r="D410" s="855"/>
      <c r="E410" s="855"/>
      <c r="F410" s="855"/>
      <c r="G410" s="855"/>
      <c r="H410" s="855"/>
      <c r="I410" s="855"/>
      <c r="J410" s="855"/>
      <c r="K410" s="855"/>
      <c r="L410" s="859"/>
      <c r="M410" s="814"/>
      <c r="N410" s="839">
        <f t="shared" si="25"/>
        <v>0</v>
      </c>
      <c r="O410" s="816"/>
      <c r="P410" s="49"/>
      <c r="Q410" s="49">
        <f t="shared" si="26"/>
        <v>0</v>
      </c>
      <c r="R410" s="49">
        <f t="shared" si="27"/>
        <v>0</v>
      </c>
      <c r="S410" s="315"/>
      <c r="T410" s="315"/>
      <c r="U410" s="315"/>
      <c r="V410" s="315"/>
      <c r="W410" s="315"/>
      <c r="X410" s="315"/>
    </row>
    <row r="411" spans="1:24" ht="27.75" customHeight="1" x14ac:dyDescent="0.2">
      <c r="A411" s="813"/>
      <c r="B411" s="857">
        <f t="shared" si="24"/>
        <v>389</v>
      </c>
      <c r="C411" s="858"/>
      <c r="D411" s="855"/>
      <c r="E411" s="855"/>
      <c r="F411" s="855"/>
      <c r="G411" s="855"/>
      <c r="H411" s="855"/>
      <c r="I411" s="855"/>
      <c r="J411" s="855"/>
      <c r="K411" s="855"/>
      <c r="L411" s="859"/>
      <c r="M411" s="814"/>
      <c r="N411" s="839">
        <f t="shared" si="25"/>
        <v>0</v>
      </c>
      <c r="O411" s="816"/>
      <c r="P411" s="49"/>
      <c r="Q411" s="49">
        <f t="shared" si="26"/>
        <v>0</v>
      </c>
      <c r="R411" s="49">
        <f t="shared" si="27"/>
        <v>0</v>
      </c>
      <c r="S411" s="315"/>
      <c r="T411" s="315"/>
      <c r="U411" s="315"/>
      <c r="V411" s="315"/>
      <c r="W411" s="315"/>
      <c r="X411" s="315"/>
    </row>
    <row r="412" spans="1:24" ht="27.75" customHeight="1" x14ac:dyDescent="0.2">
      <c r="A412" s="813"/>
      <c r="B412" s="857">
        <f t="shared" si="24"/>
        <v>390</v>
      </c>
      <c r="C412" s="858"/>
      <c r="D412" s="855"/>
      <c r="E412" s="855"/>
      <c r="F412" s="855"/>
      <c r="G412" s="855"/>
      <c r="H412" s="855"/>
      <c r="I412" s="855"/>
      <c r="J412" s="855"/>
      <c r="K412" s="855"/>
      <c r="L412" s="859"/>
      <c r="M412" s="814"/>
      <c r="N412" s="839">
        <f t="shared" si="25"/>
        <v>0</v>
      </c>
      <c r="O412" s="816"/>
      <c r="P412" s="49"/>
      <c r="Q412" s="49">
        <f t="shared" si="26"/>
        <v>0</v>
      </c>
      <c r="R412" s="49">
        <f t="shared" si="27"/>
        <v>0</v>
      </c>
      <c r="S412" s="315"/>
      <c r="T412" s="315"/>
      <c r="U412" s="315"/>
      <c r="V412" s="315"/>
      <c r="W412" s="315"/>
      <c r="X412" s="315"/>
    </row>
    <row r="413" spans="1:24" ht="27.75" customHeight="1" x14ac:dyDescent="0.2">
      <c r="A413" s="813"/>
      <c r="B413" s="857">
        <f t="shared" si="24"/>
        <v>391</v>
      </c>
      <c r="C413" s="858"/>
      <c r="D413" s="855"/>
      <c r="E413" s="855"/>
      <c r="F413" s="855"/>
      <c r="G413" s="855"/>
      <c r="H413" s="855"/>
      <c r="I413" s="855"/>
      <c r="J413" s="855"/>
      <c r="K413" s="855"/>
      <c r="L413" s="859"/>
      <c r="M413" s="814"/>
      <c r="N413" s="839">
        <f t="shared" si="25"/>
        <v>0</v>
      </c>
      <c r="O413" s="816"/>
      <c r="P413" s="49"/>
      <c r="Q413" s="49">
        <f t="shared" si="26"/>
        <v>0</v>
      </c>
      <c r="R413" s="49">
        <f t="shared" si="27"/>
        <v>0</v>
      </c>
      <c r="S413" s="315"/>
      <c r="T413" s="315"/>
      <c r="U413" s="315"/>
      <c r="V413" s="315"/>
      <c r="W413" s="315"/>
      <c r="X413" s="315"/>
    </row>
    <row r="414" spans="1:24" ht="27.75" customHeight="1" x14ac:dyDescent="0.2">
      <c r="A414" s="813"/>
      <c r="B414" s="857">
        <f t="shared" si="24"/>
        <v>392</v>
      </c>
      <c r="C414" s="858"/>
      <c r="D414" s="855"/>
      <c r="E414" s="855"/>
      <c r="F414" s="855"/>
      <c r="G414" s="855"/>
      <c r="H414" s="855"/>
      <c r="I414" s="855"/>
      <c r="J414" s="855"/>
      <c r="K414" s="855"/>
      <c r="L414" s="859"/>
      <c r="M414" s="814"/>
      <c r="N414" s="839">
        <f t="shared" si="25"/>
        <v>0</v>
      </c>
      <c r="O414" s="816"/>
      <c r="P414" s="49"/>
      <c r="Q414" s="49">
        <f t="shared" si="26"/>
        <v>0</v>
      </c>
      <c r="R414" s="49">
        <f t="shared" si="27"/>
        <v>0</v>
      </c>
      <c r="S414" s="315"/>
      <c r="T414" s="315"/>
      <c r="U414" s="315"/>
      <c r="V414" s="315"/>
      <c r="W414" s="315"/>
      <c r="X414" s="315"/>
    </row>
    <row r="415" spans="1:24" ht="27.75" customHeight="1" x14ac:dyDescent="0.2">
      <c r="A415" s="813"/>
      <c r="B415" s="857">
        <f t="shared" si="24"/>
        <v>393</v>
      </c>
      <c r="C415" s="858"/>
      <c r="D415" s="855"/>
      <c r="E415" s="855"/>
      <c r="F415" s="855"/>
      <c r="G415" s="855"/>
      <c r="H415" s="855"/>
      <c r="I415" s="855"/>
      <c r="J415" s="855"/>
      <c r="K415" s="855"/>
      <c r="L415" s="859"/>
      <c r="M415" s="814"/>
      <c r="N415" s="839">
        <f t="shared" si="25"/>
        <v>0</v>
      </c>
      <c r="O415" s="816"/>
      <c r="P415" s="49"/>
      <c r="Q415" s="49">
        <f t="shared" si="26"/>
        <v>0</v>
      </c>
      <c r="R415" s="49">
        <f t="shared" si="27"/>
        <v>0</v>
      </c>
      <c r="S415" s="315"/>
      <c r="T415" s="315"/>
      <c r="U415" s="315"/>
      <c r="V415" s="315"/>
      <c r="W415" s="315"/>
      <c r="X415" s="315"/>
    </row>
    <row r="416" spans="1:24" ht="27.75" customHeight="1" x14ac:dyDescent="0.2">
      <c r="A416" s="813"/>
      <c r="B416" s="857">
        <f t="shared" si="24"/>
        <v>394</v>
      </c>
      <c r="C416" s="858"/>
      <c r="D416" s="855"/>
      <c r="E416" s="855"/>
      <c r="F416" s="855"/>
      <c r="G416" s="855"/>
      <c r="H416" s="855"/>
      <c r="I416" s="855"/>
      <c r="J416" s="855"/>
      <c r="K416" s="855"/>
      <c r="L416" s="859"/>
      <c r="M416" s="814"/>
      <c r="N416" s="839">
        <f t="shared" si="25"/>
        <v>0</v>
      </c>
      <c r="O416" s="816"/>
      <c r="P416" s="49"/>
      <c r="Q416" s="49">
        <f t="shared" si="26"/>
        <v>0</v>
      </c>
      <c r="R416" s="49">
        <f t="shared" si="27"/>
        <v>0</v>
      </c>
      <c r="S416" s="315"/>
      <c r="T416" s="315"/>
      <c r="U416" s="315"/>
      <c r="V416" s="315"/>
      <c r="W416" s="315"/>
      <c r="X416" s="315"/>
    </row>
    <row r="417" spans="1:24" ht="27.75" customHeight="1" x14ac:dyDescent="0.2">
      <c r="A417" s="813"/>
      <c r="B417" s="857">
        <f t="shared" si="24"/>
        <v>395</v>
      </c>
      <c r="C417" s="858"/>
      <c r="D417" s="855"/>
      <c r="E417" s="855"/>
      <c r="F417" s="855"/>
      <c r="G417" s="855"/>
      <c r="H417" s="855"/>
      <c r="I417" s="855"/>
      <c r="J417" s="855"/>
      <c r="K417" s="855"/>
      <c r="L417" s="859"/>
      <c r="M417" s="814"/>
      <c r="N417" s="839">
        <f t="shared" si="25"/>
        <v>0</v>
      </c>
      <c r="O417" s="816"/>
      <c r="P417" s="49"/>
      <c r="Q417" s="49">
        <f t="shared" si="26"/>
        <v>0</v>
      </c>
      <c r="R417" s="49">
        <f t="shared" si="27"/>
        <v>0</v>
      </c>
      <c r="S417" s="315"/>
      <c r="T417" s="315"/>
      <c r="U417" s="315"/>
      <c r="V417" s="315"/>
      <c r="W417" s="315"/>
      <c r="X417" s="315"/>
    </row>
    <row r="418" spans="1:24" ht="27.75" customHeight="1" x14ac:dyDescent="0.2">
      <c r="A418" s="813"/>
      <c r="B418" s="857">
        <f t="shared" si="24"/>
        <v>396</v>
      </c>
      <c r="C418" s="858"/>
      <c r="D418" s="855"/>
      <c r="E418" s="855"/>
      <c r="F418" s="855"/>
      <c r="G418" s="855"/>
      <c r="H418" s="855"/>
      <c r="I418" s="855"/>
      <c r="J418" s="855"/>
      <c r="K418" s="855"/>
      <c r="L418" s="859"/>
      <c r="M418" s="814"/>
      <c r="N418" s="839">
        <f t="shared" si="25"/>
        <v>0</v>
      </c>
      <c r="O418" s="816"/>
      <c r="P418" s="49"/>
      <c r="Q418" s="49">
        <f t="shared" si="26"/>
        <v>0</v>
      </c>
      <c r="R418" s="49">
        <f t="shared" si="27"/>
        <v>0</v>
      </c>
      <c r="S418" s="315"/>
      <c r="T418" s="315"/>
      <c r="U418" s="315"/>
      <c r="V418" s="315"/>
      <c r="W418" s="315"/>
      <c r="X418" s="315"/>
    </row>
    <row r="419" spans="1:24" ht="27.75" customHeight="1" x14ac:dyDescent="0.2">
      <c r="A419" s="813"/>
      <c r="B419" s="857">
        <f t="shared" si="24"/>
        <v>397</v>
      </c>
      <c r="C419" s="858"/>
      <c r="D419" s="855"/>
      <c r="E419" s="855"/>
      <c r="F419" s="855"/>
      <c r="G419" s="855"/>
      <c r="H419" s="855"/>
      <c r="I419" s="855"/>
      <c r="J419" s="855"/>
      <c r="K419" s="855"/>
      <c r="L419" s="859"/>
      <c r="M419" s="814"/>
      <c r="N419" s="839">
        <f t="shared" si="25"/>
        <v>0</v>
      </c>
      <c r="O419" s="816"/>
      <c r="P419" s="49"/>
      <c r="Q419" s="49">
        <f t="shared" si="26"/>
        <v>0</v>
      </c>
      <c r="R419" s="49">
        <f t="shared" si="27"/>
        <v>0</v>
      </c>
      <c r="S419" s="315"/>
      <c r="T419" s="315"/>
      <c r="U419" s="315"/>
      <c r="V419" s="315"/>
      <c r="W419" s="315"/>
      <c r="X419" s="315"/>
    </row>
    <row r="420" spans="1:24" ht="27.75" customHeight="1" x14ac:dyDescent="0.2">
      <c r="A420" s="813"/>
      <c r="B420" s="857">
        <f t="shared" si="24"/>
        <v>398</v>
      </c>
      <c r="C420" s="858"/>
      <c r="D420" s="855"/>
      <c r="E420" s="855"/>
      <c r="F420" s="855"/>
      <c r="G420" s="855"/>
      <c r="H420" s="855"/>
      <c r="I420" s="855"/>
      <c r="J420" s="855"/>
      <c r="K420" s="855"/>
      <c r="L420" s="859"/>
      <c r="M420" s="814"/>
      <c r="N420" s="839">
        <f t="shared" si="25"/>
        <v>0</v>
      </c>
      <c r="O420" s="816"/>
      <c r="P420" s="49"/>
      <c r="Q420" s="49">
        <f t="shared" si="26"/>
        <v>0</v>
      </c>
      <c r="R420" s="49">
        <f t="shared" si="27"/>
        <v>0</v>
      </c>
      <c r="S420" s="315"/>
      <c r="T420" s="315"/>
      <c r="U420" s="315"/>
      <c r="V420" s="315"/>
      <c r="W420" s="315"/>
      <c r="X420" s="315"/>
    </row>
    <row r="421" spans="1:24" ht="27.75" customHeight="1" x14ac:dyDescent="0.2">
      <c r="A421" s="813"/>
      <c r="B421" s="857">
        <f t="shared" si="24"/>
        <v>399</v>
      </c>
      <c r="C421" s="858"/>
      <c r="D421" s="855"/>
      <c r="E421" s="855"/>
      <c r="F421" s="855"/>
      <c r="G421" s="855"/>
      <c r="H421" s="855"/>
      <c r="I421" s="855"/>
      <c r="J421" s="855"/>
      <c r="K421" s="855"/>
      <c r="L421" s="859"/>
      <c r="M421" s="814"/>
      <c r="N421" s="839">
        <f t="shared" si="25"/>
        <v>0</v>
      </c>
      <c r="O421" s="816"/>
      <c r="P421" s="49"/>
      <c r="Q421" s="49">
        <f t="shared" si="26"/>
        <v>0</v>
      </c>
      <c r="R421" s="49">
        <f t="shared" si="27"/>
        <v>0</v>
      </c>
      <c r="S421" s="315"/>
      <c r="T421" s="315"/>
      <c r="U421" s="315"/>
      <c r="V421" s="315"/>
      <c r="W421" s="315"/>
      <c r="X421" s="315"/>
    </row>
    <row r="422" spans="1:24" ht="27.75" customHeight="1" thickBot="1" x14ac:dyDescent="0.25">
      <c r="A422" s="813"/>
      <c r="B422" s="857">
        <f t="shared" si="24"/>
        <v>400</v>
      </c>
      <c r="C422" s="858"/>
      <c r="D422" s="855"/>
      <c r="E422" s="855"/>
      <c r="F422" s="855"/>
      <c r="G422" s="855"/>
      <c r="H422" s="855"/>
      <c r="I422" s="855"/>
      <c r="J422" s="855"/>
      <c r="K422" s="855"/>
      <c r="L422" s="859"/>
      <c r="M422" s="814"/>
      <c r="N422" s="839">
        <f t="shared" si="25"/>
        <v>0</v>
      </c>
      <c r="O422" s="816"/>
      <c r="P422" s="49"/>
      <c r="Q422" s="49">
        <f t="shared" si="26"/>
        <v>0</v>
      </c>
      <c r="R422" s="49">
        <f t="shared" si="27"/>
        <v>0</v>
      </c>
      <c r="S422" s="315"/>
      <c r="T422" s="315"/>
      <c r="U422" s="315"/>
      <c r="V422" s="315"/>
      <c r="W422" s="315"/>
      <c r="X422" s="315"/>
    </row>
    <row r="423" spans="1:24" ht="14.25" customHeight="1" thickTop="1" thickBot="1" x14ac:dyDescent="0.25">
      <c r="A423" s="813"/>
      <c r="B423" s="814"/>
      <c r="C423" s="814"/>
      <c r="D423" s="814"/>
      <c r="E423" s="814"/>
      <c r="F423" s="814"/>
      <c r="G423" s="814"/>
      <c r="H423" s="814"/>
      <c r="I423" s="814"/>
      <c r="J423" s="814"/>
      <c r="K423" s="814"/>
      <c r="L423" s="845">
        <f>+L20</f>
        <v>0</v>
      </c>
      <c r="M423" s="814"/>
      <c r="N423" s="839">
        <f>+N20</f>
        <v>0</v>
      </c>
      <c r="O423" s="816"/>
      <c r="P423" s="315"/>
      <c r="Q423" s="315"/>
      <c r="R423" s="315"/>
      <c r="S423" s="315"/>
      <c r="T423" s="315"/>
      <c r="U423" s="315"/>
      <c r="V423" s="315"/>
      <c r="W423" s="315"/>
      <c r="X423" s="315"/>
    </row>
    <row r="424" spans="1:24" ht="6" customHeight="1" thickTop="1" x14ac:dyDescent="0.2">
      <c r="A424" s="813"/>
      <c r="B424" s="814"/>
      <c r="C424" s="814"/>
      <c r="D424" s="814"/>
      <c r="E424" s="814"/>
      <c r="F424" s="814"/>
      <c r="G424" s="814"/>
      <c r="H424" s="814"/>
      <c r="I424" s="814"/>
      <c r="J424" s="814"/>
      <c r="K424" s="814"/>
      <c r="L424" s="814"/>
      <c r="M424" s="814"/>
      <c r="N424" s="814"/>
      <c r="O424" s="816"/>
      <c r="P424" s="315"/>
      <c r="Q424" s="315"/>
      <c r="R424" s="315"/>
      <c r="S424" s="315"/>
      <c r="T424" s="315"/>
      <c r="U424" s="315"/>
      <c r="V424" s="315"/>
      <c r="W424" s="315"/>
      <c r="X424" s="315"/>
    </row>
    <row r="425" spans="1:24" ht="4.5" customHeight="1" x14ac:dyDescent="0.2">
      <c r="A425" s="860"/>
      <c r="B425" s="861"/>
      <c r="C425" s="861"/>
      <c r="D425" s="861"/>
      <c r="E425" s="861"/>
      <c r="F425" s="861"/>
      <c r="G425" s="861"/>
      <c r="H425" s="861"/>
      <c r="I425" s="861"/>
      <c r="J425" s="861"/>
      <c r="K425" s="861"/>
      <c r="L425" s="861"/>
      <c r="M425" s="861"/>
      <c r="N425" s="861"/>
      <c r="O425" s="862"/>
      <c r="P425" s="315"/>
      <c r="Q425" s="315"/>
      <c r="R425" s="315"/>
      <c r="S425" s="315"/>
      <c r="T425" s="315"/>
      <c r="U425" s="315"/>
      <c r="V425" s="315"/>
      <c r="W425" s="315"/>
      <c r="X425" s="315"/>
    </row>
    <row r="426" spans="1:24" x14ac:dyDescent="0.2">
      <c r="A426" s="315"/>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row>
    <row r="427" spans="1:24" x14ac:dyDescent="0.2">
      <c r="A427" s="315"/>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row>
    <row r="428" spans="1:24" x14ac:dyDescent="0.2">
      <c r="A428" s="315"/>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row>
    <row r="429" spans="1:24" x14ac:dyDescent="0.2">
      <c r="A429" s="315"/>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row>
  </sheetData>
  <sheetProtection password="C01D" sheet="1" objects="1" scenarios="1"/>
  <mergeCells count="1">
    <mergeCell ref="D4:D6"/>
  </mergeCells>
  <conditionalFormatting sqref="N20">
    <cfRule type="expression" dxfId="30" priority="13" stopIfTrue="1">
      <formula>+Q20+R20 &gt;0</formula>
    </cfRule>
  </conditionalFormatting>
  <conditionalFormatting sqref="N21">
    <cfRule type="expression" dxfId="29" priority="12" stopIfTrue="1">
      <formula>+Q20+R20 &gt;0</formula>
    </cfRule>
  </conditionalFormatting>
  <conditionalFormatting sqref="N23:N422">
    <cfRule type="expression" dxfId="28" priority="11" stopIfTrue="1">
      <formula>+Q23+R23&gt;0</formula>
    </cfRule>
  </conditionalFormatting>
  <conditionalFormatting sqref="N22">
    <cfRule type="expression" dxfId="27" priority="9" stopIfTrue="1">
      <formula>+Q20+R20 +N22 = +Q20+R20</formula>
    </cfRule>
    <cfRule type="expression" dxfId="26" priority="10" stopIfTrue="1">
      <formula>+Q20+R20 &gt;0</formula>
    </cfRule>
  </conditionalFormatting>
  <conditionalFormatting sqref="N423">
    <cfRule type="expression" dxfId="25" priority="8" stopIfTrue="1">
      <formula>+N423 &gt;0</formula>
    </cfRule>
  </conditionalFormatting>
  <conditionalFormatting sqref="L22 E13 E3:E7">
    <cfRule type="expression" dxfId="24" priority="7" stopIfTrue="1">
      <formula>ISNA(+E3)</formula>
    </cfRule>
  </conditionalFormatting>
  <conditionalFormatting sqref="C4">
    <cfRule type="cellIs" dxfId="23" priority="6" stopIfTrue="1" operator="notEqual">
      <formula>+POID</formula>
    </cfRule>
  </conditionalFormatting>
  <conditionalFormatting sqref="C22">
    <cfRule type="cellIs" dxfId="22" priority="5" stopIfTrue="1" operator="notEqual">
      <formula>+Operation</formula>
    </cfRule>
  </conditionalFormatting>
  <conditionalFormatting sqref="E17">
    <cfRule type="expression" dxfId="21" priority="3" stopIfTrue="1">
      <formula>+Grwr_chk &gt;0</formula>
    </cfRule>
    <cfRule type="expression" dxfId="20" priority="4" stopIfTrue="1">
      <formula>+E17&lt;&gt;0</formula>
    </cfRule>
  </conditionalFormatting>
  <conditionalFormatting sqref="E18">
    <cfRule type="expression" dxfId="19" priority="1" stopIfTrue="1">
      <formula>+Grwr_chk &gt; 0</formula>
    </cfRule>
    <cfRule type="expression" dxfId="18"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3"/>
  <sheetViews>
    <sheetView workbookViewId="0">
      <selection activeCell="G42" sqref="G42"/>
    </sheetView>
  </sheetViews>
  <sheetFormatPr defaultRowHeight="12.75" x14ac:dyDescent="0.2"/>
  <cols>
    <col min="1" max="1" width="1.7109375" style="49" customWidth="1"/>
    <col min="2" max="2" width="1.85546875" style="49" customWidth="1"/>
    <col min="3" max="3" width="3.140625" style="49" customWidth="1"/>
    <col min="4" max="4" width="31" style="49" customWidth="1"/>
    <col min="5" max="5" width="1.140625" style="49" customWidth="1"/>
    <col min="6" max="6" width="8.28515625" style="49" customWidth="1"/>
    <col min="7" max="7" width="17.140625" style="49" customWidth="1"/>
    <col min="8" max="8" width="18.7109375" style="49" customWidth="1"/>
    <col min="9" max="9" width="18.140625" style="49" customWidth="1"/>
    <col min="10" max="10" width="4.42578125" style="49" customWidth="1"/>
    <col min="11" max="11" width="49.28515625" style="49" customWidth="1"/>
    <col min="12" max="16384" width="9.140625" style="49"/>
  </cols>
  <sheetData>
    <row r="1" spans="1:10" ht="30" customHeight="1" x14ac:dyDescent="0.25">
      <c r="A1" s="41"/>
      <c r="B1" s="6"/>
      <c r="C1" s="24" t="s">
        <v>338</v>
      </c>
      <c r="D1" s="6"/>
      <c r="E1" s="6"/>
      <c r="F1" s="6"/>
      <c r="G1" s="6"/>
      <c r="H1" s="6"/>
      <c r="I1" s="6"/>
      <c r="J1" s="7"/>
    </row>
    <row r="2" spans="1:10" x14ac:dyDescent="0.2">
      <c r="A2" s="12"/>
      <c r="B2" s="17"/>
      <c r="C2" s="19" t="s">
        <v>339</v>
      </c>
      <c r="D2" s="17"/>
      <c r="E2" s="17"/>
      <c r="F2" s="17"/>
      <c r="G2" s="17"/>
      <c r="H2" s="17"/>
      <c r="I2" s="17"/>
      <c r="J2" s="10"/>
    </row>
    <row r="3" spans="1:10" x14ac:dyDescent="0.2">
      <c r="A3" s="12"/>
      <c r="B3" s="9"/>
      <c r="C3" s="9"/>
      <c r="D3" s="9"/>
      <c r="E3" s="9"/>
      <c r="F3" s="9"/>
      <c r="G3" s="9"/>
      <c r="H3" s="9"/>
      <c r="I3" s="9"/>
      <c r="J3" s="10"/>
    </row>
    <row r="4" spans="1:10" x14ac:dyDescent="0.2">
      <c r="A4" s="12"/>
      <c r="B4" s="9"/>
      <c r="C4" s="9"/>
      <c r="D4" s="256" t="str">
        <f>IF(+Operation=0, "YOUR FIRM'S NAME IS MISSING.", +Operation)</f>
        <v>YOUR FIRM'S NAME IS MISSING.</v>
      </c>
      <c r="E4" s="9"/>
      <c r="F4" s="9"/>
      <c r="G4" s="9"/>
      <c r="H4" s="256" t="str">
        <f>IF(ISNUMBER(+POID), IF(+POID &gt;300000000, IF(+POID &gt;999999999, "INVALID ID NUMBER", +POID ), "INVALID ID NUMBER" ), "YOUR ID NUMBER IS MISSING.")</f>
        <v>YOUR ID NUMBER IS MISSING.</v>
      </c>
      <c r="I4" s="256"/>
      <c r="J4" s="10"/>
    </row>
    <row r="5" spans="1:10" ht="13.5" thickBot="1" x14ac:dyDescent="0.25">
      <c r="A5" s="565"/>
      <c r="B5" s="566"/>
      <c r="C5" s="566"/>
      <c r="D5" s="566"/>
      <c r="E5" s="566"/>
      <c r="F5" s="566"/>
      <c r="G5" s="566"/>
      <c r="H5" s="566"/>
      <c r="I5" s="566"/>
      <c r="J5" s="567"/>
    </row>
    <row r="6" spans="1:10" ht="19.5" customHeight="1" thickTop="1" x14ac:dyDescent="0.25">
      <c r="A6" s="12"/>
      <c r="B6" s="26" t="s">
        <v>1228</v>
      </c>
      <c r="C6" s="9"/>
      <c r="D6" s="9"/>
      <c r="E6" s="11"/>
      <c r="F6" s="882">
        <v>1E-3</v>
      </c>
      <c r="G6" s="11" t="s">
        <v>1013</v>
      </c>
      <c r="H6" s="558">
        <f>+PDArate*1000</f>
        <v>1</v>
      </c>
      <c r="I6" s="11" t="s">
        <v>1014</v>
      </c>
      <c r="J6" s="10"/>
    </row>
    <row r="7" spans="1:10" ht="6.75" customHeight="1" x14ac:dyDescent="0.25">
      <c r="A7" s="13"/>
      <c r="B7" s="573"/>
      <c r="C7" s="42"/>
      <c r="D7" s="42"/>
      <c r="E7" s="572"/>
      <c r="F7" s="571"/>
      <c r="G7" s="572"/>
      <c r="H7" s="574"/>
      <c r="I7" s="572"/>
      <c r="J7" s="14"/>
    </row>
    <row r="8" spans="1:10" ht="15" customHeight="1" x14ac:dyDescent="0.2">
      <c r="A8" s="12"/>
      <c r="B8" s="9"/>
      <c r="C8" s="161" t="s">
        <v>212</v>
      </c>
      <c r="D8" s="9"/>
      <c r="E8" s="9"/>
      <c r="F8" s="9"/>
      <c r="G8" s="9"/>
      <c r="H8" s="9"/>
      <c r="I8" s="9"/>
      <c r="J8" s="10"/>
    </row>
    <row r="9" spans="1:10" x14ac:dyDescent="0.2">
      <c r="A9" s="12"/>
      <c r="B9" s="9"/>
      <c r="C9" s="161"/>
      <c r="D9" s="9" t="str">
        <f>IF(+DPindicator1 &lt;&gt; +DPindicator2, "On Data Page: Missing a value for either All Purchased Tons --or-- Wtd. Avg. Price Per Ton.", " ")</f>
        <v xml:space="preserve"> </v>
      </c>
      <c r="E9" s="9"/>
      <c r="F9" s="9"/>
      <c r="G9" s="9"/>
      <c r="H9" s="9"/>
      <c r="I9" s="9"/>
      <c r="J9" s="10"/>
    </row>
    <row r="10" spans="1:10" x14ac:dyDescent="0.2">
      <c r="A10" s="12"/>
      <c r="B10" s="9"/>
      <c r="C10" s="9"/>
      <c r="D10" s="9" t="s">
        <v>213</v>
      </c>
      <c r="E10" s="9"/>
      <c r="F10" s="9"/>
      <c r="G10" s="9"/>
      <c r="H10" s="189">
        <f>+DPpda1a</f>
        <v>0</v>
      </c>
      <c r="I10" s="448"/>
      <c r="J10" s="10"/>
    </row>
    <row r="11" spans="1:10" x14ac:dyDescent="0.2">
      <c r="A11" s="12"/>
      <c r="B11" s="9"/>
      <c r="C11" s="9"/>
      <c r="D11" s="9"/>
      <c r="E11" s="9"/>
      <c r="F11" s="9"/>
      <c r="G11" s="9"/>
      <c r="H11" s="443"/>
      <c r="I11" s="17"/>
      <c r="J11" s="10"/>
    </row>
    <row r="12" spans="1:10" x14ac:dyDescent="0.2">
      <c r="A12" s="12"/>
      <c r="B12" s="9"/>
      <c r="C12" s="9"/>
      <c r="D12" s="9" t="s">
        <v>222</v>
      </c>
      <c r="E12" s="9"/>
      <c r="F12" s="9"/>
      <c r="G12" s="9"/>
      <c r="H12" s="9"/>
      <c r="I12" s="9"/>
      <c r="J12" s="10"/>
    </row>
    <row r="13" spans="1:10" x14ac:dyDescent="0.2">
      <c r="A13" s="12"/>
      <c r="B13" s="9"/>
      <c r="C13" s="9"/>
      <c r="D13" s="440" t="s">
        <v>228</v>
      </c>
      <c r="E13" s="440"/>
      <c r="F13" s="882">
        <f>+PDArate</f>
        <v>1E-3</v>
      </c>
      <c r="G13" s="11" t="s">
        <v>229</v>
      </c>
      <c r="H13" s="448"/>
      <c r="I13" s="189">
        <f>+DPpda1a *PDArate</f>
        <v>0</v>
      </c>
      <c r="J13" s="10"/>
    </row>
    <row r="14" spans="1:10" x14ac:dyDescent="0.2">
      <c r="A14" s="13"/>
      <c r="B14" s="42"/>
      <c r="C14" s="42"/>
      <c r="D14" s="570"/>
      <c r="E14" s="570"/>
      <c r="F14" s="571"/>
      <c r="G14" s="572"/>
      <c r="H14" s="572"/>
      <c r="I14" s="572"/>
      <c r="J14" s="14"/>
    </row>
    <row r="15" spans="1:10" x14ac:dyDescent="0.2">
      <c r="A15" s="12"/>
      <c r="B15" s="9"/>
      <c r="C15" s="9"/>
      <c r="D15" s="9"/>
      <c r="E15" s="9"/>
      <c r="F15" s="9"/>
      <c r="G15" s="9"/>
      <c r="H15" s="9"/>
      <c r="I15" s="9"/>
      <c r="J15" s="10"/>
    </row>
    <row r="16" spans="1:10" x14ac:dyDescent="0.2">
      <c r="A16" s="12"/>
      <c r="B16" s="9"/>
      <c r="C16" s="161" t="s">
        <v>216</v>
      </c>
      <c r="D16" s="9"/>
      <c r="E16" s="9"/>
      <c r="F16" s="9"/>
      <c r="G16" s="444" t="s">
        <v>1037</v>
      </c>
      <c r="H16" s="444" t="s">
        <v>213</v>
      </c>
      <c r="I16" s="444" t="s">
        <v>1038</v>
      </c>
      <c r="J16" s="10"/>
    </row>
    <row r="17" spans="1:11" x14ac:dyDescent="0.2">
      <c r="A17" s="12"/>
      <c r="B17" s="9"/>
      <c r="C17" s="161"/>
      <c r="D17" s="11"/>
      <c r="E17" s="9"/>
      <c r="F17" s="9"/>
      <c r="G17" s="446"/>
      <c r="H17" s="446"/>
      <c r="I17" s="447" t="s">
        <v>1040</v>
      </c>
      <c r="J17" s="10"/>
    </row>
    <row r="18" spans="1:11" ht="13.5" thickBot="1" x14ac:dyDescent="0.25">
      <c r="A18" s="12"/>
      <c r="B18" s="9"/>
      <c r="C18" s="9"/>
      <c r="D18" s="11" t="s">
        <v>1010</v>
      </c>
      <c r="E18" s="11"/>
      <c r="F18" s="9"/>
      <c r="G18" s="552" t="s">
        <v>1294</v>
      </c>
      <c r="H18" s="445"/>
      <c r="I18" s="883">
        <f>+PDArate</f>
        <v>1E-3</v>
      </c>
      <c r="J18" s="10"/>
    </row>
    <row r="19" spans="1:11" x14ac:dyDescent="0.2">
      <c r="A19" s="12"/>
      <c r="B19" s="9"/>
      <c r="C19" s="9"/>
      <c r="D19" s="556" t="s">
        <v>885</v>
      </c>
      <c r="E19" s="531"/>
      <c r="F19" s="545"/>
      <c r="G19" s="555">
        <f>+Q2grown</f>
        <v>0</v>
      </c>
      <c r="H19" s="553">
        <f>+Q2value</f>
        <v>0</v>
      </c>
      <c r="I19" s="560">
        <f>+H19*PDArate</f>
        <v>0</v>
      </c>
      <c r="J19" s="10"/>
      <c r="K19" s="49" t="str">
        <f>IF(Q2P1bErr &gt;0, "Assessment Calcuation Error in Question 2.", "")</f>
        <v/>
      </c>
    </row>
    <row r="20" spans="1:11" x14ac:dyDescent="0.2">
      <c r="A20" s="12"/>
      <c r="B20" s="9"/>
      <c r="C20" s="9"/>
      <c r="D20" s="556" t="s">
        <v>886</v>
      </c>
      <c r="E20" s="531"/>
      <c r="F20" s="545"/>
      <c r="G20" s="555">
        <f>+Q4Tons</f>
        <v>0</v>
      </c>
      <c r="H20" s="553">
        <f>+Q4Value</f>
        <v>0</v>
      </c>
      <c r="I20" s="561">
        <f>+H20*PDArate</f>
        <v>0</v>
      </c>
      <c r="J20" s="10"/>
      <c r="K20" s="49" t="str">
        <f>IF(Q4P1bErr &gt;0, "Assessment Calcuation Error in Question 4.", "")</f>
        <v/>
      </c>
    </row>
    <row r="21" spans="1:11" x14ac:dyDescent="0.2">
      <c r="A21" s="12"/>
      <c r="B21" s="9"/>
      <c r="C21" s="9"/>
      <c r="D21" s="556" t="s">
        <v>990</v>
      </c>
      <c r="E21" s="531"/>
      <c r="F21" s="545"/>
      <c r="G21" s="555">
        <f>+DPgrowcrush</f>
        <v>0</v>
      </c>
      <c r="H21" s="553">
        <f>+DPpda1b</f>
        <v>0</v>
      </c>
      <c r="I21" s="560">
        <f>+H21*PDArate</f>
        <v>0</v>
      </c>
      <c r="J21" s="10"/>
      <c r="K21" s="49" t="str">
        <f>IF(DpP1bErr &gt;0, "Assessment Calcuation Error in Data Page.", "")</f>
        <v/>
      </c>
    </row>
    <row r="22" spans="1:11" ht="13.5" thickBot="1" x14ac:dyDescent="0.25">
      <c r="A22" s="12"/>
      <c r="B22" s="9"/>
      <c r="C22" s="9"/>
      <c r="D22" s="557" t="s">
        <v>991</v>
      </c>
      <c r="E22" s="546"/>
      <c r="F22" s="7"/>
      <c r="G22" s="555">
        <f>+Q3Atons</f>
        <v>0</v>
      </c>
      <c r="H22" s="554">
        <f>+Q3value</f>
        <v>0</v>
      </c>
      <c r="I22" s="562">
        <f>+H22*PDArate</f>
        <v>0</v>
      </c>
      <c r="J22" s="10"/>
      <c r="K22" s="49" t="str">
        <f>IF(Q3P1bErr &gt;0, "Assessment Calcuation Error in Question 3.", "")</f>
        <v/>
      </c>
    </row>
    <row r="23" spans="1:11" ht="13.5" thickTop="1" x14ac:dyDescent="0.2">
      <c r="A23" s="12"/>
      <c r="B23" s="9"/>
      <c r="C23" s="9"/>
      <c r="D23" s="547" t="s">
        <v>1009</v>
      </c>
      <c r="E23" s="548"/>
      <c r="F23" s="549"/>
      <c r="G23" s="543">
        <f>SUM(G19:G22)</f>
        <v>0</v>
      </c>
      <c r="H23" s="544">
        <f>SUM(H19:H22)</f>
        <v>0</v>
      </c>
      <c r="I23" s="544">
        <f>SUM(I19:I22)</f>
        <v>0</v>
      </c>
      <c r="J23" s="10"/>
      <c r="K23" s="49" t="str">
        <f>IF(+Q2P1bErr+Q3P1bErr+Q4P1bErr+DpP1bErr &gt;0, "Assessment Calcuation Error In Workbook.", "")</f>
        <v/>
      </c>
    </row>
    <row r="24" spans="1:11" x14ac:dyDescent="0.2">
      <c r="A24" s="13"/>
      <c r="B24" s="42"/>
      <c r="C24" s="42"/>
      <c r="D24" s="575"/>
      <c r="E24" s="575"/>
      <c r="F24" s="42"/>
      <c r="G24" s="42"/>
      <c r="H24" s="241"/>
      <c r="I24" s="241"/>
      <c r="J24" s="14"/>
    </row>
    <row r="25" spans="1:11" ht="15" customHeight="1" x14ac:dyDescent="0.2">
      <c r="A25" s="12"/>
      <c r="B25" s="9"/>
      <c r="C25" s="9"/>
      <c r="D25" s="9"/>
      <c r="E25" s="9"/>
      <c r="F25" s="9"/>
      <c r="G25" s="9"/>
      <c r="H25" s="442"/>
      <c r="I25" s="443"/>
      <c r="J25" s="10"/>
    </row>
    <row r="26" spans="1:11" ht="14.25" customHeight="1" x14ac:dyDescent="0.2">
      <c r="A26" s="12"/>
      <c r="B26" s="9"/>
      <c r="C26" s="161" t="s">
        <v>220</v>
      </c>
      <c r="D26" s="9"/>
      <c r="E26" s="9"/>
      <c r="F26" s="9"/>
      <c r="G26" s="550"/>
      <c r="H26" s="551"/>
      <c r="I26" s="189">
        <f>ROUND(+PDA1A,2)+ROUND(+PDA1B,2)</f>
        <v>0</v>
      </c>
      <c r="J26" s="10"/>
    </row>
    <row r="27" spans="1:11" ht="13.5" thickBot="1" x14ac:dyDescent="0.25">
      <c r="A27" s="565"/>
      <c r="B27" s="566"/>
      <c r="C27" s="566"/>
      <c r="D27" s="566"/>
      <c r="E27" s="566"/>
      <c r="F27" s="566"/>
      <c r="G27" s="566"/>
      <c r="H27" s="568"/>
      <c r="I27" s="569"/>
      <c r="J27" s="567"/>
    </row>
    <row r="28" spans="1:11" ht="18.75" customHeight="1" thickTop="1" x14ac:dyDescent="0.25">
      <c r="A28" s="12"/>
      <c r="B28" s="26" t="s">
        <v>1229</v>
      </c>
      <c r="C28" s="9"/>
      <c r="D28" s="9"/>
      <c r="E28" s="9"/>
      <c r="F28" s="9"/>
      <c r="G28" s="9"/>
      <c r="H28" s="9"/>
      <c r="I28" s="9"/>
      <c r="J28" s="10"/>
    </row>
    <row r="29" spans="1:11" x14ac:dyDescent="0.2">
      <c r="A29" s="12"/>
      <c r="B29" s="9"/>
      <c r="C29" s="161" t="s">
        <v>218</v>
      </c>
      <c r="D29" s="9"/>
      <c r="E29" s="9"/>
      <c r="F29" s="9"/>
      <c r="G29" s="9"/>
      <c r="H29" s="444" t="s">
        <v>1039</v>
      </c>
      <c r="I29" s="444" t="s">
        <v>1038</v>
      </c>
      <c r="J29" s="10"/>
    </row>
    <row r="30" spans="1:11" ht="13.5" thickBot="1" x14ac:dyDescent="0.25">
      <c r="A30" s="12"/>
      <c r="B30" s="9"/>
      <c r="C30" s="9"/>
      <c r="D30" s="881" t="s">
        <v>1225</v>
      </c>
      <c r="E30" s="9"/>
      <c r="F30" s="9"/>
      <c r="G30" s="9"/>
      <c r="H30" s="445"/>
      <c r="I30" s="617" t="s">
        <v>1325</v>
      </c>
      <c r="J30" s="10"/>
    </row>
    <row r="31" spans="1:11" x14ac:dyDescent="0.2">
      <c r="A31" s="12"/>
      <c r="B31" s="9"/>
      <c r="C31" s="9"/>
      <c r="D31" s="9" t="s">
        <v>217</v>
      </c>
      <c r="E31" s="9"/>
      <c r="F31" s="9"/>
      <c r="G31" s="9"/>
      <c r="H31" s="190">
        <f>IF(DPcrush&gt;100, DPcrush, 0)</f>
        <v>0</v>
      </c>
      <c r="I31" s="189">
        <f>IF(DPcrush&gt;100, DPcrush *0.12, 0)</f>
        <v>0</v>
      </c>
      <c r="J31" s="10"/>
    </row>
    <row r="32" spans="1:11" x14ac:dyDescent="0.2">
      <c r="A32" s="13"/>
      <c r="B32" s="42"/>
      <c r="C32" s="42"/>
      <c r="D32" s="42"/>
      <c r="E32" s="42"/>
      <c r="F32" s="42"/>
      <c r="G32" s="42"/>
      <c r="H32" s="42"/>
      <c r="I32" s="42"/>
      <c r="J32" s="14"/>
    </row>
    <row r="33" spans="1:11" ht="17.25" customHeight="1" x14ac:dyDescent="0.2">
      <c r="A33" s="12"/>
      <c r="B33" s="9"/>
      <c r="C33" s="161" t="s">
        <v>219</v>
      </c>
      <c r="D33" s="9"/>
      <c r="E33" s="9"/>
      <c r="F33" s="9"/>
      <c r="G33" s="9"/>
      <c r="H33" s="9"/>
      <c r="I33" s="9"/>
      <c r="J33" s="10"/>
    </row>
    <row r="34" spans="1:11" ht="11.25" customHeight="1" x14ac:dyDescent="0.2">
      <c r="A34" s="12"/>
      <c r="B34" s="9"/>
      <c r="C34" s="161"/>
      <c r="D34" s="881" t="s">
        <v>1225</v>
      </c>
      <c r="E34" s="9"/>
      <c r="F34" s="9"/>
      <c r="G34" s="9"/>
      <c r="H34" s="444" t="s">
        <v>1039</v>
      </c>
      <c r="I34" s="9"/>
      <c r="J34" s="10"/>
    </row>
    <row r="35" spans="1:11" x14ac:dyDescent="0.2">
      <c r="A35" s="12"/>
      <c r="B35" s="9"/>
      <c r="C35" s="9"/>
      <c r="D35" s="881" t="s">
        <v>1227</v>
      </c>
      <c r="E35" s="9"/>
      <c r="F35" s="9"/>
      <c r="G35" s="441"/>
      <c r="H35" s="191">
        <f>IF(DPcrush&lt;=100, DPcrush, 0)</f>
        <v>0</v>
      </c>
      <c r="I35" s="551"/>
      <c r="J35" s="10"/>
    </row>
    <row r="36" spans="1:11" ht="13.5" thickBot="1" x14ac:dyDescent="0.25">
      <c r="A36" s="12"/>
      <c r="B36" s="9"/>
      <c r="C36" s="9"/>
      <c r="D36" s="9"/>
      <c r="E36" s="9"/>
      <c r="F36" s="9"/>
      <c r="G36" s="9"/>
      <c r="H36" s="9"/>
      <c r="I36" s="9"/>
      <c r="J36" s="10"/>
    </row>
    <row r="37" spans="1:11" ht="18" customHeight="1" thickTop="1" x14ac:dyDescent="0.25">
      <c r="A37" s="754"/>
      <c r="B37" s="755" t="s">
        <v>1232</v>
      </c>
      <c r="C37" s="756"/>
      <c r="D37" s="756"/>
      <c r="E37" s="756"/>
      <c r="F37" s="756"/>
      <c r="G37" s="756"/>
      <c r="H37" s="756"/>
      <c r="I37" s="756"/>
      <c r="J37" s="757"/>
    </row>
    <row r="38" spans="1:11" x14ac:dyDescent="0.2">
      <c r="A38" s="12"/>
      <c r="B38" s="9"/>
      <c r="C38" s="879" t="s">
        <v>1292</v>
      </c>
      <c r="D38" s="9"/>
      <c r="E38" s="9"/>
      <c r="F38" s="9"/>
      <c r="G38" s="9"/>
      <c r="H38" s="9"/>
      <c r="I38" s="9"/>
      <c r="J38" s="10"/>
    </row>
    <row r="39" spans="1:11" x14ac:dyDescent="0.2">
      <c r="A39" s="12"/>
      <c r="B39" s="9"/>
      <c r="C39" s="9" t="s">
        <v>1110</v>
      </c>
      <c r="D39" s="9"/>
      <c r="E39" s="9"/>
      <c r="F39" s="9"/>
      <c r="G39" s="9"/>
      <c r="H39" s="758" t="s">
        <v>1327</v>
      </c>
      <c r="I39" s="9"/>
      <c r="J39" s="10"/>
    </row>
    <row r="40" spans="1:11" ht="6" customHeight="1" x14ac:dyDescent="0.2">
      <c r="A40" s="12"/>
      <c r="B40" s="9"/>
      <c r="C40" s="9"/>
      <c r="D40" s="9"/>
      <c r="E40" s="9"/>
      <c r="F40" s="9"/>
      <c r="G40" s="9"/>
      <c r="H40" s="758"/>
      <c r="I40" s="9"/>
      <c r="J40" s="10"/>
    </row>
    <row r="41" spans="1:11" ht="6" customHeight="1" x14ac:dyDescent="0.2">
      <c r="A41" s="12"/>
      <c r="B41" s="9"/>
      <c r="C41" s="9"/>
      <c r="D41" s="9"/>
      <c r="E41" s="9"/>
      <c r="F41" s="9"/>
      <c r="G41" s="9"/>
      <c r="H41" s="758"/>
      <c r="I41" s="9"/>
      <c r="J41" s="10"/>
    </row>
    <row r="42" spans="1:11" x14ac:dyDescent="0.2">
      <c r="A42" s="12"/>
      <c r="B42" s="9"/>
      <c r="C42" s="879" t="s">
        <v>1326</v>
      </c>
      <c r="D42" s="879"/>
      <c r="E42" s="9"/>
      <c r="F42" s="9"/>
      <c r="G42" s="4">
        <v>0</v>
      </c>
      <c r="H42" s="880" t="s">
        <v>1226</v>
      </c>
      <c r="I42" s="189">
        <f>G42 * 15</f>
        <v>0</v>
      </c>
      <c r="J42" s="10"/>
    </row>
    <row r="43" spans="1:11" ht="13.5" thickBot="1" x14ac:dyDescent="0.25">
      <c r="A43" s="565"/>
      <c r="B43" s="566"/>
      <c r="C43" s="566"/>
      <c r="D43" s="566"/>
      <c r="E43" s="566"/>
      <c r="F43" s="566"/>
      <c r="G43" s="566"/>
      <c r="H43" s="566"/>
      <c r="I43" s="566"/>
      <c r="J43" s="567"/>
    </row>
    <row r="44" spans="1:11" ht="20.25" customHeight="1" thickTop="1" thickBot="1" x14ac:dyDescent="0.3">
      <c r="A44" s="12"/>
      <c r="B44" s="26" t="s">
        <v>1230</v>
      </c>
      <c r="C44" s="9"/>
      <c r="D44" s="9"/>
      <c r="E44" s="9"/>
      <c r="F44" s="881"/>
      <c r="G44" s="881" t="s">
        <v>1280</v>
      </c>
      <c r="H44" s="9"/>
      <c r="I44" s="9"/>
      <c r="J44" s="10"/>
    </row>
    <row r="45" spans="1:11" ht="17.25" customHeight="1" thickTop="1" thickBot="1" x14ac:dyDescent="0.3">
      <c r="A45" s="12"/>
      <c r="B45" s="9"/>
      <c r="C45" s="9" t="s">
        <v>221</v>
      </c>
      <c r="D45" s="9"/>
      <c r="E45" s="9"/>
      <c r="F45" s="11" t="s">
        <v>1233</v>
      </c>
      <c r="G45" s="9"/>
      <c r="H45" s="576" t="s">
        <v>1011</v>
      </c>
      <c r="I45" s="577">
        <f>+GC2A+PDA1C+I42</f>
        <v>0</v>
      </c>
      <c r="J45" s="10"/>
      <c r="K45" s="49" t="str">
        <f>IF(+Q2P1bErr+Q3P1bErr+Q4P1bErr+DpP1bErr &gt;0, "Assessment Calcuation Error In Workbook.", "")</f>
        <v/>
      </c>
    </row>
    <row r="46" spans="1:11" ht="13.5" thickTop="1" x14ac:dyDescent="0.2">
      <c r="A46" s="12"/>
      <c r="B46" s="9"/>
      <c r="C46" s="9" t="str">
        <f>IF(DbigError+VbigError+DmogError+VmogError &lt;&gt; 0, "**** Please go back and read the comments at the bottom of the...","")</f>
        <v/>
      </c>
      <c r="D46" s="9"/>
      <c r="E46" s="9"/>
      <c r="F46" s="9"/>
      <c r="G46" s="9"/>
      <c r="H46" s="9" t="str">
        <f>IF(DbigError+VbigError+DmogError+VmogError &lt;&gt; 0, "….Balance Districts Worksheet.","")</f>
        <v/>
      </c>
      <c r="I46" s="9"/>
      <c r="J46" s="10"/>
    </row>
    <row r="47" spans="1:11" ht="14.25" customHeight="1" thickBot="1" x14ac:dyDescent="0.25">
      <c r="A47" s="12"/>
      <c r="B47" s="17"/>
      <c r="C47" s="17"/>
      <c r="D47" s="17"/>
      <c r="E47" s="17"/>
      <c r="F47" s="17"/>
      <c r="G47" s="17"/>
      <c r="H47" s="17" t="str">
        <f>IF(DbigError+VbigError+DmogError+VmogError &lt;&gt; 0, "….Balance Varieties Worksheet.","")</f>
        <v/>
      </c>
      <c r="I47" s="17"/>
      <c r="J47" s="10"/>
    </row>
    <row r="48" spans="1:11" ht="19.5" customHeight="1" thickTop="1" x14ac:dyDescent="0.25">
      <c r="A48" s="754"/>
      <c r="B48" s="755" t="s">
        <v>1231</v>
      </c>
      <c r="C48" s="756"/>
      <c r="D48" s="756"/>
      <c r="E48" s="756"/>
      <c r="F48" s="756"/>
      <c r="G48" s="756"/>
      <c r="H48" s="756"/>
      <c r="I48" s="756"/>
      <c r="J48" s="757"/>
    </row>
    <row r="49" spans="1:10" x14ac:dyDescent="0.2">
      <c r="A49" s="12"/>
      <c r="B49" s="9"/>
      <c r="C49" s="9"/>
      <c r="D49" s="9"/>
      <c r="E49" s="9"/>
      <c r="F49" s="9"/>
      <c r="G49" s="9"/>
      <c r="H49" s="9"/>
      <c r="I49" s="9"/>
      <c r="J49" s="10"/>
    </row>
    <row r="50" spans="1:10" x14ac:dyDescent="0.2">
      <c r="A50" s="12"/>
      <c r="B50" s="9"/>
      <c r="C50" s="9"/>
      <c r="D50" s="9" t="s">
        <v>406</v>
      </c>
      <c r="E50" s="9"/>
      <c r="F50" s="9"/>
      <c r="G50" s="9"/>
      <c r="H50" s="56" t="s">
        <v>153</v>
      </c>
      <c r="I50" s="56" t="s">
        <v>154</v>
      </c>
      <c r="J50" s="10"/>
    </row>
    <row r="51" spans="1:10" x14ac:dyDescent="0.2">
      <c r="A51" s="12"/>
      <c r="B51" s="9"/>
      <c r="C51" s="9"/>
      <c r="D51" s="879" t="s">
        <v>1293</v>
      </c>
      <c r="E51" s="9"/>
      <c r="F51" s="9"/>
      <c r="G51" s="9"/>
      <c r="H51" s="3"/>
      <c r="I51" s="3"/>
      <c r="J51" s="10"/>
    </row>
    <row r="52" spans="1:10" ht="6.75" customHeight="1" x14ac:dyDescent="0.2">
      <c r="A52" s="12"/>
      <c r="B52" s="9"/>
      <c r="C52" s="9"/>
      <c r="D52" s="9"/>
      <c r="E52" s="9"/>
      <c r="F52" s="9"/>
      <c r="G52" s="9"/>
      <c r="H52" s="9"/>
      <c r="I52" s="9"/>
      <c r="J52" s="10"/>
    </row>
    <row r="53" spans="1:10" ht="7.5" customHeight="1" x14ac:dyDescent="0.2">
      <c r="A53" s="13"/>
      <c r="B53" s="42"/>
      <c r="C53" s="42"/>
      <c r="D53" s="42"/>
      <c r="E53" s="42"/>
      <c r="F53" s="42"/>
      <c r="G53" s="42"/>
      <c r="H53" s="42"/>
      <c r="I53" s="42"/>
      <c r="J53" s="14"/>
    </row>
  </sheetData>
  <sheetProtection password="C01D" sheet="1" objects="1" scenarios="1"/>
  <phoneticPr fontId="0" type="noConversion"/>
  <conditionalFormatting sqref="I4">
    <cfRule type="expression" dxfId="17" priority="1" stopIfTrue="1">
      <formula>+H4 &lt;&gt; +POID</formula>
    </cfRule>
  </conditionalFormatting>
  <conditionalFormatting sqref="H19:I23 H10 G23 I26 I13 I45">
    <cfRule type="expression" dxfId="16" priority="2" stopIfTrue="1">
      <formula>ISNA(+G10)</formula>
    </cfRule>
  </conditionalFormatting>
  <conditionalFormatting sqref="D4">
    <cfRule type="cellIs" dxfId="15" priority="3" stopIfTrue="1" operator="notEqual">
      <formula>+Operation</formula>
    </cfRule>
  </conditionalFormatting>
  <conditionalFormatting sqref="H4">
    <cfRule type="cellIs" dxfId="14" priority="4" stopIfTrue="1" operator="notEqual">
      <formula>+POID</formula>
    </cfRule>
  </conditionalFormatting>
  <conditionalFormatting sqref="C46:I46 B46:B47">
    <cfRule type="expression" dxfId="13" priority="5" stopIfTrue="1">
      <formula>+DbalError+VbalError &lt;&gt; 0</formula>
    </cfRule>
  </conditionalFormatting>
  <conditionalFormatting sqref="K19">
    <cfRule type="expression" dxfId="12" priority="6" stopIfTrue="1">
      <formula>+Q2P1bErr &gt; 0</formula>
    </cfRule>
  </conditionalFormatting>
  <conditionalFormatting sqref="K20">
    <cfRule type="expression" dxfId="11" priority="7" stopIfTrue="1">
      <formula>+Q4P1bErr &gt; 0</formula>
    </cfRule>
  </conditionalFormatting>
  <conditionalFormatting sqref="K21">
    <cfRule type="expression" dxfId="10" priority="8" stopIfTrue="1">
      <formula>+DpP1bErr &gt; 0</formula>
    </cfRule>
  </conditionalFormatting>
  <conditionalFormatting sqref="K22">
    <cfRule type="expression" dxfId="9" priority="9" stopIfTrue="1">
      <formula>+Q3P1bErr &gt; 0</formula>
    </cfRule>
  </conditionalFormatting>
  <conditionalFormatting sqref="K45 K23">
    <cfRule type="expression" dxfId="8" priority="10" stopIfTrue="1">
      <formula>+Q2P1bErr+Q3P1bErr+Q4P1bErr+DpP1bErr &gt; 0</formula>
    </cfRule>
  </conditionalFormatting>
  <conditionalFormatting sqref="D9">
    <cfRule type="expression" dxfId="7" priority="11" stopIfTrue="1">
      <formula>+DPindicator1 &lt;&gt; +DPindicator2</formula>
    </cfRule>
  </conditionalFormatting>
  <conditionalFormatting sqref="C47:H47">
    <cfRule type="expression" dxfId="6" priority="12" stopIfTrue="1">
      <formula>+DbalError+VbalError &lt;&gt; 0</formula>
    </cfRule>
  </conditionalFormatting>
  <conditionalFormatting sqref="I47">
    <cfRule type="expression" dxfId="5" priority="13" stopIfTrue="1">
      <formula>+DbalError+VbalError &lt;&gt;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5"/>
  <sheetViews>
    <sheetView workbookViewId="0">
      <pane xSplit="1" ySplit="5" topLeftCell="B6" activePane="bottomRight" state="frozen"/>
      <selection pane="topRight" activeCell="B1" sqref="B1"/>
      <selection pane="bottomLeft" activeCell="A6" sqref="A6"/>
      <selection pane="bottomRight"/>
    </sheetView>
  </sheetViews>
  <sheetFormatPr defaultRowHeight="12.75" x14ac:dyDescent="0.2"/>
  <cols>
    <col min="1" max="1" width="18.5703125" style="49" customWidth="1"/>
    <col min="2" max="3" width="7.140625" style="49" customWidth="1"/>
    <col min="4" max="4" width="8.85546875" style="49" customWidth="1"/>
    <col min="5" max="18" width="7.140625" style="49" customWidth="1"/>
    <col min="19" max="19" width="12.85546875" style="49" customWidth="1"/>
    <col min="20" max="20" width="13.140625" style="49" customWidth="1"/>
    <col min="21" max="21" width="1.28515625" style="49" customWidth="1"/>
    <col min="22" max="16384" width="9.140625" style="49"/>
  </cols>
  <sheetData>
    <row r="1" spans="1:21" ht="18.75" customHeight="1" x14ac:dyDescent="0.25">
      <c r="A1" s="276" t="s">
        <v>340</v>
      </c>
      <c r="B1" s="333" t="s">
        <v>341</v>
      </c>
      <c r="C1" s="277"/>
      <c r="D1" s="277"/>
      <c r="E1" s="277"/>
      <c r="F1" s="277"/>
      <c r="G1" s="277"/>
      <c r="H1" s="277"/>
      <c r="I1" s="277"/>
      <c r="J1" s="277"/>
      <c r="K1" s="277"/>
      <c r="L1" s="277"/>
      <c r="M1" s="277"/>
      <c r="N1" s="277"/>
      <c r="O1" s="277"/>
      <c r="P1" s="277"/>
      <c r="Q1" s="277"/>
      <c r="R1" s="277"/>
      <c r="S1" s="277"/>
      <c r="T1" s="277"/>
      <c r="U1" s="317"/>
    </row>
    <row r="2" spans="1:21" x14ac:dyDescent="0.2">
      <c r="A2" s="318"/>
      <c r="B2" s="260" t="s">
        <v>344</v>
      </c>
      <c r="C2" s="259"/>
      <c r="D2" s="259"/>
      <c r="E2" s="259"/>
      <c r="F2" s="259"/>
      <c r="G2" s="259"/>
      <c r="H2" s="259"/>
      <c r="I2" s="259"/>
      <c r="J2" s="259"/>
      <c r="K2" s="259"/>
      <c r="L2" s="259"/>
      <c r="M2" s="259"/>
      <c r="N2" s="334" t="s">
        <v>345</v>
      </c>
      <c r="O2" s="259"/>
      <c r="P2" s="259"/>
      <c r="Q2" s="259"/>
      <c r="R2" s="259"/>
      <c r="S2" s="259"/>
      <c r="T2" s="259"/>
      <c r="U2" s="321"/>
    </row>
    <row r="3" spans="1:21" x14ac:dyDescent="0.2">
      <c r="A3" s="318"/>
      <c r="B3" s="260" t="s">
        <v>1323</v>
      </c>
      <c r="C3" s="259"/>
      <c r="D3" s="259"/>
      <c r="E3" s="259"/>
      <c r="F3" s="259"/>
      <c r="G3" s="259"/>
      <c r="H3" s="259"/>
      <c r="I3" s="259"/>
      <c r="J3" s="259"/>
      <c r="K3" s="259"/>
      <c r="L3" s="259"/>
      <c r="M3" s="259"/>
      <c r="N3" s="334" t="s">
        <v>346</v>
      </c>
      <c r="O3" s="259"/>
      <c r="P3" s="259"/>
      <c r="Q3" s="259"/>
      <c r="R3" s="259"/>
      <c r="S3" s="259"/>
      <c r="T3" s="259"/>
      <c r="U3" s="321"/>
    </row>
    <row r="4" spans="1:21" ht="12.75" customHeight="1" thickBot="1" x14ac:dyDescent="0.25">
      <c r="A4" s="318"/>
      <c r="B4" s="410" t="s">
        <v>932</v>
      </c>
      <c r="C4" s="411"/>
      <c r="D4" s="412"/>
      <c r="E4" s="259"/>
      <c r="F4" s="259"/>
      <c r="G4" s="259"/>
      <c r="H4" s="259"/>
      <c r="I4" s="259"/>
      <c r="J4" s="259"/>
      <c r="K4" s="259"/>
      <c r="L4" s="259"/>
      <c r="M4" s="259"/>
      <c r="N4" s="259"/>
      <c r="O4" s="259"/>
      <c r="P4" s="259"/>
      <c r="Q4" s="259"/>
      <c r="R4" s="259"/>
      <c r="S4" s="259"/>
      <c r="T4" s="259"/>
      <c r="U4" s="321"/>
    </row>
    <row r="5" spans="1:21" ht="18.75" customHeight="1" thickTop="1" thickBot="1" x14ac:dyDescent="0.25">
      <c r="A5" s="335" t="s">
        <v>156</v>
      </c>
      <c r="B5" s="336" t="s">
        <v>249</v>
      </c>
      <c r="C5" s="337" t="s">
        <v>250</v>
      </c>
      <c r="D5" s="337" t="s">
        <v>251</v>
      </c>
      <c r="E5" s="337" t="s">
        <v>252</v>
      </c>
      <c r="F5" s="337" t="s">
        <v>253</v>
      </c>
      <c r="G5" s="337" t="s">
        <v>254</v>
      </c>
      <c r="H5" s="337" t="s">
        <v>255</v>
      </c>
      <c r="I5" s="337" t="s">
        <v>256</v>
      </c>
      <c r="J5" s="337" t="s">
        <v>257</v>
      </c>
      <c r="K5" s="337" t="s">
        <v>258</v>
      </c>
      <c r="L5" s="337" t="s">
        <v>259</v>
      </c>
      <c r="M5" s="337" t="s">
        <v>260</v>
      </c>
      <c r="N5" s="337" t="s">
        <v>263</v>
      </c>
      <c r="O5" s="337" t="s">
        <v>264</v>
      </c>
      <c r="P5" s="337" t="s">
        <v>265</v>
      </c>
      <c r="Q5" s="337" t="s">
        <v>266</v>
      </c>
      <c r="R5" s="337" t="s">
        <v>267</v>
      </c>
      <c r="S5" s="338" t="s">
        <v>1324</v>
      </c>
      <c r="T5" s="339" t="s">
        <v>1255</v>
      </c>
      <c r="U5" s="321"/>
    </row>
    <row r="6" spans="1:21" x14ac:dyDescent="0.2">
      <c r="A6" s="250" t="s">
        <v>350</v>
      </c>
      <c r="B6" s="38"/>
      <c r="C6" s="39"/>
      <c r="D6" s="39"/>
      <c r="E6" s="39"/>
      <c r="F6" s="39"/>
      <c r="G6" s="39"/>
      <c r="H6" s="39"/>
      <c r="I6" s="39"/>
      <c r="J6" s="39"/>
      <c r="K6" s="39"/>
      <c r="L6" s="39"/>
      <c r="M6" s="39"/>
      <c r="N6" s="39"/>
      <c r="O6" s="39"/>
      <c r="P6" s="39"/>
      <c r="Q6" s="39"/>
      <c r="R6" s="39"/>
      <c r="S6" s="39"/>
      <c r="T6" s="207"/>
      <c r="U6" s="10"/>
    </row>
    <row r="7" spans="1:21" x14ac:dyDescent="0.2">
      <c r="A7" s="53" t="s">
        <v>268</v>
      </c>
      <c r="B7" s="32">
        <v>0</v>
      </c>
      <c r="C7" s="33">
        <v>0</v>
      </c>
      <c r="D7" s="33">
        <v>0</v>
      </c>
      <c r="E7" s="33">
        <v>0</v>
      </c>
      <c r="F7" s="33">
        <v>0</v>
      </c>
      <c r="G7" s="33">
        <v>0</v>
      </c>
      <c r="H7" s="33">
        <v>0</v>
      </c>
      <c r="I7" s="33">
        <v>0</v>
      </c>
      <c r="J7" s="33">
        <v>0</v>
      </c>
      <c r="K7" s="33">
        <v>0</v>
      </c>
      <c r="L7" s="33">
        <v>0</v>
      </c>
      <c r="M7" s="33">
        <v>0</v>
      </c>
      <c r="N7" s="33">
        <v>300.13</v>
      </c>
      <c r="O7" s="33">
        <v>250</v>
      </c>
      <c r="P7" s="33">
        <v>0</v>
      </c>
      <c r="Q7" s="33">
        <v>0</v>
      </c>
      <c r="R7" s="33">
        <v>0</v>
      </c>
      <c r="S7" s="33">
        <v>294.12</v>
      </c>
      <c r="T7" s="208">
        <v>240.43</v>
      </c>
      <c r="U7" s="10"/>
    </row>
    <row r="8" spans="1:21" x14ac:dyDescent="0.2">
      <c r="A8" s="54" t="s">
        <v>269</v>
      </c>
      <c r="B8" s="36">
        <v>0</v>
      </c>
      <c r="C8" s="37">
        <v>0</v>
      </c>
      <c r="D8" s="37">
        <v>0</v>
      </c>
      <c r="E8" s="37">
        <v>0</v>
      </c>
      <c r="F8" s="37">
        <v>0</v>
      </c>
      <c r="G8" s="37">
        <v>0</v>
      </c>
      <c r="H8" s="37">
        <v>0</v>
      </c>
      <c r="I8" s="37">
        <v>0</v>
      </c>
      <c r="J8" s="37">
        <v>0</v>
      </c>
      <c r="K8" s="37">
        <v>0</v>
      </c>
      <c r="L8" s="37">
        <v>0</v>
      </c>
      <c r="M8" s="37">
        <v>0</v>
      </c>
      <c r="N8" s="37">
        <v>326.33</v>
      </c>
      <c r="O8" s="37">
        <v>207.22</v>
      </c>
      <c r="P8" s="37">
        <v>0</v>
      </c>
      <c r="Q8" s="37">
        <v>0</v>
      </c>
      <c r="R8" s="37">
        <v>0</v>
      </c>
      <c r="S8" s="37">
        <v>304.58999999999997</v>
      </c>
      <c r="T8" s="209">
        <v>255.61</v>
      </c>
      <c r="U8" s="10"/>
    </row>
    <row r="9" spans="1:21" x14ac:dyDescent="0.2">
      <c r="A9" s="54" t="s">
        <v>1222</v>
      </c>
      <c r="B9" s="36">
        <v>0</v>
      </c>
      <c r="C9" s="37">
        <v>0</v>
      </c>
      <c r="D9" s="37">
        <v>0</v>
      </c>
      <c r="E9" s="37">
        <v>0</v>
      </c>
      <c r="F9" s="37">
        <v>0</v>
      </c>
      <c r="G9" s="37">
        <v>0</v>
      </c>
      <c r="H9" s="37">
        <v>0</v>
      </c>
      <c r="I9" s="37">
        <v>0</v>
      </c>
      <c r="J9" s="37">
        <v>0</v>
      </c>
      <c r="K9" s="37">
        <v>0</v>
      </c>
      <c r="L9" s="37">
        <v>0</v>
      </c>
      <c r="M9" s="37">
        <v>0</v>
      </c>
      <c r="N9" s="37">
        <v>400</v>
      </c>
      <c r="O9" s="37">
        <v>0</v>
      </c>
      <c r="P9" s="37">
        <v>0</v>
      </c>
      <c r="Q9" s="37">
        <v>0</v>
      </c>
      <c r="R9" s="37">
        <v>0</v>
      </c>
      <c r="S9" s="37">
        <v>400</v>
      </c>
      <c r="T9" s="209">
        <v>400</v>
      </c>
      <c r="U9" s="10"/>
    </row>
    <row r="10" spans="1:21" ht="13.5" thickBot="1" x14ac:dyDescent="0.25">
      <c r="A10" s="54" t="s">
        <v>270</v>
      </c>
      <c r="B10" s="36">
        <v>0</v>
      </c>
      <c r="C10" s="37">
        <v>0</v>
      </c>
      <c r="D10" s="37">
        <v>0</v>
      </c>
      <c r="E10" s="37">
        <v>0</v>
      </c>
      <c r="F10" s="37">
        <v>0</v>
      </c>
      <c r="G10" s="37">
        <v>0</v>
      </c>
      <c r="H10" s="37">
        <v>0</v>
      </c>
      <c r="I10" s="37">
        <v>0</v>
      </c>
      <c r="J10" s="37">
        <v>0</v>
      </c>
      <c r="K10" s="37">
        <v>0</v>
      </c>
      <c r="L10" s="37">
        <v>0</v>
      </c>
      <c r="M10" s="37">
        <v>0</v>
      </c>
      <c r="N10" s="37">
        <v>320.20999999999998</v>
      </c>
      <c r="O10" s="37">
        <v>213.94</v>
      </c>
      <c r="P10" s="37">
        <v>0</v>
      </c>
      <c r="Q10" s="37">
        <v>0</v>
      </c>
      <c r="R10" s="37">
        <v>0</v>
      </c>
      <c r="S10" s="37">
        <v>302.29000000000002</v>
      </c>
      <c r="T10" s="209">
        <v>252.86</v>
      </c>
      <c r="U10" s="10"/>
    </row>
    <row r="11" spans="1:21" x14ac:dyDescent="0.2">
      <c r="A11" s="250" t="s">
        <v>271</v>
      </c>
      <c r="B11" s="38"/>
      <c r="C11" s="39"/>
      <c r="D11" s="39"/>
      <c r="E11" s="39"/>
      <c r="F11" s="39"/>
      <c r="G11" s="39"/>
      <c r="H11" s="39"/>
      <c r="I11" s="39"/>
      <c r="J11" s="39"/>
      <c r="K11" s="39"/>
      <c r="L11" s="39"/>
      <c r="M11" s="39"/>
      <c r="N11" s="39"/>
      <c r="O11" s="39"/>
      <c r="P11" s="39"/>
      <c r="Q11" s="39"/>
      <c r="R11" s="39"/>
      <c r="S11" s="39"/>
      <c r="T11" s="207"/>
      <c r="U11" s="10"/>
    </row>
    <row r="12" spans="1:21" x14ac:dyDescent="0.2">
      <c r="A12" s="53" t="s">
        <v>1239</v>
      </c>
      <c r="B12" s="32">
        <v>0</v>
      </c>
      <c r="C12" s="33">
        <v>0</v>
      </c>
      <c r="D12" s="33">
        <v>0</v>
      </c>
      <c r="E12" s="33">
        <v>0</v>
      </c>
      <c r="F12" s="33">
        <v>0</v>
      </c>
      <c r="G12" s="33">
        <v>0</v>
      </c>
      <c r="H12" s="33">
        <v>0</v>
      </c>
      <c r="I12" s="33">
        <v>0</v>
      </c>
      <c r="J12" s="33">
        <v>0</v>
      </c>
      <c r="K12" s="33">
        <v>0</v>
      </c>
      <c r="L12" s="33">
        <v>0</v>
      </c>
      <c r="M12" s="33">
        <v>0</v>
      </c>
      <c r="N12" s="33">
        <v>0</v>
      </c>
      <c r="O12" s="33">
        <v>192.57</v>
      </c>
      <c r="P12" s="33">
        <v>0</v>
      </c>
      <c r="Q12" s="33">
        <v>0</v>
      </c>
      <c r="R12" s="33">
        <v>0</v>
      </c>
      <c r="S12" s="33">
        <v>192.57</v>
      </c>
      <c r="T12" s="208">
        <v>170</v>
      </c>
      <c r="U12" s="10"/>
    </row>
    <row r="13" spans="1:21" x14ac:dyDescent="0.2">
      <c r="A13" s="53" t="s">
        <v>1240</v>
      </c>
      <c r="B13" s="413">
        <v>0</v>
      </c>
      <c r="C13" s="33">
        <v>0</v>
      </c>
      <c r="D13" s="33">
        <v>0</v>
      </c>
      <c r="E13" s="33">
        <v>0</v>
      </c>
      <c r="F13" s="33">
        <v>0</v>
      </c>
      <c r="G13" s="33">
        <v>0</v>
      </c>
      <c r="H13" s="33">
        <v>0</v>
      </c>
      <c r="I13" s="33">
        <v>0</v>
      </c>
      <c r="J13" s="33">
        <v>0</v>
      </c>
      <c r="K13" s="33">
        <v>0</v>
      </c>
      <c r="L13" s="33">
        <v>0</v>
      </c>
      <c r="M13" s="33">
        <v>0</v>
      </c>
      <c r="N13" s="33">
        <v>0</v>
      </c>
      <c r="O13" s="33">
        <v>190</v>
      </c>
      <c r="P13" s="33">
        <v>0</v>
      </c>
      <c r="Q13" s="33">
        <v>0</v>
      </c>
      <c r="R13" s="33">
        <v>0</v>
      </c>
      <c r="S13" s="33">
        <v>190</v>
      </c>
      <c r="T13" s="208">
        <v>173.07</v>
      </c>
      <c r="U13" s="10"/>
    </row>
    <row r="14" spans="1:21" x14ac:dyDescent="0.2">
      <c r="A14" s="54" t="s">
        <v>1270</v>
      </c>
      <c r="B14" s="36">
        <v>0</v>
      </c>
      <c r="C14" s="37">
        <v>0</v>
      </c>
      <c r="D14" s="37">
        <v>0</v>
      </c>
      <c r="E14" s="37">
        <v>0</v>
      </c>
      <c r="F14" s="37">
        <v>0</v>
      </c>
      <c r="G14" s="37">
        <v>0</v>
      </c>
      <c r="H14" s="37">
        <v>0</v>
      </c>
      <c r="I14" s="37">
        <v>0</v>
      </c>
      <c r="J14" s="37">
        <v>0</v>
      </c>
      <c r="K14" s="37">
        <v>0</v>
      </c>
      <c r="L14" s="37">
        <v>0</v>
      </c>
      <c r="M14" s="37">
        <v>0</v>
      </c>
      <c r="N14" s="37">
        <v>0</v>
      </c>
      <c r="O14" s="37">
        <v>190</v>
      </c>
      <c r="P14" s="37">
        <v>0</v>
      </c>
      <c r="Q14" s="37">
        <v>0</v>
      </c>
      <c r="R14" s="37">
        <v>0</v>
      </c>
      <c r="S14" s="37">
        <v>190</v>
      </c>
      <c r="T14" s="209">
        <v>170</v>
      </c>
      <c r="U14" s="10"/>
    </row>
    <row r="15" spans="1:21" x14ac:dyDescent="0.2">
      <c r="A15" s="54" t="s">
        <v>875</v>
      </c>
      <c r="B15" s="36">
        <v>0</v>
      </c>
      <c r="C15" s="37">
        <v>0</v>
      </c>
      <c r="D15" s="37">
        <v>0</v>
      </c>
      <c r="E15" s="37">
        <v>0</v>
      </c>
      <c r="F15" s="37">
        <v>0</v>
      </c>
      <c r="G15" s="37">
        <v>0</v>
      </c>
      <c r="H15" s="37">
        <v>0</v>
      </c>
      <c r="I15" s="37">
        <v>0</v>
      </c>
      <c r="J15" s="37">
        <v>0</v>
      </c>
      <c r="K15" s="37">
        <v>0</v>
      </c>
      <c r="L15" s="37">
        <v>0</v>
      </c>
      <c r="M15" s="37">
        <v>0</v>
      </c>
      <c r="N15" s="37">
        <v>0</v>
      </c>
      <c r="O15" s="37">
        <v>197.57</v>
      </c>
      <c r="P15" s="37">
        <v>0</v>
      </c>
      <c r="Q15" s="37">
        <v>0</v>
      </c>
      <c r="R15" s="37">
        <v>0</v>
      </c>
      <c r="S15" s="37">
        <v>197.57</v>
      </c>
      <c r="T15" s="209">
        <v>176.35</v>
      </c>
      <c r="U15" s="10"/>
    </row>
    <row r="16" spans="1:21" x14ac:dyDescent="0.2">
      <c r="A16" s="54" t="s">
        <v>1241</v>
      </c>
      <c r="B16" s="36">
        <v>0</v>
      </c>
      <c r="C16" s="37">
        <v>0</v>
      </c>
      <c r="D16" s="37">
        <v>0</v>
      </c>
      <c r="E16" s="37">
        <v>0</v>
      </c>
      <c r="F16" s="37">
        <v>0</v>
      </c>
      <c r="G16" s="37">
        <v>0</v>
      </c>
      <c r="H16" s="37">
        <v>0</v>
      </c>
      <c r="I16" s="37">
        <v>0</v>
      </c>
      <c r="J16" s="37">
        <v>0</v>
      </c>
      <c r="K16" s="37">
        <v>0</v>
      </c>
      <c r="L16" s="37">
        <v>0</v>
      </c>
      <c r="M16" s="37">
        <v>0</v>
      </c>
      <c r="N16" s="37">
        <v>0</v>
      </c>
      <c r="O16" s="37">
        <v>190</v>
      </c>
      <c r="P16" s="37">
        <v>0</v>
      </c>
      <c r="Q16" s="37">
        <v>0</v>
      </c>
      <c r="R16" s="37">
        <v>0</v>
      </c>
      <c r="S16" s="37">
        <v>190</v>
      </c>
      <c r="T16" s="209">
        <v>170</v>
      </c>
      <c r="U16" s="10"/>
    </row>
    <row r="17" spans="1:21" x14ac:dyDescent="0.2">
      <c r="A17" s="54" t="s">
        <v>836</v>
      </c>
      <c r="B17" s="36">
        <v>0</v>
      </c>
      <c r="C17" s="37">
        <v>0</v>
      </c>
      <c r="D17" s="37">
        <v>0</v>
      </c>
      <c r="E17" s="37">
        <v>0</v>
      </c>
      <c r="F17" s="37">
        <v>0</v>
      </c>
      <c r="G17" s="37">
        <v>0</v>
      </c>
      <c r="H17" s="37">
        <v>0</v>
      </c>
      <c r="I17" s="37">
        <v>0</v>
      </c>
      <c r="J17" s="37">
        <v>0</v>
      </c>
      <c r="K17" s="37">
        <v>0</v>
      </c>
      <c r="L17" s="37">
        <v>0</v>
      </c>
      <c r="M17" s="37">
        <v>0</v>
      </c>
      <c r="N17" s="37">
        <v>0</v>
      </c>
      <c r="O17" s="37">
        <v>188.34</v>
      </c>
      <c r="P17" s="37">
        <v>0</v>
      </c>
      <c r="Q17" s="37">
        <v>0</v>
      </c>
      <c r="R17" s="37">
        <v>0</v>
      </c>
      <c r="S17" s="37">
        <v>188.34</v>
      </c>
      <c r="T17" s="209">
        <v>208.02</v>
      </c>
      <c r="U17" s="10"/>
    </row>
    <row r="18" spans="1:21" x14ac:dyDescent="0.2">
      <c r="A18" s="54" t="s">
        <v>272</v>
      </c>
      <c r="B18" s="36">
        <v>0</v>
      </c>
      <c r="C18" s="37">
        <v>0</v>
      </c>
      <c r="D18" s="37">
        <v>0</v>
      </c>
      <c r="E18" s="37">
        <v>0</v>
      </c>
      <c r="F18" s="37">
        <v>0</v>
      </c>
      <c r="G18" s="37">
        <v>0</v>
      </c>
      <c r="H18" s="37">
        <v>0</v>
      </c>
      <c r="I18" s="37">
        <v>0</v>
      </c>
      <c r="J18" s="37">
        <v>0</v>
      </c>
      <c r="K18" s="37">
        <v>0</v>
      </c>
      <c r="L18" s="37">
        <v>0</v>
      </c>
      <c r="M18" s="37">
        <v>0</v>
      </c>
      <c r="N18" s="37">
        <v>0</v>
      </c>
      <c r="O18" s="37">
        <v>0</v>
      </c>
      <c r="P18" s="37">
        <v>0</v>
      </c>
      <c r="Q18" s="37">
        <v>0</v>
      </c>
      <c r="R18" s="37">
        <v>0</v>
      </c>
      <c r="S18" s="37">
        <v>0</v>
      </c>
      <c r="T18" s="209">
        <v>300</v>
      </c>
      <c r="U18" s="10"/>
    </row>
    <row r="19" spans="1:21" x14ac:dyDescent="0.2">
      <c r="A19" s="54" t="s">
        <v>1271</v>
      </c>
      <c r="B19" s="36">
        <v>0</v>
      </c>
      <c r="C19" s="37">
        <v>0</v>
      </c>
      <c r="D19" s="37">
        <v>0</v>
      </c>
      <c r="E19" s="37">
        <v>0</v>
      </c>
      <c r="F19" s="37">
        <v>0</v>
      </c>
      <c r="G19" s="37">
        <v>0</v>
      </c>
      <c r="H19" s="37">
        <v>0</v>
      </c>
      <c r="I19" s="37">
        <v>0</v>
      </c>
      <c r="J19" s="37">
        <v>0</v>
      </c>
      <c r="K19" s="37">
        <v>0</v>
      </c>
      <c r="L19" s="37">
        <v>0</v>
      </c>
      <c r="M19" s="37">
        <v>0</v>
      </c>
      <c r="N19" s="37">
        <v>0</v>
      </c>
      <c r="O19" s="37">
        <v>0</v>
      </c>
      <c r="P19" s="37">
        <v>0</v>
      </c>
      <c r="Q19" s="37">
        <v>0</v>
      </c>
      <c r="R19" s="37">
        <v>0</v>
      </c>
      <c r="S19" s="37">
        <v>0</v>
      </c>
      <c r="T19" s="209">
        <v>170</v>
      </c>
      <c r="U19" s="10"/>
    </row>
    <row r="20" spans="1:21" x14ac:dyDescent="0.2">
      <c r="A20" s="54" t="s">
        <v>1320</v>
      </c>
      <c r="B20" s="36">
        <v>0</v>
      </c>
      <c r="C20" s="37">
        <v>0</v>
      </c>
      <c r="D20" s="37">
        <v>0</v>
      </c>
      <c r="E20" s="37">
        <v>0</v>
      </c>
      <c r="F20" s="37">
        <v>0</v>
      </c>
      <c r="G20" s="37">
        <v>0</v>
      </c>
      <c r="H20" s="37">
        <v>0</v>
      </c>
      <c r="I20" s="37">
        <v>0</v>
      </c>
      <c r="J20" s="37">
        <v>0</v>
      </c>
      <c r="K20" s="37">
        <v>0</v>
      </c>
      <c r="L20" s="37">
        <v>0</v>
      </c>
      <c r="M20" s="37">
        <v>0</v>
      </c>
      <c r="N20" s="37">
        <v>0</v>
      </c>
      <c r="O20" s="37">
        <v>190</v>
      </c>
      <c r="P20" s="37">
        <v>0</v>
      </c>
      <c r="Q20" s="37">
        <v>0</v>
      </c>
      <c r="R20" s="37">
        <v>0</v>
      </c>
      <c r="S20" s="37">
        <v>190</v>
      </c>
      <c r="T20" s="209">
        <v>0</v>
      </c>
      <c r="U20" s="10"/>
    </row>
    <row r="21" spans="1:21" x14ac:dyDescent="0.2">
      <c r="A21" s="54" t="s">
        <v>837</v>
      </c>
      <c r="B21" s="36">
        <v>0</v>
      </c>
      <c r="C21" s="37">
        <v>0</v>
      </c>
      <c r="D21" s="37">
        <v>0</v>
      </c>
      <c r="E21" s="37">
        <v>0</v>
      </c>
      <c r="F21" s="37">
        <v>0</v>
      </c>
      <c r="G21" s="37">
        <v>0</v>
      </c>
      <c r="H21" s="37">
        <v>0</v>
      </c>
      <c r="I21" s="37">
        <v>0</v>
      </c>
      <c r="J21" s="37">
        <v>0</v>
      </c>
      <c r="K21" s="37">
        <v>0</v>
      </c>
      <c r="L21" s="37">
        <v>0</v>
      </c>
      <c r="M21" s="37">
        <v>0</v>
      </c>
      <c r="N21" s="37">
        <v>0</v>
      </c>
      <c r="O21" s="37">
        <v>190</v>
      </c>
      <c r="P21" s="37">
        <v>0</v>
      </c>
      <c r="Q21" s="37">
        <v>0</v>
      </c>
      <c r="R21" s="37">
        <v>0</v>
      </c>
      <c r="S21" s="37">
        <v>190</v>
      </c>
      <c r="T21" s="209">
        <v>170</v>
      </c>
      <c r="U21" s="10"/>
    </row>
    <row r="22" spans="1:21" x14ac:dyDescent="0.2">
      <c r="A22" s="54" t="s">
        <v>1272</v>
      </c>
      <c r="B22" s="36">
        <v>0</v>
      </c>
      <c r="C22" s="37">
        <v>0</v>
      </c>
      <c r="D22" s="37">
        <v>0</v>
      </c>
      <c r="E22" s="37">
        <v>0</v>
      </c>
      <c r="F22" s="37">
        <v>0</v>
      </c>
      <c r="G22" s="37">
        <v>0</v>
      </c>
      <c r="H22" s="37">
        <v>0</v>
      </c>
      <c r="I22" s="37">
        <v>0</v>
      </c>
      <c r="J22" s="37">
        <v>0</v>
      </c>
      <c r="K22" s="37">
        <v>0</v>
      </c>
      <c r="L22" s="37">
        <v>0</v>
      </c>
      <c r="M22" s="37">
        <v>0</v>
      </c>
      <c r="N22" s="37">
        <v>0</v>
      </c>
      <c r="O22" s="37">
        <v>190</v>
      </c>
      <c r="P22" s="37">
        <v>0</v>
      </c>
      <c r="Q22" s="37">
        <v>0</v>
      </c>
      <c r="R22" s="37">
        <v>0</v>
      </c>
      <c r="S22" s="37">
        <v>190</v>
      </c>
      <c r="T22" s="209">
        <v>170</v>
      </c>
      <c r="U22" s="10"/>
    </row>
    <row r="23" spans="1:21" x14ac:dyDescent="0.2">
      <c r="A23" s="54" t="s">
        <v>1242</v>
      </c>
      <c r="B23" s="36">
        <v>0</v>
      </c>
      <c r="C23" s="37">
        <v>0</v>
      </c>
      <c r="D23" s="37">
        <v>0</v>
      </c>
      <c r="E23" s="37">
        <v>0</v>
      </c>
      <c r="F23" s="37">
        <v>0</v>
      </c>
      <c r="G23" s="37">
        <v>0</v>
      </c>
      <c r="H23" s="37">
        <v>0</v>
      </c>
      <c r="I23" s="37">
        <v>0</v>
      </c>
      <c r="J23" s="37">
        <v>0</v>
      </c>
      <c r="K23" s="37">
        <v>0</v>
      </c>
      <c r="L23" s="37">
        <v>0</v>
      </c>
      <c r="M23" s="37">
        <v>0</v>
      </c>
      <c r="N23" s="37">
        <v>0</v>
      </c>
      <c r="O23" s="37">
        <v>189.52</v>
      </c>
      <c r="P23" s="37">
        <v>0</v>
      </c>
      <c r="Q23" s="37">
        <v>0</v>
      </c>
      <c r="R23" s="37">
        <v>0</v>
      </c>
      <c r="S23" s="37">
        <v>189.52</v>
      </c>
      <c r="T23" s="209">
        <v>169.69</v>
      </c>
      <c r="U23" s="10"/>
    </row>
    <row r="24" spans="1:21" x14ac:dyDescent="0.2">
      <c r="A24" s="54" t="s">
        <v>876</v>
      </c>
      <c r="B24" s="36">
        <v>0</v>
      </c>
      <c r="C24" s="37">
        <v>0</v>
      </c>
      <c r="D24" s="37">
        <v>0</v>
      </c>
      <c r="E24" s="37">
        <v>0</v>
      </c>
      <c r="F24" s="37">
        <v>0</v>
      </c>
      <c r="G24" s="37">
        <v>0</v>
      </c>
      <c r="H24" s="37">
        <v>0</v>
      </c>
      <c r="I24" s="37">
        <v>0</v>
      </c>
      <c r="J24" s="37">
        <v>0</v>
      </c>
      <c r="K24" s="37">
        <v>0</v>
      </c>
      <c r="L24" s="37">
        <v>0</v>
      </c>
      <c r="M24" s="37">
        <v>0</v>
      </c>
      <c r="N24" s="37">
        <v>0</v>
      </c>
      <c r="O24" s="37">
        <v>0</v>
      </c>
      <c r="P24" s="37">
        <v>0</v>
      </c>
      <c r="Q24" s="37">
        <v>0</v>
      </c>
      <c r="R24" s="37">
        <v>0</v>
      </c>
      <c r="S24" s="37">
        <v>0</v>
      </c>
      <c r="T24" s="209">
        <v>250</v>
      </c>
      <c r="U24" s="10"/>
    </row>
    <row r="25" spans="1:21" x14ac:dyDescent="0.2">
      <c r="A25" s="54" t="s">
        <v>838</v>
      </c>
      <c r="B25" s="36">
        <v>0</v>
      </c>
      <c r="C25" s="37">
        <v>0</v>
      </c>
      <c r="D25" s="37">
        <v>0</v>
      </c>
      <c r="E25" s="37">
        <v>0</v>
      </c>
      <c r="F25" s="37">
        <v>0</v>
      </c>
      <c r="G25" s="37">
        <v>0</v>
      </c>
      <c r="H25" s="37">
        <v>0</v>
      </c>
      <c r="I25" s="37">
        <v>0</v>
      </c>
      <c r="J25" s="37">
        <v>0</v>
      </c>
      <c r="K25" s="37">
        <v>0</v>
      </c>
      <c r="L25" s="37">
        <v>0</v>
      </c>
      <c r="M25" s="37">
        <v>0</v>
      </c>
      <c r="N25" s="37">
        <v>0</v>
      </c>
      <c r="O25" s="37">
        <v>249.8</v>
      </c>
      <c r="P25" s="37">
        <v>0</v>
      </c>
      <c r="Q25" s="37">
        <v>0</v>
      </c>
      <c r="R25" s="37">
        <v>0</v>
      </c>
      <c r="S25" s="37">
        <v>249.8</v>
      </c>
      <c r="T25" s="209">
        <v>175.68</v>
      </c>
      <c r="U25" s="10"/>
    </row>
    <row r="26" spans="1:21" x14ac:dyDescent="0.2">
      <c r="A26" s="54" t="s">
        <v>1243</v>
      </c>
      <c r="B26" s="36">
        <v>0</v>
      </c>
      <c r="C26" s="37">
        <v>0</v>
      </c>
      <c r="D26" s="37">
        <v>0</v>
      </c>
      <c r="E26" s="37">
        <v>0</v>
      </c>
      <c r="F26" s="37">
        <v>0</v>
      </c>
      <c r="G26" s="37">
        <v>0</v>
      </c>
      <c r="H26" s="37">
        <v>0</v>
      </c>
      <c r="I26" s="37">
        <v>0</v>
      </c>
      <c r="J26" s="37">
        <v>0</v>
      </c>
      <c r="K26" s="37">
        <v>0</v>
      </c>
      <c r="L26" s="37">
        <v>0</v>
      </c>
      <c r="M26" s="37">
        <v>0</v>
      </c>
      <c r="N26" s="37">
        <v>0</v>
      </c>
      <c r="O26" s="37">
        <v>190.58</v>
      </c>
      <c r="P26" s="37">
        <v>0</v>
      </c>
      <c r="Q26" s="37">
        <v>0</v>
      </c>
      <c r="R26" s="37">
        <v>0</v>
      </c>
      <c r="S26" s="37">
        <v>190.58</v>
      </c>
      <c r="T26" s="209">
        <v>170.49</v>
      </c>
      <c r="U26" s="10"/>
    </row>
    <row r="27" spans="1:21" x14ac:dyDescent="0.2">
      <c r="A27" s="54" t="s">
        <v>1321</v>
      </c>
      <c r="B27" s="36">
        <v>0</v>
      </c>
      <c r="C27" s="37">
        <v>0</v>
      </c>
      <c r="D27" s="37">
        <v>0</v>
      </c>
      <c r="E27" s="37">
        <v>0</v>
      </c>
      <c r="F27" s="37">
        <v>0</v>
      </c>
      <c r="G27" s="37">
        <v>0</v>
      </c>
      <c r="H27" s="37">
        <v>0</v>
      </c>
      <c r="I27" s="37">
        <v>0</v>
      </c>
      <c r="J27" s="37">
        <v>0</v>
      </c>
      <c r="K27" s="37">
        <v>0</v>
      </c>
      <c r="L27" s="37">
        <v>0</v>
      </c>
      <c r="M27" s="37">
        <v>0</v>
      </c>
      <c r="N27" s="37">
        <v>0</v>
      </c>
      <c r="O27" s="37">
        <v>190</v>
      </c>
      <c r="P27" s="37">
        <v>0</v>
      </c>
      <c r="Q27" s="37">
        <v>0</v>
      </c>
      <c r="R27" s="37">
        <v>0</v>
      </c>
      <c r="S27" s="37">
        <v>190</v>
      </c>
      <c r="T27" s="209">
        <v>0</v>
      </c>
      <c r="U27" s="10"/>
    </row>
    <row r="28" spans="1:21" x14ac:dyDescent="0.2">
      <c r="A28" s="54" t="s">
        <v>1273</v>
      </c>
      <c r="B28" s="36">
        <v>0</v>
      </c>
      <c r="C28" s="37">
        <v>0</v>
      </c>
      <c r="D28" s="37">
        <v>0</v>
      </c>
      <c r="E28" s="37">
        <v>0</v>
      </c>
      <c r="F28" s="37">
        <v>0</v>
      </c>
      <c r="G28" s="37">
        <v>0</v>
      </c>
      <c r="H28" s="37">
        <v>0</v>
      </c>
      <c r="I28" s="37">
        <v>0</v>
      </c>
      <c r="J28" s="37">
        <v>0</v>
      </c>
      <c r="K28" s="37">
        <v>0</v>
      </c>
      <c r="L28" s="37">
        <v>0</v>
      </c>
      <c r="M28" s="37">
        <v>0</v>
      </c>
      <c r="N28" s="37">
        <v>0</v>
      </c>
      <c r="O28" s="37">
        <v>190</v>
      </c>
      <c r="P28" s="37">
        <v>0</v>
      </c>
      <c r="Q28" s="37">
        <v>0</v>
      </c>
      <c r="R28" s="37">
        <v>0</v>
      </c>
      <c r="S28" s="37">
        <v>190</v>
      </c>
      <c r="T28" s="209">
        <v>170</v>
      </c>
      <c r="U28" s="10"/>
    </row>
    <row r="29" spans="1:21" x14ac:dyDescent="0.2">
      <c r="A29" s="54" t="s">
        <v>1244</v>
      </c>
      <c r="B29" s="36">
        <v>0</v>
      </c>
      <c r="C29" s="37">
        <v>0</v>
      </c>
      <c r="D29" s="37">
        <v>0</v>
      </c>
      <c r="E29" s="37">
        <v>0</v>
      </c>
      <c r="F29" s="37">
        <v>0</v>
      </c>
      <c r="G29" s="37">
        <v>0</v>
      </c>
      <c r="H29" s="37">
        <v>0</v>
      </c>
      <c r="I29" s="37">
        <v>0</v>
      </c>
      <c r="J29" s="37">
        <v>0</v>
      </c>
      <c r="K29" s="37">
        <v>0</v>
      </c>
      <c r="L29" s="37">
        <v>0</v>
      </c>
      <c r="M29" s="37">
        <v>0</v>
      </c>
      <c r="N29" s="37">
        <v>0</v>
      </c>
      <c r="O29" s="37">
        <v>202.39</v>
      </c>
      <c r="P29" s="37">
        <v>0</v>
      </c>
      <c r="Q29" s="37">
        <v>0</v>
      </c>
      <c r="R29" s="37">
        <v>0</v>
      </c>
      <c r="S29" s="37">
        <v>202.39</v>
      </c>
      <c r="T29" s="209">
        <v>170</v>
      </c>
      <c r="U29" s="10"/>
    </row>
    <row r="30" spans="1:21" x14ac:dyDescent="0.2">
      <c r="A30" s="54" t="s">
        <v>1245</v>
      </c>
      <c r="B30" s="36">
        <v>0</v>
      </c>
      <c r="C30" s="37">
        <v>0</v>
      </c>
      <c r="D30" s="37">
        <v>0</v>
      </c>
      <c r="E30" s="37">
        <v>0</v>
      </c>
      <c r="F30" s="37">
        <v>0</v>
      </c>
      <c r="G30" s="37">
        <v>0</v>
      </c>
      <c r="H30" s="37">
        <v>0</v>
      </c>
      <c r="I30" s="37">
        <v>0</v>
      </c>
      <c r="J30" s="37">
        <v>0</v>
      </c>
      <c r="K30" s="37">
        <v>0</v>
      </c>
      <c r="L30" s="37">
        <v>0</v>
      </c>
      <c r="M30" s="37">
        <v>0</v>
      </c>
      <c r="N30" s="37">
        <v>0</v>
      </c>
      <c r="O30" s="37">
        <v>0</v>
      </c>
      <c r="P30" s="37">
        <v>0</v>
      </c>
      <c r="Q30" s="37">
        <v>0</v>
      </c>
      <c r="R30" s="37">
        <v>0</v>
      </c>
      <c r="S30" s="37">
        <v>0</v>
      </c>
      <c r="T30" s="209">
        <v>170</v>
      </c>
      <c r="U30" s="10"/>
    </row>
    <row r="31" spans="1:21" x14ac:dyDescent="0.2">
      <c r="A31" s="54" t="s">
        <v>723</v>
      </c>
      <c r="B31" s="36">
        <v>0</v>
      </c>
      <c r="C31" s="37">
        <v>0</v>
      </c>
      <c r="D31" s="37">
        <v>0</v>
      </c>
      <c r="E31" s="37">
        <v>0</v>
      </c>
      <c r="F31" s="37">
        <v>0</v>
      </c>
      <c r="G31" s="37">
        <v>1000</v>
      </c>
      <c r="H31" s="37">
        <v>500</v>
      </c>
      <c r="I31" s="37">
        <v>0</v>
      </c>
      <c r="J31" s="37">
        <v>0</v>
      </c>
      <c r="K31" s="37">
        <v>1200</v>
      </c>
      <c r="L31" s="37">
        <v>0</v>
      </c>
      <c r="M31" s="37">
        <v>0</v>
      </c>
      <c r="N31" s="37">
        <v>203.38</v>
      </c>
      <c r="O31" s="37">
        <v>186.15</v>
      </c>
      <c r="P31" s="37">
        <v>0</v>
      </c>
      <c r="Q31" s="37">
        <v>0</v>
      </c>
      <c r="R31" s="37">
        <v>0</v>
      </c>
      <c r="S31" s="37">
        <v>190.02</v>
      </c>
      <c r="T31" s="209">
        <v>177.73</v>
      </c>
      <c r="U31" s="10"/>
    </row>
    <row r="32" spans="1:21" ht="13.5" thickBot="1" x14ac:dyDescent="0.25">
      <c r="A32" s="54" t="s">
        <v>273</v>
      </c>
      <c r="B32" s="36">
        <v>0</v>
      </c>
      <c r="C32" s="37">
        <v>0</v>
      </c>
      <c r="D32" s="37">
        <v>0</v>
      </c>
      <c r="E32" s="37">
        <v>0</v>
      </c>
      <c r="F32" s="37">
        <v>0</v>
      </c>
      <c r="G32" s="37">
        <v>1000</v>
      </c>
      <c r="H32" s="37">
        <v>500</v>
      </c>
      <c r="I32" s="37">
        <v>0</v>
      </c>
      <c r="J32" s="37">
        <v>0</v>
      </c>
      <c r="K32" s="37">
        <v>1200</v>
      </c>
      <c r="L32" s="37">
        <v>0</v>
      </c>
      <c r="M32" s="37">
        <v>0</v>
      </c>
      <c r="N32" s="37">
        <v>203.38</v>
      </c>
      <c r="O32" s="37">
        <v>188.76</v>
      </c>
      <c r="P32" s="37">
        <v>0</v>
      </c>
      <c r="Q32" s="37">
        <v>0</v>
      </c>
      <c r="R32" s="37">
        <v>0</v>
      </c>
      <c r="S32" s="37">
        <v>191.01</v>
      </c>
      <c r="T32" s="209">
        <v>176.65</v>
      </c>
      <c r="U32" s="10"/>
    </row>
    <row r="33" spans="1:21" x14ac:dyDescent="0.2">
      <c r="A33" s="250" t="s">
        <v>274</v>
      </c>
      <c r="B33" s="887"/>
      <c r="C33" s="888"/>
      <c r="D33" s="888"/>
      <c r="E33" s="888"/>
      <c r="F33" s="888"/>
      <c r="G33" s="888"/>
      <c r="H33" s="888"/>
      <c r="I33" s="888"/>
      <c r="J33" s="888"/>
      <c r="K33" s="888"/>
      <c r="L33" s="888"/>
      <c r="M33" s="888"/>
      <c r="N33" s="888"/>
      <c r="O33" s="888"/>
      <c r="P33" s="888"/>
      <c r="Q33" s="888"/>
      <c r="R33" s="888"/>
      <c r="S33" s="888"/>
      <c r="T33" s="889"/>
      <c r="U33" s="10"/>
    </row>
    <row r="34" spans="1:21" x14ac:dyDescent="0.2">
      <c r="A34" s="53" t="s">
        <v>1091</v>
      </c>
      <c r="B34" s="413">
        <v>2255.56</v>
      </c>
      <c r="C34" s="33">
        <v>0</v>
      </c>
      <c r="D34" s="33">
        <v>2429.59</v>
      </c>
      <c r="E34" s="33">
        <v>3358.1</v>
      </c>
      <c r="F34" s="33">
        <v>1300.3599999999999</v>
      </c>
      <c r="G34" s="33">
        <v>0</v>
      </c>
      <c r="H34" s="33">
        <v>1437.94</v>
      </c>
      <c r="I34" s="33">
        <v>1973.71</v>
      </c>
      <c r="J34" s="33">
        <v>1700</v>
      </c>
      <c r="K34" s="33">
        <v>1920.62</v>
      </c>
      <c r="L34" s="33">
        <v>1035.52</v>
      </c>
      <c r="M34" s="33">
        <v>1000</v>
      </c>
      <c r="N34" s="33">
        <v>500.39</v>
      </c>
      <c r="O34" s="33">
        <v>0</v>
      </c>
      <c r="P34" s="33">
        <v>1600</v>
      </c>
      <c r="Q34" s="33">
        <v>1813.41</v>
      </c>
      <c r="R34" s="33">
        <v>683.78</v>
      </c>
      <c r="S34" s="33">
        <v>1049.98</v>
      </c>
      <c r="T34" s="208">
        <v>1088.18</v>
      </c>
      <c r="U34" s="10"/>
    </row>
    <row r="35" spans="1:21" x14ac:dyDescent="0.2">
      <c r="A35" s="54" t="s">
        <v>275</v>
      </c>
      <c r="B35" s="36">
        <v>1870.85</v>
      </c>
      <c r="C35" s="37">
        <v>0</v>
      </c>
      <c r="D35" s="37">
        <v>0</v>
      </c>
      <c r="E35" s="37">
        <v>0</v>
      </c>
      <c r="F35" s="37">
        <v>0</v>
      </c>
      <c r="G35" s="37">
        <v>0</v>
      </c>
      <c r="H35" s="37">
        <v>0</v>
      </c>
      <c r="I35" s="37">
        <v>2184.7800000000002</v>
      </c>
      <c r="J35" s="37">
        <v>0</v>
      </c>
      <c r="K35" s="37">
        <v>2300</v>
      </c>
      <c r="L35" s="37">
        <v>1700</v>
      </c>
      <c r="M35" s="37">
        <v>0</v>
      </c>
      <c r="N35" s="37">
        <v>0</v>
      </c>
      <c r="O35" s="37">
        <v>0</v>
      </c>
      <c r="P35" s="37">
        <v>0</v>
      </c>
      <c r="Q35" s="37">
        <v>2056</v>
      </c>
      <c r="R35" s="37">
        <v>1980</v>
      </c>
      <c r="S35" s="37">
        <v>1901.94</v>
      </c>
      <c r="T35" s="209">
        <v>1923.91</v>
      </c>
      <c r="U35" s="10"/>
    </row>
    <row r="36" spans="1:21" x14ac:dyDescent="0.2">
      <c r="A36" s="54" t="s">
        <v>839</v>
      </c>
      <c r="B36" s="36">
        <v>0</v>
      </c>
      <c r="C36" s="37">
        <v>0</v>
      </c>
      <c r="D36" s="37">
        <v>0</v>
      </c>
      <c r="E36" s="37">
        <v>0</v>
      </c>
      <c r="F36" s="37">
        <v>0</v>
      </c>
      <c r="G36" s="37">
        <v>0</v>
      </c>
      <c r="H36" s="37">
        <v>0</v>
      </c>
      <c r="I36" s="37">
        <v>0</v>
      </c>
      <c r="J36" s="37">
        <v>0</v>
      </c>
      <c r="K36" s="37">
        <v>0</v>
      </c>
      <c r="L36" s="37">
        <v>275</v>
      </c>
      <c r="M36" s="37">
        <v>275</v>
      </c>
      <c r="N36" s="37">
        <v>266.81</v>
      </c>
      <c r="O36" s="37">
        <v>0</v>
      </c>
      <c r="P36" s="37">
        <v>0</v>
      </c>
      <c r="Q36" s="37">
        <v>0</v>
      </c>
      <c r="R36" s="37">
        <v>0</v>
      </c>
      <c r="S36" s="37">
        <v>267.88</v>
      </c>
      <c r="T36" s="209">
        <v>267.83999999999997</v>
      </c>
      <c r="U36" s="10"/>
    </row>
    <row r="37" spans="1:21" x14ac:dyDescent="0.2">
      <c r="A37" s="54" t="s">
        <v>840</v>
      </c>
      <c r="B37" s="36">
        <v>1297.1300000000001</v>
      </c>
      <c r="C37" s="37">
        <v>1298.78</v>
      </c>
      <c r="D37" s="37">
        <v>2355.88</v>
      </c>
      <c r="E37" s="37">
        <v>2841.07</v>
      </c>
      <c r="F37" s="37">
        <v>943.46</v>
      </c>
      <c r="G37" s="37">
        <v>970.73</v>
      </c>
      <c r="H37" s="37">
        <v>1320.86</v>
      </c>
      <c r="I37" s="37">
        <v>1480.98</v>
      </c>
      <c r="J37" s="37">
        <v>582.77</v>
      </c>
      <c r="K37" s="37">
        <v>1392.17</v>
      </c>
      <c r="L37" s="37">
        <v>547</v>
      </c>
      <c r="M37" s="37">
        <v>474.14</v>
      </c>
      <c r="N37" s="37">
        <v>399.5</v>
      </c>
      <c r="O37" s="37">
        <v>407.03</v>
      </c>
      <c r="P37" s="37">
        <v>1106.25</v>
      </c>
      <c r="Q37" s="37">
        <v>1835.54</v>
      </c>
      <c r="R37" s="37">
        <v>641.07000000000005</v>
      </c>
      <c r="S37" s="37">
        <v>1001.91</v>
      </c>
      <c r="T37" s="209">
        <v>978.34</v>
      </c>
      <c r="U37" s="10"/>
    </row>
    <row r="38" spans="1:21" x14ac:dyDescent="0.2">
      <c r="A38" s="54" t="s">
        <v>276</v>
      </c>
      <c r="B38" s="36">
        <v>1711.18</v>
      </c>
      <c r="C38" s="37">
        <v>1200</v>
      </c>
      <c r="D38" s="37">
        <v>1252.99</v>
      </c>
      <c r="E38" s="37">
        <v>1813.27</v>
      </c>
      <c r="F38" s="37">
        <v>421.76</v>
      </c>
      <c r="G38" s="37">
        <v>0</v>
      </c>
      <c r="H38" s="37">
        <v>1467.66</v>
      </c>
      <c r="I38" s="37">
        <v>1573.34</v>
      </c>
      <c r="J38" s="37">
        <v>530.25</v>
      </c>
      <c r="K38" s="37">
        <v>1736.59</v>
      </c>
      <c r="L38" s="37">
        <v>550.61</v>
      </c>
      <c r="M38" s="37">
        <v>398.4</v>
      </c>
      <c r="N38" s="37">
        <v>324.74</v>
      </c>
      <c r="O38" s="37">
        <v>0</v>
      </c>
      <c r="P38" s="37">
        <v>0</v>
      </c>
      <c r="Q38" s="37">
        <v>0</v>
      </c>
      <c r="R38" s="37">
        <v>454.69</v>
      </c>
      <c r="S38" s="37">
        <v>403.25</v>
      </c>
      <c r="T38" s="209">
        <v>410.28</v>
      </c>
      <c r="U38" s="10"/>
    </row>
    <row r="39" spans="1:21" x14ac:dyDescent="0.2">
      <c r="A39" s="54" t="s">
        <v>365</v>
      </c>
      <c r="B39" s="36">
        <v>1700</v>
      </c>
      <c r="C39" s="37">
        <v>0</v>
      </c>
      <c r="D39" s="37">
        <v>0</v>
      </c>
      <c r="E39" s="37">
        <v>0</v>
      </c>
      <c r="F39" s="37">
        <v>0</v>
      </c>
      <c r="G39" s="37">
        <v>0</v>
      </c>
      <c r="H39" s="37">
        <v>0</v>
      </c>
      <c r="I39" s="37">
        <v>0</v>
      </c>
      <c r="J39" s="37">
        <v>900</v>
      </c>
      <c r="K39" s="37">
        <v>0</v>
      </c>
      <c r="L39" s="37">
        <v>0</v>
      </c>
      <c r="M39" s="37">
        <v>0</v>
      </c>
      <c r="N39" s="37">
        <v>0</v>
      </c>
      <c r="O39" s="37">
        <v>0</v>
      </c>
      <c r="P39" s="37">
        <v>0</v>
      </c>
      <c r="Q39" s="37">
        <v>0</v>
      </c>
      <c r="R39" s="37">
        <v>470</v>
      </c>
      <c r="S39" s="37">
        <v>588</v>
      </c>
      <c r="T39" s="209">
        <v>765.2</v>
      </c>
      <c r="U39" s="10"/>
    </row>
    <row r="40" spans="1:21" x14ac:dyDescent="0.2">
      <c r="A40" s="54" t="s">
        <v>1095</v>
      </c>
      <c r="B40" s="36">
        <v>0</v>
      </c>
      <c r="C40" s="37">
        <v>0</v>
      </c>
      <c r="D40" s="37">
        <v>2000</v>
      </c>
      <c r="E40" s="37">
        <v>0</v>
      </c>
      <c r="F40" s="37">
        <v>0</v>
      </c>
      <c r="G40" s="37">
        <v>0</v>
      </c>
      <c r="H40" s="37">
        <v>0</v>
      </c>
      <c r="I40" s="37">
        <v>2409.62</v>
      </c>
      <c r="J40" s="37">
        <v>1096.43</v>
      </c>
      <c r="K40" s="37">
        <v>1792.5</v>
      </c>
      <c r="L40" s="37">
        <v>700</v>
      </c>
      <c r="M40" s="37">
        <v>0</v>
      </c>
      <c r="N40" s="37">
        <v>0</v>
      </c>
      <c r="O40" s="37">
        <v>0</v>
      </c>
      <c r="P40" s="37">
        <v>0</v>
      </c>
      <c r="Q40" s="37">
        <v>1800</v>
      </c>
      <c r="R40" s="37">
        <v>1150</v>
      </c>
      <c r="S40" s="37">
        <v>1507.74</v>
      </c>
      <c r="T40" s="209">
        <v>1488.78</v>
      </c>
      <c r="U40" s="10"/>
    </row>
    <row r="41" spans="1:21" x14ac:dyDescent="0.2">
      <c r="A41" s="53" t="s">
        <v>277</v>
      </c>
      <c r="B41" s="32">
        <v>0</v>
      </c>
      <c r="C41" s="33">
        <v>0</v>
      </c>
      <c r="D41" s="33">
        <v>0</v>
      </c>
      <c r="E41" s="33">
        <v>2207.9</v>
      </c>
      <c r="F41" s="33">
        <v>0</v>
      </c>
      <c r="G41" s="33">
        <v>0</v>
      </c>
      <c r="H41" s="33">
        <v>0</v>
      </c>
      <c r="I41" s="33">
        <v>0</v>
      </c>
      <c r="J41" s="33">
        <v>0</v>
      </c>
      <c r="K41" s="33">
        <v>0</v>
      </c>
      <c r="L41" s="33">
        <v>0</v>
      </c>
      <c r="M41" s="33">
        <v>0</v>
      </c>
      <c r="N41" s="33">
        <v>0</v>
      </c>
      <c r="O41" s="33">
        <v>0</v>
      </c>
      <c r="P41" s="33">
        <v>0</v>
      </c>
      <c r="Q41" s="33">
        <v>0</v>
      </c>
      <c r="R41" s="33">
        <v>0</v>
      </c>
      <c r="S41" s="33">
        <v>2207.9</v>
      </c>
      <c r="T41" s="208">
        <v>2113.71</v>
      </c>
      <c r="U41" s="10"/>
    </row>
    <row r="42" spans="1:21" x14ac:dyDescent="0.2">
      <c r="A42" s="54" t="s">
        <v>278</v>
      </c>
      <c r="B42" s="36">
        <v>1208.6099999999999</v>
      </c>
      <c r="C42" s="37">
        <v>0</v>
      </c>
      <c r="D42" s="37">
        <v>1083.19</v>
      </c>
      <c r="E42" s="37">
        <v>0</v>
      </c>
      <c r="F42" s="37">
        <v>0</v>
      </c>
      <c r="G42" s="37">
        <v>0</v>
      </c>
      <c r="H42" s="37">
        <v>0</v>
      </c>
      <c r="I42" s="37">
        <v>0</v>
      </c>
      <c r="J42" s="37">
        <v>1550</v>
      </c>
      <c r="K42" s="37">
        <v>0</v>
      </c>
      <c r="L42" s="37">
        <v>305.63</v>
      </c>
      <c r="M42" s="37">
        <v>300</v>
      </c>
      <c r="N42" s="37">
        <v>290.24</v>
      </c>
      <c r="O42" s="37">
        <v>287.08</v>
      </c>
      <c r="P42" s="37">
        <v>0</v>
      </c>
      <c r="Q42" s="37">
        <v>0</v>
      </c>
      <c r="R42" s="37">
        <v>0</v>
      </c>
      <c r="S42" s="37">
        <v>290.58</v>
      </c>
      <c r="T42" s="209">
        <v>267.22000000000003</v>
      </c>
      <c r="U42" s="10"/>
    </row>
    <row r="43" spans="1:21" x14ac:dyDescent="0.2">
      <c r="A43" s="54" t="s">
        <v>279</v>
      </c>
      <c r="B43" s="36">
        <v>2028.91</v>
      </c>
      <c r="C43" s="37">
        <v>1441</v>
      </c>
      <c r="D43" s="37">
        <v>2071.46</v>
      </c>
      <c r="E43" s="37">
        <v>0</v>
      </c>
      <c r="F43" s="37">
        <v>620.54999999999995</v>
      </c>
      <c r="G43" s="37">
        <v>2000</v>
      </c>
      <c r="H43" s="37">
        <v>673.34</v>
      </c>
      <c r="I43" s="37">
        <v>1149.07</v>
      </c>
      <c r="J43" s="37">
        <v>1250</v>
      </c>
      <c r="K43" s="37">
        <v>0</v>
      </c>
      <c r="L43" s="37">
        <v>630.36</v>
      </c>
      <c r="M43" s="37">
        <v>0</v>
      </c>
      <c r="N43" s="37">
        <v>0</v>
      </c>
      <c r="O43" s="37">
        <v>0</v>
      </c>
      <c r="P43" s="37">
        <v>0</v>
      </c>
      <c r="Q43" s="37">
        <v>0</v>
      </c>
      <c r="R43" s="37">
        <v>570.94000000000005</v>
      </c>
      <c r="S43" s="37">
        <v>669.12</v>
      </c>
      <c r="T43" s="209">
        <v>710.19</v>
      </c>
      <c r="U43" s="10"/>
    </row>
    <row r="44" spans="1:21" x14ac:dyDescent="0.2">
      <c r="A44" s="54" t="s">
        <v>841</v>
      </c>
      <c r="B44" s="36">
        <v>0</v>
      </c>
      <c r="C44" s="37">
        <v>0</v>
      </c>
      <c r="D44" s="37">
        <v>2434.96</v>
      </c>
      <c r="E44" s="37">
        <v>0</v>
      </c>
      <c r="F44" s="37">
        <v>0</v>
      </c>
      <c r="G44" s="37">
        <v>0</v>
      </c>
      <c r="H44" s="37">
        <v>0</v>
      </c>
      <c r="I44" s="37">
        <v>0</v>
      </c>
      <c r="J44" s="37">
        <v>0</v>
      </c>
      <c r="K44" s="37">
        <v>0</v>
      </c>
      <c r="L44" s="37">
        <v>0</v>
      </c>
      <c r="M44" s="37">
        <v>0</v>
      </c>
      <c r="N44" s="37">
        <v>0</v>
      </c>
      <c r="O44" s="37">
        <v>0</v>
      </c>
      <c r="P44" s="37">
        <v>0</v>
      </c>
      <c r="Q44" s="37">
        <v>0</v>
      </c>
      <c r="R44" s="37">
        <v>0</v>
      </c>
      <c r="S44" s="37">
        <v>2434.96</v>
      </c>
      <c r="T44" s="209">
        <v>2365.06</v>
      </c>
      <c r="U44" s="10"/>
    </row>
    <row r="45" spans="1:21" x14ac:dyDescent="0.2">
      <c r="A45" s="54" t="s">
        <v>280</v>
      </c>
      <c r="B45" s="36">
        <v>2150</v>
      </c>
      <c r="C45" s="37">
        <v>2000</v>
      </c>
      <c r="D45" s="37">
        <v>2819.11</v>
      </c>
      <c r="E45" s="37">
        <v>2923.39</v>
      </c>
      <c r="F45" s="37">
        <v>1700</v>
      </c>
      <c r="G45" s="37">
        <v>1700</v>
      </c>
      <c r="H45" s="37">
        <v>1418.63</v>
      </c>
      <c r="I45" s="37">
        <v>1671.18</v>
      </c>
      <c r="J45" s="37">
        <v>1385.52</v>
      </c>
      <c r="K45" s="37">
        <v>2098.63</v>
      </c>
      <c r="L45" s="37">
        <v>891.66</v>
      </c>
      <c r="M45" s="37">
        <v>0</v>
      </c>
      <c r="N45" s="37">
        <v>363.32</v>
      </c>
      <c r="O45" s="37">
        <v>0</v>
      </c>
      <c r="P45" s="37">
        <v>0</v>
      </c>
      <c r="Q45" s="37">
        <v>1900</v>
      </c>
      <c r="R45" s="37">
        <v>1500</v>
      </c>
      <c r="S45" s="37">
        <v>1384.48</v>
      </c>
      <c r="T45" s="209">
        <v>1363.86</v>
      </c>
      <c r="U45" s="10"/>
    </row>
    <row r="46" spans="1:21" x14ac:dyDescent="0.2">
      <c r="A46" s="54" t="s">
        <v>1092</v>
      </c>
      <c r="B46" s="36">
        <v>0</v>
      </c>
      <c r="C46" s="37">
        <v>0</v>
      </c>
      <c r="D46" s="37">
        <v>2700</v>
      </c>
      <c r="E46" s="37">
        <v>0</v>
      </c>
      <c r="F46" s="37">
        <v>0</v>
      </c>
      <c r="G46" s="37">
        <v>2000</v>
      </c>
      <c r="H46" s="37">
        <v>1232.2</v>
      </c>
      <c r="I46" s="37">
        <v>1933.92</v>
      </c>
      <c r="J46" s="37">
        <v>0</v>
      </c>
      <c r="K46" s="37">
        <v>0</v>
      </c>
      <c r="L46" s="37">
        <v>0</v>
      </c>
      <c r="M46" s="37">
        <v>0</v>
      </c>
      <c r="N46" s="37">
        <v>0</v>
      </c>
      <c r="O46" s="37">
        <v>0</v>
      </c>
      <c r="P46" s="37">
        <v>0</v>
      </c>
      <c r="Q46" s="37">
        <v>0</v>
      </c>
      <c r="R46" s="37">
        <v>550</v>
      </c>
      <c r="S46" s="37">
        <v>1301.4000000000001</v>
      </c>
      <c r="T46" s="209">
        <v>1202.96</v>
      </c>
      <c r="U46" s="10"/>
    </row>
    <row r="47" spans="1:21" x14ac:dyDescent="0.2">
      <c r="A47" s="54" t="s">
        <v>842</v>
      </c>
      <c r="B47" s="36">
        <v>0</v>
      </c>
      <c r="C47" s="37">
        <v>0</v>
      </c>
      <c r="D47" s="37">
        <v>1875</v>
      </c>
      <c r="E47" s="37">
        <v>2734.43</v>
      </c>
      <c r="F47" s="37">
        <v>1140.1199999999999</v>
      </c>
      <c r="G47" s="37">
        <v>1374.03</v>
      </c>
      <c r="H47" s="37">
        <v>1129.71</v>
      </c>
      <c r="I47" s="37">
        <v>2313.34</v>
      </c>
      <c r="J47" s="37">
        <v>0</v>
      </c>
      <c r="K47" s="37">
        <v>0</v>
      </c>
      <c r="L47" s="37">
        <v>407.29</v>
      </c>
      <c r="M47" s="37">
        <v>418.97</v>
      </c>
      <c r="N47" s="37">
        <v>359.47</v>
      </c>
      <c r="O47" s="37">
        <v>0</v>
      </c>
      <c r="P47" s="37">
        <v>0</v>
      </c>
      <c r="Q47" s="37">
        <v>967.48</v>
      </c>
      <c r="R47" s="37">
        <v>0</v>
      </c>
      <c r="S47" s="37">
        <v>607.42999999999995</v>
      </c>
      <c r="T47" s="209">
        <v>607.57000000000005</v>
      </c>
      <c r="U47" s="10"/>
    </row>
    <row r="48" spans="1:21" x14ac:dyDescent="0.2">
      <c r="A48" s="54" t="s">
        <v>281</v>
      </c>
      <c r="B48" s="36">
        <v>2544.64</v>
      </c>
      <c r="C48" s="37">
        <v>0</v>
      </c>
      <c r="D48" s="37">
        <v>2517.56</v>
      </c>
      <c r="E48" s="37">
        <v>9083.5400000000009</v>
      </c>
      <c r="F48" s="37">
        <v>0</v>
      </c>
      <c r="G48" s="37">
        <v>0</v>
      </c>
      <c r="H48" s="37">
        <v>873.57</v>
      </c>
      <c r="I48" s="37">
        <v>2220.5500000000002</v>
      </c>
      <c r="J48" s="37">
        <v>1463.64</v>
      </c>
      <c r="K48" s="37">
        <v>2026.88</v>
      </c>
      <c r="L48" s="37">
        <v>0</v>
      </c>
      <c r="M48" s="37">
        <v>0</v>
      </c>
      <c r="N48" s="37">
        <v>981.82</v>
      </c>
      <c r="O48" s="37">
        <v>0</v>
      </c>
      <c r="P48" s="37">
        <v>1659.1</v>
      </c>
      <c r="Q48" s="37">
        <v>2000</v>
      </c>
      <c r="R48" s="37">
        <v>0</v>
      </c>
      <c r="S48" s="37">
        <v>1940.53</v>
      </c>
      <c r="T48" s="209">
        <v>1722.38</v>
      </c>
      <c r="U48" s="10"/>
    </row>
    <row r="49" spans="1:21" x14ac:dyDescent="0.2">
      <c r="A49" s="54" t="s">
        <v>282</v>
      </c>
      <c r="B49" s="36">
        <v>0</v>
      </c>
      <c r="C49" s="37">
        <v>0</v>
      </c>
      <c r="D49" s="37">
        <v>2146</v>
      </c>
      <c r="E49" s="37">
        <v>0</v>
      </c>
      <c r="F49" s="37">
        <v>0</v>
      </c>
      <c r="G49" s="37">
        <v>0</v>
      </c>
      <c r="H49" s="37">
        <v>0</v>
      </c>
      <c r="I49" s="37">
        <v>2300</v>
      </c>
      <c r="J49" s="37">
        <v>0</v>
      </c>
      <c r="K49" s="37">
        <v>0</v>
      </c>
      <c r="L49" s="37">
        <v>0</v>
      </c>
      <c r="M49" s="37">
        <v>0</v>
      </c>
      <c r="N49" s="37">
        <v>0</v>
      </c>
      <c r="O49" s="37">
        <v>0</v>
      </c>
      <c r="P49" s="37">
        <v>0</v>
      </c>
      <c r="Q49" s="37">
        <v>0</v>
      </c>
      <c r="R49" s="37">
        <v>0</v>
      </c>
      <c r="S49" s="37">
        <v>2224.58</v>
      </c>
      <c r="T49" s="209">
        <v>2239.4499999999998</v>
      </c>
      <c r="U49" s="10"/>
    </row>
    <row r="50" spans="1:21" x14ac:dyDescent="0.2">
      <c r="A50" s="54" t="s">
        <v>936</v>
      </c>
      <c r="B50" s="36">
        <v>0</v>
      </c>
      <c r="C50" s="37">
        <v>0</v>
      </c>
      <c r="D50" s="37">
        <v>2650</v>
      </c>
      <c r="E50" s="37">
        <v>0</v>
      </c>
      <c r="F50" s="37">
        <v>0</v>
      </c>
      <c r="G50" s="37">
        <v>0</v>
      </c>
      <c r="H50" s="37">
        <v>0</v>
      </c>
      <c r="I50" s="37">
        <v>1976.32</v>
      </c>
      <c r="J50" s="37">
        <v>0</v>
      </c>
      <c r="K50" s="37">
        <v>1600</v>
      </c>
      <c r="L50" s="37">
        <v>1100</v>
      </c>
      <c r="M50" s="37">
        <v>0</v>
      </c>
      <c r="N50" s="37">
        <v>0</v>
      </c>
      <c r="O50" s="37">
        <v>0</v>
      </c>
      <c r="P50" s="37">
        <v>0</v>
      </c>
      <c r="Q50" s="37">
        <v>0</v>
      </c>
      <c r="R50" s="37">
        <v>0</v>
      </c>
      <c r="S50" s="37">
        <v>2016.13</v>
      </c>
      <c r="T50" s="209">
        <v>1252.6300000000001</v>
      </c>
      <c r="U50" s="10"/>
    </row>
    <row r="51" spans="1:21" x14ac:dyDescent="0.2">
      <c r="A51" s="54" t="s">
        <v>843</v>
      </c>
      <c r="B51" s="36">
        <v>1284.47</v>
      </c>
      <c r="C51" s="37">
        <v>1326.46</v>
      </c>
      <c r="D51" s="37">
        <v>2063.11</v>
      </c>
      <c r="E51" s="37">
        <v>2275.29</v>
      </c>
      <c r="F51" s="37">
        <v>1421.46</v>
      </c>
      <c r="G51" s="37">
        <v>576.08000000000004</v>
      </c>
      <c r="H51" s="37">
        <v>1218.8599999999999</v>
      </c>
      <c r="I51" s="37">
        <v>1381.3</v>
      </c>
      <c r="J51" s="37">
        <v>1210.48</v>
      </c>
      <c r="K51" s="37">
        <v>1432.11</v>
      </c>
      <c r="L51" s="37">
        <v>446.13</v>
      </c>
      <c r="M51" s="37">
        <v>375</v>
      </c>
      <c r="N51" s="37">
        <v>457.65</v>
      </c>
      <c r="O51" s="37">
        <v>0</v>
      </c>
      <c r="P51" s="37">
        <v>1052.94</v>
      </c>
      <c r="Q51" s="37">
        <v>1715.32</v>
      </c>
      <c r="R51" s="37">
        <v>567.59</v>
      </c>
      <c r="S51" s="37">
        <v>594.32000000000005</v>
      </c>
      <c r="T51" s="209">
        <v>600.79</v>
      </c>
      <c r="U51" s="10"/>
    </row>
    <row r="52" spans="1:21" x14ac:dyDescent="0.2">
      <c r="A52" s="54" t="s">
        <v>283</v>
      </c>
      <c r="B52" s="36">
        <v>1975.65</v>
      </c>
      <c r="C52" s="37">
        <v>1450</v>
      </c>
      <c r="D52" s="37">
        <v>0</v>
      </c>
      <c r="E52" s="37">
        <v>0</v>
      </c>
      <c r="F52" s="37">
        <v>0</v>
      </c>
      <c r="G52" s="37">
        <v>0</v>
      </c>
      <c r="H52" s="37">
        <v>0</v>
      </c>
      <c r="I52" s="37">
        <v>1359.99</v>
      </c>
      <c r="J52" s="37">
        <v>349.21</v>
      </c>
      <c r="K52" s="37">
        <v>1471.43</v>
      </c>
      <c r="L52" s="37">
        <v>560.98</v>
      </c>
      <c r="M52" s="37">
        <v>480.4</v>
      </c>
      <c r="N52" s="37">
        <v>489.31</v>
      </c>
      <c r="O52" s="37">
        <v>0</v>
      </c>
      <c r="P52" s="37">
        <v>0</v>
      </c>
      <c r="Q52" s="37">
        <v>1200</v>
      </c>
      <c r="R52" s="37">
        <v>0</v>
      </c>
      <c r="S52" s="37">
        <v>538.17999999999995</v>
      </c>
      <c r="T52" s="209">
        <v>588.26</v>
      </c>
      <c r="U52" s="10"/>
    </row>
    <row r="53" spans="1:21" x14ac:dyDescent="0.2">
      <c r="A53" s="54" t="s">
        <v>284</v>
      </c>
      <c r="B53" s="36">
        <v>0</v>
      </c>
      <c r="C53" s="37">
        <v>0</v>
      </c>
      <c r="D53" s="37">
        <v>6000</v>
      </c>
      <c r="E53" s="37">
        <v>2600</v>
      </c>
      <c r="F53" s="37">
        <v>0</v>
      </c>
      <c r="G53" s="37">
        <v>0</v>
      </c>
      <c r="H53" s="37">
        <v>0</v>
      </c>
      <c r="I53" s="37">
        <v>0</v>
      </c>
      <c r="J53" s="37">
        <v>2000</v>
      </c>
      <c r="K53" s="37">
        <v>1400</v>
      </c>
      <c r="L53" s="37">
        <v>0</v>
      </c>
      <c r="M53" s="37">
        <v>301.02999999999997</v>
      </c>
      <c r="N53" s="37">
        <v>292.02</v>
      </c>
      <c r="O53" s="37">
        <v>264.57</v>
      </c>
      <c r="P53" s="37">
        <v>0</v>
      </c>
      <c r="Q53" s="37">
        <v>0</v>
      </c>
      <c r="R53" s="37">
        <v>924.87</v>
      </c>
      <c r="S53" s="37">
        <v>286.87</v>
      </c>
      <c r="T53" s="209">
        <v>281.58999999999997</v>
      </c>
      <c r="U53" s="10"/>
    </row>
    <row r="54" spans="1:21" x14ac:dyDescent="0.2">
      <c r="A54" s="54" t="s">
        <v>844</v>
      </c>
      <c r="B54" s="36">
        <v>0</v>
      </c>
      <c r="C54" s="37">
        <v>0</v>
      </c>
      <c r="D54" s="37">
        <v>0</v>
      </c>
      <c r="E54" s="37">
        <v>0</v>
      </c>
      <c r="F54" s="37">
        <v>0</v>
      </c>
      <c r="G54" s="37">
        <v>2000</v>
      </c>
      <c r="H54" s="37">
        <v>0</v>
      </c>
      <c r="I54" s="37">
        <v>0</v>
      </c>
      <c r="J54" s="37">
        <v>0</v>
      </c>
      <c r="K54" s="37">
        <v>0</v>
      </c>
      <c r="L54" s="37">
        <v>0</v>
      </c>
      <c r="M54" s="37">
        <v>0</v>
      </c>
      <c r="N54" s="37">
        <v>288.79000000000002</v>
      </c>
      <c r="O54" s="37">
        <v>0</v>
      </c>
      <c r="P54" s="37">
        <v>0</v>
      </c>
      <c r="Q54" s="37">
        <v>1500</v>
      </c>
      <c r="R54" s="37">
        <v>0</v>
      </c>
      <c r="S54" s="37">
        <v>329.15</v>
      </c>
      <c r="T54" s="209">
        <v>353.89</v>
      </c>
      <c r="U54" s="10"/>
    </row>
    <row r="55" spans="1:21" x14ac:dyDescent="0.2">
      <c r="A55" s="54" t="s">
        <v>304</v>
      </c>
      <c r="B55" s="36">
        <v>4000</v>
      </c>
      <c r="C55" s="37">
        <v>0</v>
      </c>
      <c r="D55" s="37">
        <v>3000</v>
      </c>
      <c r="E55" s="37">
        <v>0</v>
      </c>
      <c r="F55" s="37">
        <v>0</v>
      </c>
      <c r="G55" s="37">
        <v>0</v>
      </c>
      <c r="H55" s="37">
        <v>943</v>
      </c>
      <c r="I55" s="37">
        <v>2417.86</v>
      </c>
      <c r="J55" s="37">
        <v>0</v>
      </c>
      <c r="K55" s="37">
        <v>2505.38</v>
      </c>
      <c r="L55" s="37">
        <v>1700</v>
      </c>
      <c r="M55" s="37">
        <v>0</v>
      </c>
      <c r="N55" s="37">
        <v>1140</v>
      </c>
      <c r="O55" s="37">
        <v>0</v>
      </c>
      <c r="P55" s="37">
        <v>0</v>
      </c>
      <c r="Q55" s="37">
        <v>0</v>
      </c>
      <c r="R55" s="37">
        <v>0</v>
      </c>
      <c r="S55" s="37">
        <v>1749.27</v>
      </c>
      <c r="T55" s="209">
        <v>2122.7399999999998</v>
      </c>
      <c r="U55" s="10"/>
    </row>
    <row r="56" spans="1:21" x14ac:dyDescent="0.2">
      <c r="A56" s="54" t="s">
        <v>285</v>
      </c>
      <c r="B56" s="36">
        <v>1414.89</v>
      </c>
      <c r="C56" s="37">
        <v>0</v>
      </c>
      <c r="D56" s="37">
        <v>2135.38</v>
      </c>
      <c r="E56" s="37">
        <v>1890.7</v>
      </c>
      <c r="F56" s="37">
        <v>0</v>
      </c>
      <c r="G56" s="37">
        <v>1315.73</v>
      </c>
      <c r="H56" s="37">
        <v>1358.79</v>
      </c>
      <c r="I56" s="37">
        <v>2166.0500000000002</v>
      </c>
      <c r="J56" s="37">
        <v>0</v>
      </c>
      <c r="K56" s="37">
        <v>0</v>
      </c>
      <c r="L56" s="37">
        <v>1000</v>
      </c>
      <c r="M56" s="37">
        <v>0</v>
      </c>
      <c r="N56" s="37">
        <v>0</v>
      </c>
      <c r="O56" s="37">
        <v>0</v>
      </c>
      <c r="P56" s="37">
        <v>0</v>
      </c>
      <c r="Q56" s="37">
        <v>0</v>
      </c>
      <c r="R56" s="37">
        <v>0</v>
      </c>
      <c r="S56" s="37">
        <v>1668.21</v>
      </c>
      <c r="T56" s="209">
        <v>1651.38</v>
      </c>
      <c r="U56" s="10"/>
    </row>
    <row r="57" spans="1:21" x14ac:dyDescent="0.2">
      <c r="A57" s="54" t="s">
        <v>845</v>
      </c>
      <c r="B57" s="36">
        <v>1821.88</v>
      </c>
      <c r="C57" s="37">
        <v>1261.03</v>
      </c>
      <c r="D57" s="37">
        <v>1812.99</v>
      </c>
      <c r="E57" s="37">
        <v>1858.48</v>
      </c>
      <c r="F57" s="37">
        <v>700.8</v>
      </c>
      <c r="G57" s="37">
        <v>695.17</v>
      </c>
      <c r="H57" s="37">
        <v>1213.33</v>
      </c>
      <c r="I57" s="37">
        <v>1298.04</v>
      </c>
      <c r="J57" s="37">
        <v>487.17</v>
      </c>
      <c r="K57" s="37">
        <v>1172.8599999999999</v>
      </c>
      <c r="L57" s="37">
        <v>570.15</v>
      </c>
      <c r="M57" s="37">
        <v>467.3</v>
      </c>
      <c r="N57" s="37">
        <v>446.73</v>
      </c>
      <c r="O57" s="37">
        <v>440</v>
      </c>
      <c r="P57" s="37">
        <v>0</v>
      </c>
      <c r="Q57" s="37">
        <v>1703.1</v>
      </c>
      <c r="R57" s="37">
        <v>624.02</v>
      </c>
      <c r="S57" s="37">
        <v>558.79999999999995</v>
      </c>
      <c r="T57" s="209">
        <v>581.08000000000004</v>
      </c>
      <c r="U57" s="10"/>
    </row>
    <row r="58" spans="1:21" x14ac:dyDescent="0.2">
      <c r="A58" s="54" t="s">
        <v>1032</v>
      </c>
      <c r="B58" s="36">
        <v>0</v>
      </c>
      <c r="C58" s="37">
        <v>0</v>
      </c>
      <c r="D58" s="37">
        <v>2835.29</v>
      </c>
      <c r="E58" s="37">
        <v>3578.77</v>
      </c>
      <c r="F58" s="37">
        <v>0</v>
      </c>
      <c r="G58" s="37">
        <v>0</v>
      </c>
      <c r="H58" s="37">
        <v>0</v>
      </c>
      <c r="I58" s="37">
        <v>0</v>
      </c>
      <c r="J58" s="37">
        <v>0</v>
      </c>
      <c r="K58" s="37">
        <v>0</v>
      </c>
      <c r="L58" s="37">
        <v>1200</v>
      </c>
      <c r="M58" s="37">
        <v>0</v>
      </c>
      <c r="N58" s="37">
        <v>0</v>
      </c>
      <c r="O58" s="37">
        <v>0</v>
      </c>
      <c r="P58" s="37">
        <v>0</v>
      </c>
      <c r="Q58" s="37">
        <v>0</v>
      </c>
      <c r="R58" s="37">
        <v>0</v>
      </c>
      <c r="S58" s="37">
        <v>3176.83</v>
      </c>
      <c r="T58" s="209">
        <v>3302.01</v>
      </c>
      <c r="U58" s="10"/>
    </row>
    <row r="59" spans="1:21" x14ac:dyDescent="0.2">
      <c r="A59" s="54" t="s">
        <v>286</v>
      </c>
      <c r="B59" s="36">
        <v>2098.27</v>
      </c>
      <c r="C59" s="37">
        <v>1725</v>
      </c>
      <c r="D59" s="37">
        <v>2947.23</v>
      </c>
      <c r="E59" s="37">
        <v>3589.61</v>
      </c>
      <c r="F59" s="37">
        <v>0</v>
      </c>
      <c r="G59" s="37">
        <v>2000</v>
      </c>
      <c r="H59" s="37">
        <v>0</v>
      </c>
      <c r="I59" s="37">
        <v>2204.83</v>
      </c>
      <c r="J59" s="37">
        <v>1450</v>
      </c>
      <c r="K59" s="37">
        <v>1974.32</v>
      </c>
      <c r="L59" s="37">
        <v>691.88</v>
      </c>
      <c r="M59" s="37">
        <v>0</v>
      </c>
      <c r="N59" s="37">
        <v>1100</v>
      </c>
      <c r="O59" s="37">
        <v>0</v>
      </c>
      <c r="P59" s="37">
        <v>0</v>
      </c>
      <c r="Q59" s="37">
        <v>1645.46</v>
      </c>
      <c r="R59" s="37">
        <v>0</v>
      </c>
      <c r="S59" s="37">
        <v>2153.6</v>
      </c>
      <c r="T59" s="209">
        <v>2035.81</v>
      </c>
      <c r="U59" s="10"/>
    </row>
    <row r="60" spans="1:21" x14ac:dyDescent="0.2">
      <c r="A60" s="54" t="s">
        <v>287</v>
      </c>
      <c r="B60" s="36">
        <v>1366.79</v>
      </c>
      <c r="C60" s="37">
        <v>1236.6600000000001</v>
      </c>
      <c r="D60" s="37">
        <v>1786.88</v>
      </c>
      <c r="E60" s="37">
        <v>2413.6</v>
      </c>
      <c r="F60" s="37">
        <v>1168.5</v>
      </c>
      <c r="G60" s="37">
        <v>787.52</v>
      </c>
      <c r="H60" s="37">
        <v>1203.1199999999999</v>
      </c>
      <c r="I60" s="37">
        <v>1441.44</v>
      </c>
      <c r="J60" s="37">
        <v>579.48</v>
      </c>
      <c r="K60" s="37">
        <v>940.41</v>
      </c>
      <c r="L60" s="37">
        <v>584.21</v>
      </c>
      <c r="M60" s="37">
        <v>520.30999999999995</v>
      </c>
      <c r="N60" s="37">
        <v>532.05999999999995</v>
      </c>
      <c r="O60" s="37">
        <v>400</v>
      </c>
      <c r="P60" s="37">
        <v>1650</v>
      </c>
      <c r="Q60" s="37">
        <v>1637.31</v>
      </c>
      <c r="R60" s="37">
        <v>592.24</v>
      </c>
      <c r="S60" s="37">
        <v>1150.1500000000001</v>
      </c>
      <c r="T60" s="209">
        <v>1106.04</v>
      </c>
      <c r="U60" s="10"/>
    </row>
    <row r="61" spans="1:21" x14ac:dyDescent="0.2">
      <c r="A61" s="54" t="s">
        <v>1322</v>
      </c>
      <c r="B61" s="36">
        <v>0</v>
      </c>
      <c r="C61" s="37">
        <v>0</v>
      </c>
      <c r="D61" s="37">
        <v>0</v>
      </c>
      <c r="E61" s="37">
        <v>0</v>
      </c>
      <c r="F61" s="37">
        <v>0</v>
      </c>
      <c r="G61" s="37">
        <v>0</v>
      </c>
      <c r="H61" s="37">
        <v>1500</v>
      </c>
      <c r="I61" s="37">
        <v>0</v>
      </c>
      <c r="J61" s="37">
        <v>0</v>
      </c>
      <c r="K61" s="37">
        <v>0</v>
      </c>
      <c r="L61" s="37">
        <v>0</v>
      </c>
      <c r="M61" s="37">
        <v>0</v>
      </c>
      <c r="N61" s="37">
        <v>0</v>
      </c>
      <c r="O61" s="37">
        <v>0</v>
      </c>
      <c r="P61" s="37">
        <v>0</v>
      </c>
      <c r="Q61" s="37">
        <v>0</v>
      </c>
      <c r="R61" s="37">
        <v>0</v>
      </c>
      <c r="S61" s="37">
        <v>1500</v>
      </c>
      <c r="T61" s="209">
        <v>0</v>
      </c>
      <c r="U61" s="10"/>
    </row>
    <row r="62" spans="1:21" x14ac:dyDescent="0.2">
      <c r="A62" s="54" t="s">
        <v>288</v>
      </c>
      <c r="B62" s="36">
        <v>1542.95</v>
      </c>
      <c r="C62" s="37">
        <v>1350</v>
      </c>
      <c r="D62" s="37">
        <v>1733.81</v>
      </c>
      <c r="E62" s="37">
        <v>2274.71</v>
      </c>
      <c r="F62" s="37">
        <v>0</v>
      </c>
      <c r="G62" s="37">
        <v>0</v>
      </c>
      <c r="H62" s="37">
        <v>1490.13</v>
      </c>
      <c r="I62" s="37">
        <v>0</v>
      </c>
      <c r="J62" s="37">
        <v>0</v>
      </c>
      <c r="K62" s="37">
        <v>1500</v>
      </c>
      <c r="L62" s="37">
        <v>0</v>
      </c>
      <c r="M62" s="37">
        <v>0</v>
      </c>
      <c r="N62" s="37">
        <v>0</v>
      </c>
      <c r="O62" s="37">
        <v>0</v>
      </c>
      <c r="P62" s="37">
        <v>0</v>
      </c>
      <c r="Q62" s="37">
        <v>0</v>
      </c>
      <c r="R62" s="37">
        <v>0</v>
      </c>
      <c r="S62" s="37">
        <v>1752.68</v>
      </c>
      <c r="T62" s="209">
        <v>1628.45</v>
      </c>
      <c r="U62" s="10"/>
    </row>
    <row r="63" spans="1:21" x14ac:dyDescent="0.2">
      <c r="A63" s="54" t="s">
        <v>846</v>
      </c>
      <c r="B63" s="36">
        <v>1800</v>
      </c>
      <c r="C63" s="37">
        <v>0</v>
      </c>
      <c r="D63" s="37">
        <v>2411.9699999999998</v>
      </c>
      <c r="E63" s="37">
        <v>2712.08</v>
      </c>
      <c r="F63" s="37">
        <v>0</v>
      </c>
      <c r="G63" s="37">
        <v>0</v>
      </c>
      <c r="H63" s="37">
        <v>0</v>
      </c>
      <c r="I63" s="37">
        <v>0</v>
      </c>
      <c r="J63" s="37">
        <v>0</v>
      </c>
      <c r="K63" s="37">
        <v>1850</v>
      </c>
      <c r="L63" s="37">
        <v>0</v>
      </c>
      <c r="M63" s="37">
        <v>0</v>
      </c>
      <c r="N63" s="37">
        <v>0</v>
      </c>
      <c r="O63" s="37">
        <v>0</v>
      </c>
      <c r="P63" s="37">
        <v>0</v>
      </c>
      <c r="Q63" s="37">
        <v>0</v>
      </c>
      <c r="R63" s="37">
        <v>0</v>
      </c>
      <c r="S63" s="37">
        <v>2519.6799999999998</v>
      </c>
      <c r="T63" s="209">
        <v>2580.27</v>
      </c>
      <c r="U63" s="10"/>
    </row>
    <row r="64" spans="1:21" x14ac:dyDescent="0.2">
      <c r="A64" s="54" t="s">
        <v>289</v>
      </c>
      <c r="B64" s="36">
        <v>1436.27</v>
      </c>
      <c r="C64" s="37">
        <v>1236.29</v>
      </c>
      <c r="D64" s="37">
        <v>2172.4899999999998</v>
      </c>
      <c r="E64" s="37">
        <v>2813.74</v>
      </c>
      <c r="F64" s="37">
        <v>0</v>
      </c>
      <c r="G64" s="37">
        <v>1038.5</v>
      </c>
      <c r="H64" s="37">
        <v>1590.25</v>
      </c>
      <c r="I64" s="37">
        <v>2007.93</v>
      </c>
      <c r="J64" s="37">
        <v>1150</v>
      </c>
      <c r="K64" s="37">
        <v>1405.08</v>
      </c>
      <c r="L64" s="37">
        <v>493.03</v>
      </c>
      <c r="M64" s="37">
        <v>0</v>
      </c>
      <c r="N64" s="37">
        <v>400</v>
      </c>
      <c r="O64" s="37">
        <v>0</v>
      </c>
      <c r="P64" s="37">
        <v>1650</v>
      </c>
      <c r="Q64" s="37">
        <v>0</v>
      </c>
      <c r="R64" s="37">
        <v>467.93</v>
      </c>
      <c r="S64" s="37">
        <v>1041.67</v>
      </c>
      <c r="T64" s="209">
        <v>825.8</v>
      </c>
      <c r="U64" s="10"/>
    </row>
    <row r="65" spans="1:21" x14ac:dyDescent="0.2">
      <c r="A65" s="54" t="s">
        <v>847</v>
      </c>
      <c r="B65" s="36">
        <v>0</v>
      </c>
      <c r="C65" s="37">
        <v>0</v>
      </c>
      <c r="D65" s="37">
        <v>0</v>
      </c>
      <c r="E65" s="37">
        <v>0</v>
      </c>
      <c r="F65" s="37">
        <v>0</v>
      </c>
      <c r="G65" s="37">
        <v>0</v>
      </c>
      <c r="H65" s="37">
        <v>0</v>
      </c>
      <c r="I65" s="37">
        <v>2900</v>
      </c>
      <c r="J65" s="37">
        <v>2100</v>
      </c>
      <c r="K65" s="37">
        <v>0</v>
      </c>
      <c r="L65" s="37">
        <v>0</v>
      </c>
      <c r="M65" s="37">
        <v>0</v>
      </c>
      <c r="N65" s="37">
        <v>0</v>
      </c>
      <c r="O65" s="37">
        <v>0</v>
      </c>
      <c r="P65" s="37">
        <v>0</v>
      </c>
      <c r="Q65" s="37">
        <v>0</v>
      </c>
      <c r="R65" s="37">
        <v>0</v>
      </c>
      <c r="S65" s="37">
        <v>2262.96</v>
      </c>
      <c r="T65" s="209">
        <v>2121</v>
      </c>
      <c r="U65" s="10"/>
    </row>
    <row r="66" spans="1:21" x14ac:dyDescent="0.2">
      <c r="A66" s="54" t="s">
        <v>290</v>
      </c>
      <c r="B66" s="36">
        <v>0</v>
      </c>
      <c r="C66" s="37">
        <v>0</v>
      </c>
      <c r="D66" s="37">
        <v>1200</v>
      </c>
      <c r="E66" s="37">
        <v>0</v>
      </c>
      <c r="F66" s="37">
        <v>270</v>
      </c>
      <c r="G66" s="37">
        <v>0</v>
      </c>
      <c r="H66" s="37">
        <v>0</v>
      </c>
      <c r="I66" s="37">
        <v>0</v>
      </c>
      <c r="J66" s="37">
        <v>0</v>
      </c>
      <c r="K66" s="37">
        <v>0</v>
      </c>
      <c r="L66" s="37">
        <v>417.51</v>
      </c>
      <c r="M66" s="37">
        <v>450</v>
      </c>
      <c r="N66" s="37">
        <v>275.63</v>
      </c>
      <c r="O66" s="37">
        <v>0</v>
      </c>
      <c r="P66" s="37">
        <v>0</v>
      </c>
      <c r="Q66" s="37">
        <v>0</v>
      </c>
      <c r="R66" s="37">
        <v>270</v>
      </c>
      <c r="S66" s="37">
        <v>285.2</v>
      </c>
      <c r="T66" s="209">
        <v>297.26</v>
      </c>
      <c r="U66" s="10"/>
    </row>
    <row r="67" spans="1:21" x14ac:dyDescent="0.2">
      <c r="A67" s="54" t="s">
        <v>291</v>
      </c>
      <c r="B67" s="36">
        <v>1383.38</v>
      </c>
      <c r="C67" s="37">
        <v>0</v>
      </c>
      <c r="D67" s="37">
        <v>2503.4499999999998</v>
      </c>
      <c r="E67" s="37">
        <v>3250</v>
      </c>
      <c r="F67" s="37">
        <v>0</v>
      </c>
      <c r="G67" s="37">
        <v>0</v>
      </c>
      <c r="H67" s="37">
        <v>0</v>
      </c>
      <c r="I67" s="37">
        <v>1556.89</v>
      </c>
      <c r="J67" s="37">
        <v>0</v>
      </c>
      <c r="K67" s="37">
        <v>1850</v>
      </c>
      <c r="L67" s="37">
        <v>0</v>
      </c>
      <c r="M67" s="37">
        <v>0</v>
      </c>
      <c r="N67" s="37">
        <v>0</v>
      </c>
      <c r="O67" s="37">
        <v>0</v>
      </c>
      <c r="P67" s="37">
        <v>0</v>
      </c>
      <c r="Q67" s="37">
        <v>0</v>
      </c>
      <c r="R67" s="37">
        <v>0</v>
      </c>
      <c r="S67" s="37">
        <v>1821.51</v>
      </c>
      <c r="T67" s="209">
        <v>1914.59</v>
      </c>
      <c r="U67" s="10"/>
    </row>
    <row r="68" spans="1:21" x14ac:dyDescent="0.2">
      <c r="A68" s="54" t="s">
        <v>1033</v>
      </c>
      <c r="B68" s="36">
        <v>0</v>
      </c>
      <c r="C68" s="37">
        <v>0</v>
      </c>
      <c r="D68" s="37">
        <v>0</v>
      </c>
      <c r="E68" s="37">
        <v>0</v>
      </c>
      <c r="F68" s="37">
        <v>0</v>
      </c>
      <c r="G68" s="37">
        <v>0</v>
      </c>
      <c r="H68" s="37">
        <v>0</v>
      </c>
      <c r="I68" s="37">
        <v>1334.93</v>
      </c>
      <c r="J68" s="37">
        <v>0</v>
      </c>
      <c r="K68" s="37">
        <v>0</v>
      </c>
      <c r="L68" s="37">
        <v>1448.18</v>
      </c>
      <c r="M68" s="37">
        <v>1450</v>
      </c>
      <c r="N68" s="37">
        <v>0</v>
      </c>
      <c r="O68" s="37">
        <v>0</v>
      </c>
      <c r="P68" s="37">
        <v>0</v>
      </c>
      <c r="Q68" s="37">
        <v>0</v>
      </c>
      <c r="R68" s="37">
        <v>0</v>
      </c>
      <c r="S68" s="37">
        <v>1384.04</v>
      </c>
      <c r="T68" s="209">
        <v>1420.07</v>
      </c>
      <c r="U68" s="10"/>
    </row>
    <row r="69" spans="1:21" x14ac:dyDescent="0.2">
      <c r="A69" s="54" t="s">
        <v>937</v>
      </c>
      <c r="B69" s="36">
        <v>0</v>
      </c>
      <c r="C69" s="37">
        <v>0</v>
      </c>
      <c r="D69" s="37">
        <v>0</v>
      </c>
      <c r="E69" s="37">
        <v>0</v>
      </c>
      <c r="F69" s="37">
        <v>0</v>
      </c>
      <c r="G69" s="37">
        <v>0</v>
      </c>
      <c r="H69" s="37">
        <v>0</v>
      </c>
      <c r="I69" s="37">
        <v>0</v>
      </c>
      <c r="J69" s="37">
        <v>0</v>
      </c>
      <c r="K69" s="37">
        <v>0</v>
      </c>
      <c r="L69" s="37">
        <v>0</v>
      </c>
      <c r="M69" s="37">
        <v>315.41000000000003</v>
      </c>
      <c r="N69" s="37">
        <v>262.52999999999997</v>
      </c>
      <c r="O69" s="37">
        <v>0</v>
      </c>
      <c r="P69" s="37">
        <v>0</v>
      </c>
      <c r="Q69" s="37">
        <v>0</v>
      </c>
      <c r="R69" s="37">
        <v>0</v>
      </c>
      <c r="S69" s="37">
        <v>267.33999999999997</v>
      </c>
      <c r="T69" s="209">
        <v>211.81</v>
      </c>
      <c r="U69" s="10"/>
    </row>
    <row r="70" spans="1:21" x14ac:dyDescent="0.2">
      <c r="A70" s="54" t="s">
        <v>1246</v>
      </c>
      <c r="B70" s="36">
        <v>0</v>
      </c>
      <c r="C70" s="37">
        <v>0</v>
      </c>
      <c r="D70" s="37">
        <v>1200</v>
      </c>
      <c r="E70" s="37">
        <v>0</v>
      </c>
      <c r="F70" s="37">
        <v>0</v>
      </c>
      <c r="G70" s="37">
        <v>0</v>
      </c>
      <c r="H70" s="37">
        <v>0</v>
      </c>
      <c r="I70" s="37">
        <v>1246.43</v>
      </c>
      <c r="J70" s="37">
        <v>0</v>
      </c>
      <c r="K70" s="37">
        <v>1553.85</v>
      </c>
      <c r="L70" s="37">
        <v>1600</v>
      </c>
      <c r="M70" s="37">
        <v>1000</v>
      </c>
      <c r="N70" s="37">
        <v>0</v>
      </c>
      <c r="O70" s="37">
        <v>0</v>
      </c>
      <c r="P70" s="37">
        <v>0</v>
      </c>
      <c r="Q70" s="37">
        <v>0</v>
      </c>
      <c r="R70" s="37">
        <v>1091.05</v>
      </c>
      <c r="S70" s="37">
        <v>1169.53</v>
      </c>
      <c r="T70" s="209">
        <v>1437.5</v>
      </c>
      <c r="U70" s="10"/>
    </row>
    <row r="71" spans="1:21" x14ac:dyDescent="0.2">
      <c r="A71" s="54" t="s">
        <v>292</v>
      </c>
      <c r="B71" s="36">
        <v>0</v>
      </c>
      <c r="C71" s="37">
        <v>0</v>
      </c>
      <c r="D71" s="37">
        <v>0</v>
      </c>
      <c r="E71" s="37">
        <v>1942.11</v>
      </c>
      <c r="F71" s="37">
        <v>1178.6199999999999</v>
      </c>
      <c r="G71" s="37">
        <v>1347.9</v>
      </c>
      <c r="H71" s="37">
        <v>0</v>
      </c>
      <c r="I71" s="37">
        <v>1622.87</v>
      </c>
      <c r="J71" s="37">
        <v>1930.42</v>
      </c>
      <c r="K71" s="37">
        <v>1645.28</v>
      </c>
      <c r="L71" s="37">
        <v>553.51</v>
      </c>
      <c r="M71" s="37">
        <v>1554</v>
      </c>
      <c r="N71" s="37">
        <v>400</v>
      </c>
      <c r="O71" s="37">
        <v>0</v>
      </c>
      <c r="P71" s="37">
        <v>0</v>
      </c>
      <c r="Q71" s="37">
        <v>2100</v>
      </c>
      <c r="R71" s="37">
        <v>605.21</v>
      </c>
      <c r="S71" s="37">
        <v>665.3</v>
      </c>
      <c r="T71" s="209">
        <v>582.88</v>
      </c>
      <c r="U71" s="10"/>
    </row>
    <row r="72" spans="1:21" x14ac:dyDescent="0.2">
      <c r="A72" s="54" t="s">
        <v>899</v>
      </c>
      <c r="B72" s="36">
        <v>0</v>
      </c>
      <c r="C72" s="37">
        <v>1818.75</v>
      </c>
      <c r="D72" s="37">
        <v>2104.54</v>
      </c>
      <c r="E72" s="37">
        <v>2493.62</v>
      </c>
      <c r="F72" s="37">
        <v>0</v>
      </c>
      <c r="G72" s="37">
        <v>0</v>
      </c>
      <c r="H72" s="37">
        <v>1600</v>
      </c>
      <c r="I72" s="37">
        <v>1659.16</v>
      </c>
      <c r="J72" s="37">
        <v>1700</v>
      </c>
      <c r="K72" s="37">
        <v>1943.33</v>
      </c>
      <c r="L72" s="37">
        <v>554.91</v>
      </c>
      <c r="M72" s="37">
        <v>0</v>
      </c>
      <c r="N72" s="37">
        <v>0</v>
      </c>
      <c r="O72" s="37">
        <v>0</v>
      </c>
      <c r="P72" s="37">
        <v>0</v>
      </c>
      <c r="Q72" s="37">
        <v>2102.36</v>
      </c>
      <c r="R72" s="37">
        <v>1980</v>
      </c>
      <c r="S72" s="37">
        <v>881.67</v>
      </c>
      <c r="T72" s="209">
        <v>892.91</v>
      </c>
      <c r="U72" s="10"/>
    </row>
    <row r="73" spans="1:21" x14ac:dyDescent="0.2">
      <c r="A73" s="54" t="s">
        <v>293</v>
      </c>
      <c r="B73" s="36">
        <v>0</v>
      </c>
      <c r="C73" s="37">
        <v>0</v>
      </c>
      <c r="D73" s="37">
        <v>2378.85</v>
      </c>
      <c r="E73" s="37">
        <v>0</v>
      </c>
      <c r="F73" s="37">
        <v>0</v>
      </c>
      <c r="G73" s="37">
        <v>0</v>
      </c>
      <c r="H73" s="37">
        <v>0</v>
      </c>
      <c r="I73" s="37">
        <v>0</v>
      </c>
      <c r="J73" s="37">
        <v>0</v>
      </c>
      <c r="K73" s="37">
        <v>0</v>
      </c>
      <c r="L73" s="37">
        <v>0</v>
      </c>
      <c r="M73" s="37">
        <v>0</v>
      </c>
      <c r="N73" s="37">
        <v>0</v>
      </c>
      <c r="O73" s="37">
        <v>0</v>
      </c>
      <c r="P73" s="37">
        <v>0</v>
      </c>
      <c r="Q73" s="37">
        <v>0</v>
      </c>
      <c r="R73" s="37">
        <v>0</v>
      </c>
      <c r="S73" s="37">
        <v>2378.85</v>
      </c>
      <c r="T73" s="209">
        <v>2300</v>
      </c>
      <c r="U73" s="10"/>
    </row>
    <row r="74" spans="1:21" x14ac:dyDescent="0.2">
      <c r="A74" s="54" t="s">
        <v>294</v>
      </c>
      <c r="B74" s="36">
        <v>1346.4</v>
      </c>
      <c r="C74" s="37">
        <v>1391.72</v>
      </c>
      <c r="D74" s="37">
        <v>2613.0300000000002</v>
      </c>
      <c r="E74" s="37">
        <v>3871.65</v>
      </c>
      <c r="F74" s="37">
        <v>780.13</v>
      </c>
      <c r="G74" s="37">
        <v>1346.1</v>
      </c>
      <c r="H74" s="37">
        <v>1670.95</v>
      </c>
      <c r="I74" s="37">
        <v>1387.51</v>
      </c>
      <c r="J74" s="37">
        <v>1553.85</v>
      </c>
      <c r="K74" s="37">
        <v>1663.35</v>
      </c>
      <c r="L74" s="37">
        <v>502.45</v>
      </c>
      <c r="M74" s="37">
        <v>457.7</v>
      </c>
      <c r="N74" s="37">
        <v>570.04</v>
      </c>
      <c r="O74" s="37">
        <v>0</v>
      </c>
      <c r="P74" s="37">
        <v>1237.78</v>
      </c>
      <c r="Q74" s="37">
        <v>1702.99</v>
      </c>
      <c r="R74" s="37">
        <v>562.23</v>
      </c>
      <c r="S74" s="37">
        <v>744.9</v>
      </c>
      <c r="T74" s="209">
        <v>705.14</v>
      </c>
      <c r="U74" s="10"/>
    </row>
    <row r="75" spans="1:21" x14ac:dyDescent="0.2">
      <c r="A75" s="54" t="s">
        <v>848</v>
      </c>
      <c r="B75" s="36">
        <v>2374.73</v>
      </c>
      <c r="C75" s="37">
        <v>1458.72</v>
      </c>
      <c r="D75" s="37">
        <v>2399.52</v>
      </c>
      <c r="E75" s="37">
        <v>4000</v>
      </c>
      <c r="F75" s="37">
        <v>850.43</v>
      </c>
      <c r="G75" s="37">
        <v>1759.49</v>
      </c>
      <c r="H75" s="37">
        <v>860.1</v>
      </c>
      <c r="I75" s="37">
        <v>1283.21</v>
      </c>
      <c r="J75" s="37">
        <v>0</v>
      </c>
      <c r="K75" s="37">
        <v>1418.77</v>
      </c>
      <c r="L75" s="37">
        <v>507.37</v>
      </c>
      <c r="M75" s="37">
        <v>405.78</v>
      </c>
      <c r="N75" s="37">
        <v>360.76</v>
      </c>
      <c r="O75" s="37">
        <v>0</v>
      </c>
      <c r="P75" s="37">
        <v>0</v>
      </c>
      <c r="Q75" s="37">
        <v>1555.45</v>
      </c>
      <c r="R75" s="37">
        <v>581.20000000000005</v>
      </c>
      <c r="S75" s="37">
        <v>689.15</v>
      </c>
      <c r="T75" s="209">
        <v>750.13</v>
      </c>
      <c r="U75" s="10"/>
    </row>
    <row r="76" spans="1:21" x14ac:dyDescent="0.2">
      <c r="A76" s="54" t="s">
        <v>724</v>
      </c>
      <c r="B76" s="36">
        <v>3000</v>
      </c>
      <c r="C76" s="37">
        <v>1500</v>
      </c>
      <c r="D76" s="37">
        <v>2785.35</v>
      </c>
      <c r="E76" s="37">
        <v>6000</v>
      </c>
      <c r="F76" s="37">
        <v>0</v>
      </c>
      <c r="G76" s="37">
        <v>1400</v>
      </c>
      <c r="H76" s="37">
        <v>2278.0700000000002</v>
      </c>
      <c r="I76" s="37">
        <v>2156.0100000000002</v>
      </c>
      <c r="J76" s="37">
        <v>1263.42</v>
      </c>
      <c r="K76" s="37">
        <v>2011.11</v>
      </c>
      <c r="L76" s="37">
        <v>1000</v>
      </c>
      <c r="M76" s="37">
        <v>0</v>
      </c>
      <c r="N76" s="37">
        <v>227.9</v>
      </c>
      <c r="O76" s="37">
        <v>188.3</v>
      </c>
      <c r="P76" s="37">
        <v>1600</v>
      </c>
      <c r="Q76" s="37">
        <v>1800</v>
      </c>
      <c r="R76" s="37">
        <v>445.66</v>
      </c>
      <c r="S76" s="37">
        <v>249.26</v>
      </c>
      <c r="T76" s="209">
        <v>247.52</v>
      </c>
      <c r="U76" s="10"/>
    </row>
    <row r="77" spans="1:21" ht="13.5" thickBot="1" x14ac:dyDescent="0.25">
      <c r="A77" s="54" t="s">
        <v>295</v>
      </c>
      <c r="B77" s="36">
        <v>1329.32</v>
      </c>
      <c r="C77" s="37">
        <v>1249.4100000000001</v>
      </c>
      <c r="D77" s="37">
        <v>2255.77</v>
      </c>
      <c r="E77" s="37">
        <v>2699.68</v>
      </c>
      <c r="F77" s="37">
        <v>799.38</v>
      </c>
      <c r="G77" s="37">
        <v>919.38</v>
      </c>
      <c r="H77" s="37">
        <v>1210.32</v>
      </c>
      <c r="I77" s="37">
        <v>1481.18</v>
      </c>
      <c r="J77" s="37">
        <v>614.55999999999995</v>
      </c>
      <c r="K77" s="37">
        <v>1401.67</v>
      </c>
      <c r="L77" s="37">
        <v>546.12</v>
      </c>
      <c r="M77" s="37">
        <v>452.14</v>
      </c>
      <c r="N77" s="37">
        <v>325.10000000000002</v>
      </c>
      <c r="O77" s="37">
        <v>286.52</v>
      </c>
      <c r="P77" s="37">
        <v>1248.6199999999999</v>
      </c>
      <c r="Q77" s="37">
        <v>1751.51</v>
      </c>
      <c r="R77" s="37">
        <v>600.83000000000004</v>
      </c>
      <c r="S77" s="37">
        <v>650.16</v>
      </c>
      <c r="T77" s="209">
        <v>599.91</v>
      </c>
      <c r="U77" s="10"/>
    </row>
    <row r="78" spans="1:21" x14ac:dyDescent="0.2">
      <c r="A78" s="250" t="s">
        <v>296</v>
      </c>
      <c r="B78" s="38"/>
      <c r="C78" s="39"/>
      <c r="D78" s="39"/>
      <c r="E78" s="39"/>
      <c r="F78" s="39"/>
      <c r="G78" s="39"/>
      <c r="H78" s="39"/>
      <c r="I78" s="39"/>
      <c r="J78" s="39"/>
      <c r="K78" s="39"/>
      <c r="L78" s="39"/>
      <c r="M78" s="39"/>
      <c r="N78" s="39"/>
      <c r="O78" s="39"/>
      <c r="P78" s="39"/>
      <c r="Q78" s="39"/>
      <c r="R78" s="39"/>
      <c r="S78" s="39"/>
      <c r="T78" s="207"/>
      <c r="U78" s="10"/>
    </row>
    <row r="79" spans="1:21" x14ac:dyDescent="0.2">
      <c r="A79" s="53" t="s">
        <v>297</v>
      </c>
      <c r="B79" s="32">
        <v>0</v>
      </c>
      <c r="C79" s="33">
        <v>1454.55</v>
      </c>
      <c r="D79" s="33">
        <v>1864.13</v>
      </c>
      <c r="E79" s="33">
        <v>0</v>
      </c>
      <c r="F79" s="33">
        <v>0</v>
      </c>
      <c r="G79" s="33">
        <v>0</v>
      </c>
      <c r="H79" s="33">
        <v>2500</v>
      </c>
      <c r="I79" s="33">
        <v>1987.7</v>
      </c>
      <c r="J79" s="33">
        <v>1603.85</v>
      </c>
      <c r="K79" s="33">
        <v>1651.19</v>
      </c>
      <c r="L79" s="33">
        <v>700</v>
      </c>
      <c r="M79" s="33">
        <v>1100</v>
      </c>
      <c r="N79" s="33">
        <v>180</v>
      </c>
      <c r="O79" s="33">
        <v>0</v>
      </c>
      <c r="P79" s="33">
        <v>0</v>
      </c>
      <c r="Q79" s="33">
        <v>2399.7199999999998</v>
      </c>
      <c r="R79" s="33">
        <v>1599.68</v>
      </c>
      <c r="S79" s="33">
        <v>1369.79</v>
      </c>
      <c r="T79" s="208">
        <v>1508.6</v>
      </c>
      <c r="U79" s="10"/>
    </row>
    <row r="80" spans="1:21" x14ac:dyDescent="0.2">
      <c r="A80" s="54" t="s">
        <v>298</v>
      </c>
      <c r="B80" s="36">
        <v>0</v>
      </c>
      <c r="C80" s="37">
        <v>0</v>
      </c>
      <c r="D80" s="37">
        <v>2496.7399999999998</v>
      </c>
      <c r="E80" s="37">
        <v>0</v>
      </c>
      <c r="F80" s="37">
        <v>0</v>
      </c>
      <c r="G80" s="37">
        <v>0</v>
      </c>
      <c r="H80" s="37">
        <v>0</v>
      </c>
      <c r="I80" s="37">
        <v>0</v>
      </c>
      <c r="J80" s="37">
        <v>0</v>
      </c>
      <c r="K80" s="37">
        <v>0</v>
      </c>
      <c r="L80" s="37">
        <v>3000</v>
      </c>
      <c r="M80" s="37">
        <v>0</v>
      </c>
      <c r="N80" s="37">
        <v>0</v>
      </c>
      <c r="O80" s="37">
        <v>0</v>
      </c>
      <c r="P80" s="37">
        <v>0</v>
      </c>
      <c r="Q80" s="37">
        <v>0</v>
      </c>
      <c r="R80" s="37">
        <v>2200</v>
      </c>
      <c r="S80" s="37">
        <v>2556.1799999999998</v>
      </c>
      <c r="T80" s="209">
        <v>2659.28</v>
      </c>
      <c r="U80" s="10"/>
    </row>
    <row r="81" spans="1:21" x14ac:dyDescent="0.2">
      <c r="A81" s="54" t="s">
        <v>849</v>
      </c>
      <c r="B81" s="36">
        <v>0</v>
      </c>
      <c r="C81" s="37">
        <v>0</v>
      </c>
      <c r="D81" s="37">
        <v>2959.15</v>
      </c>
      <c r="E81" s="37">
        <v>2786</v>
      </c>
      <c r="F81" s="37">
        <v>0</v>
      </c>
      <c r="G81" s="37">
        <v>1206.28</v>
      </c>
      <c r="H81" s="37">
        <v>0</v>
      </c>
      <c r="I81" s="37">
        <v>1989.19</v>
      </c>
      <c r="J81" s="37">
        <v>0</v>
      </c>
      <c r="K81" s="37">
        <v>1436.45</v>
      </c>
      <c r="L81" s="37">
        <v>465.81</v>
      </c>
      <c r="M81" s="37">
        <v>1020.97</v>
      </c>
      <c r="N81" s="37">
        <v>274.11</v>
      </c>
      <c r="O81" s="37">
        <v>0</v>
      </c>
      <c r="P81" s="37">
        <v>0</v>
      </c>
      <c r="Q81" s="37">
        <v>2400</v>
      </c>
      <c r="R81" s="37">
        <v>0</v>
      </c>
      <c r="S81" s="37">
        <v>486.78</v>
      </c>
      <c r="T81" s="209">
        <v>444.83</v>
      </c>
      <c r="U81" s="10"/>
    </row>
    <row r="82" spans="1:21" x14ac:dyDescent="0.2">
      <c r="A82" s="54" t="s">
        <v>299</v>
      </c>
      <c r="B82" s="36">
        <v>1728.66</v>
      </c>
      <c r="C82" s="37">
        <v>1498.96</v>
      </c>
      <c r="D82" s="37">
        <v>2952.09</v>
      </c>
      <c r="E82" s="37">
        <v>3002</v>
      </c>
      <c r="F82" s="37">
        <v>1147.1400000000001</v>
      </c>
      <c r="G82" s="37">
        <v>1236.1500000000001</v>
      </c>
      <c r="H82" s="37">
        <v>1044.3599999999999</v>
      </c>
      <c r="I82" s="37">
        <v>1189.18</v>
      </c>
      <c r="J82" s="37">
        <v>1555.67</v>
      </c>
      <c r="K82" s="37">
        <v>1568.81</v>
      </c>
      <c r="L82" s="37">
        <v>649.30999999999995</v>
      </c>
      <c r="M82" s="37">
        <v>1266.94</v>
      </c>
      <c r="N82" s="37">
        <v>307</v>
      </c>
      <c r="O82" s="37">
        <v>285</v>
      </c>
      <c r="P82" s="37">
        <v>1000</v>
      </c>
      <c r="Q82" s="37">
        <v>1869.94</v>
      </c>
      <c r="R82" s="37">
        <v>1596.77</v>
      </c>
      <c r="S82" s="37">
        <v>369.66</v>
      </c>
      <c r="T82" s="209">
        <v>376.63</v>
      </c>
      <c r="U82" s="10"/>
    </row>
    <row r="83" spans="1:21" x14ac:dyDescent="0.2">
      <c r="A83" s="54" t="s">
        <v>1093</v>
      </c>
      <c r="B83" s="36">
        <v>0</v>
      </c>
      <c r="C83" s="37">
        <v>0</v>
      </c>
      <c r="D83" s="37">
        <v>0</v>
      </c>
      <c r="E83" s="37">
        <v>0</v>
      </c>
      <c r="F83" s="37">
        <v>0</v>
      </c>
      <c r="G83" s="37">
        <v>0</v>
      </c>
      <c r="H83" s="37">
        <v>0</v>
      </c>
      <c r="I83" s="37">
        <v>1900</v>
      </c>
      <c r="J83" s="37">
        <v>0</v>
      </c>
      <c r="K83" s="37">
        <v>0</v>
      </c>
      <c r="L83" s="37">
        <v>0</v>
      </c>
      <c r="M83" s="37">
        <v>1000</v>
      </c>
      <c r="N83" s="37">
        <v>0</v>
      </c>
      <c r="O83" s="37">
        <v>0</v>
      </c>
      <c r="P83" s="37">
        <v>0</v>
      </c>
      <c r="Q83" s="37">
        <v>0</v>
      </c>
      <c r="R83" s="37">
        <v>0</v>
      </c>
      <c r="S83" s="37">
        <v>1600</v>
      </c>
      <c r="T83" s="209">
        <v>1473.91</v>
      </c>
      <c r="U83" s="10"/>
    </row>
    <row r="84" spans="1:21" x14ac:dyDescent="0.2">
      <c r="A84" s="54" t="s">
        <v>300</v>
      </c>
      <c r="B84" s="36">
        <v>2619.33</v>
      </c>
      <c r="C84" s="37">
        <v>2083.67</v>
      </c>
      <c r="D84" s="37">
        <v>3517.26</v>
      </c>
      <c r="E84" s="37">
        <v>8651.35</v>
      </c>
      <c r="F84" s="37">
        <v>1872.88</v>
      </c>
      <c r="G84" s="37">
        <v>2245.88</v>
      </c>
      <c r="H84" s="37">
        <v>1268.8399999999999</v>
      </c>
      <c r="I84" s="37">
        <v>2849.37</v>
      </c>
      <c r="J84" s="37">
        <v>1429.27</v>
      </c>
      <c r="K84" s="37">
        <v>1462.58</v>
      </c>
      <c r="L84" s="37">
        <v>577.20000000000005</v>
      </c>
      <c r="M84" s="37">
        <v>0</v>
      </c>
      <c r="N84" s="37">
        <v>420.79</v>
      </c>
      <c r="O84" s="37">
        <v>0</v>
      </c>
      <c r="P84" s="37">
        <v>1033.33</v>
      </c>
      <c r="Q84" s="37">
        <v>1733.76</v>
      </c>
      <c r="R84" s="37">
        <v>819.02</v>
      </c>
      <c r="S84" s="37">
        <v>3200.68</v>
      </c>
      <c r="T84" s="209">
        <v>2963.74</v>
      </c>
      <c r="U84" s="10"/>
    </row>
    <row r="85" spans="1:21" x14ac:dyDescent="0.2">
      <c r="A85" s="54" t="s">
        <v>301</v>
      </c>
      <c r="B85" s="36">
        <v>2255.31</v>
      </c>
      <c r="C85" s="37">
        <v>2262.73</v>
      </c>
      <c r="D85" s="37">
        <v>3049.98</v>
      </c>
      <c r="E85" s="37">
        <v>7884.45</v>
      </c>
      <c r="F85" s="37">
        <v>2087.2600000000002</v>
      </c>
      <c r="G85" s="37">
        <v>1320.79</v>
      </c>
      <c r="H85" s="37">
        <v>1283.53</v>
      </c>
      <c r="I85" s="37">
        <v>1486.37</v>
      </c>
      <c r="J85" s="37">
        <v>819.71</v>
      </c>
      <c r="K85" s="37">
        <v>1295.8499999999999</v>
      </c>
      <c r="L85" s="37">
        <v>666.92</v>
      </c>
      <c r="M85" s="37">
        <v>497.54</v>
      </c>
      <c r="N85" s="37">
        <v>410.7</v>
      </c>
      <c r="O85" s="37">
        <v>320.33</v>
      </c>
      <c r="P85" s="37">
        <v>1279.6300000000001</v>
      </c>
      <c r="Q85" s="37">
        <v>1636.61</v>
      </c>
      <c r="R85" s="37">
        <v>886.06</v>
      </c>
      <c r="S85" s="37">
        <v>1724.21</v>
      </c>
      <c r="T85" s="209">
        <v>1572.98</v>
      </c>
      <c r="U85" s="10"/>
    </row>
    <row r="86" spans="1:21" x14ac:dyDescent="0.2">
      <c r="A86" s="53" t="s">
        <v>302</v>
      </c>
      <c r="B86" s="413">
        <v>1389.69</v>
      </c>
      <c r="C86" s="33">
        <v>0</v>
      </c>
      <c r="D86" s="33">
        <v>2623.38</v>
      </c>
      <c r="E86" s="33">
        <v>3168.87</v>
      </c>
      <c r="F86" s="33">
        <v>1512.8</v>
      </c>
      <c r="G86" s="33">
        <v>1533.9</v>
      </c>
      <c r="H86" s="33">
        <v>1500</v>
      </c>
      <c r="I86" s="33">
        <v>2420.4899999999998</v>
      </c>
      <c r="J86" s="33">
        <v>1700</v>
      </c>
      <c r="K86" s="33">
        <v>1529.04</v>
      </c>
      <c r="L86" s="33">
        <v>512.80999999999995</v>
      </c>
      <c r="M86" s="33">
        <v>678.88</v>
      </c>
      <c r="N86" s="33">
        <v>298.23</v>
      </c>
      <c r="O86" s="33">
        <v>0</v>
      </c>
      <c r="P86" s="33">
        <v>1241.18</v>
      </c>
      <c r="Q86" s="33">
        <v>1333.33</v>
      </c>
      <c r="R86" s="33">
        <v>1935.23</v>
      </c>
      <c r="S86" s="33">
        <v>691.74</v>
      </c>
      <c r="T86" s="208">
        <v>624.09</v>
      </c>
      <c r="U86" s="10"/>
    </row>
    <row r="87" spans="1:21" x14ac:dyDescent="0.2">
      <c r="A87" s="54" t="s">
        <v>877</v>
      </c>
      <c r="B87" s="36">
        <v>0</v>
      </c>
      <c r="C87" s="37">
        <v>0</v>
      </c>
      <c r="D87" s="37">
        <v>3800</v>
      </c>
      <c r="E87" s="37">
        <v>5750</v>
      </c>
      <c r="F87" s="37">
        <v>0</v>
      </c>
      <c r="G87" s="37">
        <v>0</v>
      </c>
      <c r="H87" s="37">
        <v>0</v>
      </c>
      <c r="I87" s="37">
        <v>4000</v>
      </c>
      <c r="J87" s="37">
        <v>0</v>
      </c>
      <c r="K87" s="37">
        <v>0</v>
      </c>
      <c r="L87" s="37">
        <v>900</v>
      </c>
      <c r="M87" s="37">
        <v>0</v>
      </c>
      <c r="N87" s="37">
        <v>0</v>
      </c>
      <c r="O87" s="37">
        <v>0</v>
      </c>
      <c r="P87" s="37">
        <v>0</v>
      </c>
      <c r="Q87" s="37">
        <v>1500</v>
      </c>
      <c r="R87" s="37">
        <v>0</v>
      </c>
      <c r="S87" s="37">
        <v>2069.5</v>
      </c>
      <c r="T87" s="209">
        <v>1073.33</v>
      </c>
      <c r="U87" s="10"/>
    </row>
    <row r="88" spans="1:21" x14ac:dyDescent="0.2">
      <c r="A88" s="54" t="s">
        <v>305</v>
      </c>
      <c r="B88" s="36">
        <v>0</v>
      </c>
      <c r="C88" s="37">
        <v>0</v>
      </c>
      <c r="D88" s="37">
        <v>0</v>
      </c>
      <c r="E88" s="37">
        <v>0</v>
      </c>
      <c r="F88" s="37">
        <v>0</v>
      </c>
      <c r="G88" s="37">
        <v>0</v>
      </c>
      <c r="H88" s="37">
        <v>0</v>
      </c>
      <c r="I88" s="37">
        <v>0</v>
      </c>
      <c r="J88" s="37">
        <v>0</v>
      </c>
      <c r="K88" s="37">
        <v>0</v>
      </c>
      <c r="L88" s="37">
        <v>0</v>
      </c>
      <c r="M88" s="37">
        <v>0</v>
      </c>
      <c r="N88" s="37">
        <v>250</v>
      </c>
      <c r="O88" s="37">
        <v>0</v>
      </c>
      <c r="P88" s="37">
        <v>0</v>
      </c>
      <c r="Q88" s="37">
        <v>0</v>
      </c>
      <c r="R88" s="37">
        <v>0</v>
      </c>
      <c r="S88" s="37">
        <v>250</v>
      </c>
      <c r="T88" s="209">
        <v>250</v>
      </c>
      <c r="U88" s="10"/>
    </row>
    <row r="89" spans="1:21" x14ac:dyDescent="0.2">
      <c r="A89" s="54" t="s">
        <v>306</v>
      </c>
      <c r="B89" s="36">
        <v>0</v>
      </c>
      <c r="C89" s="37">
        <v>0</v>
      </c>
      <c r="D89" s="37">
        <v>0</v>
      </c>
      <c r="E89" s="37">
        <v>0</v>
      </c>
      <c r="F89" s="37">
        <v>0</v>
      </c>
      <c r="G89" s="37">
        <v>0</v>
      </c>
      <c r="H89" s="37">
        <v>0</v>
      </c>
      <c r="I89" s="37">
        <v>0</v>
      </c>
      <c r="J89" s="37">
        <v>0</v>
      </c>
      <c r="K89" s="37">
        <v>0</v>
      </c>
      <c r="L89" s="37">
        <v>0</v>
      </c>
      <c r="M89" s="37">
        <v>0</v>
      </c>
      <c r="N89" s="37">
        <v>352.71</v>
      </c>
      <c r="O89" s="37">
        <v>0</v>
      </c>
      <c r="P89" s="37">
        <v>0</v>
      </c>
      <c r="Q89" s="37">
        <v>0</v>
      </c>
      <c r="R89" s="37">
        <v>0</v>
      </c>
      <c r="S89" s="37">
        <v>352.71</v>
      </c>
      <c r="T89" s="209">
        <v>358.96</v>
      </c>
      <c r="U89" s="10"/>
    </row>
    <row r="90" spans="1:21" x14ac:dyDescent="0.2">
      <c r="A90" s="54" t="s">
        <v>307</v>
      </c>
      <c r="B90" s="36">
        <v>1890.91</v>
      </c>
      <c r="C90" s="37">
        <v>1500</v>
      </c>
      <c r="D90" s="37">
        <v>0</v>
      </c>
      <c r="E90" s="37">
        <v>3649.13</v>
      </c>
      <c r="F90" s="37">
        <v>1200</v>
      </c>
      <c r="G90" s="37">
        <v>1200</v>
      </c>
      <c r="H90" s="37">
        <v>0</v>
      </c>
      <c r="I90" s="37">
        <v>2250</v>
      </c>
      <c r="J90" s="37">
        <v>0</v>
      </c>
      <c r="K90" s="37">
        <v>1743.45</v>
      </c>
      <c r="L90" s="37">
        <v>1000</v>
      </c>
      <c r="M90" s="37">
        <v>0</v>
      </c>
      <c r="N90" s="37">
        <v>0</v>
      </c>
      <c r="O90" s="37">
        <v>0</v>
      </c>
      <c r="P90" s="37">
        <v>0</v>
      </c>
      <c r="Q90" s="37">
        <v>0</v>
      </c>
      <c r="R90" s="37">
        <v>0</v>
      </c>
      <c r="S90" s="37">
        <v>2856.14</v>
      </c>
      <c r="T90" s="209">
        <v>2742.92</v>
      </c>
      <c r="U90" s="10"/>
    </row>
    <row r="91" spans="1:21" x14ac:dyDescent="0.2">
      <c r="A91" s="54" t="s">
        <v>1094</v>
      </c>
      <c r="B91" s="36">
        <v>0</v>
      </c>
      <c r="C91" s="37">
        <v>0</v>
      </c>
      <c r="D91" s="37">
        <v>0</v>
      </c>
      <c r="E91" s="37">
        <v>0</v>
      </c>
      <c r="F91" s="37">
        <v>0</v>
      </c>
      <c r="G91" s="37">
        <v>0</v>
      </c>
      <c r="H91" s="37">
        <v>0</v>
      </c>
      <c r="I91" s="37">
        <v>0</v>
      </c>
      <c r="J91" s="37">
        <v>0</v>
      </c>
      <c r="K91" s="37">
        <v>0</v>
      </c>
      <c r="L91" s="37">
        <v>0</v>
      </c>
      <c r="M91" s="37">
        <v>1400</v>
      </c>
      <c r="N91" s="37">
        <v>0</v>
      </c>
      <c r="O91" s="37">
        <v>0</v>
      </c>
      <c r="P91" s="37">
        <v>0</v>
      </c>
      <c r="Q91" s="37">
        <v>0</v>
      </c>
      <c r="R91" s="37">
        <v>0</v>
      </c>
      <c r="S91" s="37">
        <v>1400</v>
      </c>
      <c r="T91" s="209">
        <v>1340.35</v>
      </c>
      <c r="U91" s="10"/>
    </row>
    <row r="92" spans="1:21" x14ac:dyDescent="0.2">
      <c r="A92" s="54" t="s">
        <v>850</v>
      </c>
      <c r="B92" s="36">
        <v>0</v>
      </c>
      <c r="C92" s="37">
        <v>0</v>
      </c>
      <c r="D92" s="37">
        <v>3014.12</v>
      </c>
      <c r="E92" s="37">
        <v>5342.71</v>
      </c>
      <c r="F92" s="37">
        <v>0</v>
      </c>
      <c r="G92" s="37">
        <v>1109.5999999999999</v>
      </c>
      <c r="H92" s="37">
        <v>1354.81</v>
      </c>
      <c r="I92" s="37">
        <v>2094.7800000000002</v>
      </c>
      <c r="J92" s="37">
        <v>1700</v>
      </c>
      <c r="K92" s="37">
        <v>1653.97</v>
      </c>
      <c r="L92" s="37">
        <v>1374.14</v>
      </c>
      <c r="M92" s="37">
        <v>1000</v>
      </c>
      <c r="N92" s="37">
        <v>0</v>
      </c>
      <c r="O92" s="37">
        <v>0</v>
      </c>
      <c r="P92" s="37">
        <v>1727.75</v>
      </c>
      <c r="Q92" s="37">
        <v>1472.71</v>
      </c>
      <c r="R92" s="37">
        <v>2000</v>
      </c>
      <c r="S92" s="37">
        <v>1620.04</v>
      </c>
      <c r="T92" s="209">
        <v>1671.14</v>
      </c>
      <c r="U92" s="10"/>
    </row>
    <row r="93" spans="1:21" x14ac:dyDescent="0.2">
      <c r="A93" s="54" t="s">
        <v>308</v>
      </c>
      <c r="B93" s="36">
        <v>4375</v>
      </c>
      <c r="C93" s="37">
        <v>0</v>
      </c>
      <c r="D93" s="37">
        <v>2359.4299999999998</v>
      </c>
      <c r="E93" s="37">
        <v>0</v>
      </c>
      <c r="F93" s="37">
        <v>0</v>
      </c>
      <c r="G93" s="37">
        <v>0</v>
      </c>
      <c r="H93" s="37">
        <v>0</v>
      </c>
      <c r="I93" s="37">
        <v>1945.7</v>
      </c>
      <c r="J93" s="37">
        <v>1700</v>
      </c>
      <c r="K93" s="37">
        <v>2501.36</v>
      </c>
      <c r="L93" s="37">
        <v>0</v>
      </c>
      <c r="M93" s="37">
        <v>1200</v>
      </c>
      <c r="N93" s="37">
        <v>1205.26</v>
      </c>
      <c r="O93" s="37">
        <v>0</v>
      </c>
      <c r="P93" s="37">
        <v>0</v>
      </c>
      <c r="Q93" s="37">
        <v>1605.54</v>
      </c>
      <c r="R93" s="37">
        <v>0</v>
      </c>
      <c r="S93" s="37">
        <v>1937.79</v>
      </c>
      <c r="T93" s="209">
        <v>2159.0500000000002</v>
      </c>
      <c r="U93" s="10"/>
    </row>
    <row r="94" spans="1:21" x14ac:dyDescent="0.2">
      <c r="A94" s="54" t="s">
        <v>309</v>
      </c>
      <c r="B94" s="36">
        <v>1647.11</v>
      </c>
      <c r="C94" s="37">
        <v>0</v>
      </c>
      <c r="D94" s="37">
        <v>2337.6999999999998</v>
      </c>
      <c r="E94" s="37">
        <v>2216.2199999999998</v>
      </c>
      <c r="F94" s="37">
        <v>0</v>
      </c>
      <c r="G94" s="37">
        <v>3300</v>
      </c>
      <c r="H94" s="37">
        <v>800</v>
      </c>
      <c r="I94" s="37">
        <v>1526.44</v>
      </c>
      <c r="J94" s="37">
        <v>0</v>
      </c>
      <c r="K94" s="37">
        <v>1555.43</v>
      </c>
      <c r="L94" s="37">
        <v>689.32</v>
      </c>
      <c r="M94" s="37">
        <v>0</v>
      </c>
      <c r="N94" s="37">
        <v>0</v>
      </c>
      <c r="O94" s="37">
        <v>0</v>
      </c>
      <c r="P94" s="37">
        <v>0</v>
      </c>
      <c r="Q94" s="37">
        <v>1000</v>
      </c>
      <c r="R94" s="37">
        <v>0</v>
      </c>
      <c r="S94" s="37">
        <v>1418.02</v>
      </c>
      <c r="T94" s="209">
        <v>1596.09</v>
      </c>
      <c r="U94" s="10"/>
    </row>
    <row r="95" spans="1:21" x14ac:dyDescent="0.2">
      <c r="A95" s="54" t="s">
        <v>1096</v>
      </c>
      <c r="B95" s="36">
        <v>0</v>
      </c>
      <c r="C95" s="37">
        <v>0</v>
      </c>
      <c r="D95" s="37">
        <v>0</v>
      </c>
      <c r="E95" s="37">
        <v>0</v>
      </c>
      <c r="F95" s="37">
        <v>0</v>
      </c>
      <c r="G95" s="37">
        <v>0</v>
      </c>
      <c r="H95" s="37">
        <v>0</v>
      </c>
      <c r="I95" s="37">
        <v>3000</v>
      </c>
      <c r="J95" s="37">
        <v>0</v>
      </c>
      <c r="K95" s="37">
        <v>0</v>
      </c>
      <c r="L95" s="37">
        <v>546.45000000000005</v>
      </c>
      <c r="M95" s="37">
        <v>1000</v>
      </c>
      <c r="N95" s="37">
        <v>0</v>
      </c>
      <c r="O95" s="37">
        <v>0</v>
      </c>
      <c r="P95" s="37">
        <v>0</v>
      </c>
      <c r="Q95" s="37">
        <v>0</v>
      </c>
      <c r="R95" s="37">
        <v>0</v>
      </c>
      <c r="S95" s="37">
        <v>588.41999999999996</v>
      </c>
      <c r="T95" s="209">
        <v>652.88</v>
      </c>
      <c r="U95" s="10"/>
    </row>
    <row r="96" spans="1:21" x14ac:dyDescent="0.2">
      <c r="A96" s="54" t="s">
        <v>1097</v>
      </c>
      <c r="B96" s="36">
        <v>0</v>
      </c>
      <c r="C96" s="37">
        <v>0</v>
      </c>
      <c r="D96" s="37">
        <v>2500</v>
      </c>
      <c r="E96" s="37">
        <v>0</v>
      </c>
      <c r="F96" s="37">
        <v>0</v>
      </c>
      <c r="G96" s="37">
        <v>1750</v>
      </c>
      <c r="H96" s="37">
        <v>0</v>
      </c>
      <c r="I96" s="37">
        <v>0</v>
      </c>
      <c r="J96" s="37">
        <v>0</v>
      </c>
      <c r="K96" s="37">
        <v>0</v>
      </c>
      <c r="L96" s="37">
        <v>0</v>
      </c>
      <c r="M96" s="37">
        <v>0</v>
      </c>
      <c r="N96" s="37">
        <v>0</v>
      </c>
      <c r="O96" s="37">
        <v>0</v>
      </c>
      <c r="P96" s="37">
        <v>0</v>
      </c>
      <c r="Q96" s="37">
        <v>0</v>
      </c>
      <c r="R96" s="37">
        <v>0</v>
      </c>
      <c r="S96" s="37">
        <v>2256.7600000000002</v>
      </c>
      <c r="T96" s="209">
        <v>1450</v>
      </c>
      <c r="U96" s="10"/>
    </row>
    <row r="97" spans="1:21" x14ac:dyDescent="0.2">
      <c r="A97" s="54" t="s">
        <v>310</v>
      </c>
      <c r="B97" s="36">
        <v>0</v>
      </c>
      <c r="C97" s="37">
        <v>0</v>
      </c>
      <c r="D97" s="37">
        <v>0</v>
      </c>
      <c r="E97" s="37">
        <v>0</v>
      </c>
      <c r="F97" s="37">
        <v>0</v>
      </c>
      <c r="G97" s="37">
        <v>0</v>
      </c>
      <c r="H97" s="37">
        <v>2500</v>
      </c>
      <c r="I97" s="37">
        <v>0</v>
      </c>
      <c r="J97" s="37">
        <v>0</v>
      </c>
      <c r="K97" s="37">
        <v>0</v>
      </c>
      <c r="L97" s="37">
        <v>0</v>
      </c>
      <c r="M97" s="37">
        <v>0</v>
      </c>
      <c r="N97" s="37">
        <v>0</v>
      </c>
      <c r="O97" s="37">
        <v>0</v>
      </c>
      <c r="P97" s="37">
        <v>0</v>
      </c>
      <c r="Q97" s="37">
        <v>0</v>
      </c>
      <c r="R97" s="37">
        <v>0</v>
      </c>
      <c r="S97" s="37">
        <v>2500</v>
      </c>
      <c r="T97" s="209">
        <v>2440</v>
      </c>
      <c r="U97" s="10"/>
    </row>
    <row r="98" spans="1:21" x14ac:dyDescent="0.2">
      <c r="A98" s="54" t="s">
        <v>851</v>
      </c>
      <c r="B98" s="36">
        <v>1678.16</v>
      </c>
      <c r="C98" s="37">
        <v>0</v>
      </c>
      <c r="D98" s="37">
        <v>2491.38</v>
      </c>
      <c r="E98" s="37">
        <v>2491.16</v>
      </c>
      <c r="F98" s="37">
        <v>1644.79</v>
      </c>
      <c r="G98" s="37">
        <v>0</v>
      </c>
      <c r="H98" s="37">
        <v>1565.59</v>
      </c>
      <c r="I98" s="37">
        <v>1350.62</v>
      </c>
      <c r="J98" s="37">
        <v>0</v>
      </c>
      <c r="K98" s="37">
        <v>2500</v>
      </c>
      <c r="L98" s="37">
        <v>0</v>
      </c>
      <c r="M98" s="37">
        <v>0</v>
      </c>
      <c r="N98" s="37">
        <v>1000</v>
      </c>
      <c r="O98" s="37">
        <v>0</v>
      </c>
      <c r="P98" s="37">
        <v>0</v>
      </c>
      <c r="Q98" s="37">
        <v>0</v>
      </c>
      <c r="R98" s="37">
        <v>655.34</v>
      </c>
      <c r="S98" s="37">
        <v>1407.59</v>
      </c>
      <c r="T98" s="209">
        <v>1295.3499999999999</v>
      </c>
      <c r="U98" s="10"/>
    </row>
    <row r="99" spans="1:21" x14ac:dyDescent="0.2">
      <c r="A99" s="54" t="s">
        <v>0</v>
      </c>
      <c r="B99" s="36">
        <v>0</v>
      </c>
      <c r="C99" s="37">
        <v>0</v>
      </c>
      <c r="D99" s="37">
        <v>0</v>
      </c>
      <c r="E99" s="37">
        <v>2600</v>
      </c>
      <c r="F99" s="37">
        <v>0</v>
      </c>
      <c r="G99" s="37">
        <v>0</v>
      </c>
      <c r="H99" s="37">
        <v>0</v>
      </c>
      <c r="I99" s="37">
        <v>3500</v>
      </c>
      <c r="J99" s="37">
        <v>1200</v>
      </c>
      <c r="K99" s="37">
        <v>2478.1</v>
      </c>
      <c r="L99" s="37">
        <v>0</v>
      </c>
      <c r="M99" s="37">
        <v>0</v>
      </c>
      <c r="N99" s="37">
        <v>0</v>
      </c>
      <c r="O99" s="37">
        <v>0</v>
      </c>
      <c r="P99" s="37">
        <v>0</v>
      </c>
      <c r="Q99" s="37">
        <v>0</v>
      </c>
      <c r="R99" s="37">
        <v>0</v>
      </c>
      <c r="S99" s="37">
        <v>2465.08</v>
      </c>
      <c r="T99" s="209">
        <v>2393.7600000000002</v>
      </c>
      <c r="U99" s="10"/>
    </row>
    <row r="100" spans="1:21" x14ac:dyDescent="0.2">
      <c r="A100" s="54" t="s">
        <v>311</v>
      </c>
      <c r="B100" s="36">
        <v>0</v>
      </c>
      <c r="C100" s="37">
        <v>0</v>
      </c>
      <c r="D100" s="37">
        <v>0</v>
      </c>
      <c r="E100" s="37">
        <v>0</v>
      </c>
      <c r="F100" s="37">
        <v>1300</v>
      </c>
      <c r="G100" s="37">
        <v>1400</v>
      </c>
      <c r="H100" s="37">
        <v>2000</v>
      </c>
      <c r="I100" s="37">
        <v>2670.94</v>
      </c>
      <c r="J100" s="37">
        <v>1800</v>
      </c>
      <c r="K100" s="37">
        <v>2094.71</v>
      </c>
      <c r="L100" s="37">
        <v>778.21</v>
      </c>
      <c r="M100" s="37">
        <v>0</v>
      </c>
      <c r="N100" s="37">
        <v>0</v>
      </c>
      <c r="O100" s="37">
        <v>0</v>
      </c>
      <c r="P100" s="37">
        <v>0</v>
      </c>
      <c r="Q100" s="37">
        <v>0</v>
      </c>
      <c r="R100" s="37">
        <v>0</v>
      </c>
      <c r="S100" s="37">
        <v>1231.21</v>
      </c>
      <c r="T100" s="209">
        <v>983.91</v>
      </c>
      <c r="U100" s="10"/>
    </row>
    <row r="101" spans="1:21" x14ac:dyDescent="0.2">
      <c r="A101" s="54" t="s">
        <v>852</v>
      </c>
      <c r="B101" s="36">
        <v>2184.7399999999998</v>
      </c>
      <c r="C101" s="37">
        <v>1606.71</v>
      </c>
      <c r="D101" s="37">
        <v>3095.68</v>
      </c>
      <c r="E101" s="37">
        <v>4240.82</v>
      </c>
      <c r="F101" s="37">
        <v>1435.07</v>
      </c>
      <c r="G101" s="37">
        <v>1339.39</v>
      </c>
      <c r="H101" s="37">
        <v>1267.97</v>
      </c>
      <c r="I101" s="37">
        <v>2003.56</v>
      </c>
      <c r="J101" s="37">
        <v>1630.36</v>
      </c>
      <c r="K101" s="37">
        <v>1939.49</v>
      </c>
      <c r="L101" s="37">
        <v>731.19</v>
      </c>
      <c r="M101" s="37">
        <v>452.72</v>
      </c>
      <c r="N101" s="37">
        <v>337.35</v>
      </c>
      <c r="O101" s="37">
        <v>325</v>
      </c>
      <c r="P101" s="37">
        <v>1350</v>
      </c>
      <c r="Q101" s="37">
        <v>1524.13</v>
      </c>
      <c r="R101" s="37">
        <v>1630.04</v>
      </c>
      <c r="S101" s="37">
        <v>699.16</v>
      </c>
      <c r="T101" s="209">
        <v>697.42</v>
      </c>
      <c r="U101" s="10"/>
    </row>
    <row r="102" spans="1:21" x14ac:dyDescent="0.2">
      <c r="A102" s="54" t="s">
        <v>312</v>
      </c>
      <c r="B102" s="36">
        <v>0</v>
      </c>
      <c r="C102" s="37">
        <v>0</v>
      </c>
      <c r="D102" s="37">
        <v>0</v>
      </c>
      <c r="E102" s="37">
        <v>0</v>
      </c>
      <c r="F102" s="37">
        <v>0</v>
      </c>
      <c r="G102" s="37">
        <v>0</v>
      </c>
      <c r="H102" s="37">
        <v>0</v>
      </c>
      <c r="I102" s="37">
        <v>1963.78</v>
      </c>
      <c r="J102" s="37">
        <v>0</v>
      </c>
      <c r="K102" s="37">
        <v>2020.69</v>
      </c>
      <c r="L102" s="37">
        <v>0</v>
      </c>
      <c r="M102" s="37">
        <v>0</v>
      </c>
      <c r="N102" s="37">
        <v>0</v>
      </c>
      <c r="O102" s="37">
        <v>0</v>
      </c>
      <c r="P102" s="37">
        <v>0</v>
      </c>
      <c r="Q102" s="37">
        <v>0</v>
      </c>
      <c r="R102" s="37">
        <v>0</v>
      </c>
      <c r="S102" s="37">
        <v>1967.1</v>
      </c>
      <c r="T102" s="209">
        <v>2199.66</v>
      </c>
      <c r="U102" s="10"/>
    </row>
    <row r="103" spans="1:21" x14ac:dyDescent="0.2">
      <c r="A103" s="54" t="s">
        <v>313</v>
      </c>
      <c r="B103" s="36">
        <v>1734.79</v>
      </c>
      <c r="C103" s="37">
        <v>2066.91</v>
      </c>
      <c r="D103" s="37">
        <v>2860.03</v>
      </c>
      <c r="E103" s="37">
        <v>5945.85</v>
      </c>
      <c r="F103" s="37">
        <v>1977.02</v>
      </c>
      <c r="G103" s="37">
        <v>1575.9</v>
      </c>
      <c r="H103" s="37">
        <v>1219.95</v>
      </c>
      <c r="I103" s="37">
        <v>1445.41</v>
      </c>
      <c r="J103" s="37">
        <v>667.95</v>
      </c>
      <c r="K103" s="37">
        <v>1685.65</v>
      </c>
      <c r="L103" s="37">
        <v>650.85</v>
      </c>
      <c r="M103" s="37">
        <v>438.49</v>
      </c>
      <c r="N103" s="37">
        <v>373.45</v>
      </c>
      <c r="O103" s="37">
        <v>0</v>
      </c>
      <c r="P103" s="37">
        <v>1216.67</v>
      </c>
      <c r="Q103" s="37">
        <v>1573.98</v>
      </c>
      <c r="R103" s="37">
        <v>1060.24</v>
      </c>
      <c r="S103" s="37">
        <v>1058.73</v>
      </c>
      <c r="T103" s="209">
        <v>1083.7</v>
      </c>
      <c r="U103" s="10"/>
    </row>
    <row r="104" spans="1:21" x14ac:dyDescent="0.2">
      <c r="A104" s="54" t="s">
        <v>314</v>
      </c>
      <c r="B104" s="36">
        <v>1367.85</v>
      </c>
      <c r="C104" s="37">
        <v>1619.95</v>
      </c>
      <c r="D104" s="37">
        <v>1953.38</v>
      </c>
      <c r="E104" s="37">
        <v>3699</v>
      </c>
      <c r="F104" s="37">
        <v>1544.5</v>
      </c>
      <c r="G104" s="37">
        <v>850.48</v>
      </c>
      <c r="H104" s="37">
        <v>867.37</v>
      </c>
      <c r="I104" s="37">
        <v>1030.8499999999999</v>
      </c>
      <c r="J104" s="37">
        <v>323.45999999999998</v>
      </c>
      <c r="K104" s="37">
        <v>1730.06</v>
      </c>
      <c r="L104" s="37">
        <v>509.49</v>
      </c>
      <c r="M104" s="37">
        <v>490.54</v>
      </c>
      <c r="N104" s="37">
        <v>360.91</v>
      </c>
      <c r="O104" s="37">
        <v>0</v>
      </c>
      <c r="P104" s="37">
        <v>1055.6500000000001</v>
      </c>
      <c r="Q104" s="37">
        <v>1660.19</v>
      </c>
      <c r="R104" s="37">
        <v>544.84</v>
      </c>
      <c r="S104" s="37">
        <v>814.77</v>
      </c>
      <c r="T104" s="209">
        <v>805.18</v>
      </c>
      <c r="U104" s="10"/>
    </row>
    <row r="105" spans="1:21" x14ac:dyDescent="0.2">
      <c r="A105" s="54" t="s">
        <v>853</v>
      </c>
      <c r="B105" s="36">
        <v>1800</v>
      </c>
      <c r="C105" s="37">
        <v>0</v>
      </c>
      <c r="D105" s="37">
        <v>2311.79</v>
      </c>
      <c r="E105" s="37">
        <v>1992.39</v>
      </c>
      <c r="F105" s="37">
        <v>0</v>
      </c>
      <c r="G105" s="37">
        <v>0</v>
      </c>
      <c r="H105" s="37">
        <v>0</v>
      </c>
      <c r="I105" s="37">
        <v>0</v>
      </c>
      <c r="J105" s="37">
        <v>0</v>
      </c>
      <c r="K105" s="37">
        <v>0</v>
      </c>
      <c r="L105" s="37">
        <v>0</v>
      </c>
      <c r="M105" s="37">
        <v>0</v>
      </c>
      <c r="N105" s="37">
        <v>0</v>
      </c>
      <c r="O105" s="37">
        <v>0</v>
      </c>
      <c r="P105" s="37">
        <v>0</v>
      </c>
      <c r="Q105" s="37">
        <v>0</v>
      </c>
      <c r="R105" s="37">
        <v>0</v>
      </c>
      <c r="S105" s="37">
        <v>2129.9299999999998</v>
      </c>
      <c r="T105" s="209">
        <v>2200.11</v>
      </c>
      <c r="U105" s="10"/>
    </row>
    <row r="106" spans="1:21" x14ac:dyDescent="0.2">
      <c r="A106" s="54" t="s">
        <v>315</v>
      </c>
      <c r="B106" s="36">
        <v>0</v>
      </c>
      <c r="C106" s="37">
        <v>0</v>
      </c>
      <c r="D106" s="37">
        <v>0</v>
      </c>
      <c r="E106" s="37">
        <v>0</v>
      </c>
      <c r="F106" s="37">
        <v>0</v>
      </c>
      <c r="G106" s="37">
        <v>965.39</v>
      </c>
      <c r="H106" s="37">
        <v>0</v>
      </c>
      <c r="I106" s="37">
        <v>0</v>
      </c>
      <c r="J106" s="37">
        <v>0</v>
      </c>
      <c r="K106" s="37">
        <v>2500</v>
      </c>
      <c r="L106" s="37">
        <v>800</v>
      </c>
      <c r="M106" s="37">
        <v>900</v>
      </c>
      <c r="N106" s="37">
        <v>273.67</v>
      </c>
      <c r="O106" s="37">
        <v>0</v>
      </c>
      <c r="P106" s="37">
        <v>0</v>
      </c>
      <c r="Q106" s="37">
        <v>0</v>
      </c>
      <c r="R106" s="37">
        <v>0</v>
      </c>
      <c r="S106" s="37">
        <v>298.43</v>
      </c>
      <c r="T106" s="209">
        <v>287.14</v>
      </c>
      <c r="U106" s="10"/>
    </row>
    <row r="107" spans="1:21" x14ac:dyDescent="0.2">
      <c r="A107" s="54" t="s">
        <v>1247</v>
      </c>
      <c r="B107" s="36">
        <v>0</v>
      </c>
      <c r="C107" s="37">
        <v>0</v>
      </c>
      <c r="D107" s="37">
        <v>0</v>
      </c>
      <c r="E107" s="37">
        <v>0</v>
      </c>
      <c r="F107" s="37">
        <v>0</v>
      </c>
      <c r="G107" s="37">
        <v>0</v>
      </c>
      <c r="H107" s="37">
        <v>0</v>
      </c>
      <c r="I107" s="37">
        <v>4088</v>
      </c>
      <c r="J107" s="37">
        <v>0</v>
      </c>
      <c r="K107" s="37">
        <v>0</v>
      </c>
      <c r="L107" s="37">
        <v>850</v>
      </c>
      <c r="M107" s="37">
        <v>0</v>
      </c>
      <c r="N107" s="37">
        <v>0</v>
      </c>
      <c r="O107" s="37">
        <v>0</v>
      </c>
      <c r="P107" s="37">
        <v>0</v>
      </c>
      <c r="Q107" s="37">
        <v>0</v>
      </c>
      <c r="R107" s="37">
        <v>0</v>
      </c>
      <c r="S107" s="37">
        <v>1880.27</v>
      </c>
      <c r="T107" s="209">
        <v>2323.25</v>
      </c>
      <c r="U107" s="10"/>
    </row>
    <row r="108" spans="1:21" x14ac:dyDescent="0.2">
      <c r="A108" s="54" t="s">
        <v>316</v>
      </c>
      <c r="B108" s="36">
        <v>1800</v>
      </c>
      <c r="C108" s="37">
        <v>1662.5</v>
      </c>
      <c r="D108" s="37">
        <v>0</v>
      </c>
      <c r="E108" s="37">
        <v>2000</v>
      </c>
      <c r="F108" s="37">
        <v>0</v>
      </c>
      <c r="G108" s="37">
        <v>1400</v>
      </c>
      <c r="H108" s="37">
        <v>2316.46</v>
      </c>
      <c r="I108" s="37">
        <v>2289.44</v>
      </c>
      <c r="J108" s="37">
        <v>1352</v>
      </c>
      <c r="K108" s="37">
        <v>1216.67</v>
      </c>
      <c r="L108" s="37">
        <v>827.35</v>
      </c>
      <c r="M108" s="37">
        <v>892.13</v>
      </c>
      <c r="N108" s="37">
        <v>0</v>
      </c>
      <c r="O108" s="37">
        <v>0</v>
      </c>
      <c r="P108" s="37">
        <v>0</v>
      </c>
      <c r="Q108" s="37">
        <v>2121.5300000000002</v>
      </c>
      <c r="R108" s="37">
        <v>2250</v>
      </c>
      <c r="S108" s="37">
        <v>1248.8</v>
      </c>
      <c r="T108" s="209">
        <v>1380.58</v>
      </c>
      <c r="U108" s="10"/>
    </row>
    <row r="109" spans="1:21" x14ac:dyDescent="0.2">
      <c r="A109" s="54" t="s">
        <v>1274</v>
      </c>
      <c r="B109" s="36">
        <v>3911.11</v>
      </c>
      <c r="C109" s="37">
        <v>1862.07</v>
      </c>
      <c r="D109" s="37">
        <v>3455.78</v>
      </c>
      <c r="E109" s="37">
        <v>3332.22</v>
      </c>
      <c r="F109" s="37">
        <v>1044.25</v>
      </c>
      <c r="G109" s="37">
        <v>1488.79</v>
      </c>
      <c r="H109" s="37">
        <v>2177.5100000000002</v>
      </c>
      <c r="I109" s="37">
        <v>2405.56</v>
      </c>
      <c r="J109" s="37">
        <v>1703.57</v>
      </c>
      <c r="K109" s="37">
        <v>1756.66</v>
      </c>
      <c r="L109" s="37">
        <v>1489.69</v>
      </c>
      <c r="M109" s="37">
        <v>1055.56</v>
      </c>
      <c r="N109" s="37">
        <v>764</v>
      </c>
      <c r="O109" s="37">
        <v>0</v>
      </c>
      <c r="P109" s="37">
        <v>0</v>
      </c>
      <c r="Q109" s="37">
        <v>1864.05</v>
      </c>
      <c r="R109" s="37">
        <v>1944.1</v>
      </c>
      <c r="S109" s="37">
        <v>1939.22</v>
      </c>
      <c r="T109" s="209">
        <v>1890.02</v>
      </c>
      <c r="U109" s="10"/>
    </row>
    <row r="110" spans="1:21" x14ac:dyDescent="0.2">
      <c r="A110" s="54" t="s">
        <v>854</v>
      </c>
      <c r="B110" s="36">
        <v>0</v>
      </c>
      <c r="C110" s="37">
        <v>0</v>
      </c>
      <c r="D110" s="37">
        <v>0</v>
      </c>
      <c r="E110" s="37">
        <v>0</v>
      </c>
      <c r="F110" s="37">
        <v>0</v>
      </c>
      <c r="G110" s="37">
        <v>0</v>
      </c>
      <c r="H110" s="37">
        <v>0</v>
      </c>
      <c r="I110" s="37">
        <v>0</v>
      </c>
      <c r="J110" s="37">
        <v>0</v>
      </c>
      <c r="K110" s="37">
        <v>1525.93</v>
      </c>
      <c r="L110" s="37">
        <v>727.64</v>
      </c>
      <c r="M110" s="37">
        <v>667.43</v>
      </c>
      <c r="N110" s="37">
        <v>474.87</v>
      </c>
      <c r="O110" s="37">
        <v>0</v>
      </c>
      <c r="P110" s="37">
        <v>0</v>
      </c>
      <c r="Q110" s="37">
        <v>0</v>
      </c>
      <c r="R110" s="37">
        <v>0</v>
      </c>
      <c r="S110" s="37">
        <v>558.83000000000004</v>
      </c>
      <c r="T110" s="209">
        <v>689.58</v>
      </c>
      <c r="U110" s="10"/>
    </row>
    <row r="111" spans="1:21" x14ac:dyDescent="0.2">
      <c r="A111" s="54" t="s">
        <v>317</v>
      </c>
      <c r="B111" s="36">
        <v>2000</v>
      </c>
      <c r="C111" s="37">
        <v>0</v>
      </c>
      <c r="D111" s="37">
        <v>2539.6799999999998</v>
      </c>
      <c r="E111" s="37">
        <v>2500</v>
      </c>
      <c r="F111" s="37">
        <v>0</v>
      </c>
      <c r="G111" s="37">
        <v>2841.21</v>
      </c>
      <c r="H111" s="37">
        <v>2500</v>
      </c>
      <c r="I111" s="37">
        <v>1598.97</v>
      </c>
      <c r="J111" s="37">
        <v>1602.83</v>
      </c>
      <c r="K111" s="37">
        <v>1592.59</v>
      </c>
      <c r="L111" s="37">
        <v>1906.85</v>
      </c>
      <c r="M111" s="37">
        <v>0</v>
      </c>
      <c r="N111" s="37">
        <v>450</v>
      </c>
      <c r="O111" s="37">
        <v>0</v>
      </c>
      <c r="P111" s="37">
        <v>0</v>
      </c>
      <c r="Q111" s="37">
        <v>1200</v>
      </c>
      <c r="R111" s="37">
        <v>1430.25</v>
      </c>
      <c r="S111" s="37">
        <v>1540.48</v>
      </c>
      <c r="T111" s="209">
        <v>1360.93</v>
      </c>
      <c r="U111" s="10"/>
    </row>
    <row r="112" spans="1:21" x14ac:dyDescent="0.2">
      <c r="A112" s="54" t="s">
        <v>855</v>
      </c>
      <c r="B112" s="36">
        <v>0</v>
      </c>
      <c r="C112" s="37">
        <v>0</v>
      </c>
      <c r="D112" s="37">
        <v>0</v>
      </c>
      <c r="E112" s="37">
        <v>6000</v>
      </c>
      <c r="F112" s="37">
        <v>0</v>
      </c>
      <c r="G112" s="37">
        <v>0</v>
      </c>
      <c r="H112" s="37">
        <v>2400</v>
      </c>
      <c r="I112" s="37">
        <v>0</v>
      </c>
      <c r="J112" s="37">
        <v>0</v>
      </c>
      <c r="K112" s="37">
        <v>0</v>
      </c>
      <c r="L112" s="37">
        <v>0</v>
      </c>
      <c r="M112" s="37">
        <v>0</v>
      </c>
      <c r="N112" s="37">
        <v>0</v>
      </c>
      <c r="O112" s="37">
        <v>0</v>
      </c>
      <c r="P112" s="37">
        <v>0</v>
      </c>
      <c r="Q112" s="37">
        <v>0</v>
      </c>
      <c r="R112" s="37">
        <v>0</v>
      </c>
      <c r="S112" s="37">
        <v>3472.34</v>
      </c>
      <c r="T112" s="209">
        <v>2250</v>
      </c>
      <c r="U112" s="10"/>
    </row>
    <row r="113" spans="1:21" x14ac:dyDescent="0.2">
      <c r="A113" s="54" t="s">
        <v>318</v>
      </c>
      <c r="B113" s="36">
        <v>1554.96</v>
      </c>
      <c r="C113" s="37">
        <v>1500</v>
      </c>
      <c r="D113" s="37">
        <v>0</v>
      </c>
      <c r="E113" s="37">
        <v>0</v>
      </c>
      <c r="F113" s="37">
        <v>0</v>
      </c>
      <c r="G113" s="37">
        <v>0</v>
      </c>
      <c r="H113" s="37">
        <v>0</v>
      </c>
      <c r="I113" s="37">
        <v>1207.8699999999999</v>
      </c>
      <c r="J113" s="37">
        <v>1200</v>
      </c>
      <c r="K113" s="37">
        <v>2200</v>
      </c>
      <c r="L113" s="37">
        <v>0</v>
      </c>
      <c r="M113" s="37">
        <v>0</v>
      </c>
      <c r="N113" s="37">
        <v>0</v>
      </c>
      <c r="O113" s="37">
        <v>0</v>
      </c>
      <c r="P113" s="37">
        <v>0</v>
      </c>
      <c r="Q113" s="37">
        <v>1140</v>
      </c>
      <c r="R113" s="37">
        <v>0</v>
      </c>
      <c r="S113" s="37">
        <v>1285.94</v>
      </c>
      <c r="T113" s="209">
        <v>1247.6300000000001</v>
      </c>
      <c r="U113" s="10"/>
    </row>
    <row r="114" spans="1:21" x14ac:dyDescent="0.2">
      <c r="A114" s="54" t="s">
        <v>878</v>
      </c>
      <c r="B114" s="36">
        <v>1700</v>
      </c>
      <c r="C114" s="37">
        <v>0</v>
      </c>
      <c r="D114" s="37">
        <v>0</v>
      </c>
      <c r="E114" s="37">
        <v>0</v>
      </c>
      <c r="F114" s="37">
        <v>0</v>
      </c>
      <c r="G114" s="37">
        <v>0</v>
      </c>
      <c r="H114" s="37">
        <v>0</v>
      </c>
      <c r="I114" s="37">
        <v>2325.73</v>
      </c>
      <c r="J114" s="37">
        <v>1400</v>
      </c>
      <c r="K114" s="37">
        <v>0</v>
      </c>
      <c r="L114" s="37">
        <v>754.11</v>
      </c>
      <c r="M114" s="37">
        <v>1078.8399999999999</v>
      </c>
      <c r="N114" s="37">
        <v>0</v>
      </c>
      <c r="O114" s="37">
        <v>0</v>
      </c>
      <c r="P114" s="37">
        <v>0</v>
      </c>
      <c r="Q114" s="37">
        <v>0</v>
      </c>
      <c r="R114" s="37">
        <v>0</v>
      </c>
      <c r="S114" s="37">
        <v>1121.25</v>
      </c>
      <c r="T114" s="209">
        <v>1239.8900000000001</v>
      </c>
      <c r="U114" s="10"/>
    </row>
    <row r="115" spans="1:21" x14ac:dyDescent="0.2">
      <c r="A115" s="54" t="s">
        <v>319</v>
      </c>
      <c r="B115" s="36">
        <v>1699.57</v>
      </c>
      <c r="C115" s="37">
        <v>1932.24</v>
      </c>
      <c r="D115" s="37">
        <v>3367.1</v>
      </c>
      <c r="E115" s="37">
        <v>6618.8</v>
      </c>
      <c r="F115" s="37">
        <v>2065.52</v>
      </c>
      <c r="G115" s="37">
        <v>862.04</v>
      </c>
      <c r="H115" s="37">
        <v>1477.77</v>
      </c>
      <c r="I115" s="37">
        <v>1662.7</v>
      </c>
      <c r="J115" s="37">
        <v>732.96</v>
      </c>
      <c r="K115" s="37">
        <v>1685.27</v>
      </c>
      <c r="L115" s="37">
        <v>689.92</v>
      </c>
      <c r="M115" s="37">
        <v>621.79999999999995</v>
      </c>
      <c r="N115" s="37">
        <v>445.83</v>
      </c>
      <c r="O115" s="37">
        <v>0</v>
      </c>
      <c r="P115" s="37">
        <v>1100</v>
      </c>
      <c r="Q115" s="37">
        <v>1572.2</v>
      </c>
      <c r="R115" s="37">
        <v>1643.94</v>
      </c>
      <c r="S115" s="37">
        <v>1133.0899999999999</v>
      </c>
      <c r="T115" s="209">
        <v>1076.23</v>
      </c>
      <c r="U115" s="10"/>
    </row>
    <row r="116" spans="1:21" x14ac:dyDescent="0.2">
      <c r="A116" s="54" t="s">
        <v>320</v>
      </c>
      <c r="B116" s="36">
        <v>1809.05</v>
      </c>
      <c r="C116" s="37">
        <v>1898.24</v>
      </c>
      <c r="D116" s="37">
        <v>3096.25</v>
      </c>
      <c r="E116" s="37">
        <v>3910.22</v>
      </c>
      <c r="F116" s="37">
        <v>2028.78</v>
      </c>
      <c r="G116" s="37">
        <v>1174.07</v>
      </c>
      <c r="H116" s="37">
        <v>1356.2</v>
      </c>
      <c r="I116" s="37">
        <v>1223.17</v>
      </c>
      <c r="J116" s="37">
        <v>776.66</v>
      </c>
      <c r="K116" s="37">
        <v>1645.82</v>
      </c>
      <c r="L116" s="37">
        <v>716.17</v>
      </c>
      <c r="M116" s="37">
        <v>592.75</v>
      </c>
      <c r="N116" s="37">
        <v>475.52</v>
      </c>
      <c r="O116" s="37">
        <v>473.72</v>
      </c>
      <c r="P116" s="37">
        <v>0</v>
      </c>
      <c r="Q116" s="37">
        <v>1793.57</v>
      </c>
      <c r="R116" s="37">
        <v>781.11</v>
      </c>
      <c r="S116" s="37">
        <v>967.17</v>
      </c>
      <c r="T116" s="209">
        <v>1020.33</v>
      </c>
      <c r="U116" s="10"/>
    </row>
    <row r="117" spans="1:21" x14ac:dyDescent="0.2">
      <c r="A117" s="54" t="s">
        <v>321</v>
      </c>
      <c r="B117" s="36">
        <v>2907.99</v>
      </c>
      <c r="C117" s="37">
        <v>1689.53</v>
      </c>
      <c r="D117" s="37">
        <v>3796.46</v>
      </c>
      <c r="E117" s="37">
        <v>2658.42</v>
      </c>
      <c r="F117" s="37">
        <v>931.74</v>
      </c>
      <c r="G117" s="37">
        <v>2227.5300000000002</v>
      </c>
      <c r="H117" s="37">
        <v>1889.66</v>
      </c>
      <c r="I117" s="37">
        <v>2858.06</v>
      </c>
      <c r="J117" s="37">
        <v>959.31</v>
      </c>
      <c r="K117" s="37">
        <v>1862.3</v>
      </c>
      <c r="L117" s="37">
        <v>659.34</v>
      </c>
      <c r="M117" s="37">
        <v>453.69</v>
      </c>
      <c r="N117" s="37">
        <v>387.69</v>
      </c>
      <c r="O117" s="37">
        <v>0</v>
      </c>
      <c r="P117" s="37">
        <v>0</v>
      </c>
      <c r="Q117" s="37">
        <v>1613.51</v>
      </c>
      <c r="R117" s="37">
        <v>726.88</v>
      </c>
      <c r="S117" s="37">
        <v>1880.02</v>
      </c>
      <c r="T117" s="209">
        <v>1938.14</v>
      </c>
      <c r="U117" s="10"/>
    </row>
    <row r="118" spans="1:21" x14ac:dyDescent="0.2">
      <c r="A118" s="54" t="s">
        <v>322</v>
      </c>
      <c r="B118" s="36">
        <v>1504.98</v>
      </c>
      <c r="C118" s="37">
        <v>0</v>
      </c>
      <c r="D118" s="37">
        <v>0</v>
      </c>
      <c r="E118" s="37">
        <v>0</v>
      </c>
      <c r="F118" s="37">
        <v>0</v>
      </c>
      <c r="G118" s="37">
        <v>0</v>
      </c>
      <c r="H118" s="37">
        <v>0</v>
      </c>
      <c r="I118" s="37">
        <v>0</v>
      </c>
      <c r="J118" s="37">
        <v>0</v>
      </c>
      <c r="K118" s="37">
        <v>1513.04</v>
      </c>
      <c r="L118" s="37">
        <v>1350</v>
      </c>
      <c r="M118" s="37">
        <v>0</v>
      </c>
      <c r="N118" s="37">
        <v>0</v>
      </c>
      <c r="O118" s="37">
        <v>0</v>
      </c>
      <c r="P118" s="37">
        <v>0</v>
      </c>
      <c r="Q118" s="37">
        <v>0</v>
      </c>
      <c r="R118" s="37">
        <v>0</v>
      </c>
      <c r="S118" s="37">
        <v>1477.58</v>
      </c>
      <c r="T118" s="209">
        <v>1399.38</v>
      </c>
      <c r="U118" s="10"/>
    </row>
    <row r="119" spans="1:21" x14ac:dyDescent="0.2">
      <c r="A119" s="54" t="s">
        <v>323</v>
      </c>
      <c r="B119" s="36">
        <v>1618.65</v>
      </c>
      <c r="C119" s="37">
        <v>1200</v>
      </c>
      <c r="D119" s="37">
        <v>2670.01</v>
      </c>
      <c r="E119" s="37">
        <v>3492.92</v>
      </c>
      <c r="F119" s="37">
        <v>0</v>
      </c>
      <c r="G119" s="37">
        <v>725.32</v>
      </c>
      <c r="H119" s="37">
        <v>1792.78</v>
      </c>
      <c r="I119" s="37">
        <v>1850.81</v>
      </c>
      <c r="J119" s="37">
        <v>962.96</v>
      </c>
      <c r="K119" s="37">
        <v>1542.86</v>
      </c>
      <c r="L119" s="37">
        <v>1241.49</v>
      </c>
      <c r="M119" s="37">
        <v>1100</v>
      </c>
      <c r="N119" s="37">
        <v>325</v>
      </c>
      <c r="O119" s="37">
        <v>0</v>
      </c>
      <c r="P119" s="37">
        <v>0</v>
      </c>
      <c r="Q119" s="37">
        <v>1394.65</v>
      </c>
      <c r="R119" s="37">
        <v>1404.46</v>
      </c>
      <c r="S119" s="37">
        <v>1762.15</v>
      </c>
      <c r="T119" s="209">
        <v>1670.68</v>
      </c>
      <c r="U119" s="10"/>
    </row>
    <row r="120" spans="1:21" x14ac:dyDescent="0.2">
      <c r="A120" s="54" t="s">
        <v>856</v>
      </c>
      <c r="B120" s="36">
        <v>2200</v>
      </c>
      <c r="C120" s="37">
        <v>1500</v>
      </c>
      <c r="D120" s="37">
        <v>1983.95</v>
      </c>
      <c r="E120" s="37">
        <v>3192.31</v>
      </c>
      <c r="F120" s="37">
        <v>0</v>
      </c>
      <c r="G120" s="37">
        <v>3000</v>
      </c>
      <c r="H120" s="37">
        <v>0</v>
      </c>
      <c r="I120" s="37">
        <v>1125.82</v>
      </c>
      <c r="J120" s="37">
        <v>0</v>
      </c>
      <c r="K120" s="37">
        <v>0</v>
      </c>
      <c r="L120" s="37">
        <v>0</v>
      </c>
      <c r="M120" s="37">
        <v>0</v>
      </c>
      <c r="N120" s="37">
        <v>0</v>
      </c>
      <c r="O120" s="37">
        <v>0</v>
      </c>
      <c r="P120" s="37">
        <v>0</v>
      </c>
      <c r="Q120" s="37">
        <v>0</v>
      </c>
      <c r="R120" s="37">
        <v>0</v>
      </c>
      <c r="S120" s="37">
        <v>1371.06</v>
      </c>
      <c r="T120" s="209">
        <v>1819.59</v>
      </c>
      <c r="U120" s="10"/>
    </row>
    <row r="121" spans="1:21" x14ac:dyDescent="0.2">
      <c r="A121" s="54" t="s">
        <v>324</v>
      </c>
      <c r="B121" s="36">
        <v>0</v>
      </c>
      <c r="C121" s="37">
        <v>0</v>
      </c>
      <c r="D121" s="37">
        <v>0</v>
      </c>
      <c r="E121" s="37">
        <v>0</v>
      </c>
      <c r="F121" s="37">
        <v>0</v>
      </c>
      <c r="G121" s="37">
        <v>0</v>
      </c>
      <c r="H121" s="37">
        <v>0</v>
      </c>
      <c r="I121" s="37">
        <v>0</v>
      </c>
      <c r="J121" s="37">
        <v>0</v>
      </c>
      <c r="K121" s="37">
        <v>0</v>
      </c>
      <c r="L121" s="37">
        <v>0</v>
      </c>
      <c r="M121" s="37">
        <v>0</v>
      </c>
      <c r="N121" s="37">
        <v>475</v>
      </c>
      <c r="O121" s="37">
        <v>0</v>
      </c>
      <c r="P121" s="37">
        <v>0</v>
      </c>
      <c r="Q121" s="37">
        <v>0</v>
      </c>
      <c r="R121" s="37">
        <v>0</v>
      </c>
      <c r="S121" s="37">
        <v>475</v>
      </c>
      <c r="T121" s="209">
        <v>475</v>
      </c>
      <c r="U121" s="10"/>
    </row>
    <row r="122" spans="1:21" x14ac:dyDescent="0.2">
      <c r="A122" s="54" t="s">
        <v>860</v>
      </c>
      <c r="B122" s="36">
        <v>0</v>
      </c>
      <c r="C122" s="37">
        <v>0</v>
      </c>
      <c r="D122" s="37">
        <v>0</v>
      </c>
      <c r="E122" s="37">
        <v>0</v>
      </c>
      <c r="F122" s="37">
        <v>0</v>
      </c>
      <c r="G122" s="37">
        <v>0</v>
      </c>
      <c r="H122" s="37">
        <v>0</v>
      </c>
      <c r="I122" s="37">
        <v>0</v>
      </c>
      <c r="J122" s="37">
        <v>0</v>
      </c>
      <c r="K122" s="37">
        <v>0</v>
      </c>
      <c r="L122" s="37">
        <v>336.48</v>
      </c>
      <c r="M122" s="37">
        <v>275.37</v>
      </c>
      <c r="N122" s="37">
        <v>281.76</v>
      </c>
      <c r="O122" s="37">
        <v>264.14999999999998</v>
      </c>
      <c r="P122" s="37">
        <v>0</v>
      </c>
      <c r="Q122" s="37">
        <v>1500</v>
      </c>
      <c r="R122" s="37">
        <v>0</v>
      </c>
      <c r="S122" s="37">
        <v>278.83</v>
      </c>
      <c r="T122" s="209">
        <v>276.06</v>
      </c>
      <c r="U122" s="10"/>
    </row>
    <row r="123" spans="1:21" x14ac:dyDescent="0.2">
      <c r="A123" s="54" t="s">
        <v>325</v>
      </c>
      <c r="B123" s="36">
        <v>0</v>
      </c>
      <c r="C123" s="37">
        <v>0</v>
      </c>
      <c r="D123" s="37">
        <v>0</v>
      </c>
      <c r="E123" s="37">
        <v>0</v>
      </c>
      <c r="F123" s="37">
        <v>0</v>
      </c>
      <c r="G123" s="37">
        <v>0</v>
      </c>
      <c r="H123" s="37">
        <v>0</v>
      </c>
      <c r="I123" s="37">
        <v>0</v>
      </c>
      <c r="J123" s="37">
        <v>1800</v>
      </c>
      <c r="K123" s="37">
        <v>0</v>
      </c>
      <c r="L123" s="37">
        <v>190</v>
      </c>
      <c r="M123" s="37">
        <v>412.18</v>
      </c>
      <c r="N123" s="37">
        <v>273.41000000000003</v>
      </c>
      <c r="O123" s="37">
        <v>330.72</v>
      </c>
      <c r="P123" s="37">
        <v>0</v>
      </c>
      <c r="Q123" s="37">
        <v>0</v>
      </c>
      <c r="R123" s="37">
        <v>0</v>
      </c>
      <c r="S123" s="37">
        <v>292.74</v>
      </c>
      <c r="T123" s="209">
        <v>290.51</v>
      </c>
      <c r="U123" s="10"/>
    </row>
    <row r="124" spans="1:21" x14ac:dyDescent="0.2">
      <c r="A124" s="54" t="s">
        <v>938</v>
      </c>
      <c r="B124" s="36">
        <v>0</v>
      </c>
      <c r="C124" s="37">
        <v>1500</v>
      </c>
      <c r="D124" s="37">
        <v>2481.9299999999998</v>
      </c>
      <c r="E124" s="37">
        <v>0</v>
      </c>
      <c r="F124" s="37">
        <v>0</v>
      </c>
      <c r="G124" s="37">
        <v>0</v>
      </c>
      <c r="H124" s="37">
        <v>2370</v>
      </c>
      <c r="I124" s="37">
        <v>0</v>
      </c>
      <c r="J124" s="37">
        <v>0</v>
      </c>
      <c r="K124" s="37">
        <v>1500</v>
      </c>
      <c r="L124" s="37">
        <v>0</v>
      </c>
      <c r="M124" s="37">
        <v>1147.06</v>
      </c>
      <c r="N124" s="37">
        <v>0</v>
      </c>
      <c r="O124" s="37">
        <v>0</v>
      </c>
      <c r="P124" s="37">
        <v>0</v>
      </c>
      <c r="Q124" s="37">
        <v>1478.75</v>
      </c>
      <c r="R124" s="37">
        <v>0</v>
      </c>
      <c r="S124" s="37">
        <v>1691.37</v>
      </c>
      <c r="T124" s="209">
        <v>1376.22</v>
      </c>
      <c r="U124" s="10"/>
    </row>
    <row r="125" spans="1:21" x14ac:dyDescent="0.2">
      <c r="A125" s="54" t="s">
        <v>326</v>
      </c>
      <c r="B125" s="36">
        <v>0</v>
      </c>
      <c r="C125" s="37">
        <v>0</v>
      </c>
      <c r="D125" s="37">
        <v>0</v>
      </c>
      <c r="E125" s="37">
        <v>0</v>
      </c>
      <c r="F125" s="37">
        <v>0</v>
      </c>
      <c r="G125" s="37">
        <v>0</v>
      </c>
      <c r="H125" s="37">
        <v>0</v>
      </c>
      <c r="I125" s="37">
        <v>0</v>
      </c>
      <c r="J125" s="37">
        <v>0</v>
      </c>
      <c r="K125" s="37">
        <v>0</v>
      </c>
      <c r="L125" s="37">
        <v>0</v>
      </c>
      <c r="M125" s="37">
        <v>0</v>
      </c>
      <c r="N125" s="37">
        <v>0</v>
      </c>
      <c r="O125" s="37">
        <v>0</v>
      </c>
      <c r="P125" s="37">
        <v>0</v>
      </c>
      <c r="Q125" s="37">
        <v>1800</v>
      </c>
      <c r="R125" s="37">
        <v>0</v>
      </c>
      <c r="S125" s="37">
        <v>1800</v>
      </c>
      <c r="T125" s="209">
        <v>291.47000000000003</v>
      </c>
      <c r="U125" s="10"/>
    </row>
    <row r="126" spans="1:21" x14ac:dyDescent="0.2">
      <c r="A126" s="54" t="s">
        <v>861</v>
      </c>
      <c r="B126" s="36">
        <v>1713.7</v>
      </c>
      <c r="C126" s="37">
        <v>1546.84</v>
      </c>
      <c r="D126" s="37">
        <v>2505.0100000000002</v>
      </c>
      <c r="E126" s="37">
        <v>3718.86</v>
      </c>
      <c r="F126" s="37">
        <v>1403.96</v>
      </c>
      <c r="G126" s="37">
        <v>1144.3900000000001</v>
      </c>
      <c r="H126" s="37">
        <v>1164.3499999999999</v>
      </c>
      <c r="I126" s="37">
        <v>1973.43</v>
      </c>
      <c r="J126" s="37">
        <v>1150</v>
      </c>
      <c r="K126" s="37">
        <v>1599.4</v>
      </c>
      <c r="L126" s="37">
        <v>619.6</v>
      </c>
      <c r="M126" s="37">
        <v>823.73</v>
      </c>
      <c r="N126" s="37">
        <v>355.57</v>
      </c>
      <c r="O126" s="37">
        <v>0</v>
      </c>
      <c r="P126" s="37">
        <v>1472.16</v>
      </c>
      <c r="Q126" s="37">
        <v>1775.66</v>
      </c>
      <c r="R126" s="37">
        <v>2230.1999999999998</v>
      </c>
      <c r="S126" s="37">
        <v>1352.74</v>
      </c>
      <c r="T126" s="209">
        <v>1291.3499999999999</v>
      </c>
      <c r="U126" s="10"/>
    </row>
    <row r="127" spans="1:21" ht="12.75" customHeight="1" x14ac:dyDescent="0.2">
      <c r="A127" s="54" t="s">
        <v>327</v>
      </c>
      <c r="B127" s="36">
        <v>0</v>
      </c>
      <c r="C127" s="37">
        <v>1250</v>
      </c>
      <c r="D127" s="37">
        <v>0</v>
      </c>
      <c r="E127" s="37">
        <v>0</v>
      </c>
      <c r="F127" s="37">
        <v>0</v>
      </c>
      <c r="G127" s="37">
        <v>1386.88</v>
      </c>
      <c r="H127" s="37">
        <v>1850</v>
      </c>
      <c r="I127" s="37">
        <v>2341.2199999999998</v>
      </c>
      <c r="J127" s="37">
        <v>0</v>
      </c>
      <c r="K127" s="37">
        <v>0</v>
      </c>
      <c r="L127" s="37">
        <v>971.58</v>
      </c>
      <c r="M127" s="37">
        <v>0</v>
      </c>
      <c r="N127" s="37">
        <v>0</v>
      </c>
      <c r="O127" s="37">
        <v>0</v>
      </c>
      <c r="P127" s="37">
        <v>0</v>
      </c>
      <c r="Q127" s="37">
        <v>0</v>
      </c>
      <c r="R127" s="37">
        <v>0</v>
      </c>
      <c r="S127" s="37">
        <v>1196.75</v>
      </c>
      <c r="T127" s="209">
        <v>1014.62</v>
      </c>
      <c r="U127" s="10"/>
    </row>
    <row r="128" spans="1:21" ht="12.75" customHeight="1" x14ac:dyDescent="0.2">
      <c r="A128" s="54" t="s">
        <v>1187</v>
      </c>
      <c r="B128" s="36">
        <v>0</v>
      </c>
      <c r="C128" s="37">
        <v>2500</v>
      </c>
      <c r="D128" s="37">
        <v>2529.41</v>
      </c>
      <c r="E128" s="37">
        <v>2500</v>
      </c>
      <c r="F128" s="37">
        <v>0</v>
      </c>
      <c r="G128" s="37">
        <v>0</v>
      </c>
      <c r="H128" s="37">
        <v>0</v>
      </c>
      <c r="I128" s="37">
        <v>0</v>
      </c>
      <c r="J128" s="37">
        <v>0</v>
      </c>
      <c r="K128" s="37">
        <v>0</v>
      </c>
      <c r="L128" s="37">
        <v>0</v>
      </c>
      <c r="M128" s="37">
        <v>0</v>
      </c>
      <c r="N128" s="37">
        <v>0</v>
      </c>
      <c r="O128" s="37">
        <v>0</v>
      </c>
      <c r="P128" s="37">
        <v>0</v>
      </c>
      <c r="Q128" s="37">
        <v>0</v>
      </c>
      <c r="R128" s="37">
        <v>0</v>
      </c>
      <c r="S128" s="37">
        <v>2521.6</v>
      </c>
      <c r="T128" s="209">
        <v>2296.67</v>
      </c>
      <c r="U128" s="10"/>
    </row>
    <row r="129" spans="1:21" ht="12.75" customHeight="1" x14ac:dyDescent="0.2">
      <c r="A129" s="54" t="s">
        <v>862</v>
      </c>
      <c r="B129" s="36">
        <v>1627.65</v>
      </c>
      <c r="C129" s="37">
        <v>1540.32</v>
      </c>
      <c r="D129" s="37">
        <v>2773.28</v>
      </c>
      <c r="E129" s="37">
        <v>3982.1</v>
      </c>
      <c r="F129" s="37">
        <v>1881.43</v>
      </c>
      <c r="G129" s="37">
        <v>1470.54</v>
      </c>
      <c r="H129" s="37">
        <v>1259.55</v>
      </c>
      <c r="I129" s="37">
        <v>1599.79</v>
      </c>
      <c r="J129" s="37">
        <v>463.32</v>
      </c>
      <c r="K129" s="37">
        <v>1704.34</v>
      </c>
      <c r="L129" s="37">
        <v>515.4</v>
      </c>
      <c r="M129" s="37">
        <v>367.41</v>
      </c>
      <c r="N129" s="37">
        <v>362.12</v>
      </c>
      <c r="O129" s="37">
        <v>308.08</v>
      </c>
      <c r="P129" s="37">
        <v>1263.08</v>
      </c>
      <c r="Q129" s="37">
        <v>1618.93</v>
      </c>
      <c r="R129" s="37">
        <v>2058.6799999999998</v>
      </c>
      <c r="S129" s="37">
        <v>860.79</v>
      </c>
      <c r="T129" s="209">
        <v>837.61</v>
      </c>
      <c r="U129" s="10"/>
    </row>
    <row r="130" spans="1:21" ht="12.75" customHeight="1" x14ac:dyDescent="0.2">
      <c r="A130" s="54" t="s">
        <v>328</v>
      </c>
      <c r="B130" s="36">
        <v>4033.57</v>
      </c>
      <c r="C130" s="37">
        <v>0</v>
      </c>
      <c r="D130" s="37">
        <v>0</v>
      </c>
      <c r="E130" s="37">
        <v>3700</v>
      </c>
      <c r="F130" s="37">
        <v>0</v>
      </c>
      <c r="G130" s="37">
        <v>1600</v>
      </c>
      <c r="H130" s="37">
        <v>1281.8800000000001</v>
      </c>
      <c r="I130" s="37">
        <v>1653.07</v>
      </c>
      <c r="J130" s="37">
        <v>1378.58</v>
      </c>
      <c r="K130" s="37">
        <v>1776.27</v>
      </c>
      <c r="L130" s="37">
        <v>617.78</v>
      </c>
      <c r="M130" s="37">
        <v>1309.9100000000001</v>
      </c>
      <c r="N130" s="37">
        <v>472.28</v>
      </c>
      <c r="O130" s="37">
        <v>0</v>
      </c>
      <c r="P130" s="37">
        <v>1655.56</v>
      </c>
      <c r="Q130" s="37">
        <v>0</v>
      </c>
      <c r="R130" s="37">
        <v>1016.29</v>
      </c>
      <c r="S130" s="37">
        <v>767.16</v>
      </c>
      <c r="T130" s="209">
        <v>708.79</v>
      </c>
      <c r="U130" s="10"/>
    </row>
    <row r="131" spans="1:21" ht="12.75" customHeight="1" x14ac:dyDescent="0.2">
      <c r="A131" s="54" t="s">
        <v>863</v>
      </c>
      <c r="B131" s="36">
        <v>1243.4000000000001</v>
      </c>
      <c r="C131" s="37">
        <v>1873.22</v>
      </c>
      <c r="D131" s="37">
        <v>2273.62</v>
      </c>
      <c r="E131" s="37">
        <v>4438.01</v>
      </c>
      <c r="F131" s="37">
        <v>1309.0899999999999</v>
      </c>
      <c r="G131" s="37">
        <v>1609.55</v>
      </c>
      <c r="H131" s="37">
        <v>1717.69</v>
      </c>
      <c r="I131" s="37">
        <v>1448.44</v>
      </c>
      <c r="J131" s="37">
        <v>618.79</v>
      </c>
      <c r="K131" s="37">
        <v>1760.49</v>
      </c>
      <c r="L131" s="37">
        <v>642.01</v>
      </c>
      <c r="M131" s="37">
        <v>1497</v>
      </c>
      <c r="N131" s="37">
        <v>350.87</v>
      </c>
      <c r="O131" s="37">
        <v>0</v>
      </c>
      <c r="P131" s="37">
        <v>1454.84</v>
      </c>
      <c r="Q131" s="37">
        <v>1618.45</v>
      </c>
      <c r="R131" s="37">
        <v>924.03</v>
      </c>
      <c r="S131" s="37">
        <v>654.27</v>
      </c>
      <c r="T131" s="209">
        <v>675.35</v>
      </c>
      <c r="U131" s="10"/>
    </row>
    <row r="132" spans="1:21" ht="12.75" customHeight="1" x14ac:dyDescent="0.2">
      <c r="A132" s="54" t="s">
        <v>329</v>
      </c>
      <c r="B132" s="36">
        <v>0</v>
      </c>
      <c r="C132" s="37">
        <v>0</v>
      </c>
      <c r="D132" s="37">
        <v>2600</v>
      </c>
      <c r="E132" s="37">
        <v>0</v>
      </c>
      <c r="F132" s="37">
        <v>0</v>
      </c>
      <c r="G132" s="37">
        <v>731.5</v>
      </c>
      <c r="H132" s="37">
        <v>1360.53</v>
      </c>
      <c r="I132" s="37">
        <v>1227.02</v>
      </c>
      <c r="J132" s="37">
        <v>807.42</v>
      </c>
      <c r="K132" s="37">
        <v>0</v>
      </c>
      <c r="L132" s="37">
        <v>724.32</v>
      </c>
      <c r="M132" s="37">
        <v>597.71</v>
      </c>
      <c r="N132" s="37">
        <v>300</v>
      </c>
      <c r="O132" s="37">
        <v>0</v>
      </c>
      <c r="P132" s="37">
        <v>0</v>
      </c>
      <c r="Q132" s="37">
        <v>0</v>
      </c>
      <c r="R132" s="37">
        <v>745.13</v>
      </c>
      <c r="S132" s="37">
        <v>702.02</v>
      </c>
      <c r="T132" s="209">
        <v>695.02</v>
      </c>
      <c r="U132" s="10"/>
    </row>
    <row r="133" spans="1:21" ht="12.75" customHeight="1" x14ac:dyDescent="0.2">
      <c r="A133" s="54" t="s">
        <v>330</v>
      </c>
      <c r="B133" s="36">
        <v>1400</v>
      </c>
      <c r="C133" s="37">
        <v>0</v>
      </c>
      <c r="D133" s="37">
        <v>2500</v>
      </c>
      <c r="E133" s="37">
        <v>0</v>
      </c>
      <c r="F133" s="37">
        <v>0</v>
      </c>
      <c r="G133" s="37">
        <v>1425</v>
      </c>
      <c r="H133" s="37">
        <v>0</v>
      </c>
      <c r="I133" s="37">
        <v>2499.2199999999998</v>
      </c>
      <c r="J133" s="37">
        <v>0</v>
      </c>
      <c r="K133" s="37">
        <v>1347.93</v>
      </c>
      <c r="L133" s="37">
        <v>591.22</v>
      </c>
      <c r="M133" s="37">
        <v>0</v>
      </c>
      <c r="N133" s="37">
        <v>325</v>
      </c>
      <c r="O133" s="37">
        <v>0</v>
      </c>
      <c r="P133" s="37">
        <v>0</v>
      </c>
      <c r="Q133" s="37">
        <v>0</v>
      </c>
      <c r="R133" s="37">
        <v>0</v>
      </c>
      <c r="S133" s="37">
        <v>465.15</v>
      </c>
      <c r="T133" s="209">
        <v>479.5</v>
      </c>
      <c r="U133" s="10"/>
    </row>
    <row r="134" spans="1:21" ht="12.75" customHeight="1" x14ac:dyDescent="0.2">
      <c r="A134" s="54" t="s">
        <v>331</v>
      </c>
      <c r="B134" s="36">
        <v>0</v>
      </c>
      <c r="C134" s="37">
        <v>0</v>
      </c>
      <c r="D134" s="37">
        <v>0</v>
      </c>
      <c r="E134" s="37">
        <v>0</v>
      </c>
      <c r="F134" s="37">
        <v>0</v>
      </c>
      <c r="G134" s="37">
        <v>0</v>
      </c>
      <c r="H134" s="37">
        <v>0</v>
      </c>
      <c r="I134" s="37">
        <v>0</v>
      </c>
      <c r="J134" s="37">
        <v>0</v>
      </c>
      <c r="K134" s="37">
        <v>0</v>
      </c>
      <c r="L134" s="37">
        <v>0</v>
      </c>
      <c r="M134" s="37">
        <v>0</v>
      </c>
      <c r="N134" s="37">
        <v>0</v>
      </c>
      <c r="O134" s="37">
        <v>0</v>
      </c>
      <c r="P134" s="37">
        <v>0</v>
      </c>
      <c r="Q134" s="37">
        <v>0</v>
      </c>
      <c r="R134" s="37">
        <v>0</v>
      </c>
      <c r="S134" s="37">
        <v>0</v>
      </c>
      <c r="T134" s="209">
        <v>1284.54</v>
      </c>
      <c r="U134" s="10"/>
    </row>
    <row r="135" spans="1:21" ht="12.75" customHeight="1" x14ac:dyDescent="0.2">
      <c r="A135" s="54" t="s">
        <v>864</v>
      </c>
      <c r="B135" s="36">
        <v>1400</v>
      </c>
      <c r="C135" s="37">
        <v>1800</v>
      </c>
      <c r="D135" s="37">
        <v>2500</v>
      </c>
      <c r="E135" s="37">
        <v>3568.48</v>
      </c>
      <c r="F135" s="37">
        <v>0</v>
      </c>
      <c r="G135" s="37">
        <v>1371.43</v>
      </c>
      <c r="H135" s="37">
        <v>0</v>
      </c>
      <c r="I135" s="37">
        <v>2331.87</v>
      </c>
      <c r="J135" s="37">
        <v>0</v>
      </c>
      <c r="K135" s="37">
        <v>1423.85</v>
      </c>
      <c r="L135" s="37">
        <v>628.14</v>
      </c>
      <c r="M135" s="37">
        <v>1430.02</v>
      </c>
      <c r="N135" s="37">
        <v>358.77</v>
      </c>
      <c r="O135" s="37">
        <v>0</v>
      </c>
      <c r="P135" s="37">
        <v>0</v>
      </c>
      <c r="Q135" s="37">
        <v>0</v>
      </c>
      <c r="R135" s="37">
        <v>0</v>
      </c>
      <c r="S135" s="37">
        <v>653.54</v>
      </c>
      <c r="T135" s="209">
        <v>684.91</v>
      </c>
      <c r="U135" s="10"/>
    </row>
    <row r="136" spans="1:21" ht="12.75" customHeight="1" x14ac:dyDescent="0.2">
      <c r="A136" s="54" t="s">
        <v>865</v>
      </c>
      <c r="B136" s="36">
        <v>2434.7800000000002</v>
      </c>
      <c r="C136" s="37">
        <v>2000</v>
      </c>
      <c r="D136" s="37">
        <v>3400</v>
      </c>
      <c r="E136" s="37">
        <v>3310.95</v>
      </c>
      <c r="F136" s="37">
        <v>0</v>
      </c>
      <c r="G136" s="37">
        <v>0</v>
      </c>
      <c r="H136" s="37">
        <v>2500</v>
      </c>
      <c r="I136" s="37">
        <v>0</v>
      </c>
      <c r="J136" s="37">
        <v>0</v>
      </c>
      <c r="K136" s="37">
        <v>2000</v>
      </c>
      <c r="L136" s="37">
        <v>1150</v>
      </c>
      <c r="M136" s="37">
        <v>0</v>
      </c>
      <c r="N136" s="37">
        <v>0</v>
      </c>
      <c r="O136" s="37">
        <v>0</v>
      </c>
      <c r="P136" s="37">
        <v>0</v>
      </c>
      <c r="Q136" s="37">
        <v>0</v>
      </c>
      <c r="R136" s="37">
        <v>2200</v>
      </c>
      <c r="S136" s="37">
        <v>2162.5</v>
      </c>
      <c r="T136" s="209">
        <v>2689.06</v>
      </c>
      <c r="U136" s="10"/>
    </row>
    <row r="137" spans="1:21" ht="12.75" customHeight="1" x14ac:dyDescent="0.2">
      <c r="A137" s="54" t="s">
        <v>332</v>
      </c>
      <c r="B137" s="36">
        <v>1688.55</v>
      </c>
      <c r="C137" s="37">
        <v>1649.74</v>
      </c>
      <c r="D137" s="37">
        <v>3117.34</v>
      </c>
      <c r="E137" s="37">
        <v>4013.87</v>
      </c>
      <c r="F137" s="37">
        <v>1320.21</v>
      </c>
      <c r="G137" s="37">
        <v>1224.82</v>
      </c>
      <c r="H137" s="37">
        <v>1019.27</v>
      </c>
      <c r="I137" s="37">
        <v>1527.35</v>
      </c>
      <c r="J137" s="37">
        <v>690.33</v>
      </c>
      <c r="K137" s="37">
        <v>1572.87</v>
      </c>
      <c r="L137" s="37">
        <v>630.77</v>
      </c>
      <c r="M137" s="37">
        <v>316.58999999999997</v>
      </c>
      <c r="N137" s="37">
        <v>294.85000000000002</v>
      </c>
      <c r="O137" s="37">
        <v>313.76</v>
      </c>
      <c r="P137" s="37">
        <v>1064.1199999999999</v>
      </c>
      <c r="Q137" s="37">
        <v>1704.14</v>
      </c>
      <c r="R137" s="37">
        <v>334.11</v>
      </c>
      <c r="S137" s="37">
        <v>621.30999999999995</v>
      </c>
      <c r="T137" s="209">
        <v>623.91999999999996</v>
      </c>
      <c r="U137" s="10"/>
    </row>
    <row r="138" spans="1:21" ht="12.75" customHeight="1" x14ac:dyDescent="0.2">
      <c r="A138" s="54" t="s">
        <v>725</v>
      </c>
      <c r="B138" s="36">
        <v>2158.39</v>
      </c>
      <c r="C138" s="37">
        <v>2000</v>
      </c>
      <c r="D138" s="37">
        <v>3481.81</v>
      </c>
      <c r="E138" s="37">
        <v>4749.3</v>
      </c>
      <c r="F138" s="37">
        <v>0</v>
      </c>
      <c r="G138" s="37">
        <v>988.24</v>
      </c>
      <c r="H138" s="37">
        <v>1663.36</v>
      </c>
      <c r="I138" s="37">
        <v>602.87</v>
      </c>
      <c r="J138" s="37">
        <v>0</v>
      </c>
      <c r="K138" s="37">
        <v>1480.93</v>
      </c>
      <c r="L138" s="37">
        <v>1374.96</v>
      </c>
      <c r="M138" s="37">
        <v>519.05999999999995</v>
      </c>
      <c r="N138" s="37">
        <v>187.76</v>
      </c>
      <c r="O138" s="37">
        <v>185.31</v>
      </c>
      <c r="P138" s="37">
        <v>0</v>
      </c>
      <c r="Q138" s="37">
        <v>0</v>
      </c>
      <c r="R138" s="37">
        <v>350</v>
      </c>
      <c r="S138" s="37">
        <v>242.73</v>
      </c>
      <c r="T138" s="209">
        <v>226.94</v>
      </c>
      <c r="U138" s="10"/>
    </row>
    <row r="139" spans="1:21" ht="12.75" customHeight="1" thickBot="1" x14ac:dyDescent="0.25">
      <c r="A139" s="54" t="s">
        <v>333</v>
      </c>
      <c r="B139" s="36">
        <v>1980.85</v>
      </c>
      <c r="C139" s="37">
        <v>2125.42</v>
      </c>
      <c r="D139" s="37">
        <v>3207.05</v>
      </c>
      <c r="E139" s="37">
        <v>6447.01</v>
      </c>
      <c r="F139" s="37">
        <v>1328.68</v>
      </c>
      <c r="G139" s="37">
        <v>1330.09</v>
      </c>
      <c r="H139" s="37">
        <v>1562.3</v>
      </c>
      <c r="I139" s="37">
        <v>1679.99</v>
      </c>
      <c r="J139" s="37">
        <v>729.26</v>
      </c>
      <c r="K139" s="37">
        <v>1551.09</v>
      </c>
      <c r="L139" s="37">
        <v>630.29</v>
      </c>
      <c r="M139" s="37">
        <v>487.89</v>
      </c>
      <c r="N139" s="37">
        <v>312.02</v>
      </c>
      <c r="O139" s="37">
        <v>271.5</v>
      </c>
      <c r="P139" s="37">
        <v>1242.95</v>
      </c>
      <c r="Q139" s="37">
        <v>1681.77</v>
      </c>
      <c r="R139" s="37">
        <v>704.77</v>
      </c>
      <c r="S139" s="37">
        <v>1050.7</v>
      </c>
      <c r="T139" s="209">
        <v>998.72</v>
      </c>
      <c r="U139" s="10"/>
    </row>
    <row r="140" spans="1:21" ht="24.75" customHeight="1" thickTop="1" thickBot="1" x14ac:dyDescent="0.25">
      <c r="A140" s="783" t="s">
        <v>334</v>
      </c>
      <c r="B140" s="784">
        <v>1667.4</v>
      </c>
      <c r="C140" s="785">
        <v>1716.05</v>
      </c>
      <c r="D140" s="785">
        <v>2792.09</v>
      </c>
      <c r="E140" s="785">
        <v>5533.49</v>
      </c>
      <c r="F140" s="785">
        <v>1058.99</v>
      </c>
      <c r="G140" s="785">
        <v>1225</v>
      </c>
      <c r="H140" s="785">
        <v>1401.78</v>
      </c>
      <c r="I140" s="785">
        <v>1644.22</v>
      </c>
      <c r="J140" s="785">
        <v>663.23</v>
      </c>
      <c r="K140" s="785">
        <v>1539.27</v>
      </c>
      <c r="L140" s="785">
        <v>604.45000000000005</v>
      </c>
      <c r="M140" s="785">
        <v>475.17</v>
      </c>
      <c r="N140" s="785">
        <v>318.62</v>
      </c>
      <c r="O140" s="785">
        <v>278.33</v>
      </c>
      <c r="P140" s="785">
        <v>1244.0899999999999</v>
      </c>
      <c r="Q140" s="785">
        <v>1697.34</v>
      </c>
      <c r="R140" s="785">
        <v>632.80999999999995</v>
      </c>
      <c r="S140" s="785">
        <v>881.14</v>
      </c>
      <c r="T140" s="786">
        <v>824.84</v>
      </c>
      <c r="U140" s="10"/>
    </row>
    <row r="141" spans="1:21" ht="24.75" customHeight="1" thickTop="1" thickBot="1" x14ac:dyDescent="0.25">
      <c r="A141" s="251" t="s">
        <v>335</v>
      </c>
      <c r="B141" s="34">
        <v>1667.4</v>
      </c>
      <c r="C141" s="35">
        <v>1716.05</v>
      </c>
      <c r="D141" s="35">
        <v>2792.09</v>
      </c>
      <c r="E141" s="35">
        <v>5533.49</v>
      </c>
      <c r="F141" s="35">
        <v>1058.99</v>
      </c>
      <c r="G141" s="35">
        <v>1224.96</v>
      </c>
      <c r="H141" s="35">
        <v>1401.78</v>
      </c>
      <c r="I141" s="35">
        <v>1644.22</v>
      </c>
      <c r="J141" s="35">
        <v>663.23</v>
      </c>
      <c r="K141" s="35">
        <v>1539.24</v>
      </c>
      <c r="L141" s="35">
        <v>604.45000000000005</v>
      </c>
      <c r="M141" s="35">
        <v>475.17</v>
      </c>
      <c r="N141" s="35">
        <v>317.66000000000003</v>
      </c>
      <c r="O141" s="35">
        <v>252.6</v>
      </c>
      <c r="P141" s="35">
        <v>1244.0899999999999</v>
      </c>
      <c r="Q141" s="35">
        <v>1697.34</v>
      </c>
      <c r="R141" s="35">
        <v>632.80999999999995</v>
      </c>
      <c r="S141" s="35">
        <v>852.27</v>
      </c>
      <c r="T141" s="210">
        <v>797.9</v>
      </c>
      <c r="U141" s="10"/>
    </row>
    <row r="142" spans="1:21" ht="6" customHeight="1" thickTop="1" x14ac:dyDescent="0.2">
      <c r="A142" s="55"/>
      <c r="B142" s="40"/>
      <c r="C142" s="40"/>
      <c r="D142" s="40"/>
      <c r="E142" s="40"/>
      <c r="F142" s="40"/>
      <c r="G142" s="40"/>
      <c r="H142" s="40"/>
      <c r="I142" s="40"/>
      <c r="J142" s="40"/>
      <c r="K142" s="40"/>
      <c r="L142" s="40"/>
      <c r="M142" s="40"/>
      <c r="N142" s="40"/>
      <c r="O142" s="40"/>
      <c r="P142" s="40"/>
      <c r="Q142" s="40"/>
      <c r="R142" s="40"/>
      <c r="S142" s="40"/>
      <c r="T142" s="40"/>
      <c r="U142" s="14"/>
    </row>
    <row r="143" spans="1:21" ht="12.75" customHeight="1" x14ac:dyDescent="0.2"/>
    <row r="144" spans="1:21"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20.25" customHeight="1" x14ac:dyDescent="0.2"/>
    <row r="153" ht="20.25" customHeight="1" x14ac:dyDescent="0.2"/>
    <row r="154" ht="24.75" customHeight="1" x14ac:dyDescent="0.2"/>
    <row r="155" ht="13.5" customHeight="1" x14ac:dyDescent="0.2"/>
  </sheetData>
  <sheetProtection password="C01D" sheet="1" objects="1" scenarios="1"/>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53"/>
  <sheetViews>
    <sheetView workbookViewId="0">
      <pane ySplit="2" topLeftCell="A3" activePane="bottomLeft" state="frozen"/>
      <selection pane="bottomLeft" activeCell="A2" sqref="A2"/>
    </sheetView>
  </sheetViews>
  <sheetFormatPr defaultRowHeight="12.75" x14ac:dyDescent="0.2"/>
  <cols>
    <col min="1" max="1" width="31.85546875" style="49" customWidth="1"/>
    <col min="2" max="2" width="13.7109375" style="49" customWidth="1"/>
    <col min="3" max="3" width="40.28515625" style="49" customWidth="1"/>
    <col min="4" max="4" width="9" style="49" customWidth="1"/>
    <col min="5" max="5" width="1.85546875" style="49" customWidth="1"/>
    <col min="6" max="6" width="4.140625" style="49" hidden="1" customWidth="1"/>
    <col min="7" max="7" width="2" style="49" hidden="1" customWidth="1"/>
    <col min="8" max="8" width="29.42578125" style="49" customWidth="1"/>
    <col min="9" max="9" width="11.5703125" style="49" customWidth="1"/>
    <col min="10" max="10" width="32.5703125" style="49" customWidth="1"/>
    <col min="11" max="11" width="37.7109375" style="49" customWidth="1"/>
    <col min="12" max="12" width="5.28515625" style="49" customWidth="1"/>
    <col min="13" max="16384" width="9.140625" style="49"/>
  </cols>
  <sheetData>
    <row r="1" spans="1:12" ht="21.75" customHeight="1" x14ac:dyDescent="0.2">
      <c r="A1" s="340" t="s">
        <v>352</v>
      </c>
      <c r="B1" s="277"/>
      <c r="C1" s="277"/>
      <c r="D1" s="341"/>
      <c r="H1" s="340" t="s">
        <v>976</v>
      </c>
      <c r="I1" s="340"/>
      <c r="J1" s="340"/>
      <c r="K1" s="317"/>
      <c r="L1" s="686"/>
    </row>
    <row r="2" spans="1:12" ht="21.75" customHeight="1" x14ac:dyDescent="0.25">
      <c r="A2" s="342" t="s">
        <v>156</v>
      </c>
      <c r="B2" s="342" t="s">
        <v>353</v>
      </c>
      <c r="C2" s="343" t="s">
        <v>354</v>
      </c>
      <c r="D2" s="344" t="s">
        <v>355</v>
      </c>
      <c r="H2" s="342" t="s">
        <v>975</v>
      </c>
      <c r="I2" s="342" t="s">
        <v>353</v>
      </c>
      <c r="J2" s="342" t="s">
        <v>967</v>
      </c>
      <c r="K2" s="342" t="s">
        <v>354</v>
      </c>
      <c r="L2" s="508"/>
    </row>
    <row r="3" spans="1:12" ht="3.75" customHeight="1" x14ac:dyDescent="0.25">
      <c r="A3" s="227"/>
      <c r="B3" s="52"/>
      <c r="C3" s="211"/>
      <c r="D3" s="183"/>
      <c r="H3" s="687"/>
      <c r="I3" s="687"/>
      <c r="J3" s="693"/>
      <c r="K3" s="691"/>
      <c r="L3" s="508"/>
    </row>
    <row r="4" spans="1:12" x14ac:dyDescent="0.2">
      <c r="A4" s="228" t="s">
        <v>356</v>
      </c>
      <c r="B4" s="48" t="s">
        <v>357</v>
      </c>
      <c r="C4" s="46"/>
      <c r="D4" s="193">
        <v>5131</v>
      </c>
      <c r="F4" s="49">
        <v>1</v>
      </c>
      <c r="H4" s="688" t="s">
        <v>819</v>
      </c>
      <c r="I4" s="688" t="s">
        <v>361</v>
      </c>
      <c r="J4" s="694" t="s">
        <v>445</v>
      </c>
      <c r="K4" s="48" t="s">
        <v>779</v>
      </c>
      <c r="L4" s="508"/>
    </row>
    <row r="5" spans="1:12" x14ac:dyDescent="0.2">
      <c r="A5" s="229" t="s">
        <v>358</v>
      </c>
      <c r="B5" s="45" t="s">
        <v>357</v>
      </c>
      <c r="C5" s="46"/>
      <c r="D5" s="193">
        <v>5133</v>
      </c>
      <c r="F5" s="49">
        <v>1</v>
      </c>
      <c r="H5" s="689" t="s">
        <v>736</v>
      </c>
      <c r="I5" s="689" t="s">
        <v>357</v>
      </c>
      <c r="J5" s="695" t="s">
        <v>468</v>
      </c>
      <c r="K5" s="45" t="s">
        <v>781</v>
      </c>
      <c r="L5" s="508"/>
    </row>
    <row r="6" spans="1:12" x14ac:dyDescent="0.2">
      <c r="A6" s="229" t="s">
        <v>359</v>
      </c>
      <c r="B6" s="45" t="s">
        <v>357</v>
      </c>
      <c r="C6" s="46"/>
      <c r="D6" s="193">
        <v>5120</v>
      </c>
      <c r="F6" s="49">
        <v>1</v>
      </c>
      <c r="H6" s="689" t="s">
        <v>737</v>
      </c>
      <c r="I6" s="689" t="s">
        <v>364</v>
      </c>
      <c r="J6" s="695" t="s">
        <v>1171</v>
      </c>
      <c r="K6" s="45" t="s">
        <v>818</v>
      </c>
      <c r="L6" s="508"/>
    </row>
    <row r="7" spans="1:12" x14ac:dyDescent="0.2">
      <c r="A7" s="229" t="s">
        <v>360</v>
      </c>
      <c r="B7" s="45" t="s">
        <v>357</v>
      </c>
      <c r="C7" s="46"/>
      <c r="D7" s="193">
        <v>5132</v>
      </c>
      <c r="F7" s="49">
        <v>1</v>
      </c>
      <c r="H7" s="689" t="s">
        <v>738</v>
      </c>
      <c r="I7" s="689" t="s">
        <v>357</v>
      </c>
      <c r="J7" s="695" t="s">
        <v>655</v>
      </c>
      <c r="K7" s="45" t="s">
        <v>811</v>
      </c>
      <c r="L7" s="508"/>
    </row>
    <row r="8" spans="1:12" x14ac:dyDescent="0.2">
      <c r="A8" s="229" t="s">
        <v>303</v>
      </c>
      <c r="B8" s="45" t="s">
        <v>357</v>
      </c>
      <c r="C8" s="46"/>
      <c r="D8" s="193">
        <v>5124</v>
      </c>
      <c r="F8" s="49">
        <v>1</v>
      </c>
      <c r="H8" s="689" t="s">
        <v>480</v>
      </c>
      <c r="I8" s="689" t="s">
        <v>361</v>
      </c>
      <c r="J8" s="695" t="s">
        <v>872</v>
      </c>
      <c r="K8" s="45" t="s">
        <v>873</v>
      </c>
      <c r="L8" s="508"/>
    </row>
    <row r="9" spans="1:12" x14ac:dyDescent="0.2">
      <c r="A9" s="229" t="s">
        <v>440</v>
      </c>
      <c r="B9" s="45" t="s">
        <v>361</v>
      </c>
      <c r="C9" s="46"/>
      <c r="D9" s="193">
        <v>6003</v>
      </c>
      <c r="F9" s="49">
        <v>1</v>
      </c>
      <c r="H9" s="689" t="s">
        <v>739</v>
      </c>
      <c r="I9" s="689" t="s">
        <v>362</v>
      </c>
      <c r="J9" s="695" t="s">
        <v>597</v>
      </c>
      <c r="K9" s="45" t="s">
        <v>798</v>
      </c>
      <c r="L9" s="508"/>
    </row>
    <row r="10" spans="1:12" x14ac:dyDescent="0.2">
      <c r="A10" s="229" t="s">
        <v>1257</v>
      </c>
      <c r="B10" s="45" t="s">
        <v>357</v>
      </c>
      <c r="C10" s="46"/>
      <c r="D10" s="193">
        <v>5163</v>
      </c>
      <c r="F10" s="49">
        <v>1</v>
      </c>
      <c r="H10" s="689" t="s">
        <v>830</v>
      </c>
      <c r="I10" s="689" t="s">
        <v>361</v>
      </c>
      <c r="J10" s="695" t="s">
        <v>494</v>
      </c>
      <c r="K10" s="45" t="s">
        <v>831</v>
      </c>
      <c r="L10" s="508"/>
    </row>
    <row r="11" spans="1:12" x14ac:dyDescent="0.2">
      <c r="A11" s="229" t="s">
        <v>441</v>
      </c>
      <c r="B11" s="45" t="s">
        <v>361</v>
      </c>
      <c r="C11" s="46"/>
      <c r="D11" s="193">
        <v>6177</v>
      </c>
      <c r="F11" s="49">
        <v>1</v>
      </c>
      <c r="H11" s="687" t="s">
        <v>740</v>
      </c>
      <c r="I11" s="687" t="s">
        <v>362</v>
      </c>
      <c r="J11" s="693" t="s">
        <v>871</v>
      </c>
      <c r="K11" s="691" t="s">
        <v>804</v>
      </c>
      <c r="L11" s="508"/>
    </row>
    <row r="12" spans="1:12" x14ac:dyDescent="0.2">
      <c r="A12" s="229" t="s">
        <v>442</v>
      </c>
      <c r="B12" s="45" t="s">
        <v>362</v>
      </c>
      <c r="C12" s="46"/>
      <c r="D12" s="193">
        <v>7062</v>
      </c>
      <c r="F12" s="49">
        <v>1</v>
      </c>
      <c r="H12" s="688"/>
      <c r="I12" s="688"/>
      <c r="J12" s="694" t="s">
        <v>633</v>
      </c>
      <c r="K12" s="48"/>
      <c r="L12" s="508"/>
    </row>
    <row r="13" spans="1:12" x14ac:dyDescent="0.2">
      <c r="A13" s="229" t="s">
        <v>444</v>
      </c>
      <c r="B13" s="45" t="s">
        <v>361</v>
      </c>
      <c r="C13" s="46"/>
      <c r="D13" s="193">
        <v>6005</v>
      </c>
      <c r="F13" s="49">
        <v>1</v>
      </c>
      <c r="H13" s="687" t="s">
        <v>741</v>
      </c>
      <c r="I13" s="687" t="s">
        <v>361</v>
      </c>
      <c r="J13" s="693" t="s">
        <v>472</v>
      </c>
      <c r="K13" s="691" t="s">
        <v>782</v>
      </c>
      <c r="L13" s="508"/>
    </row>
    <row r="14" spans="1:12" x14ac:dyDescent="0.2">
      <c r="A14" s="229" t="s">
        <v>445</v>
      </c>
      <c r="B14" s="45" t="s">
        <v>361</v>
      </c>
      <c r="C14" s="46" t="s">
        <v>779</v>
      </c>
      <c r="D14" s="193">
        <v>6006</v>
      </c>
      <c r="F14" s="49">
        <v>0</v>
      </c>
      <c r="H14" s="688"/>
      <c r="I14" s="688"/>
      <c r="J14" s="694" t="s">
        <v>473</v>
      </c>
      <c r="K14" s="48"/>
      <c r="L14" s="508"/>
    </row>
    <row r="15" spans="1:12" x14ac:dyDescent="0.2">
      <c r="A15" s="229" t="s">
        <v>819</v>
      </c>
      <c r="B15" s="45" t="s">
        <v>361</v>
      </c>
      <c r="C15" s="46" t="s">
        <v>363</v>
      </c>
      <c r="D15" s="193">
        <v>6006</v>
      </c>
      <c r="F15" s="49">
        <v>1</v>
      </c>
      <c r="H15" s="689" t="s">
        <v>511</v>
      </c>
      <c r="I15" s="689" t="s">
        <v>357</v>
      </c>
      <c r="J15" s="695" t="s">
        <v>764</v>
      </c>
      <c r="K15" s="45" t="s">
        <v>874</v>
      </c>
      <c r="L15" s="508"/>
    </row>
    <row r="16" spans="1:12" x14ac:dyDescent="0.2">
      <c r="A16" s="229" t="s">
        <v>446</v>
      </c>
      <c r="B16" s="45" t="s">
        <v>361</v>
      </c>
      <c r="C16" s="46"/>
      <c r="D16" s="193">
        <v>6007</v>
      </c>
      <c r="F16" s="49">
        <v>1</v>
      </c>
      <c r="H16" s="689" t="s">
        <v>742</v>
      </c>
      <c r="I16" s="689" t="s">
        <v>357</v>
      </c>
      <c r="J16" s="695" t="s">
        <v>478</v>
      </c>
      <c r="K16" s="45" t="s">
        <v>784</v>
      </c>
      <c r="L16" s="508"/>
    </row>
    <row r="17" spans="1:12" x14ac:dyDescent="0.2">
      <c r="A17" s="229" t="s">
        <v>447</v>
      </c>
      <c r="B17" s="45" t="s">
        <v>362</v>
      </c>
      <c r="C17" s="46" t="s">
        <v>443</v>
      </c>
      <c r="D17" s="193">
        <v>7001</v>
      </c>
      <c r="F17" s="49">
        <v>0</v>
      </c>
      <c r="H17" s="689" t="s">
        <v>743</v>
      </c>
      <c r="I17" s="689" t="s">
        <v>357</v>
      </c>
      <c r="J17" s="695" t="s">
        <v>644</v>
      </c>
      <c r="K17" s="45" t="s">
        <v>809</v>
      </c>
      <c r="L17" s="508"/>
    </row>
    <row r="18" spans="1:12" x14ac:dyDescent="0.2">
      <c r="A18" s="229" t="s">
        <v>1195</v>
      </c>
      <c r="B18" s="45" t="s">
        <v>357</v>
      </c>
      <c r="C18" s="46"/>
      <c r="D18" s="193">
        <v>5141</v>
      </c>
      <c r="F18" s="49">
        <v>1</v>
      </c>
      <c r="H18" s="687" t="s">
        <v>744</v>
      </c>
      <c r="I18" s="687" t="s">
        <v>361</v>
      </c>
      <c r="J18" s="693" t="s">
        <v>552</v>
      </c>
      <c r="K18" s="691" t="s">
        <v>790</v>
      </c>
      <c r="L18" s="508"/>
    </row>
    <row r="19" spans="1:12" x14ac:dyDescent="0.2">
      <c r="A19" s="229" t="s">
        <v>448</v>
      </c>
      <c r="B19" s="45" t="s">
        <v>357</v>
      </c>
      <c r="C19" s="46"/>
      <c r="D19" s="193">
        <v>5002</v>
      </c>
      <c r="F19" s="49">
        <v>1</v>
      </c>
      <c r="H19" s="688"/>
      <c r="I19" s="688"/>
      <c r="J19" s="694" t="s">
        <v>85</v>
      </c>
      <c r="K19" s="48"/>
      <c r="L19" s="508"/>
    </row>
    <row r="20" spans="1:12" x14ac:dyDescent="0.2">
      <c r="A20" s="229" t="s">
        <v>449</v>
      </c>
      <c r="B20" s="45" t="s">
        <v>361</v>
      </c>
      <c r="C20" s="46"/>
      <c r="D20" s="193">
        <v>6009</v>
      </c>
      <c r="F20" s="49">
        <v>1</v>
      </c>
      <c r="H20" s="689" t="s">
        <v>745</v>
      </c>
      <c r="I20" s="689" t="s">
        <v>362</v>
      </c>
      <c r="J20" s="695" t="s">
        <v>708</v>
      </c>
      <c r="K20" s="45" t="s">
        <v>816</v>
      </c>
      <c r="L20" s="508"/>
    </row>
    <row r="21" spans="1:12" x14ac:dyDescent="0.2">
      <c r="A21" s="229" t="s">
        <v>450</v>
      </c>
      <c r="B21" s="45" t="s">
        <v>361</v>
      </c>
      <c r="C21" s="46"/>
      <c r="D21" s="193">
        <v>6174</v>
      </c>
      <c r="F21" s="49">
        <v>1</v>
      </c>
      <c r="H21" s="689" t="s">
        <v>746</v>
      </c>
      <c r="I21" s="689" t="s">
        <v>361</v>
      </c>
      <c r="J21" s="695" t="s">
        <v>565</v>
      </c>
      <c r="K21" s="45" t="s">
        <v>792</v>
      </c>
      <c r="L21" s="508"/>
    </row>
    <row r="22" spans="1:12" x14ac:dyDescent="0.2">
      <c r="A22" s="229" t="s">
        <v>1214</v>
      </c>
      <c r="B22" s="45" t="s">
        <v>361</v>
      </c>
      <c r="C22" s="46"/>
      <c r="D22" s="193">
        <v>6040</v>
      </c>
      <c r="F22" s="49">
        <v>1</v>
      </c>
      <c r="H22" s="689" t="s">
        <v>564</v>
      </c>
      <c r="I22" s="689" t="s">
        <v>362</v>
      </c>
      <c r="J22" s="695" t="s">
        <v>1219</v>
      </c>
      <c r="K22" s="45" t="s">
        <v>1312</v>
      </c>
      <c r="L22" s="508"/>
    </row>
    <row r="23" spans="1:12" x14ac:dyDescent="0.2">
      <c r="A23" s="229" t="s">
        <v>451</v>
      </c>
      <c r="B23" s="45" t="s">
        <v>357</v>
      </c>
      <c r="C23" s="46"/>
      <c r="D23" s="193">
        <v>5073</v>
      </c>
      <c r="F23" s="49">
        <v>1</v>
      </c>
      <c r="H23" s="689" t="s">
        <v>1311</v>
      </c>
      <c r="I23" s="689" t="s">
        <v>362</v>
      </c>
      <c r="J23" s="695" t="s">
        <v>1313</v>
      </c>
      <c r="K23" s="45" t="s">
        <v>1314</v>
      </c>
      <c r="L23" s="508"/>
    </row>
    <row r="24" spans="1:12" x14ac:dyDescent="0.2">
      <c r="A24" s="229" t="s">
        <v>452</v>
      </c>
      <c r="B24" s="45" t="s">
        <v>361</v>
      </c>
      <c r="C24" s="46"/>
      <c r="D24" s="193">
        <v>6011</v>
      </c>
      <c r="F24" s="49">
        <v>1</v>
      </c>
      <c r="H24" s="687" t="s">
        <v>747</v>
      </c>
      <c r="I24" s="687" t="s">
        <v>357</v>
      </c>
      <c r="J24" s="693" t="s">
        <v>607</v>
      </c>
      <c r="K24" s="691" t="s">
        <v>802</v>
      </c>
      <c r="L24" s="508"/>
    </row>
    <row r="25" spans="1:12" x14ac:dyDescent="0.2">
      <c r="A25" s="229" t="s">
        <v>453</v>
      </c>
      <c r="B25" s="45" t="s">
        <v>357</v>
      </c>
      <c r="C25" s="46"/>
      <c r="D25" s="193">
        <v>5105</v>
      </c>
      <c r="F25" s="49">
        <v>1</v>
      </c>
      <c r="H25" s="891" t="s">
        <v>749</v>
      </c>
      <c r="I25" s="689" t="s">
        <v>357</v>
      </c>
      <c r="J25" s="695" t="s">
        <v>92</v>
      </c>
      <c r="K25" s="890" t="s">
        <v>817</v>
      </c>
      <c r="L25" s="508"/>
    </row>
    <row r="26" spans="1:12" x14ac:dyDescent="0.2">
      <c r="A26" s="229" t="s">
        <v>454</v>
      </c>
      <c r="B26" s="45" t="s">
        <v>361</v>
      </c>
      <c r="C26" s="46"/>
      <c r="D26" s="193">
        <v>6012</v>
      </c>
      <c r="F26" s="49">
        <v>1</v>
      </c>
      <c r="H26" s="891" t="s">
        <v>751</v>
      </c>
      <c r="I26" s="689" t="s">
        <v>361</v>
      </c>
      <c r="J26" s="695" t="s">
        <v>546</v>
      </c>
      <c r="K26" s="890" t="s">
        <v>788</v>
      </c>
      <c r="L26" s="508"/>
    </row>
    <row r="27" spans="1:12" x14ac:dyDescent="0.2">
      <c r="A27" s="229" t="s">
        <v>1030</v>
      </c>
      <c r="B27" s="45" t="s">
        <v>361</v>
      </c>
      <c r="C27" s="46"/>
      <c r="D27" s="193">
        <v>6019</v>
      </c>
      <c r="F27" s="49">
        <v>1</v>
      </c>
      <c r="H27" s="891" t="s">
        <v>753</v>
      </c>
      <c r="I27" s="689" t="s">
        <v>361</v>
      </c>
      <c r="J27" s="695" t="s">
        <v>635</v>
      </c>
      <c r="K27" s="890" t="s">
        <v>806</v>
      </c>
      <c r="L27" s="508"/>
    </row>
    <row r="28" spans="1:12" x14ac:dyDescent="0.2">
      <c r="A28" s="229" t="s">
        <v>1310</v>
      </c>
      <c r="B28" s="45" t="s">
        <v>362</v>
      </c>
      <c r="C28" s="46"/>
      <c r="D28" s="193">
        <v>7081</v>
      </c>
      <c r="F28" s="49">
        <v>1</v>
      </c>
      <c r="H28" s="687" t="s">
        <v>754</v>
      </c>
      <c r="I28" s="687" t="s">
        <v>362</v>
      </c>
      <c r="J28" s="693" t="s">
        <v>610</v>
      </c>
      <c r="K28" s="691" t="s">
        <v>803</v>
      </c>
      <c r="L28" s="508"/>
    </row>
    <row r="29" spans="1:12" x14ac:dyDescent="0.2">
      <c r="A29" s="229" t="s">
        <v>455</v>
      </c>
      <c r="B29" s="45" t="s">
        <v>362</v>
      </c>
      <c r="C29" s="46"/>
      <c r="D29" s="193">
        <v>7054</v>
      </c>
      <c r="F29" s="49">
        <v>1</v>
      </c>
      <c r="H29" s="689" t="s">
        <v>601</v>
      </c>
      <c r="I29" s="689" t="s">
        <v>361</v>
      </c>
      <c r="J29" s="695" t="s">
        <v>752</v>
      </c>
      <c r="K29" s="45" t="s">
        <v>1275</v>
      </c>
      <c r="L29" s="508"/>
    </row>
    <row r="30" spans="1:12" x14ac:dyDescent="0.2">
      <c r="A30" s="229" t="s">
        <v>1263</v>
      </c>
      <c r="B30" s="45" t="s">
        <v>357</v>
      </c>
      <c r="C30" s="46"/>
      <c r="D30" s="193">
        <v>5169</v>
      </c>
      <c r="F30" s="49">
        <v>1</v>
      </c>
      <c r="H30" s="687" t="s">
        <v>755</v>
      </c>
      <c r="I30" s="687" t="s">
        <v>362</v>
      </c>
      <c r="J30" s="693" t="s">
        <v>1315</v>
      </c>
      <c r="K30" s="691" t="s">
        <v>801</v>
      </c>
      <c r="L30" s="508"/>
    </row>
    <row r="31" spans="1:12" x14ac:dyDescent="0.2">
      <c r="A31" s="229" t="s">
        <v>1054</v>
      </c>
      <c r="B31" s="45" t="s">
        <v>357</v>
      </c>
      <c r="C31" s="46"/>
      <c r="D31" s="193">
        <v>5061</v>
      </c>
      <c r="F31" s="49">
        <v>1</v>
      </c>
      <c r="H31" s="688"/>
      <c r="I31" s="688"/>
      <c r="J31" s="694" t="s">
        <v>605</v>
      </c>
      <c r="K31" s="48"/>
      <c r="L31" s="508"/>
    </row>
    <row r="32" spans="1:12" x14ac:dyDescent="0.2">
      <c r="A32" s="229" t="s">
        <v>456</v>
      </c>
      <c r="B32" s="45" t="s">
        <v>361</v>
      </c>
      <c r="C32" s="46"/>
      <c r="D32" s="193">
        <v>6191</v>
      </c>
      <c r="F32" s="49">
        <v>1</v>
      </c>
      <c r="H32" s="689" t="s">
        <v>756</v>
      </c>
      <c r="I32" s="689" t="s">
        <v>361</v>
      </c>
      <c r="J32" s="695" t="s">
        <v>476</v>
      </c>
      <c r="K32" s="45" t="s">
        <v>783</v>
      </c>
      <c r="L32" s="508"/>
    </row>
    <row r="33" spans="1:12" x14ac:dyDescent="0.2">
      <c r="A33" s="229" t="s">
        <v>1203</v>
      </c>
      <c r="B33" s="45" t="s">
        <v>357</v>
      </c>
      <c r="C33" s="46"/>
      <c r="D33" s="193">
        <v>5149</v>
      </c>
      <c r="F33" s="49">
        <v>1</v>
      </c>
      <c r="H33" s="689" t="s">
        <v>757</v>
      </c>
      <c r="I33" s="689" t="s">
        <v>361</v>
      </c>
      <c r="J33" s="695" t="s">
        <v>637</v>
      </c>
      <c r="K33" s="45" t="s">
        <v>807</v>
      </c>
      <c r="L33" s="508"/>
    </row>
    <row r="34" spans="1:12" x14ac:dyDescent="0.2">
      <c r="A34" s="229" t="s">
        <v>1055</v>
      </c>
      <c r="B34" s="45" t="s">
        <v>357</v>
      </c>
      <c r="C34" s="46"/>
      <c r="D34" s="193">
        <v>5041</v>
      </c>
      <c r="F34" s="49">
        <v>1</v>
      </c>
      <c r="H34" s="689" t="s">
        <v>758</v>
      </c>
      <c r="I34" s="689" t="s">
        <v>361</v>
      </c>
      <c r="J34" s="695" t="s">
        <v>487</v>
      </c>
      <c r="K34" s="45" t="s">
        <v>787</v>
      </c>
      <c r="L34" s="508"/>
    </row>
    <row r="35" spans="1:12" x14ac:dyDescent="0.2">
      <c r="A35" s="229" t="s">
        <v>460</v>
      </c>
      <c r="B35" s="45" t="s">
        <v>357</v>
      </c>
      <c r="C35" s="46"/>
      <c r="D35" s="193">
        <v>5122</v>
      </c>
      <c r="F35" s="49">
        <v>1</v>
      </c>
      <c r="H35" s="689" t="s">
        <v>759</v>
      </c>
      <c r="I35" s="689" t="s">
        <v>357</v>
      </c>
      <c r="J35" s="695" t="s">
        <v>584</v>
      </c>
      <c r="K35" s="45" t="s">
        <v>795</v>
      </c>
      <c r="L35" s="508"/>
    </row>
    <row r="36" spans="1:12" x14ac:dyDescent="0.2">
      <c r="A36" s="229" t="s">
        <v>461</v>
      </c>
      <c r="B36" s="45" t="s">
        <v>357</v>
      </c>
      <c r="C36" s="46"/>
      <c r="D36" s="193">
        <v>5099</v>
      </c>
      <c r="F36" s="49">
        <v>1</v>
      </c>
      <c r="H36" s="689" t="s">
        <v>615</v>
      </c>
      <c r="I36" s="689" t="s">
        <v>364</v>
      </c>
      <c r="J36" s="695" t="s">
        <v>711</v>
      </c>
      <c r="K36" s="45" t="s">
        <v>712</v>
      </c>
      <c r="L36" s="508"/>
    </row>
    <row r="37" spans="1:12" x14ac:dyDescent="0.2">
      <c r="A37" s="229" t="s">
        <v>1056</v>
      </c>
      <c r="B37" s="45" t="s">
        <v>362</v>
      </c>
      <c r="C37" s="46"/>
      <c r="D37" s="193">
        <v>7059</v>
      </c>
      <c r="F37" s="49">
        <v>1</v>
      </c>
      <c r="H37" s="690" t="s">
        <v>616</v>
      </c>
      <c r="I37" s="690" t="s">
        <v>361</v>
      </c>
      <c r="J37" s="696" t="s">
        <v>512</v>
      </c>
      <c r="K37" s="692" t="s">
        <v>513</v>
      </c>
      <c r="L37" s="508"/>
    </row>
    <row r="38" spans="1:12" x14ac:dyDescent="0.2">
      <c r="A38" s="229" t="s">
        <v>462</v>
      </c>
      <c r="B38" s="45" t="s">
        <v>361</v>
      </c>
      <c r="C38" s="46"/>
      <c r="D38" s="193">
        <v>6013</v>
      </c>
      <c r="F38" s="49">
        <v>1</v>
      </c>
      <c r="H38" s="690"/>
      <c r="I38" s="690"/>
      <c r="J38" s="696" t="s">
        <v>568</v>
      </c>
      <c r="K38" s="692" t="s">
        <v>513</v>
      </c>
      <c r="L38" s="508"/>
    </row>
    <row r="39" spans="1:12" x14ac:dyDescent="0.2">
      <c r="A39" s="229" t="s">
        <v>463</v>
      </c>
      <c r="B39" s="45" t="s">
        <v>361</v>
      </c>
      <c r="C39" s="46" t="s">
        <v>780</v>
      </c>
      <c r="D39" s="193">
        <v>6186</v>
      </c>
      <c r="F39" s="49">
        <v>0</v>
      </c>
      <c r="H39" s="690"/>
      <c r="I39" s="690"/>
      <c r="J39" s="696" t="s">
        <v>588</v>
      </c>
      <c r="K39" s="692" t="s">
        <v>513</v>
      </c>
      <c r="L39" s="508"/>
    </row>
    <row r="40" spans="1:12" x14ac:dyDescent="0.2">
      <c r="A40" s="229" t="s">
        <v>736</v>
      </c>
      <c r="B40" s="45" t="s">
        <v>357</v>
      </c>
      <c r="C40" s="46" t="s">
        <v>363</v>
      </c>
      <c r="D40" s="193">
        <v>5005</v>
      </c>
      <c r="F40" s="49">
        <v>1</v>
      </c>
      <c r="H40" s="690"/>
      <c r="I40" s="690"/>
      <c r="J40" s="696" t="s">
        <v>713</v>
      </c>
      <c r="K40" s="692" t="s">
        <v>1319</v>
      </c>
      <c r="L40" s="508"/>
    </row>
    <row r="41" spans="1:12" x14ac:dyDescent="0.2">
      <c r="A41" s="229" t="s">
        <v>464</v>
      </c>
      <c r="B41" s="45" t="s">
        <v>361</v>
      </c>
      <c r="C41" s="46"/>
      <c r="D41" s="193">
        <v>6016</v>
      </c>
      <c r="F41" s="49">
        <v>1</v>
      </c>
      <c r="H41" s="690"/>
      <c r="I41" s="690"/>
      <c r="J41" s="696" t="s">
        <v>664</v>
      </c>
      <c r="K41" s="893" t="s">
        <v>513</v>
      </c>
      <c r="L41" s="508"/>
    </row>
    <row r="42" spans="1:12" x14ac:dyDescent="0.2">
      <c r="A42" s="229" t="s">
        <v>465</v>
      </c>
      <c r="B42" s="45" t="s">
        <v>357</v>
      </c>
      <c r="C42" s="46"/>
      <c r="D42" s="193">
        <v>5065</v>
      </c>
      <c r="F42" s="49">
        <v>1</v>
      </c>
      <c r="H42" s="690"/>
      <c r="I42" s="690"/>
      <c r="J42" s="696" t="s">
        <v>1074</v>
      </c>
      <c r="K42" s="893" t="s">
        <v>513</v>
      </c>
      <c r="L42" s="508"/>
    </row>
    <row r="43" spans="1:12" x14ac:dyDescent="0.2">
      <c r="A43" s="229" t="s">
        <v>466</v>
      </c>
      <c r="B43" s="45" t="s">
        <v>357</v>
      </c>
      <c r="C43" s="46"/>
      <c r="D43" s="193">
        <v>5006</v>
      </c>
      <c r="F43" s="49">
        <v>1</v>
      </c>
      <c r="H43" s="689" t="s">
        <v>618</v>
      </c>
      <c r="I43" s="689" t="s">
        <v>357</v>
      </c>
      <c r="J43" s="695" t="s">
        <v>714</v>
      </c>
      <c r="K43" s="890" t="s">
        <v>715</v>
      </c>
      <c r="L43" s="508"/>
    </row>
    <row r="44" spans="1:12" x14ac:dyDescent="0.2">
      <c r="A44" s="229" t="s">
        <v>1200</v>
      </c>
      <c r="B44" s="45" t="s">
        <v>357</v>
      </c>
      <c r="C44" s="46"/>
      <c r="D44" s="193">
        <v>5146</v>
      </c>
      <c r="F44" s="49">
        <v>1</v>
      </c>
      <c r="H44" s="690" t="s">
        <v>619</v>
      </c>
      <c r="I44" s="690" t="s">
        <v>362</v>
      </c>
      <c r="J44" s="696" t="s">
        <v>447</v>
      </c>
      <c r="K44" s="692" t="s">
        <v>443</v>
      </c>
      <c r="L44" s="508"/>
    </row>
    <row r="45" spans="1:12" x14ac:dyDescent="0.2">
      <c r="A45" s="229" t="s">
        <v>467</v>
      </c>
      <c r="B45" s="45" t="s">
        <v>357</v>
      </c>
      <c r="C45" s="46"/>
      <c r="D45" s="193">
        <v>5128</v>
      </c>
      <c r="F45" s="49">
        <v>1</v>
      </c>
      <c r="H45" s="690"/>
      <c r="I45" s="690"/>
      <c r="J45" s="696" t="s">
        <v>716</v>
      </c>
      <c r="K45" s="692" t="s">
        <v>1277</v>
      </c>
      <c r="L45" s="508"/>
    </row>
    <row r="46" spans="1:12" x14ac:dyDescent="0.2">
      <c r="A46" s="229" t="s">
        <v>468</v>
      </c>
      <c r="B46" s="45" t="s">
        <v>357</v>
      </c>
      <c r="C46" s="46" t="s">
        <v>781</v>
      </c>
      <c r="D46" s="193">
        <v>5005</v>
      </c>
      <c r="F46" s="49">
        <v>0</v>
      </c>
      <c r="H46" s="688"/>
      <c r="I46" s="688"/>
      <c r="J46" s="694" t="s">
        <v>89</v>
      </c>
      <c r="K46" s="48" t="s">
        <v>443</v>
      </c>
      <c r="L46" s="508"/>
    </row>
    <row r="47" spans="1:12" x14ac:dyDescent="0.2">
      <c r="A47" s="229" t="s">
        <v>737</v>
      </c>
      <c r="B47" s="45" t="s">
        <v>364</v>
      </c>
      <c r="C47" s="46" t="s">
        <v>363</v>
      </c>
      <c r="D47" s="193">
        <v>4002</v>
      </c>
      <c r="F47" s="49">
        <v>1</v>
      </c>
      <c r="H47" s="689" t="s">
        <v>760</v>
      </c>
      <c r="I47" s="689" t="s">
        <v>362</v>
      </c>
      <c r="J47" s="695" t="s">
        <v>558</v>
      </c>
      <c r="K47" s="45" t="s">
        <v>791</v>
      </c>
      <c r="L47" s="508"/>
    </row>
    <row r="48" spans="1:12" x14ac:dyDescent="0.2">
      <c r="A48" s="229" t="s">
        <v>469</v>
      </c>
      <c r="B48" s="45" t="s">
        <v>357</v>
      </c>
      <c r="C48" s="46"/>
      <c r="D48" s="193">
        <v>5121</v>
      </c>
      <c r="F48" s="49">
        <v>1</v>
      </c>
      <c r="H48" s="689" t="s">
        <v>626</v>
      </c>
      <c r="I48" s="689" t="s">
        <v>361</v>
      </c>
      <c r="J48" s="695" t="s">
        <v>719</v>
      </c>
      <c r="K48" s="45" t="s">
        <v>720</v>
      </c>
      <c r="L48" s="508"/>
    </row>
    <row r="49" spans="1:12" x14ac:dyDescent="0.2">
      <c r="A49" s="229" t="s">
        <v>1208</v>
      </c>
      <c r="B49" s="45" t="s">
        <v>357</v>
      </c>
      <c r="C49" s="46"/>
      <c r="D49" s="193">
        <v>5154</v>
      </c>
      <c r="F49" s="49">
        <v>1</v>
      </c>
      <c r="H49" s="689" t="s">
        <v>627</v>
      </c>
      <c r="I49" s="689" t="s">
        <v>361</v>
      </c>
      <c r="J49" s="695" t="s">
        <v>721</v>
      </c>
      <c r="K49" s="45" t="s">
        <v>722</v>
      </c>
      <c r="L49" s="508"/>
    </row>
    <row r="50" spans="1:12" x14ac:dyDescent="0.2">
      <c r="A50" s="229" t="s">
        <v>470</v>
      </c>
      <c r="B50" s="45" t="s">
        <v>357</v>
      </c>
      <c r="C50" s="46"/>
      <c r="D50" s="193">
        <v>5081</v>
      </c>
      <c r="F50" s="49">
        <v>1</v>
      </c>
      <c r="H50" s="689" t="s">
        <v>628</v>
      </c>
      <c r="I50" s="689" t="s">
        <v>361</v>
      </c>
      <c r="J50" s="695" t="s">
        <v>717</v>
      </c>
      <c r="K50" s="45" t="s">
        <v>718</v>
      </c>
      <c r="L50" s="508"/>
    </row>
    <row r="51" spans="1:12" x14ac:dyDescent="0.2">
      <c r="A51" s="229" t="s">
        <v>471</v>
      </c>
      <c r="B51" s="45" t="s">
        <v>357</v>
      </c>
      <c r="C51" s="46"/>
      <c r="D51" s="193">
        <v>5088</v>
      </c>
      <c r="F51" s="49">
        <v>1</v>
      </c>
      <c r="H51" s="689" t="s">
        <v>761</v>
      </c>
      <c r="I51" s="689" t="s">
        <v>362</v>
      </c>
      <c r="J51" s="695" t="s">
        <v>634</v>
      </c>
      <c r="K51" s="45" t="s">
        <v>805</v>
      </c>
      <c r="L51" s="508"/>
    </row>
    <row r="52" spans="1:12" x14ac:dyDescent="0.2">
      <c r="A52" s="229" t="s">
        <v>1234</v>
      </c>
      <c r="B52" s="45" t="s">
        <v>357</v>
      </c>
      <c r="C52" s="46"/>
      <c r="D52" s="193">
        <v>5158</v>
      </c>
      <c r="F52" s="49">
        <v>1</v>
      </c>
      <c r="H52" s="689" t="s">
        <v>1316</v>
      </c>
      <c r="I52" s="689" t="s">
        <v>361</v>
      </c>
      <c r="J52" s="695" t="s">
        <v>482</v>
      </c>
      <c r="K52" s="45" t="s">
        <v>1317</v>
      </c>
      <c r="L52" s="508"/>
    </row>
    <row r="53" spans="1:12" x14ac:dyDescent="0.2">
      <c r="A53" s="229" t="s">
        <v>472</v>
      </c>
      <c r="B53" s="45" t="s">
        <v>361</v>
      </c>
      <c r="C53" s="46" t="s">
        <v>782</v>
      </c>
      <c r="D53" s="193">
        <v>6171</v>
      </c>
      <c r="F53" s="49">
        <v>0</v>
      </c>
      <c r="H53" s="689" t="s">
        <v>763</v>
      </c>
      <c r="I53" s="689" t="s">
        <v>357</v>
      </c>
      <c r="J53" s="695" t="s">
        <v>591</v>
      </c>
      <c r="K53" s="45" t="s">
        <v>797</v>
      </c>
      <c r="L53" s="508"/>
    </row>
    <row r="54" spans="1:12" x14ac:dyDescent="0.2">
      <c r="A54" s="229" t="s">
        <v>473</v>
      </c>
      <c r="B54" s="45" t="s">
        <v>361</v>
      </c>
      <c r="C54" s="46" t="s">
        <v>782</v>
      </c>
      <c r="D54" s="193">
        <v>6171</v>
      </c>
      <c r="F54" s="49">
        <v>0</v>
      </c>
      <c r="H54" s="689" t="s">
        <v>765</v>
      </c>
      <c r="I54" s="689" t="s">
        <v>357</v>
      </c>
      <c r="J54" s="695" t="s">
        <v>654</v>
      </c>
      <c r="K54" s="45" t="s">
        <v>810</v>
      </c>
      <c r="L54" s="508"/>
    </row>
    <row r="55" spans="1:12" x14ac:dyDescent="0.2">
      <c r="A55" s="229" t="s">
        <v>474</v>
      </c>
      <c r="B55" s="45" t="s">
        <v>357</v>
      </c>
      <c r="C55" s="46"/>
      <c r="D55" s="193">
        <v>5010</v>
      </c>
      <c r="F55" s="49">
        <v>1</v>
      </c>
      <c r="H55" s="689" t="s">
        <v>766</v>
      </c>
      <c r="I55" s="689" t="s">
        <v>361</v>
      </c>
      <c r="J55" s="695" t="s">
        <v>598</v>
      </c>
      <c r="K55" s="45" t="s">
        <v>799</v>
      </c>
      <c r="L55" s="508"/>
    </row>
    <row r="56" spans="1:12" x14ac:dyDescent="0.2">
      <c r="A56" s="229" t="s">
        <v>475</v>
      </c>
      <c r="B56" s="45" t="s">
        <v>357</v>
      </c>
      <c r="C56" s="46"/>
      <c r="D56" s="193">
        <v>5011</v>
      </c>
      <c r="F56" s="49">
        <v>1</v>
      </c>
      <c r="H56" s="689" t="s">
        <v>767</v>
      </c>
      <c r="I56" s="689" t="s">
        <v>362</v>
      </c>
      <c r="J56" s="695" t="s">
        <v>642</v>
      </c>
      <c r="K56" s="45" t="s">
        <v>808</v>
      </c>
      <c r="L56" s="508"/>
    </row>
    <row r="57" spans="1:12" x14ac:dyDescent="0.2">
      <c r="A57" s="229" t="s">
        <v>476</v>
      </c>
      <c r="B57" s="45" t="s">
        <v>361</v>
      </c>
      <c r="C57" s="46" t="s">
        <v>783</v>
      </c>
      <c r="D57" s="193">
        <v>6094</v>
      </c>
      <c r="F57" s="49">
        <v>0</v>
      </c>
      <c r="H57" s="689" t="s">
        <v>768</v>
      </c>
      <c r="I57" s="689" t="s">
        <v>361</v>
      </c>
      <c r="J57" s="695" t="s">
        <v>703</v>
      </c>
      <c r="K57" s="45" t="s">
        <v>813</v>
      </c>
      <c r="L57" s="508"/>
    </row>
    <row r="58" spans="1:12" x14ac:dyDescent="0.2">
      <c r="A58" s="229" t="s">
        <v>477</v>
      </c>
      <c r="B58" s="45" t="s">
        <v>357</v>
      </c>
      <c r="C58" s="46"/>
      <c r="D58" s="193">
        <v>5092</v>
      </c>
      <c r="F58" s="49">
        <v>1</v>
      </c>
      <c r="H58" s="689" t="s">
        <v>769</v>
      </c>
      <c r="I58" s="689" t="s">
        <v>357</v>
      </c>
      <c r="J58" s="695" t="s">
        <v>581</v>
      </c>
      <c r="K58" s="45" t="s">
        <v>794</v>
      </c>
      <c r="L58" s="508"/>
    </row>
    <row r="59" spans="1:12" x14ac:dyDescent="0.2">
      <c r="A59" s="229" t="s">
        <v>738</v>
      </c>
      <c r="B59" s="45" t="s">
        <v>357</v>
      </c>
      <c r="C59" s="46" t="s">
        <v>363</v>
      </c>
      <c r="D59" s="195">
        <v>5012</v>
      </c>
      <c r="F59" s="49">
        <v>1</v>
      </c>
      <c r="H59" s="687" t="s">
        <v>770</v>
      </c>
      <c r="I59" s="687" t="s">
        <v>361</v>
      </c>
      <c r="J59" s="693" t="s">
        <v>484</v>
      </c>
      <c r="K59" s="691" t="s">
        <v>786</v>
      </c>
      <c r="L59" s="508"/>
    </row>
    <row r="60" spans="1:12" x14ac:dyDescent="0.2">
      <c r="A60" s="229" t="s">
        <v>478</v>
      </c>
      <c r="B60" s="45" t="s">
        <v>357</v>
      </c>
      <c r="C60" s="46" t="s">
        <v>784</v>
      </c>
      <c r="D60" s="193">
        <v>5089</v>
      </c>
      <c r="F60" s="49">
        <v>0</v>
      </c>
      <c r="H60" s="688"/>
      <c r="I60" s="688"/>
      <c r="J60" s="694" t="s">
        <v>666</v>
      </c>
      <c r="K60" s="48"/>
      <c r="L60" s="508"/>
    </row>
    <row r="61" spans="1:12" x14ac:dyDescent="0.2">
      <c r="A61" s="229" t="s">
        <v>479</v>
      </c>
      <c r="B61" s="45" t="s">
        <v>357</v>
      </c>
      <c r="C61" s="46"/>
      <c r="D61" s="193">
        <v>5013</v>
      </c>
      <c r="F61" s="49">
        <v>1</v>
      </c>
      <c r="H61" s="689" t="s">
        <v>771</v>
      </c>
      <c r="I61" s="689" t="s">
        <v>362</v>
      </c>
      <c r="J61" s="695" t="s">
        <v>602</v>
      </c>
      <c r="K61" s="45" t="s">
        <v>800</v>
      </c>
      <c r="L61" s="508"/>
    </row>
    <row r="62" spans="1:12" x14ac:dyDescent="0.2">
      <c r="A62" s="229" t="s">
        <v>1057</v>
      </c>
      <c r="B62" s="45" t="s">
        <v>362</v>
      </c>
      <c r="C62" s="46"/>
      <c r="D62" s="193">
        <v>7061</v>
      </c>
      <c r="F62" s="49">
        <v>1</v>
      </c>
      <c r="H62" s="891" t="s">
        <v>1265</v>
      </c>
      <c r="I62" s="689" t="s">
        <v>361</v>
      </c>
      <c r="J62" s="695" t="s">
        <v>1278</v>
      </c>
      <c r="K62" s="890" t="s">
        <v>1279</v>
      </c>
      <c r="L62" s="508"/>
    </row>
    <row r="63" spans="1:12" x14ac:dyDescent="0.2">
      <c r="A63" s="229" t="s">
        <v>59</v>
      </c>
      <c r="B63" s="45" t="s">
        <v>357</v>
      </c>
      <c r="C63" s="46"/>
      <c r="D63" s="193">
        <v>5066</v>
      </c>
      <c r="F63" s="49">
        <v>1</v>
      </c>
      <c r="H63" s="690" t="s">
        <v>772</v>
      </c>
      <c r="I63" s="690" t="s">
        <v>362</v>
      </c>
      <c r="J63" s="696" t="s">
        <v>707</v>
      </c>
      <c r="K63" s="692" t="s">
        <v>815</v>
      </c>
      <c r="L63" s="508"/>
    </row>
    <row r="64" spans="1:12" x14ac:dyDescent="0.2">
      <c r="A64" s="229" t="s">
        <v>480</v>
      </c>
      <c r="B64" s="45" t="s">
        <v>361</v>
      </c>
      <c r="C64" s="46" t="s">
        <v>363</v>
      </c>
      <c r="D64" s="193">
        <v>6187</v>
      </c>
      <c r="F64" s="49">
        <v>1</v>
      </c>
      <c r="H64" s="690"/>
      <c r="I64" s="690"/>
      <c r="J64" s="696" t="s">
        <v>710</v>
      </c>
      <c r="K64" s="692"/>
      <c r="L64" s="508"/>
    </row>
    <row r="65" spans="1:12" x14ac:dyDescent="0.2">
      <c r="A65" s="229" t="s">
        <v>481</v>
      </c>
      <c r="B65" s="45" t="s">
        <v>361</v>
      </c>
      <c r="C65" s="46"/>
      <c r="D65" s="193">
        <v>6164</v>
      </c>
      <c r="F65" s="49">
        <v>1</v>
      </c>
      <c r="H65" s="687" t="s">
        <v>774</v>
      </c>
      <c r="I65" s="687" t="s">
        <v>361</v>
      </c>
      <c r="J65" s="693" t="s">
        <v>550</v>
      </c>
      <c r="K65" s="691" t="s">
        <v>789</v>
      </c>
      <c r="L65" s="508"/>
    </row>
    <row r="66" spans="1:12" x14ac:dyDescent="0.2">
      <c r="A66" s="229" t="s">
        <v>482</v>
      </c>
      <c r="B66" s="45" t="s">
        <v>361</v>
      </c>
      <c r="C66" s="46" t="s">
        <v>785</v>
      </c>
      <c r="D66" s="193">
        <v>6181</v>
      </c>
      <c r="F66" s="49">
        <v>0</v>
      </c>
      <c r="H66" s="690"/>
      <c r="I66" s="690"/>
      <c r="J66" s="696" t="s">
        <v>673</v>
      </c>
      <c r="K66" s="692"/>
      <c r="L66" s="508"/>
    </row>
    <row r="67" spans="1:12" x14ac:dyDescent="0.2">
      <c r="A67" s="229" t="s">
        <v>483</v>
      </c>
      <c r="B67" s="45" t="s">
        <v>357</v>
      </c>
      <c r="C67" s="46"/>
      <c r="D67" s="193">
        <v>5087</v>
      </c>
      <c r="F67" s="49">
        <v>1</v>
      </c>
      <c r="H67" s="690"/>
      <c r="I67" s="690"/>
      <c r="J67" s="696" t="s">
        <v>692</v>
      </c>
      <c r="K67" s="692"/>
      <c r="L67" s="508"/>
    </row>
    <row r="68" spans="1:12" x14ac:dyDescent="0.2">
      <c r="A68" s="229" t="s">
        <v>1267</v>
      </c>
      <c r="B68" s="45" t="s">
        <v>362</v>
      </c>
      <c r="C68" s="46"/>
      <c r="D68" s="193">
        <v>7078</v>
      </c>
      <c r="F68" s="49">
        <v>1</v>
      </c>
      <c r="H68" s="687" t="s">
        <v>775</v>
      </c>
      <c r="I68" s="687" t="s">
        <v>361</v>
      </c>
      <c r="J68" s="693" t="s">
        <v>702</v>
      </c>
      <c r="K68" s="691" t="s">
        <v>812</v>
      </c>
      <c r="L68" s="508"/>
    </row>
    <row r="69" spans="1:12" x14ac:dyDescent="0.2">
      <c r="A69" s="229" t="s">
        <v>484</v>
      </c>
      <c r="B69" s="45" t="s">
        <v>361</v>
      </c>
      <c r="C69" s="46" t="s">
        <v>786</v>
      </c>
      <c r="D69" s="193">
        <v>6127</v>
      </c>
      <c r="F69" s="49">
        <v>0</v>
      </c>
      <c r="H69" s="688"/>
      <c r="I69" s="688"/>
      <c r="J69" s="694" t="s">
        <v>84</v>
      </c>
      <c r="K69" s="48"/>
      <c r="L69" s="508"/>
    </row>
    <row r="70" spans="1:12" x14ac:dyDescent="0.2">
      <c r="A70" s="229" t="s">
        <v>739</v>
      </c>
      <c r="B70" s="45" t="s">
        <v>362</v>
      </c>
      <c r="C70" s="46" t="s">
        <v>363</v>
      </c>
      <c r="D70" s="193">
        <v>7002</v>
      </c>
      <c r="F70" s="49">
        <v>1</v>
      </c>
      <c r="H70" s="689" t="s">
        <v>776</v>
      </c>
      <c r="I70" s="689" t="s">
        <v>361</v>
      </c>
      <c r="J70" s="695" t="s">
        <v>705</v>
      </c>
      <c r="K70" s="45" t="s">
        <v>814</v>
      </c>
      <c r="L70" s="508"/>
    </row>
    <row r="71" spans="1:12" x14ac:dyDescent="0.2">
      <c r="A71" s="229" t="s">
        <v>1308</v>
      </c>
      <c r="B71" s="45" t="s">
        <v>361</v>
      </c>
      <c r="C71" s="46"/>
      <c r="D71" s="193">
        <v>6054</v>
      </c>
      <c r="F71" s="49">
        <v>1</v>
      </c>
      <c r="H71" s="689" t="s">
        <v>777</v>
      </c>
      <c r="I71" s="689" t="s">
        <v>361</v>
      </c>
      <c r="J71" s="695" t="s">
        <v>463</v>
      </c>
      <c r="K71" s="45" t="s">
        <v>780</v>
      </c>
      <c r="L71" s="508"/>
    </row>
    <row r="72" spans="1:12" x14ac:dyDescent="0.2">
      <c r="A72" s="229" t="s">
        <v>485</v>
      </c>
      <c r="B72" s="45" t="s">
        <v>361</v>
      </c>
      <c r="C72" s="46"/>
      <c r="D72" s="193">
        <v>6023</v>
      </c>
      <c r="F72" s="49">
        <v>1</v>
      </c>
      <c r="H72" s="688" t="s">
        <v>1076</v>
      </c>
      <c r="I72" s="688" t="s">
        <v>362</v>
      </c>
      <c r="J72" s="694" t="s">
        <v>86</v>
      </c>
      <c r="K72" s="48" t="s">
        <v>1075</v>
      </c>
      <c r="L72" s="508"/>
    </row>
    <row r="73" spans="1:12" x14ac:dyDescent="0.2">
      <c r="A73" s="229" t="s">
        <v>486</v>
      </c>
      <c r="B73" s="45" t="s">
        <v>361</v>
      </c>
      <c r="C73" s="46"/>
      <c r="D73" s="193">
        <v>6024</v>
      </c>
      <c r="F73" s="49">
        <v>1</v>
      </c>
      <c r="H73" s="687" t="s">
        <v>778</v>
      </c>
      <c r="I73" s="687" t="s">
        <v>362</v>
      </c>
      <c r="J73" s="693" t="s">
        <v>1318</v>
      </c>
      <c r="K73" s="691" t="s">
        <v>793</v>
      </c>
      <c r="L73" s="508"/>
    </row>
    <row r="74" spans="1:12" x14ac:dyDescent="0.2">
      <c r="A74" s="229" t="s">
        <v>487</v>
      </c>
      <c r="B74" s="45" t="s">
        <v>361</v>
      </c>
      <c r="C74" s="46" t="s">
        <v>787</v>
      </c>
      <c r="D74" s="193">
        <v>6199</v>
      </c>
      <c r="F74" s="49">
        <v>0</v>
      </c>
      <c r="H74" s="688"/>
      <c r="I74" s="688"/>
      <c r="J74" s="694" t="s">
        <v>651</v>
      </c>
      <c r="K74" s="48"/>
      <c r="L74" s="508"/>
    </row>
    <row r="75" spans="1:12" x14ac:dyDescent="0.2">
      <c r="A75" s="229" t="s">
        <v>488</v>
      </c>
      <c r="B75" s="45" t="s">
        <v>357</v>
      </c>
      <c r="C75" s="46"/>
      <c r="D75" s="193">
        <v>5014</v>
      </c>
      <c r="F75" s="49">
        <v>1</v>
      </c>
      <c r="L75" s="508"/>
    </row>
    <row r="76" spans="1:12" x14ac:dyDescent="0.2">
      <c r="A76" s="229" t="s">
        <v>489</v>
      </c>
      <c r="B76" s="45" t="s">
        <v>361</v>
      </c>
      <c r="C76" s="46"/>
      <c r="D76" s="193">
        <v>6025</v>
      </c>
      <c r="F76" s="49">
        <v>1</v>
      </c>
    </row>
    <row r="77" spans="1:12" x14ac:dyDescent="0.2">
      <c r="A77" s="229" t="s">
        <v>490</v>
      </c>
      <c r="B77" s="45" t="s">
        <v>361</v>
      </c>
      <c r="C77" s="46"/>
      <c r="D77" s="193">
        <v>6010</v>
      </c>
      <c r="F77" s="49">
        <v>1</v>
      </c>
    </row>
    <row r="78" spans="1:12" x14ac:dyDescent="0.2">
      <c r="A78" s="229" t="s">
        <v>1058</v>
      </c>
      <c r="B78" s="45" t="s">
        <v>357</v>
      </c>
      <c r="C78" s="46"/>
      <c r="D78" s="193">
        <v>5050</v>
      </c>
      <c r="F78" s="49">
        <v>1</v>
      </c>
    </row>
    <row r="79" spans="1:12" x14ac:dyDescent="0.2">
      <c r="A79" s="229" t="s">
        <v>1307</v>
      </c>
      <c r="B79" s="45" t="s">
        <v>357</v>
      </c>
      <c r="C79" s="46"/>
      <c r="D79" s="193">
        <v>5175</v>
      </c>
      <c r="F79" s="49">
        <v>1</v>
      </c>
    </row>
    <row r="80" spans="1:12" x14ac:dyDescent="0.2">
      <c r="A80" s="229" t="s">
        <v>1258</v>
      </c>
      <c r="B80" s="45" t="s">
        <v>357</v>
      </c>
      <c r="C80" s="46"/>
      <c r="D80" s="193">
        <v>5164</v>
      </c>
      <c r="F80" s="49">
        <v>1</v>
      </c>
    </row>
    <row r="81" spans="1:6" x14ac:dyDescent="0.2">
      <c r="A81" s="229" t="s">
        <v>491</v>
      </c>
      <c r="B81" s="45" t="s">
        <v>364</v>
      </c>
      <c r="C81" s="46"/>
      <c r="D81" s="193">
        <v>4003</v>
      </c>
      <c r="F81" s="49">
        <v>1</v>
      </c>
    </row>
    <row r="82" spans="1:6" x14ac:dyDescent="0.2">
      <c r="A82" s="229" t="s">
        <v>492</v>
      </c>
      <c r="B82" s="45" t="s">
        <v>357</v>
      </c>
      <c r="C82" s="46"/>
      <c r="D82" s="193">
        <v>5015</v>
      </c>
      <c r="F82" s="49">
        <v>1</v>
      </c>
    </row>
    <row r="83" spans="1:6" x14ac:dyDescent="0.2">
      <c r="A83" s="229" t="s">
        <v>493</v>
      </c>
      <c r="B83" s="45" t="s">
        <v>361</v>
      </c>
      <c r="C83" s="46"/>
      <c r="D83" s="193">
        <v>6026</v>
      </c>
      <c r="F83" s="49">
        <v>1</v>
      </c>
    </row>
    <row r="84" spans="1:6" x14ac:dyDescent="0.2">
      <c r="A84" s="229" t="s">
        <v>830</v>
      </c>
      <c r="B84" s="45" t="s">
        <v>361</v>
      </c>
      <c r="C84" s="46"/>
      <c r="D84" s="193">
        <v>6002</v>
      </c>
      <c r="F84" s="49">
        <v>1</v>
      </c>
    </row>
    <row r="85" spans="1:6" x14ac:dyDescent="0.2">
      <c r="A85" s="229" t="s">
        <v>494</v>
      </c>
      <c r="B85" s="45" t="s">
        <v>361</v>
      </c>
      <c r="C85" s="46" t="s">
        <v>831</v>
      </c>
      <c r="D85" s="193">
        <v>6002</v>
      </c>
      <c r="F85" s="49">
        <v>0</v>
      </c>
    </row>
    <row r="86" spans="1:6" x14ac:dyDescent="0.2">
      <c r="A86" s="229" t="s">
        <v>495</v>
      </c>
      <c r="B86" s="45" t="s">
        <v>361</v>
      </c>
      <c r="C86" s="46"/>
      <c r="D86" s="193">
        <v>6162</v>
      </c>
      <c r="F86" s="49">
        <v>1</v>
      </c>
    </row>
    <row r="87" spans="1:6" x14ac:dyDescent="0.2">
      <c r="A87" s="229" t="s">
        <v>496</v>
      </c>
      <c r="B87" s="45" t="s">
        <v>361</v>
      </c>
      <c r="C87" s="46"/>
      <c r="D87" s="193">
        <v>6157</v>
      </c>
      <c r="F87" s="49">
        <v>1</v>
      </c>
    </row>
    <row r="88" spans="1:6" x14ac:dyDescent="0.2">
      <c r="A88" s="229" t="s">
        <v>935</v>
      </c>
      <c r="B88" s="45" t="s">
        <v>357</v>
      </c>
      <c r="C88" s="46"/>
      <c r="D88" s="193">
        <v>5036</v>
      </c>
      <c r="F88" s="49">
        <v>1</v>
      </c>
    </row>
    <row r="89" spans="1:6" x14ac:dyDescent="0.2">
      <c r="A89" s="229" t="s">
        <v>497</v>
      </c>
      <c r="B89" s="45" t="s">
        <v>362</v>
      </c>
      <c r="C89" s="46"/>
      <c r="D89" s="193">
        <v>7003</v>
      </c>
      <c r="F89" s="49">
        <v>1</v>
      </c>
    </row>
    <row r="90" spans="1:6" x14ac:dyDescent="0.2">
      <c r="A90" s="229" t="s">
        <v>498</v>
      </c>
      <c r="B90" s="45" t="s">
        <v>357</v>
      </c>
      <c r="C90" s="46"/>
      <c r="D90" s="193">
        <v>5083</v>
      </c>
      <c r="F90" s="49">
        <v>1</v>
      </c>
    </row>
    <row r="91" spans="1:6" x14ac:dyDescent="0.2">
      <c r="A91" s="229" t="s">
        <v>499</v>
      </c>
      <c r="B91" s="45" t="s">
        <v>361</v>
      </c>
      <c r="C91" s="46"/>
      <c r="D91" s="193">
        <v>6160</v>
      </c>
      <c r="F91" s="49">
        <v>1</v>
      </c>
    </row>
    <row r="92" spans="1:6" x14ac:dyDescent="0.2">
      <c r="A92" s="229" t="s">
        <v>500</v>
      </c>
      <c r="B92" s="45" t="s">
        <v>361</v>
      </c>
      <c r="C92" s="46"/>
      <c r="D92" s="193">
        <v>6028</v>
      </c>
      <c r="F92" s="49">
        <v>1</v>
      </c>
    </row>
    <row r="93" spans="1:6" x14ac:dyDescent="0.2">
      <c r="A93" s="229" t="s">
        <v>740</v>
      </c>
      <c r="B93" s="45" t="s">
        <v>362</v>
      </c>
      <c r="C93" s="46" t="s">
        <v>363</v>
      </c>
      <c r="D93" s="193">
        <v>7004</v>
      </c>
      <c r="F93" s="49">
        <v>1</v>
      </c>
    </row>
    <row r="94" spans="1:6" x14ac:dyDescent="0.2">
      <c r="A94" s="229" t="s">
        <v>871</v>
      </c>
      <c r="B94" s="45" t="s">
        <v>362</v>
      </c>
      <c r="C94" s="46" t="s">
        <v>804</v>
      </c>
      <c r="D94" s="193">
        <v>7004</v>
      </c>
      <c r="F94" s="49">
        <v>0</v>
      </c>
    </row>
    <row r="95" spans="1:6" x14ac:dyDescent="0.2">
      <c r="A95" s="229" t="s">
        <v>501</v>
      </c>
      <c r="B95" s="45" t="s">
        <v>362</v>
      </c>
      <c r="C95" s="46"/>
      <c r="D95" s="193">
        <v>7005</v>
      </c>
      <c r="F95" s="49">
        <v>1</v>
      </c>
    </row>
    <row r="96" spans="1:6" x14ac:dyDescent="0.2">
      <c r="A96" s="229" t="s">
        <v>502</v>
      </c>
      <c r="B96" s="45" t="s">
        <v>362</v>
      </c>
      <c r="C96" s="46"/>
      <c r="D96" s="193">
        <v>7006</v>
      </c>
      <c r="F96" s="49">
        <v>1</v>
      </c>
    </row>
    <row r="97" spans="1:6" x14ac:dyDescent="0.2">
      <c r="A97" s="229" t="s">
        <v>503</v>
      </c>
      <c r="B97" s="45" t="s">
        <v>357</v>
      </c>
      <c r="C97" s="46"/>
      <c r="D97" s="193">
        <v>5107</v>
      </c>
      <c r="F97" s="49">
        <v>1</v>
      </c>
    </row>
    <row r="98" spans="1:6" x14ac:dyDescent="0.2">
      <c r="A98" s="229" t="s">
        <v>504</v>
      </c>
      <c r="B98" s="45" t="s">
        <v>357</v>
      </c>
      <c r="C98" s="46"/>
      <c r="D98" s="193">
        <v>5084</v>
      </c>
      <c r="F98" s="49">
        <v>1</v>
      </c>
    </row>
    <row r="99" spans="1:6" x14ac:dyDescent="0.2">
      <c r="A99" s="229" t="s">
        <v>1059</v>
      </c>
      <c r="B99" s="45" t="s">
        <v>361</v>
      </c>
      <c r="C99" s="46"/>
      <c r="D99" s="193">
        <v>6030</v>
      </c>
      <c r="F99" s="49">
        <v>1</v>
      </c>
    </row>
    <row r="100" spans="1:6" x14ac:dyDescent="0.2">
      <c r="A100" s="229" t="s">
        <v>741</v>
      </c>
      <c r="B100" s="45" t="s">
        <v>361</v>
      </c>
      <c r="C100" s="46" t="s">
        <v>363</v>
      </c>
      <c r="D100" s="193">
        <v>6171</v>
      </c>
      <c r="F100" s="49">
        <v>1</v>
      </c>
    </row>
    <row r="101" spans="1:6" x14ac:dyDescent="0.2">
      <c r="A101" s="229" t="s">
        <v>1216</v>
      </c>
      <c r="B101" s="45" t="s">
        <v>362</v>
      </c>
      <c r="C101" s="46"/>
      <c r="D101" s="193">
        <v>7069</v>
      </c>
      <c r="F101" s="49">
        <v>1</v>
      </c>
    </row>
    <row r="102" spans="1:6" x14ac:dyDescent="0.2">
      <c r="A102" s="229" t="s">
        <v>505</v>
      </c>
      <c r="B102" s="45" t="s">
        <v>357</v>
      </c>
      <c r="C102" s="46"/>
      <c r="D102" s="193">
        <v>5123</v>
      </c>
      <c r="F102" s="49">
        <v>1</v>
      </c>
    </row>
    <row r="103" spans="1:6" x14ac:dyDescent="0.2">
      <c r="A103" s="229" t="s">
        <v>1217</v>
      </c>
      <c r="B103" s="45" t="s">
        <v>362</v>
      </c>
      <c r="C103" s="46"/>
      <c r="D103" s="193">
        <v>7072</v>
      </c>
      <c r="F103" s="49">
        <v>1</v>
      </c>
    </row>
    <row r="104" spans="1:6" x14ac:dyDescent="0.2">
      <c r="A104" s="229" t="s">
        <v>1060</v>
      </c>
      <c r="B104" s="45" t="s">
        <v>361</v>
      </c>
      <c r="C104" s="46"/>
      <c r="D104" s="193">
        <v>6031</v>
      </c>
      <c r="F104" s="49">
        <v>1</v>
      </c>
    </row>
    <row r="105" spans="1:6" x14ac:dyDescent="0.2">
      <c r="A105" s="229" t="s">
        <v>506</v>
      </c>
      <c r="B105" s="45" t="s">
        <v>357</v>
      </c>
      <c r="C105" s="46"/>
      <c r="D105" s="193">
        <v>5017</v>
      </c>
      <c r="F105" s="49">
        <v>1</v>
      </c>
    </row>
    <row r="106" spans="1:6" x14ac:dyDescent="0.2">
      <c r="A106" s="229" t="s">
        <v>507</v>
      </c>
      <c r="B106" s="45" t="s">
        <v>357</v>
      </c>
      <c r="C106" s="46"/>
      <c r="D106" s="193">
        <v>5018</v>
      </c>
      <c r="F106" s="49">
        <v>1</v>
      </c>
    </row>
    <row r="107" spans="1:6" x14ac:dyDescent="0.2">
      <c r="A107" s="229" t="s">
        <v>508</v>
      </c>
      <c r="B107" s="45" t="s">
        <v>357</v>
      </c>
      <c r="C107" s="46"/>
      <c r="D107" s="193">
        <v>5082</v>
      </c>
      <c r="F107" s="49">
        <v>1</v>
      </c>
    </row>
    <row r="108" spans="1:6" x14ac:dyDescent="0.2">
      <c r="A108" s="229" t="s">
        <v>509</v>
      </c>
      <c r="B108" s="45" t="s">
        <v>362</v>
      </c>
      <c r="C108" s="46"/>
      <c r="D108" s="193">
        <v>7047</v>
      </c>
      <c r="F108" s="49">
        <v>1</v>
      </c>
    </row>
    <row r="109" spans="1:6" x14ac:dyDescent="0.2">
      <c r="A109" s="229" t="s">
        <v>1061</v>
      </c>
      <c r="B109" s="45" t="s">
        <v>361</v>
      </c>
      <c r="C109" s="46"/>
      <c r="D109" s="193">
        <v>6032</v>
      </c>
      <c r="F109" s="49">
        <v>1</v>
      </c>
    </row>
    <row r="110" spans="1:6" x14ac:dyDescent="0.2">
      <c r="A110" s="229" t="s">
        <v>1180</v>
      </c>
      <c r="B110" s="45" t="s">
        <v>357</v>
      </c>
      <c r="C110" s="46"/>
      <c r="D110" s="193">
        <v>5139</v>
      </c>
      <c r="F110" s="49">
        <v>1</v>
      </c>
    </row>
    <row r="111" spans="1:6" x14ac:dyDescent="0.2">
      <c r="A111" s="229" t="s">
        <v>510</v>
      </c>
      <c r="B111" s="45" t="s">
        <v>361</v>
      </c>
      <c r="C111" s="46"/>
      <c r="D111" s="193">
        <v>6185</v>
      </c>
      <c r="F111" s="49">
        <v>1</v>
      </c>
    </row>
    <row r="112" spans="1:6" x14ac:dyDescent="0.2">
      <c r="A112" s="229" t="s">
        <v>511</v>
      </c>
      <c r="B112" s="45" t="s">
        <v>357</v>
      </c>
      <c r="C112" s="46" t="s">
        <v>363</v>
      </c>
      <c r="D112" s="193">
        <v>5104</v>
      </c>
      <c r="F112" s="49">
        <v>1</v>
      </c>
    </row>
    <row r="113" spans="1:6" x14ac:dyDescent="0.2">
      <c r="A113" s="229" t="s">
        <v>512</v>
      </c>
      <c r="B113" s="45" t="s">
        <v>361</v>
      </c>
      <c r="C113" s="46" t="s">
        <v>513</v>
      </c>
      <c r="D113" s="193">
        <v>6001</v>
      </c>
      <c r="F113" s="49">
        <v>0</v>
      </c>
    </row>
    <row r="114" spans="1:6" x14ac:dyDescent="0.2">
      <c r="A114" s="229" t="s">
        <v>514</v>
      </c>
      <c r="B114" s="45" t="s">
        <v>357</v>
      </c>
      <c r="C114" s="46"/>
      <c r="D114" s="193">
        <v>5127</v>
      </c>
      <c r="F114" s="49">
        <v>1</v>
      </c>
    </row>
    <row r="115" spans="1:6" x14ac:dyDescent="0.2">
      <c r="A115" s="229" t="s">
        <v>515</v>
      </c>
      <c r="B115" s="45" t="s">
        <v>357</v>
      </c>
      <c r="C115" s="46"/>
      <c r="D115" s="193">
        <v>5080</v>
      </c>
      <c r="F115" s="49">
        <v>1</v>
      </c>
    </row>
    <row r="116" spans="1:6" x14ac:dyDescent="0.2">
      <c r="A116" s="229" t="s">
        <v>516</v>
      </c>
      <c r="B116" s="45" t="s">
        <v>361</v>
      </c>
      <c r="C116" s="46"/>
      <c r="D116" s="193">
        <v>6193</v>
      </c>
      <c r="F116" s="49">
        <v>1</v>
      </c>
    </row>
    <row r="117" spans="1:6" x14ac:dyDescent="0.2">
      <c r="A117" s="229" t="s">
        <v>1259</v>
      </c>
      <c r="B117" s="45" t="s">
        <v>357</v>
      </c>
      <c r="C117" s="46"/>
      <c r="D117" s="193">
        <v>5165</v>
      </c>
      <c r="F117" s="49">
        <v>1</v>
      </c>
    </row>
    <row r="118" spans="1:6" x14ac:dyDescent="0.2">
      <c r="A118" s="229" t="s">
        <v>517</v>
      </c>
      <c r="B118" s="45" t="s">
        <v>364</v>
      </c>
      <c r="C118" s="46"/>
      <c r="D118" s="193">
        <v>4004</v>
      </c>
      <c r="F118" s="49">
        <v>1</v>
      </c>
    </row>
    <row r="119" spans="1:6" x14ac:dyDescent="0.2">
      <c r="A119" s="229" t="s">
        <v>518</v>
      </c>
      <c r="B119" s="45" t="s">
        <v>361</v>
      </c>
      <c r="C119" s="46"/>
      <c r="D119" s="193">
        <v>6173</v>
      </c>
      <c r="F119" s="49">
        <v>1</v>
      </c>
    </row>
    <row r="120" spans="1:6" x14ac:dyDescent="0.2">
      <c r="A120" s="229" t="s">
        <v>519</v>
      </c>
      <c r="B120" s="45" t="s">
        <v>361</v>
      </c>
      <c r="C120" s="46"/>
      <c r="D120" s="193">
        <v>6014</v>
      </c>
      <c r="F120" s="49">
        <v>1</v>
      </c>
    </row>
    <row r="121" spans="1:6" x14ac:dyDescent="0.2">
      <c r="A121" s="229" t="s">
        <v>520</v>
      </c>
      <c r="B121" s="45" t="s">
        <v>364</v>
      </c>
      <c r="C121" s="46"/>
      <c r="D121" s="193">
        <v>4014</v>
      </c>
      <c r="F121" s="49">
        <v>1</v>
      </c>
    </row>
    <row r="122" spans="1:6" x14ac:dyDescent="0.2">
      <c r="A122" s="229" t="s">
        <v>1062</v>
      </c>
      <c r="B122" s="45" t="s">
        <v>362</v>
      </c>
      <c r="C122" s="46"/>
      <c r="D122" s="193">
        <v>7060</v>
      </c>
      <c r="F122" s="49">
        <v>1</v>
      </c>
    </row>
    <row r="123" spans="1:6" x14ac:dyDescent="0.2">
      <c r="A123" s="229" t="s">
        <v>521</v>
      </c>
      <c r="B123" s="45" t="s">
        <v>361</v>
      </c>
      <c r="C123" s="46"/>
      <c r="D123" s="193">
        <v>6194</v>
      </c>
      <c r="F123" s="49">
        <v>1</v>
      </c>
    </row>
    <row r="124" spans="1:6" x14ac:dyDescent="0.2">
      <c r="A124" s="229" t="s">
        <v>522</v>
      </c>
      <c r="B124" s="45" t="s">
        <v>361</v>
      </c>
      <c r="C124" s="46"/>
      <c r="D124" s="193">
        <v>6043</v>
      </c>
      <c r="F124" s="49">
        <v>1</v>
      </c>
    </row>
    <row r="125" spans="1:6" x14ac:dyDescent="0.2">
      <c r="A125" s="229" t="s">
        <v>523</v>
      </c>
      <c r="B125" s="45" t="s">
        <v>357</v>
      </c>
      <c r="C125" s="46"/>
      <c r="D125" s="193">
        <v>5023</v>
      </c>
      <c r="F125" s="49">
        <v>1</v>
      </c>
    </row>
    <row r="126" spans="1:6" x14ac:dyDescent="0.2">
      <c r="A126" s="229" t="s">
        <v>524</v>
      </c>
      <c r="B126" s="45" t="s">
        <v>357</v>
      </c>
      <c r="C126" s="46"/>
      <c r="D126" s="193">
        <v>5022</v>
      </c>
      <c r="F126" s="49">
        <v>1</v>
      </c>
    </row>
    <row r="127" spans="1:6" x14ac:dyDescent="0.2">
      <c r="A127" s="229" t="s">
        <v>1063</v>
      </c>
      <c r="B127" s="45" t="s">
        <v>357</v>
      </c>
      <c r="C127" s="46"/>
      <c r="D127" s="193">
        <v>5052</v>
      </c>
      <c r="F127" s="49">
        <v>1</v>
      </c>
    </row>
    <row r="128" spans="1:6" x14ac:dyDescent="0.2">
      <c r="A128" s="229" t="s">
        <v>525</v>
      </c>
      <c r="B128" s="45" t="s">
        <v>362</v>
      </c>
      <c r="C128" s="46"/>
      <c r="D128" s="193">
        <v>7040</v>
      </c>
      <c r="F128" s="49">
        <v>1</v>
      </c>
    </row>
    <row r="129" spans="1:6" x14ac:dyDescent="0.2">
      <c r="A129" s="229" t="s">
        <v>742</v>
      </c>
      <c r="B129" s="45" t="s">
        <v>357</v>
      </c>
      <c r="C129" s="46" t="s">
        <v>363</v>
      </c>
      <c r="D129" s="193">
        <v>5089</v>
      </c>
      <c r="F129" s="49">
        <v>1</v>
      </c>
    </row>
    <row r="130" spans="1:6" x14ac:dyDescent="0.2">
      <c r="A130" s="229" t="s">
        <v>526</v>
      </c>
      <c r="B130" s="45" t="s">
        <v>357</v>
      </c>
      <c r="C130" s="46"/>
      <c r="D130" s="193">
        <v>5093</v>
      </c>
      <c r="F130" s="49">
        <v>1</v>
      </c>
    </row>
    <row r="131" spans="1:6" x14ac:dyDescent="0.2">
      <c r="A131" s="229" t="s">
        <v>527</v>
      </c>
      <c r="B131" s="45" t="s">
        <v>357</v>
      </c>
      <c r="C131" s="46"/>
      <c r="D131" s="193">
        <v>5025</v>
      </c>
      <c r="F131" s="49">
        <v>1</v>
      </c>
    </row>
    <row r="132" spans="1:6" x14ac:dyDescent="0.2">
      <c r="A132" s="229" t="s">
        <v>528</v>
      </c>
      <c r="B132" s="45" t="s">
        <v>357</v>
      </c>
      <c r="C132" s="46"/>
      <c r="D132" s="193">
        <v>5094</v>
      </c>
      <c r="F132" s="49">
        <v>1</v>
      </c>
    </row>
    <row r="133" spans="1:6" x14ac:dyDescent="0.2">
      <c r="A133" s="229" t="s">
        <v>529</v>
      </c>
      <c r="B133" s="45" t="s">
        <v>357</v>
      </c>
      <c r="C133" s="46"/>
      <c r="D133" s="193">
        <v>5096</v>
      </c>
      <c r="F133" s="49">
        <v>1</v>
      </c>
    </row>
    <row r="134" spans="1:6" x14ac:dyDescent="0.2">
      <c r="A134" s="229" t="s">
        <v>530</v>
      </c>
      <c r="B134" s="45" t="s">
        <v>362</v>
      </c>
      <c r="C134" s="46"/>
      <c r="D134" s="193">
        <v>7048</v>
      </c>
      <c r="F134" s="49">
        <v>1</v>
      </c>
    </row>
    <row r="135" spans="1:6" x14ac:dyDescent="0.2">
      <c r="A135" s="229" t="s">
        <v>1235</v>
      </c>
      <c r="B135" s="45" t="s">
        <v>357</v>
      </c>
      <c r="C135" s="46"/>
      <c r="D135" s="193">
        <v>5160</v>
      </c>
      <c r="F135" s="49">
        <v>1</v>
      </c>
    </row>
    <row r="136" spans="1:6" x14ac:dyDescent="0.2">
      <c r="A136" s="229" t="s">
        <v>531</v>
      </c>
      <c r="B136" s="45" t="s">
        <v>357</v>
      </c>
      <c r="C136" s="46"/>
      <c r="D136" s="193">
        <v>5026</v>
      </c>
      <c r="F136" s="49">
        <v>1</v>
      </c>
    </row>
    <row r="137" spans="1:6" x14ac:dyDescent="0.2">
      <c r="A137" s="229" t="s">
        <v>1184</v>
      </c>
      <c r="B137" s="45" t="s">
        <v>362</v>
      </c>
      <c r="C137" s="46"/>
      <c r="D137" s="193">
        <v>7068</v>
      </c>
      <c r="F137" s="49">
        <v>1</v>
      </c>
    </row>
    <row r="138" spans="1:6" x14ac:dyDescent="0.2">
      <c r="A138" s="229" t="s">
        <v>532</v>
      </c>
      <c r="B138" s="45" t="s">
        <v>357</v>
      </c>
      <c r="C138" s="46"/>
      <c r="D138" s="193">
        <v>5103</v>
      </c>
      <c r="F138" s="49">
        <v>1</v>
      </c>
    </row>
    <row r="139" spans="1:6" x14ac:dyDescent="0.2">
      <c r="A139" s="229" t="s">
        <v>533</v>
      </c>
      <c r="B139" s="45" t="s">
        <v>362</v>
      </c>
      <c r="C139" s="46"/>
      <c r="D139" s="193">
        <v>7007</v>
      </c>
      <c r="F139" s="49">
        <v>1</v>
      </c>
    </row>
    <row r="140" spans="1:6" x14ac:dyDescent="0.2">
      <c r="A140" s="229" t="s">
        <v>1064</v>
      </c>
      <c r="B140" s="45" t="s">
        <v>361</v>
      </c>
      <c r="C140" s="46"/>
      <c r="D140" s="193">
        <v>6029</v>
      </c>
      <c r="F140" s="49">
        <v>1</v>
      </c>
    </row>
    <row r="141" spans="1:6" x14ac:dyDescent="0.2">
      <c r="A141" s="229" t="s">
        <v>534</v>
      </c>
      <c r="B141" s="45" t="s">
        <v>362</v>
      </c>
      <c r="C141" s="46"/>
      <c r="D141" s="193">
        <v>7066</v>
      </c>
      <c r="F141" s="49">
        <v>1</v>
      </c>
    </row>
    <row r="142" spans="1:6" x14ac:dyDescent="0.2">
      <c r="A142" s="229" t="s">
        <v>535</v>
      </c>
      <c r="B142" s="45" t="s">
        <v>364</v>
      </c>
      <c r="C142" s="46"/>
      <c r="D142" s="193">
        <v>4012</v>
      </c>
      <c r="F142" s="49">
        <v>1</v>
      </c>
    </row>
    <row r="143" spans="1:6" x14ac:dyDescent="0.2">
      <c r="A143" s="229" t="s">
        <v>743</v>
      </c>
      <c r="B143" s="45" t="s">
        <v>357</v>
      </c>
      <c r="C143" s="46" t="s">
        <v>363</v>
      </c>
      <c r="D143" s="193">
        <v>5064</v>
      </c>
      <c r="F143" s="49">
        <v>1</v>
      </c>
    </row>
    <row r="144" spans="1:6" x14ac:dyDescent="0.2">
      <c r="A144" s="229" t="s">
        <v>543</v>
      </c>
      <c r="B144" s="45" t="s">
        <v>357</v>
      </c>
      <c r="C144" s="46"/>
      <c r="D144" s="193">
        <v>5027</v>
      </c>
      <c r="F144" s="49">
        <v>1</v>
      </c>
    </row>
    <row r="145" spans="1:6" x14ac:dyDescent="0.2">
      <c r="A145" s="229" t="s">
        <v>544</v>
      </c>
      <c r="B145" s="45" t="s">
        <v>357</v>
      </c>
      <c r="C145" s="46"/>
      <c r="D145" s="193">
        <v>5077</v>
      </c>
      <c r="F145" s="49">
        <v>1</v>
      </c>
    </row>
    <row r="146" spans="1:6" x14ac:dyDescent="0.2">
      <c r="A146" s="229" t="s">
        <v>545</v>
      </c>
      <c r="B146" s="45" t="s">
        <v>362</v>
      </c>
      <c r="C146" s="46"/>
      <c r="D146" s="193">
        <v>7008</v>
      </c>
      <c r="F146" s="49">
        <v>1</v>
      </c>
    </row>
    <row r="147" spans="1:6" x14ac:dyDescent="0.2">
      <c r="A147" s="229" t="s">
        <v>546</v>
      </c>
      <c r="B147" s="45" t="s">
        <v>361</v>
      </c>
      <c r="C147" s="46" t="s">
        <v>788</v>
      </c>
      <c r="D147" s="193">
        <v>6124</v>
      </c>
      <c r="F147" s="49">
        <v>0</v>
      </c>
    </row>
    <row r="148" spans="1:6" x14ac:dyDescent="0.2">
      <c r="A148" s="229" t="s">
        <v>547</v>
      </c>
      <c r="B148" s="45" t="s">
        <v>362</v>
      </c>
      <c r="C148" s="46"/>
      <c r="D148" s="193">
        <v>7009</v>
      </c>
      <c r="F148" s="49">
        <v>1</v>
      </c>
    </row>
    <row r="149" spans="1:6" x14ac:dyDescent="0.2">
      <c r="A149" s="229" t="s">
        <v>548</v>
      </c>
      <c r="B149" s="45" t="s">
        <v>361</v>
      </c>
      <c r="C149" s="46"/>
      <c r="D149" s="193">
        <v>6178</v>
      </c>
      <c r="F149" s="49">
        <v>1</v>
      </c>
    </row>
    <row r="150" spans="1:6" x14ac:dyDescent="0.2">
      <c r="A150" s="229" t="s">
        <v>549</v>
      </c>
      <c r="B150" s="45" t="s">
        <v>362</v>
      </c>
      <c r="C150" s="46"/>
      <c r="D150" s="193">
        <v>7010</v>
      </c>
      <c r="F150" s="49">
        <v>1</v>
      </c>
    </row>
    <row r="151" spans="1:6" x14ac:dyDescent="0.2">
      <c r="A151" s="229" t="s">
        <v>550</v>
      </c>
      <c r="B151" s="45" t="s">
        <v>361</v>
      </c>
      <c r="C151" s="46" t="s">
        <v>789</v>
      </c>
      <c r="D151" s="193">
        <v>6163</v>
      </c>
      <c r="F151" s="49">
        <v>0</v>
      </c>
    </row>
    <row r="152" spans="1:6" x14ac:dyDescent="0.2">
      <c r="A152" s="229" t="s">
        <v>1186</v>
      </c>
      <c r="B152" s="45" t="s">
        <v>362</v>
      </c>
      <c r="C152" s="46"/>
      <c r="D152" s="193">
        <v>7071</v>
      </c>
      <c r="F152" s="49">
        <v>1</v>
      </c>
    </row>
    <row r="153" spans="1:6" x14ac:dyDescent="0.2">
      <c r="A153" s="229" t="s">
        <v>1261</v>
      </c>
      <c r="B153" s="45" t="s">
        <v>357</v>
      </c>
      <c r="C153" s="46"/>
      <c r="D153" s="193">
        <v>5167</v>
      </c>
      <c r="F153" s="49">
        <v>1</v>
      </c>
    </row>
    <row r="154" spans="1:6" x14ac:dyDescent="0.2">
      <c r="A154" s="229" t="s">
        <v>551</v>
      </c>
      <c r="B154" s="45" t="s">
        <v>357</v>
      </c>
      <c r="C154" s="46"/>
      <c r="D154" s="193">
        <v>5108</v>
      </c>
      <c r="F154" s="49">
        <v>1</v>
      </c>
    </row>
    <row r="155" spans="1:6" x14ac:dyDescent="0.2">
      <c r="A155" s="229" t="s">
        <v>552</v>
      </c>
      <c r="B155" s="45" t="s">
        <v>361</v>
      </c>
      <c r="C155" s="46" t="s">
        <v>790</v>
      </c>
      <c r="D155" s="193">
        <v>6052</v>
      </c>
      <c r="F155" s="49">
        <v>0</v>
      </c>
    </row>
    <row r="156" spans="1:6" x14ac:dyDescent="0.2">
      <c r="A156" s="229" t="s">
        <v>744</v>
      </c>
      <c r="B156" s="45" t="s">
        <v>361</v>
      </c>
      <c r="C156" s="46" t="s">
        <v>363</v>
      </c>
      <c r="D156" s="193">
        <v>6052</v>
      </c>
      <c r="F156" s="49">
        <v>1</v>
      </c>
    </row>
    <row r="157" spans="1:6" x14ac:dyDescent="0.2">
      <c r="A157" s="229" t="s">
        <v>553</v>
      </c>
      <c r="B157" s="45" t="s">
        <v>361</v>
      </c>
      <c r="C157" s="46"/>
      <c r="D157" s="193">
        <v>6053</v>
      </c>
      <c r="F157" s="49">
        <v>1</v>
      </c>
    </row>
    <row r="158" spans="1:6" x14ac:dyDescent="0.2">
      <c r="A158" s="229" t="s">
        <v>65</v>
      </c>
      <c r="B158" s="45" t="s">
        <v>361</v>
      </c>
      <c r="C158" s="46"/>
      <c r="D158" s="193">
        <v>6034</v>
      </c>
      <c r="F158" s="49">
        <v>1</v>
      </c>
    </row>
    <row r="159" spans="1:6" x14ac:dyDescent="0.2">
      <c r="A159" s="229" t="s">
        <v>554</v>
      </c>
      <c r="B159" s="45" t="s">
        <v>357</v>
      </c>
      <c r="C159" s="46"/>
      <c r="D159" s="193">
        <v>5113</v>
      </c>
      <c r="F159" s="49">
        <v>1</v>
      </c>
    </row>
    <row r="160" spans="1:6" x14ac:dyDescent="0.2">
      <c r="A160" s="229" t="s">
        <v>555</v>
      </c>
      <c r="B160" s="45" t="s">
        <v>357</v>
      </c>
      <c r="C160" s="46"/>
      <c r="D160" s="193">
        <v>5114</v>
      </c>
      <c r="F160" s="49">
        <v>1</v>
      </c>
    </row>
    <row r="161" spans="1:6" x14ac:dyDescent="0.2">
      <c r="A161" s="229" t="s">
        <v>1219</v>
      </c>
      <c r="B161" s="45" t="s">
        <v>362</v>
      </c>
      <c r="C161" s="46" t="s">
        <v>1312</v>
      </c>
      <c r="D161" s="193">
        <v>7055</v>
      </c>
      <c r="F161" s="49">
        <v>0</v>
      </c>
    </row>
    <row r="162" spans="1:6" x14ac:dyDescent="0.2">
      <c r="A162" s="229" t="s">
        <v>1313</v>
      </c>
      <c r="B162" s="45" t="s">
        <v>362</v>
      </c>
      <c r="C162" s="46" t="s">
        <v>1314</v>
      </c>
      <c r="D162" s="193">
        <v>7082</v>
      </c>
      <c r="F162" s="49">
        <v>0</v>
      </c>
    </row>
    <row r="163" spans="1:6" x14ac:dyDescent="0.2">
      <c r="A163" s="229" t="s">
        <v>556</v>
      </c>
      <c r="B163" s="45" t="s">
        <v>362</v>
      </c>
      <c r="C163" s="46"/>
      <c r="D163" s="193">
        <v>7011</v>
      </c>
      <c r="F163" s="49">
        <v>1</v>
      </c>
    </row>
    <row r="164" spans="1:6" x14ac:dyDescent="0.2">
      <c r="A164" s="229" t="s">
        <v>832</v>
      </c>
      <c r="B164" s="45" t="s">
        <v>357</v>
      </c>
      <c r="C164" s="46"/>
      <c r="D164" s="193">
        <v>5028</v>
      </c>
      <c r="F164" s="49">
        <v>1</v>
      </c>
    </row>
    <row r="165" spans="1:6" x14ac:dyDescent="0.2">
      <c r="A165" s="229" t="s">
        <v>557</v>
      </c>
      <c r="B165" s="45" t="s">
        <v>357</v>
      </c>
      <c r="C165" s="46"/>
      <c r="D165" s="193">
        <v>5029</v>
      </c>
      <c r="F165" s="49">
        <v>1</v>
      </c>
    </row>
    <row r="166" spans="1:6" x14ac:dyDescent="0.2">
      <c r="A166" s="229" t="s">
        <v>558</v>
      </c>
      <c r="B166" s="45" t="s">
        <v>362</v>
      </c>
      <c r="C166" s="46" t="s">
        <v>791</v>
      </c>
      <c r="D166" s="193">
        <v>7026</v>
      </c>
      <c r="F166" s="49">
        <v>0</v>
      </c>
    </row>
    <row r="167" spans="1:6" x14ac:dyDescent="0.2">
      <c r="A167" s="229" t="s">
        <v>1029</v>
      </c>
      <c r="B167" s="45" t="s">
        <v>357</v>
      </c>
      <c r="C167" s="46"/>
      <c r="D167" s="193">
        <v>5037</v>
      </c>
      <c r="F167" s="49">
        <v>1</v>
      </c>
    </row>
    <row r="168" spans="1:6" x14ac:dyDescent="0.2">
      <c r="A168" s="229" t="s">
        <v>559</v>
      </c>
      <c r="B168" s="45" t="s">
        <v>357</v>
      </c>
      <c r="C168" s="46"/>
      <c r="D168" s="193">
        <v>5063</v>
      </c>
      <c r="F168" s="49">
        <v>1</v>
      </c>
    </row>
    <row r="169" spans="1:6" x14ac:dyDescent="0.2">
      <c r="A169" s="229" t="s">
        <v>560</v>
      </c>
      <c r="B169" s="45" t="s">
        <v>361</v>
      </c>
      <c r="C169" s="46"/>
      <c r="D169" s="193">
        <v>6196</v>
      </c>
      <c r="F169" s="49">
        <v>1</v>
      </c>
    </row>
    <row r="170" spans="1:6" x14ac:dyDescent="0.2">
      <c r="A170" s="229" t="s">
        <v>561</v>
      </c>
      <c r="B170" s="45" t="s">
        <v>361</v>
      </c>
      <c r="C170" s="46"/>
      <c r="D170" s="193">
        <v>6055</v>
      </c>
      <c r="F170" s="49">
        <v>1</v>
      </c>
    </row>
    <row r="171" spans="1:6" x14ac:dyDescent="0.2">
      <c r="A171" s="229" t="s">
        <v>60</v>
      </c>
      <c r="B171" s="45" t="s">
        <v>357</v>
      </c>
      <c r="C171" s="46"/>
      <c r="D171" s="193">
        <v>5069</v>
      </c>
      <c r="F171" s="49">
        <v>1</v>
      </c>
    </row>
    <row r="172" spans="1:6" x14ac:dyDescent="0.2">
      <c r="A172" s="229" t="s">
        <v>745</v>
      </c>
      <c r="B172" s="45" t="s">
        <v>362</v>
      </c>
      <c r="C172" s="46" t="s">
        <v>363</v>
      </c>
      <c r="D172" s="193">
        <v>7012</v>
      </c>
      <c r="F172" s="49">
        <v>1</v>
      </c>
    </row>
    <row r="173" spans="1:6" x14ac:dyDescent="0.2">
      <c r="A173" s="229" t="s">
        <v>1194</v>
      </c>
      <c r="B173" s="45" t="s">
        <v>357</v>
      </c>
      <c r="C173" s="46"/>
      <c r="D173" s="193">
        <v>5140</v>
      </c>
      <c r="F173" s="49">
        <v>1</v>
      </c>
    </row>
    <row r="174" spans="1:6" x14ac:dyDescent="0.2">
      <c r="A174" s="229" t="s">
        <v>562</v>
      </c>
      <c r="B174" s="45" t="s">
        <v>362</v>
      </c>
      <c r="C174" s="46"/>
      <c r="D174" s="193">
        <v>7050</v>
      </c>
      <c r="F174" s="49">
        <v>1</v>
      </c>
    </row>
    <row r="175" spans="1:6" x14ac:dyDescent="0.2">
      <c r="A175" s="229" t="s">
        <v>1196</v>
      </c>
      <c r="B175" s="45" t="s">
        <v>357</v>
      </c>
      <c r="C175" s="46"/>
      <c r="D175" s="193">
        <v>5142</v>
      </c>
      <c r="F175" s="49">
        <v>1</v>
      </c>
    </row>
    <row r="176" spans="1:6" x14ac:dyDescent="0.2">
      <c r="A176" s="229" t="s">
        <v>563</v>
      </c>
      <c r="B176" s="45" t="s">
        <v>362</v>
      </c>
      <c r="C176" s="46"/>
      <c r="D176" s="193">
        <v>7013</v>
      </c>
      <c r="F176" s="49">
        <v>1</v>
      </c>
    </row>
    <row r="177" spans="1:6" x14ac:dyDescent="0.2">
      <c r="A177" s="229" t="s">
        <v>746</v>
      </c>
      <c r="B177" s="45" t="s">
        <v>361</v>
      </c>
      <c r="C177" s="46" t="s">
        <v>363</v>
      </c>
      <c r="D177" s="193">
        <v>6058</v>
      </c>
      <c r="F177" s="49">
        <v>1</v>
      </c>
    </row>
    <row r="178" spans="1:6" x14ac:dyDescent="0.2">
      <c r="A178" s="229" t="s">
        <v>564</v>
      </c>
      <c r="B178" s="45" t="s">
        <v>362</v>
      </c>
      <c r="C178" s="46" t="s">
        <v>363</v>
      </c>
      <c r="D178" s="193">
        <v>7055</v>
      </c>
      <c r="F178" s="49">
        <v>1</v>
      </c>
    </row>
    <row r="179" spans="1:6" x14ac:dyDescent="0.2">
      <c r="A179" s="229" t="s">
        <v>1311</v>
      </c>
      <c r="B179" s="45" t="s">
        <v>362</v>
      </c>
      <c r="C179" s="46" t="s">
        <v>363</v>
      </c>
      <c r="D179" s="193">
        <v>7082</v>
      </c>
      <c r="F179" s="49">
        <v>1</v>
      </c>
    </row>
    <row r="180" spans="1:6" x14ac:dyDescent="0.2">
      <c r="A180" s="229" t="s">
        <v>565</v>
      </c>
      <c r="B180" s="45" t="s">
        <v>361</v>
      </c>
      <c r="C180" s="46" t="s">
        <v>792</v>
      </c>
      <c r="D180" s="193">
        <v>6058</v>
      </c>
      <c r="F180" s="49">
        <v>0</v>
      </c>
    </row>
    <row r="181" spans="1:6" x14ac:dyDescent="0.2">
      <c r="A181" s="229" t="s">
        <v>566</v>
      </c>
      <c r="B181" s="45" t="s">
        <v>361</v>
      </c>
      <c r="C181" s="46"/>
      <c r="D181" s="193">
        <v>6059</v>
      </c>
      <c r="F181" s="49">
        <v>1</v>
      </c>
    </row>
    <row r="182" spans="1:6" x14ac:dyDescent="0.2">
      <c r="A182" s="229" t="s">
        <v>567</v>
      </c>
      <c r="B182" s="45" t="s">
        <v>357</v>
      </c>
      <c r="C182" s="46"/>
      <c r="D182" s="193">
        <v>5031</v>
      </c>
      <c r="F182" s="49">
        <v>1</v>
      </c>
    </row>
    <row r="183" spans="1:6" x14ac:dyDescent="0.2">
      <c r="A183" s="229" t="s">
        <v>568</v>
      </c>
      <c r="B183" s="45" t="s">
        <v>361</v>
      </c>
      <c r="C183" s="46" t="s">
        <v>513</v>
      </c>
      <c r="D183" s="193">
        <v>6001</v>
      </c>
      <c r="F183" s="49">
        <v>0</v>
      </c>
    </row>
    <row r="184" spans="1:6" x14ac:dyDescent="0.2">
      <c r="A184" s="229" t="s">
        <v>1065</v>
      </c>
      <c r="B184" s="45" t="s">
        <v>362</v>
      </c>
      <c r="C184" s="46"/>
      <c r="D184" s="193">
        <v>7063</v>
      </c>
      <c r="F184" s="49">
        <v>1</v>
      </c>
    </row>
    <row r="185" spans="1:6" x14ac:dyDescent="0.2">
      <c r="A185" s="229" t="s">
        <v>569</v>
      </c>
      <c r="B185" s="45" t="s">
        <v>362</v>
      </c>
      <c r="C185" s="46"/>
      <c r="D185" s="193">
        <v>7014</v>
      </c>
      <c r="F185" s="49">
        <v>1</v>
      </c>
    </row>
    <row r="186" spans="1:6" x14ac:dyDescent="0.2">
      <c r="A186" s="229" t="s">
        <v>570</v>
      </c>
      <c r="B186" s="45" t="s">
        <v>362</v>
      </c>
      <c r="C186" s="46"/>
      <c r="D186" s="193">
        <v>7015</v>
      </c>
      <c r="F186" s="49">
        <v>1</v>
      </c>
    </row>
    <row r="187" spans="1:6" x14ac:dyDescent="0.2">
      <c r="A187" s="229" t="s">
        <v>571</v>
      </c>
      <c r="B187" s="45" t="s">
        <v>357</v>
      </c>
      <c r="C187" s="46"/>
      <c r="D187" s="193">
        <v>5125</v>
      </c>
      <c r="F187" s="49">
        <v>1</v>
      </c>
    </row>
    <row r="188" spans="1:6" x14ac:dyDescent="0.2">
      <c r="A188" s="229" t="s">
        <v>572</v>
      </c>
      <c r="B188" s="45" t="s">
        <v>362</v>
      </c>
      <c r="C188" s="46"/>
      <c r="D188" s="193">
        <v>7016</v>
      </c>
      <c r="F188" s="49">
        <v>1</v>
      </c>
    </row>
    <row r="189" spans="1:6" x14ac:dyDescent="0.2">
      <c r="A189" s="229" t="s">
        <v>573</v>
      </c>
      <c r="B189" s="45" t="s">
        <v>357</v>
      </c>
      <c r="C189" s="46"/>
      <c r="D189" s="193">
        <v>5071</v>
      </c>
      <c r="F189" s="49">
        <v>1</v>
      </c>
    </row>
    <row r="190" spans="1:6" x14ac:dyDescent="0.2">
      <c r="A190" s="229" t="s">
        <v>1211</v>
      </c>
      <c r="B190" s="45" t="s">
        <v>357</v>
      </c>
      <c r="C190" s="46"/>
      <c r="D190" s="193">
        <v>5157</v>
      </c>
      <c r="F190" s="49">
        <v>1</v>
      </c>
    </row>
    <row r="191" spans="1:6" x14ac:dyDescent="0.2">
      <c r="A191" s="229" t="s">
        <v>574</v>
      </c>
      <c r="B191" s="45" t="s">
        <v>362</v>
      </c>
      <c r="C191" s="46"/>
      <c r="D191" s="193">
        <v>7017</v>
      </c>
      <c r="F191" s="49">
        <v>1</v>
      </c>
    </row>
    <row r="192" spans="1:6" x14ac:dyDescent="0.2">
      <c r="A192" s="229" t="s">
        <v>747</v>
      </c>
      <c r="B192" s="45" t="s">
        <v>357</v>
      </c>
      <c r="C192" s="46" t="s">
        <v>363</v>
      </c>
      <c r="D192" s="193">
        <v>5034</v>
      </c>
      <c r="F192" s="49">
        <v>1</v>
      </c>
    </row>
    <row r="193" spans="1:6" x14ac:dyDescent="0.2">
      <c r="A193" s="229" t="s">
        <v>1303</v>
      </c>
      <c r="B193" s="45" t="s">
        <v>357</v>
      </c>
      <c r="C193" s="46"/>
      <c r="D193" s="193">
        <v>5171</v>
      </c>
      <c r="F193" s="49">
        <v>1</v>
      </c>
    </row>
    <row r="194" spans="1:6" x14ac:dyDescent="0.2">
      <c r="A194" s="229" t="s">
        <v>1209</v>
      </c>
      <c r="B194" s="45" t="s">
        <v>357</v>
      </c>
      <c r="C194" s="46"/>
      <c r="D194" s="193">
        <v>5155</v>
      </c>
      <c r="F194" s="49">
        <v>1</v>
      </c>
    </row>
    <row r="195" spans="1:6" x14ac:dyDescent="0.2">
      <c r="A195" s="229" t="s">
        <v>575</v>
      </c>
      <c r="B195" s="45" t="s">
        <v>357</v>
      </c>
      <c r="C195" s="46"/>
      <c r="D195" s="193">
        <v>5119</v>
      </c>
      <c r="F195" s="49">
        <v>1</v>
      </c>
    </row>
    <row r="196" spans="1:6" x14ac:dyDescent="0.2">
      <c r="A196" s="229" t="s">
        <v>576</v>
      </c>
      <c r="B196" s="45" t="s">
        <v>362</v>
      </c>
      <c r="C196" s="46" t="s">
        <v>793</v>
      </c>
      <c r="D196" s="193">
        <v>7038</v>
      </c>
      <c r="F196" s="49">
        <v>0</v>
      </c>
    </row>
    <row r="197" spans="1:6" x14ac:dyDescent="0.2">
      <c r="A197" s="229" t="s">
        <v>577</v>
      </c>
      <c r="B197" s="45" t="s">
        <v>357</v>
      </c>
      <c r="C197" s="46"/>
      <c r="D197" s="193">
        <v>5118</v>
      </c>
      <c r="F197" s="49">
        <v>1</v>
      </c>
    </row>
    <row r="198" spans="1:6" x14ac:dyDescent="0.2">
      <c r="A198" s="229" t="s">
        <v>578</v>
      </c>
      <c r="B198" s="45" t="s">
        <v>357</v>
      </c>
      <c r="C198" s="46"/>
      <c r="D198" s="193">
        <v>5102</v>
      </c>
      <c r="F198" s="49">
        <v>1</v>
      </c>
    </row>
    <row r="199" spans="1:6" x14ac:dyDescent="0.2">
      <c r="A199" s="229" t="s">
        <v>579</v>
      </c>
      <c r="B199" s="45" t="s">
        <v>357</v>
      </c>
      <c r="C199" s="46"/>
      <c r="D199" s="193">
        <v>5035</v>
      </c>
      <c r="F199" s="49">
        <v>1</v>
      </c>
    </row>
    <row r="200" spans="1:6" x14ac:dyDescent="0.2">
      <c r="A200" s="229" t="s">
        <v>67</v>
      </c>
      <c r="B200" s="45" t="s">
        <v>361</v>
      </c>
      <c r="C200" s="46"/>
      <c r="D200" s="193">
        <v>6036</v>
      </c>
      <c r="F200" s="49">
        <v>1</v>
      </c>
    </row>
    <row r="201" spans="1:6" x14ac:dyDescent="0.2">
      <c r="A201" s="229" t="s">
        <v>1264</v>
      </c>
      <c r="B201" s="45" t="s">
        <v>357</v>
      </c>
      <c r="C201" s="46"/>
      <c r="D201" s="193">
        <v>5170</v>
      </c>
      <c r="F201" s="49">
        <v>1</v>
      </c>
    </row>
    <row r="202" spans="1:6" x14ac:dyDescent="0.2">
      <c r="A202" s="229" t="s">
        <v>580</v>
      </c>
      <c r="B202" s="45" t="s">
        <v>362</v>
      </c>
      <c r="C202" s="46"/>
      <c r="D202" s="193">
        <v>7053</v>
      </c>
      <c r="F202" s="49">
        <v>1</v>
      </c>
    </row>
    <row r="203" spans="1:6" x14ac:dyDescent="0.2">
      <c r="A203" s="229" t="s">
        <v>581</v>
      </c>
      <c r="B203" s="45" t="s">
        <v>357</v>
      </c>
      <c r="C203" s="46" t="s">
        <v>794</v>
      </c>
      <c r="D203" s="193">
        <v>5086</v>
      </c>
      <c r="F203" s="49">
        <v>0</v>
      </c>
    </row>
    <row r="204" spans="1:6" x14ac:dyDescent="0.2">
      <c r="A204" s="229" t="s">
        <v>582</v>
      </c>
      <c r="B204" s="45" t="s">
        <v>362</v>
      </c>
      <c r="C204" s="46"/>
      <c r="D204" s="193">
        <v>7018</v>
      </c>
      <c r="F204" s="49">
        <v>1</v>
      </c>
    </row>
    <row r="205" spans="1:6" x14ac:dyDescent="0.2">
      <c r="A205" s="229" t="s">
        <v>1175</v>
      </c>
      <c r="B205" s="45" t="s">
        <v>357</v>
      </c>
      <c r="C205" s="46"/>
      <c r="D205" s="193">
        <v>5134</v>
      </c>
      <c r="F205" s="49">
        <v>1</v>
      </c>
    </row>
    <row r="206" spans="1:6" x14ac:dyDescent="0.2">
      <c r="A206" s="229" t="s">
        <v>583</v>
      </c>
      <c r="B206" s="45" t="s">
        <v>357</v>
      </c>
      <c r="C206" s="46"/>
      <c r="D206" s="193">
        <v>5100</v>
      </c>
      <c r="F206" s="49">
        <v>1</v>
      </c>
    </row>
    <row r="207" spans="1:6" x14ac:dyDescent="0.2">
      <c r="A207" s="229" t="s">
        <v>1185</v>
      </c>
      <c r="B207" s="45" t="s">
        <v>362</v>
      </c>
      <c r="C207" s="46"/>
      <c r="D207" s="193">
        <v>7070</v>
      </c>
      <c r="F207" s="49">
        <v>1</v>
      </c>
    </row>
    <row r="208" spans="1:6" x14ac:dyDescent="0.2">
      <c r="A208" s="229" t="s">
        <v>584</v>
      </c>
      <c r="B208" s="45" t="s">
        <v>357</v>
      </c>
      <c r="C208" s="46" t="s">
        <v>795</v>
      </c>
      <c r="D208" s="193">
        <v>5045</v>
      </c>
      <c r="F208" s="49">
        <v>0</v>
      </c>
    </row>
    <row r="209" spans="1:6" x14ac:dyDescent="0.2">
      <c r="A209" s="229" t="s">
        <v>585</v>
      </c>
      <c r="B209" s="45" t="s">
        <v>361</v>
      </c>
      <c r="C209" s="46"/>
      <c r="D209" s="193">
        <v>6197</v>
      </c>
      <c r="F209" s="49">
        <v>1</v>
      </c>
    </row>
    <row r="210" spans="1:6" x14ac:dyDescent="0.2">
      <c r="A210" s="229" t="s">
        <v>586</v>
      </c>
      <c r="B210" s="45" t="s">
        <v>361</v>
      </c>
      <c r="C210" s="46"/>
      <c r="D210" s="193">
        <v>6169</v>
      </c>
      <c r="F210" s="49">
        <v>1</v>
      </c>
    </row>
    <row r="211" spans="1:6" x14ac:dyDescent="0.2">
      <c r="A211" s="229" t="s">
        <v>587</v>
      </c>
      <c r="B211" s="45" t="s">
        <v>357</v>
      </c>
      <c r="C211" s="46"/>
      <c r="D211" s="193">
        <v>5090</v>
      </c>
      <c r="F211" s="49">
        <v>1</v>
      </c>
    </row>
    <row r="212" spans="1:6" x14ac:dyDescent="0.2">
      <c r="A212" s="229" t="s">
        <v>872</v>
      </c>
      <c r="B212" s="45" t="s">
        <v>361</v>
      </c>
      <c r="C212" s="46" t="s">
        <v>873</v>
      </c>
      <c r="D212" s="193">
        <v>6187</v>
      </c>
      <c r="F212" s="49">
        <v>0</v>
      </c>
    </row>
    <row r="213" spans="1:6" x14ac:dyDescent="0.2">
      <c r="A213" s="229" t="s">
        <v>588</v>
      </c>
      <c r="B213" s="45" t="s">
        <v>361</v>
      </c>
      <c r="C213" s="46" t="s">
        <v>513</v>
      </c>
      <c r="D213" s="193">
        <v>6001</v>
      </c>
      <c r="F213" s="49">
        <v>0</v>
      </c>
    </row>
    <row r="214" spans="1:6" x14ac:dyDescent="0.2">
      <c r="A214" s="229" t="s">
        <v>61</v>
      </c>
      <c r="B214" s="45" t="s">
        <v>357</v>
      </c>
      <c r="C214" s="46"/>
      <c r="D214" s="193">
        <v>5072</v>
      </c>
      <c r="F214" s="49">
        <v>1</v>
      </c>
    </row>
    <row r="215" spans="1:6" x14ac:dyDescent="0.2">
      <c r="A215" s="229" t="s">
        <v>1193</v>
      </c>
      <c r="B215" s="45" t="s">
        <v>364</v>
      </c>
      <c r="C215" s="46"/>
      <c r="D215" s="193">
        <v>4008</v>
      </c>
      <c r="F215" s="49">
        <v>1</v>
      </c>
    </row>
    <row r="216" spans="1:6" x14ac:dyDescent="0.2">
      <c r="A216" s="229" t="s">
        <v>1193</v>
      </c>
      <c r="B216" s="45" t="s">
        <v>357</v>
      </c>
      <c r="C216" s="46"/>
      <c r="D216" s="193">
        <v>5159</v>
      </c>
      <c r="F216" s="49">
        <v>1</v>
      </c>
    </row>
    <row r="217" spans="1:6" x14ac:dyDescent="0.2">
      <c r="A217" s="229" t="s">
        <v>749</v>
      </c>
      <c r="B217" s="45" t="s">
        <v>357</v>
      </c>
      <c r="C217" s="46" t="s">
        <v>363</v>
      </c>
      <c r="D217" s="193">
        <v>5038</v>
      </c>
      <c r="F217" s="49">
        <v>1</v>
      </c>
    </row>
    <row r="218" spans="1:6" x14ac:dyDescent="0.2">
      <c r="A218" s="229" t="s">
        <v>589</v>
      </c>
      <c r="B218" s="45" t="s">
        <v>361</v>
      </c>
      <c r="C218" s="46"/>
      <c r="D218" s="193">
        <v>6076</v>
      </c>
      <c r="F218" s="49">
        <v>1</v>
      </c>
    </row>
    <row r="219" spans="1:6" x14ac:dyDescent="0.2">
      <c r="A219" s="229" t="s">
        <v>750</v>
      </c>
      <c r="B219" s="45" t="s">
        <v>362</v>
      </c>
      <c r="C219" s="46"/>
      <c r="D219" s="193">
        <v>7019</v>
      </c>
      <c r="F219" s="49">
        <v>1</v>
      </c>
    </row>
    <row r="220" spans="1:6" x14ac:dyDescent="0.2">
      <c r="A220" s="229" t="s">
        <v>751</v>
      </c>
      <c r="B220" s="45" t="s">
        <v>361</v>
      </c>
      <c r="C220" s="46" t="s">
        <v>363</v>
      </c>
      <c r="D220" s="193">
        <v>6124</v>
      </c>
      <c r="F220" s="49">
        <v>1</v>
      </c>
    </row>
    <row r="221" spans="1:6" x14ac:dyDescent="0.2">
      <c r="A221" s="229" t="s">
        <v>1181</v>
      </c>
      <c r="B221" s="45" t="s">
        <v>361</v>
      </c>
      <c r="C221" s="46"/>
      <c r="D221" s="193">
        <v>6037</v>
      </c>
      <c r="F221" s="49">
        <v>1</v>
      </c>
    </row>
    <row r="222" spans="1:6" x14ac:dyDescent="0.2">
      <c r="A222" s="229" t="s">
        <v>1066</v>
      </c>
      <c r="B222" s="45" t="s">
        <v>357</v>
      </c>
      <c r="C222" s="46"/>
      <c r="D222" s="193">
        <v>5059</v>
      </c>
      <c r="F222" s="49">
        <v>1</v>
      </c>
    </row>
    <row r="223" spans="1:6" x14ac:dyDescent="0.2">
      <c r="A223" s="229" t="s">
        <v>868</v>
      </c>
      <c r="B223" s="45" t="s">
        <v>357</v>
      </c>
      <c r="C223" s="46"/>
      <c r="D223" s="193">
        <v>5109</v>
      </c>
      <c r="F223" s="49">
        <v>1</v>
      </c>
    </row>
    <row r="224" spans="1:6" x14ac:dyDescent="0.2">
      <c r="A224" s="229" t="s">
        <v>590</v>
      </c>
      <c r="B224" s="45" t="s">
        <v>362</v>
      </c>
      <c r="C224" s="46"/>
      <c r="D224" s="193">
        <v>7045</v>
      </c>
      <c r="F224" s="49">
        <v>1</v>
      </c>
    </row>
    <row r="225" spans="1:6" x14ac:dyDescent="0.2">
      <c r="A225" s="229" t="s">
        <v>752</v>
      </c>
      <c r="B225" s="45" t="s">
        <v>361</v>
      </c>
      <c r="C225" s="46" t="s">
        <v>1275</v>
      </c>
      <c r="D225" s="193">
        <v>6081</v>
      </c>
      <c r="F225" s="49">
        <v>0</v>
      </c>
    </row>
    <row r="226" spans="1:6" x14ac:dyDescent="0.2">
      <c r="A226" s="229" t="s">
        <v>591</v>
      </c>
      <c r="B226" s="45" t="s">
        <v>357</v>
      </c>
      <c r="C226" s="46" t="s">
        <v>797</v>
      </c>
      <c r="D226" s="193">
        <v>5126</v>
      </c>
      <c r="F226" s="49">
        <v>0</v>
      </c>
    </row>
    <row r="227" spans="1:6" x14ac:dyDescent="0.2">
      <c r="A227" s="229" t="s">
        <v>592</v>
      </c>
      <c r="B227" s="45" t="s">
        <v>362</v>
      </c>
      <c r="C227" s="46"/>
      <c r="D227" s="193">
        <v>7020</v>
      </c>
      <c r="F227" s="49">
        <v>1</v>
      </c>
    </row>
    <row r="228" spans="1:6" x14ac:dyDescent="0.2">
      <c r="A228" s="229" t="s">
        <v>1266</v>
      </c>
      <c r="B228" s="45" t="s">
        <v>361</v>
      </c>
      <c r="C228" s="46"/>
      <c r="D228" s="193">
        <v>6200</v>
      </c>
      <c r="F228" s="49">
        <v>1</v>
      </c>
    </row>
    <row r="229" spans="1:6" x14ac:dyDescent="0.2">
      <c r="A229" s="229" t="s">
        <v>593</v>
      </c>
      <c r="B229" s="45" t="s">
        <v>361</v>
      </c>
      <c r="C229" s="46"/>
      <c r="D229" s="193">
        <v>6084</v>
      </c>
      <c r="F229" s="49">
        <v>1</v>
      </c>
    </row>
    <row r="230" spans="1:6" x14ac:dyDescent="0.2">
      <c r="A230" s="229" t="s">
        <v>753</v>
      </c>
      <c r="B230" s="45" t="s">
        <v>361</v>
      </c>
      <c r="C230" s="46" t="s">
        <v>363</v>
      </c>
      <c r="D230" s="193">
        <v>6085</v>
      </c>
      <c r="F230" s="49">
        <v>1</v>
      </c>
    </row>
    <row r="231" spans="1:6" x14ac:dyDescent="0.2">
      <c r="A231" s="229" t="s">
        <v>1067</v>
      </c>
      <c r="B231" s="45" t="s">
        <v>357</v>
      </c>
      <c r="C231" s="46"/>
      <c r="D231" s="193">
        <v>5046</v>
      </c>
      <c r="F231" s="49">
        <v>1</v>
      </c>
    </row>
    <row r="232" spans="1:6" x14ac:dyDescent="0.2">
      <c r="A232" s="229" t="s">
        <v>594</v>
      </c>
      <c r="B232" s="45" t="s">
        <v>357</v>
      </c>
      <c r="C232" s="46"/>
      <c r="D232" s="193">
        <v>5106</v>
      </c>
      <c r="F232" s="49">
        <v>1</v>
      </c>
    </row>
    <row r="233" spans="1:6" x14ac:dyDescent="0.2">
      <c r="A233" s="229" t="s">
        <v>595</v>
      </c>
      <c r="B233" s="45" t="s">
        <v>362</v>
      </c>
      <c r="C233" s="46"/>
      <c r="D233" s="193">
        <v>7057</v>
      </c>
      <c r="F233" s="49">
        <v>1</v>
      </c>
    </row>
    <row r="234" spans="1:6" x14ac:dyDescent="0.2">
      <c r="A234" s="229" t="s">
        <v>596</v>
      </c>
      <c r="B234" s="45" t="s">
        <v>361</v>
      </c>
      <c r="C234" s="46"/>
      <c r="D234" s="193">
        <v>6086</v>
      </c>
      <c r="F234" s="49">
        <v>1</v>
      </c>
    </row>
    <row r="235" spans="1:6" x14ac:dyDescent="0.2">
      <c r="A235" s="229" t="s">
        <v>711</v>
      </c>
      <c r="B235" s="45" t="s">
        <v>364</v>
      </c>
      <c r="C235" s="46" t="s">
        <v>712</v>
      </c>
      <c r="D235" s="193">
        <v>4001</v>
      </c>
      <c r="F235" s="49">
        <v>0</v>
      </c>
    </row>
    <row r="236" spans="1:6" x14ac:dyDescent="0.2">
      <c r="A236" s="229" t="s">
        <v>713</v>
      </c>
      <c r="B236" s="45" t="s">
        <v>361</v>
      </c>
      <c r="C236" s="46" t="s">
        <v>1276</v>
      </c>
      <c r="D236" s="193">
        <v>6001</v>
      </c>
      <c r="F236" s="49">
        <v>0</v>
      </c>
    </row>
    <row r="237" spans="1:6" x14ac:dyDescent="0.2">
      <c r="A237" s="229" t="s">
        <v>714</v>
      </c>
      <c r="B237" s="45" t="s">
        <v>357</v>
      </c>
      <c r="C237" s="46" t="s">
        <v>715</v>
      </c>
      <c r="D237" s="193">
        <v>5001</v>
      </c>
      <c r="F237" s="49">
        <v>0</v>
      </c>
    </row>
    <row r="238" spans="1:6" x14ac:dyDescent="0.2">
      <c r="A238" s="229" t="s">
        <v>716</v>
      </c>
      <c r="B238" s="45" t="s">
        <v>362</v>
      </c>
      <c r="C238" s="46" t="s">
        <v>1277</v>
      </c>
      <c r="D238" s="193">
        <v>7001</v>
      </c>
      <c r="F238" s="49">
        <v>0</v>
      </c>
    </row>
    <row r="239" spans="1:6" x14ac:dyDescent="0.2">
      <c r="A239" s="229" t="s">
        <v>1215</v>
      </c>
      <c r="B239" s="45" t="s">
        <v>361</v>
      </c>
      <c r="C239" s="46"/>
      <c r="D239" s="193">
        <v>6041</v>
      </c>
      <c r="F239" s="49">
        <v>1</v>
      </c>
    </row>
    <row r="240" spans="1:6" x14ac:dyDescent="0.2">
      <c r="A240" s="229" t="s">
        <v>597</v>
      </c>
      <c r="B240" s="45" t="s">
        <v>362</v>
      </c>
      <c r="C240" s="46" t="s">
        <v>798</v>
      </c>
      <c r="D240" s="193">
        <v>7002</v>
      </c>
      <c r="F240" s="49">
        <v>0</v>
      </c>
    </row>
    <row r="241" spans="1:6" x14ac:dyDescent="0.2">
      <c r="A241" s="229" t="s">
        <v>598</v>
      </c>
      <c r="B241" s="45" t="s">
        <v>361</v>
      </c>
      <c r="C241" s="46" t="s">
        <v>799</v>
      </c>
      <c r="D241" s="193">
        <v>6118</v>
      </c>
      <c r="F241" s="49">
        <v>0</v>
      </c>
    </row>
    <row r="242" spans="1:6" x14ac:dyDescent="0.2">
      <c r="A242" s="229" t="s">
        <v>599</v>
      </c>
      <c r="B242" s="45" t="s">
        <v>361</v>
      </c>
      <c r="C242" s="46"/>
      <c r="D242" s="193">
        <v>6189</v>
      </c>
      <c r="F242" s="49">
        <v>1</v>
      </c>
    </row>
    <row r="243" spans="1:6" x14ac:dyDescent="0.2">
      <c r="A243" s="229" t="s">
        <v>600</v>
      </c>
      <c r="B243" s="45" t="s">
        <v>362</v>
      </c>
      <c r="C243" s="46"/>
      <c r="D243" s="193">
        <v>7024</v>
      </c>
      <c r="F243" s="49">
        <v>1</v>
      </c>
    </row>
    <row r="244" spans="1:6" x14ac:dyDescent="0.2">
      <c r="A244" s="229" t="s">
        <v>1179</v>
      </c>
      <c r="B244" s="45" t="s">
        <v>357</v>
      </c>
      <c r="C244" s="46"/>
      <c r="D244" s="193">
        <v>5138</v>
      </c>
      <c r="F244" s="49">
        <v>1</v>
      </c>
    </row>
    <row r="245" spans="1:6" x14ac:dyDescent="0.2">
      <c r="A245" s="229" t="s">
        <v>1204</v>
      </c>
      <c r="B245" s="45" t="s">
        <v>357</v>
      </c>
      <c r="C245" s="46"/>
      <c r="D245" s="193">
        <v>5150</v>
      </c>
      <c r="F245" s="49">
        <v>1</v>
      </c>
    </row>
    <row r="246" spans="1:6" x14ac:dyDescent="0.2">
      <c r="A246" s="229" t="s">
        <v>754</v>
      </c>
      <c r="B246" s="45" t="s">
        <v>362</v>
      </c>
      <c r="C246" s="46" t="s">
        <v>363</v>
      </c>
      <c r="D246" s="193">
        <v>7021</v>
      </c>
      <c r="F246" s="49">
        <v>1</v>
      </c>
    </row>
    <row r="247" spans="1:6" x14ac:dyDescent="0.2">
      <c r="A247" s="229" t="s">
        <v>601</v>
      </c>
      <c r="B247" s="45" t="s">
        <v>361</v>
      </c>
      <c r="C247" s="46" t="s">
        <v>363</v>
      </c>
      <c r="D247" s="193">
        <v>6081</v>
      </c>
      <c r="F247" s="49">
        <v>1</v>
      </c>
    </row>
    <row r="248" spans="1:6" x14ac:dyDescent="0.2">
      <c r="A248" s="229" t="s">
        <v>602</v>
      </c>
      <c r="B248" s="45" t="s">
        <v>362</v>
      </c>
      <c r="C248" s="46" t="s">
        <v>800</v>
      </c>
      <c r="D248" s="193">
        <v>7035</v>
      </c>
      <c r="F248" s="49">
        <v>0</v>
      </c>
    </row>
    <row r="249" spans="1:6" x14ac:dyDescent="0.2">
      <c r="A249" s="229" t="s">
        <v>603</v>
      </c>
      <c r="B249" s="45" t="s">
        <v>357</v>
      </c>
      <c r="C249" s="46"/>
      <c r="D249" s="193">
        <v>5039</v>
      </c>
      <c r="F249" s="49">
        <v>1</v>
      </c>
    </row>
    <row r="250" spans="1:6" x14ac:dyDescent="0.2">
      <c r="A250" s="229" t="s">
        <v>755</v>
      </c>
      <c r="B250" s="45" t="s">
        <v>362</v>
      </c>
      <c r="C250" s="46" t="s">
        <v>363</v>
      </c>
      <c r="D250" s="193">
        <v>7022</v>
      </c>
      <c r="F250" s="49">
        <v>1</v>
      </c>
    </row>
    <row r="251" spans="1:6" x14ac:dyDescent="0.2">
      <c r="A251" s="229" t="s">
        <v>604</v>
      </c>
      <c r="B251" s="45" t="s">
        <v>362</v>
      </c>
      <c r="C251" s="46" t="s">
        <v>801</v>
      </c>
      <c r="D251" s="193">
        <v>7022</v>
      </c>
      <c r="F251" s="49">
        <v>0</v>
      </c>
    </row>
    <row r="252" spans="1:6" x14ac:dyDescent="0.2">
      <c r="A252" s="229" t="s">
        <v>605</v>
      </c>
      <c r="B252" s="45" t="s">
        <v>362</v>
      </c>
      <c r="C252" s="46" t="s">
        <v>801</v>
      </c>
      <c r="D252" s="193">
        <v>7022</v>
      </c>
      <c r="F252" s="49">
        <v>0</v>
      </c>
    </row>
    <row r="253" spans="1:6" x14ac:dyDescent="0.2">
      <c r="A253" s="229" t="s">
        <v>606</v>
      </c>
      <c r="B253" s="45" t="s">
        <v>357</v>
      </c>
      <c r="C253" s="46"/>
      <c r="D253" s="193">
        <v>5040</v>
      </c>
      <c r="F253" s="49">
        <v>1</v>
      </c>
    </row>
    <row r="254" spans="1:6" x14ac:dyDescent="0.2">
      <c r="A254" s="229" t="s">
        <v>756</v>
      </c>
      <c r="B254" s="45" t="s">
        <v>361</v>
      </c>
      <c r="C254" s="46" t="s">
        <v>363</v>
      </c>
      <c r="D254" s="193">
        <v>6094</v>
      </c>
      <c r="F254" s="49">
        <v>1</v>
      </c>
    </row>
    <row r="255" spans="1:6" x14ac:dyDescent="0.2">
      <c r="A255" s="229" t="s">
        <v>607</v>
      </c>
      <c r="B255" s="45" t="s">
        <v>357</v>
      </c>
      <c r="C255" s="46" t="s">
        <v>802</v>
      </c>
      <c r="D255" s="193">
        <v>5034</v>
      </c>
      <c r="F255" s="49">
        <v>0</v>
      </c>
    </row>
    <row r="256" spans="1:6" x14ac:dyDescent="0.2">
      <c r="A256" s="229" t="s">
        <v>608</v>
      </c>
      <c r="B256" s="45" t="s">
        <v>362</v>
      </c>
      <c r="C256" s="46"/>
      <c r="D256" s="193">
        <v>7049</v>
      </c>
      <c r="F256" s="49">
        <v>1</v>
      </c>
    </row>
    <row r="257" spans="1:6" x14ac:dyDescent="0.2">
      <c r="A257" s="229" t="s">
        <v>609</v>
      </c>
      <c r="B257" s="45" t="s">
        <v>362</v>
      </c>
      <c r="C257" s="46"/>
      <c r="D257" s="193">
        <v>7023</v>
      </c>
      <c r="F257" s="49">
        <v>1</v>
      </c>
    </row>
    <row r="258" spans="1:6" x14ac:dyDescent="0.2">
      <c r="A258" s="229" t="s">
        <v>610</v>
      </c>
      <c r="B258" s="45" t="s">
        <v>362</v>
      </c>
      <c r="C258" s="46" t="s">
        <v>803</v>
      </c>
      <c r="D258" s="193">
        <v>7021</v>
      </c>
      <c r="F258" s="49">
        <v>0</v>
      </c>
    </row>
    <row r="259" spans="1:6" x14ac:dyDescent="0.2">
      <c r="A259" s="229" t="s">
        <v>611</v>
      </c>
      <c r="B259" s="45" t="s">
        <v>362</v>
      </c>
      <c r="C259" s="46"/>
      <c r="D259" s="193">
        <v>7025</v>
      </c>
      <c r="F259" s="49">
        <v>1</v>
      </c>
    </row>
    <row r="260" spans="1:6" x14ac:dyDescent="0.2">
      <c r="A260" s="229" t="s">
        <v>612</v>
      </c>
      <c r="B260" s="45" t="s">
        <v>361</v>
      </c>
      <c r="C260" s="46"/>
      <c r="D260" s="193">
        <v>6095</v>
      </c>
      <c r="F260" s="49">
        <v>1</v>
      </c>
    </row>
    <row r="261" spans="1:6" x14ac:dyDescent="0.2">
      <c r="A261" s="229" t="s">
        <v>757</v>
      </c>
      <c r="B261" s="45" t="s">
        <v>361</v>
      </c>
      <c r="C261" s="46" t="s">
        <v>363</v>
      </c>
      <c r="D261" s="193">
        <v>6184</v>
      </c>
      <c r="F261" s="49">
        <v>1</v>
      </c>
    </row>
    <row r="262" spans="1:6" x14ac:dyDescent="0.2">
      <c r="A262" s="229" t="s">
        <v>1068</v>
      </c>
      <c r="B262" s="45" t="s">
        <v>364</v>
      </c>
      <c r="C262" s="46"/>
      <c r="D262" s="193">
        <v>4006</v>
      </c>
      <c r="F262" s="49">
        <v>1</v>
      </c>
    </row>
    <row r="263" spans="1:6" x14ac:dyDescent="0.2">
      <c r="A263" s="229" t="s">
        <v>613</v>
      </c>
      <c r="B263" s="45" t="s">
        <v>361</v>
      </c>
      <c r="C263" s="46"/>
      <c r="D263" s="193">
        <v>6192</v>
      </c>
      <c r="F263" s="49">
        <v>1</v>
      </c>
    </row>
    <row r="264" spans="1:6" x14ac:dyDescent="0.2">
      <c r="A264" s="229" t="s">
        <v>758</v>
      </c>
      <c r="B264" s="45" t="s">
        <v>361</v>
      </c>
      <c r="C264" s="46" t="s">
        <v>363</v>
      </c>
      <c r="D264" s="193">
        <v>6199</v>
      </c>
      <c r="F264" s="49">
        <v>1</v>
      </c>
    </row>
    <row r="265" spans="1:6" x14ac:dyDescent="0.2">
      <c r="A265" s="229" t="s">
        <v>614</v>
      </c>
      <c r="B265" s="45" t="s">
        <v>357</v>
      </c>
      <c r="C265" s="46"/>
      <c r="D265" s="193">
        <v>5042</v>
      </c>
      <c r="F265" s="49">
        <v>1</v>
      </c>
    </row>
    <row r="266" spans="1:6" x14ac:dyDescent="0.2">
      <c r="A266" s="229" t="s">
        <v>1069</v>
      </c>
      <c r="B266" s="45" t="s">
        <v>357</v>
      </c>
      <c r="C266" s="46"/>
      <c r="D266" s="193">
        <v>5060</v>
      </c>
      <c r="F266" s="49">
        <v>1</v>
      </c>
    </row>
    <row r="267" spans="1:6" x14ac:dyDescent="0.2">
      <c r="A267" s="229" t="s">
        <v>62</v>
      </c>
      <c r="B267" s="45" t="s">
        <v>357</v>
      </c>
      <c r="C267" s="46"/>
      <c r="D267" s="193">
        <v>5078</v>
      </c>
      <c r="F267" s="49">
        <v>1</v>
      </c>
    </row>
    <row r="268" spans="1:6" x14ac:dyDescent="0.2">
      <c r="A268" s="229" t="s">
        <v>1212</v>
      </c>
      <c r="B268" s="45" t="s">
        <v>361</v>
      </c>
      <c r="C268" s="46"/>
      <c r="D268" s="193">
        <v>6033</v>
      </c>
      <c r="F268" s="49">
        <v>1</v>
      </c>
    </row>
    <row r="269" spans="1:6" x14ac:dyDescent="0.2">
      <c r="A269" s="229" t="s">
        <v>759</v>
      </c>
      <c r="B269" s="45" t="s">
        <v>357</v>
      </c>
      <c r="C269" s="46" t="s">
        <v>363</v>
      </c>
      <c r="D269" s="193">
        <v>5045</v>
      </c>
      <c r="F269" s="49">
        <v>1</v>
      </c>
    </row>
    <row r="270" spans="1:6" x14ac:dyDescent="0.2">
      <c r="A270" s="229" t="s">
        <v>615</v>
      </c>
      <c r="B270" s="45" t="s">
        <v>364</v>
      </c>
      <c r="C270" s="46"/>
      <c r="D270" s="193">
        <v>4001</v>
      </c>
      <c r="F270" s="49">
        <v>1</v>
      </c>
    </row>
    <row r="271" spans="1:6" x14ac:dyDescent="0.2">
      <c r="A271" s="229" t="s">
        <v>616</v>
      </c>
      <c r="B271" s="45" t="s">
        <v>361</v>
      </c>
      <c r="C271" s="46" t="s">
        <v>617</v>
      </c>
      <c r="D271" s="193">
        <v>6001</v>
      </c>
      <c r="F271" s="49">
        <v>1</v>
      </c>
    </row>
    <row r="272" spans="1:6" x14ac:dyDescent="0.2">
      <c r="A272" s="229" t="s">
        <v>618</v>
      </c>
      <c r="B272" s="45" t="s">
        <v>357</v>
      </c>
      <c r="C272" s="46"/>
      <c r="D272" s="193">
        <v>5001</v>
      </c>
      <c r="F272" s="49">
        <v>1</v>
      </c>
    </row>
    <row r="273" spans="1:6" x14ac:dyDescent="0.2">
      <c r="A273" s="229" t="s">
        <v>619</v>
      </c>
      <c r="B273" s="45" t="s">
        <v>362</v>
      </c>
      <c r="C273" s="46" t="s">
        <v>617</v>
      </c>
      <c r="D273" s="193">
        <v>7001</v>
      </c>
      <c r="F273" s="49">
        <v>1</v>
      </c>
    </row>
    <row r="274" spans="1:6" x14ac:dyDescent="0.2">
      <c r="A274" s="229" t="s">
        <v>726</v>
      </c>
      <c r="B274" s="45" t="s">
        <v>364</v>
      </c>
      <c r="C274" s="46"/>
      <c r="D274" s="193">
        <v>4015</v>
      </c>
      <c r="F274" s="49">
        <v>1</v>
      </c>
    </row>
    <row r="275" spans="1:6" x14ac:dyDescent="0.2">
      <c r="A275" s="229" t="s">
        <v>728</v>
      </c>
      <c r="B275" s="45" t="s">
        <v>357</v>
      </c>
      <c r="C275" s="46"/>
      <c r="D275" s="193">
        <v>5075</v>
      </c>
      <c r="F275" s="49">
        <v>1</v>
      </c>
    </row>
    <row r="276" spans="1:6" x14ac:dyDescent="0.2">
      <c r="A276" s="229" t="s">
        <v>760</v>
      </c>
      <c r="B276" s="45" t="s">
        <v>362</v>
      </c>
      <c r="C276" s="46" t="s">
        <v>363</v>
      </c>
      <c r="D276" s="193">
        <v>7026</v>
      </c>
      <c r="F276" s="49">
        <v>1</v>
      </c>
    </row>
    <row r="277" spans="1:6" x14ac:dyDescent="0.2">
      <c r="A277" s="229" t="s">
        <v>620</v>
      </c>
      <c r="B277" s="45" t="s">
        <v>357</v>
      </c>
      <c r="C277" s="46"/>
      <c r="D277" s="193">
        <v>5079</v>
      </c>
      <c r="F277" s="49">
        <v>1</v>
      </c>
    </row>
    <row r="278" spans="1:6" x14ac:dyDescent="0.2">
      <c r="A278" s="229" t="s">
        <v>621</v>
      </c>
      <c r="B278" s="45" t="s">
        <v>357</v>
      </c>
      <c r="C278" s="46"/>
      <c r="D278" s="193">
        <v>5047</v>
      </c>
      <c r="F278" s="49">
        <v>1</v>
      </c>
    </row>
    <row r="279" spans="1:6" x14ac:dyDescent="0.2">
      <c r="A279" s="229" t="s">
        <v>1218</v>
      </c>
      <c r="B279" s="45" t="s">
        <v>362</v>
      </c>
      <c r="C279" s="46"/>
      <c r="D279" s="193">
        <v>7073</v>
      </c>
      <c r="F279" s="49">
        <v>1</v>
      </c>
    </row>
    <row r="280" spans="1:6" x14ac:dyDescent="0.2">
      <c r="A280" s="229" t="s">
        <v>622</v>
      </c>
      <c r="B280" s="45" t="s">
        <v>362</v>
      </c>
      <c r="C280" s="46"/>
      <c r="D280" s="193">
        <v>7027</v>
      </c>
      <c r="F280" s="49">
        <v>1</v>
      </c>
    </row>
    <row r="281" spans="1:6" x14ac:dyDescent="0.2">
      <c r="A281" s="229" t="s">
        <v>623</v>
      </c>
      <c r="B281" s="45" t="s">
        <v>357</v>
      </c>
      <c r="C281" s="46"/>
      <c r="D281" s="193">
        <v>5048</v>
      </c>
      <c r="F281" s="49">
        <v>1</v>
      </c>
    </row>
    <row r="282" spans="1:6" x14ac:dyDescent="0.2">
      <c r="A282" s="229" t="s">
        <v>833</v>
      </c>
      <c r="B282" s="45" t="s">
        <v>361</v>
      </c>
      <c r="C282" s="46"/>
      <c r="D282" s="193">
        <v>6017</v>
      </c>
      <c r="F282" s="49">
        <v>1</v>
      </c>
    </row>
    <row r="283" spans="1:6" x14ac:dyDescent="0.2">
      <c r="A283" s="229" t="s">
        <v>624</v>
      </c>
      <c r="B283" s="45" t="s">
        <v>361</v>
      </c>
      <c r="C283" s="46"/>
      <c r="D283" s="193">
        <v>6104</v>
      </c>
      <c r="F283" s="49">
        <v>1</v>
      </c>
    </row>
    <row r="284" spans="1:6" x14ac:dyDescent="0.2">
      <c r="A284" s="229" t="s">
        <v>625</v>
      </c>
      <c r="B284" s="45" t="s">
        <v>357</v>
      </c>
      <c r="C284" s="46"/>
      <c r="D284" s="193">
        <v>5049</v>
      </c>
      <c r="F284" s="49">
        <v>1</v>
      </c>
    </row>
    <row r="285" spans="1:6" x14ac:dyDescent="0.2">
      <c r="A285" s="229" t="s">
        <v>626</v>
      </c>
      <c r="B285" s="45" t="s">
        <v>361</v>
      </c>
      <c r="C285" s="46"/>
      <c r="D285" s="193">
        <v>6105</v>
      </c>
      <c r="F285" s="49">
        <v>1</v>
      </c>
    </row>
    <row r="286" spans="1:6" x14ac:dyDescent="0.2">
      <c r="A286" s="229" t="s">
        <v>1183</v>
      </c>
      <c r="B286" s="45" t="s">
        <v>362</v>
      </c>
      <c r="C286" s="46"/>
      <c r="D286" s="193">
        <v>7067</v>
      </c>
      <c r="F286" s="49">
        <v>1</v>
      </c>
    </row>
    <row r="287" spans="1:6" x14ac:dyDescent="0.2">
      <c r="A287" s="229" t="s">
        <v>717</v>
      </c>
      <c r="B287" s="45" t="s">
        <v>361</v>
      </c>
      <c r="C287" s="46" t="s">
        <v>718</v>
      </c>
      <c r="D287" s="193">
        <v>6106</v>
      </c>
      <c r="F287" s="49">
        <v>0</v>
      </c>
    </row>
    <row r="288" spans="1:6" x14ac:dyDescent="0.2">
      <c r="A288" s="229" t="s">
        <v>627</v>
      </c>
      <c r="B288" s="45" t="s">
        <v>361</v>
      </c>
      <c r="C288" s="46"/>
      <c r="D288" s="193">
        <v>6107</v>
      </c>
      <c r="F288" s="49">
        <v>1</v>
      </c>
    </row>
    <row r="289" spans="1:6" x14ac:dyDescent="0.2">
      <c r="A289" s="229" t="s">
        <v>719</v>
      </c>
      <c r="B289" s="45" t="s">
        <v>361</v>
      </c>
      <c r="C289" s="46" t="s">
        <v>720</v>
      </c>
      <c r="D289" s="193">
        <v>6105</v>
      </c>
      <c r="F289" s="49">
        <v>0</v>
      </c>
    </row>
    <row r="290" spans="1:6" x14ac:dyDescent="0.2">
      <c r="A290" s="229" t="s">
        <v>628</v>
      </c>
      <c r="B290" s="45" t="s">
        <v>361</v>
      </c>
      <c r="C290" s="46"/>
      <c r="D290" s="193">
        <v>6106</v>
      </c>
      <c r="F290" s="49">
        <v>1</v>
      </c>
    </row>
    <row r="291" spans="1:6" x14ac:dyDescent="0.2">
      <c r="A291" s="229" t="s">
        <v>721</v>
      </c>
      <c r="B291" s="45" t="s">
        <v>361</v>
      </c>
      <c r="C291" s="46" t="s">
        <v>722</v>
      </c>
      <c r="D291" s="193">
        <v>6107</v>
      </c>
      <c r="F291" s="49">
        <v>0</v>
      </c>
    </row>
    <row r="292" spans="1:6" x14ac:dyDescent="0.2">
      <c r="A292" s="229" t="s">
        <v>629</v>
      </c>
      <c r="B292" s="45" t="s">
        <v>362</v>
      </c>
      <c r="C292" s="46"/>
      <c r="D292" s="193">
        <v>7028</v>
      </c>
      <c r="F292" s="49">
        <v>1</v>
      </c>
    </row>
    <row r="293" spans="1:6" x14ac:dyDescent="0.2">
      <c r="A293" s="229" t="s">
        <v>630</v>
      </c>
      <c r="B293" s="45" t="s">
        <v>361</v>
      </c>
      <c r="C293" s="46"/>
      <c r="D293" s="193">
        <v>6167</v>
      </c>
      <c r="F293" s="49">
        <v>1</v>
      </c>
    </row>
    <row r="294" spans="1:6" x14ac:dyDescent="0.2">
      <c r="A294" s="229" t="s">
        <v>68</v>
      </c>
      <c r="B294" s="45" t="s">
        <v>362</v>
      </c>
      <c r="C294" s="46"/>
      <c r="D294" s="193">
        <v>7065</v>
      </c>
      <c r="F294" s="49">
        <v>1</v>
      </c>
    </row>
    <row r="295" spans="1:6" x14ac:dyDescent="0.2">
      <c r="A295" s="229" t="s">
        <v>631</v>
      </c>
      <c r="B295" s="45" t="s">
        <v>357</v>
      </c>
      <c r="C295" s="46"/>
      <c r="D295" s="193">
        <v>5051</v>
      </c>
      <c r="F295" s="49">
        <v>1</v>
      </c>
    </row>
    <row r="296" spans="1:6" x14ac:dyDescent="0.2">
      <c r="A296" s="229" t="s">
        <v>632</v>
      </c>
      <c r="B296" s="45" t="s">
        <v>362</v>
      </c>
      <c r="C296" s="46"/>
      <c r="D296" s="193">
        <v>7029</v>
      </c>
      <c r="F296" s="49">
        <v>1</v>
      </c>
    </row>
    <row r="297" spans="1:6" x14ac:dyDescent="0.2">
      <c r="A297" s="229" t="s">
        <v>633</v>
      </c>
      <c r="B297" s="45" t="s">
        <v>362</v>
      </c>
      <c r="C297" s="46" t="s">
        <v>804</v>
      </c>
      <c r="D297" s="193">
        <v>7004</v>
      </c>
      <c r="F297" s="49">
        <v>0</v>
      </c>
    </row>
    <row r="298" spans="1:6" x14ac:dyDescent="0.2">
      <c r="A298" s="229" t="s">
        <v>634</v>
      </c>
      <c r="B298" s="45" t="s">
        <v>362</v>
      </c>
      <c r="C298" s="46" t="s">
        <v>805</v>
      </c>
      <c r="D298" s="193">
        <v>7044</v>
      </c>
      <c r="F298" s="49">
        <v>0</v>
      </c>
    </row>
    <row r="299" spans="1:6" x14ac:dyDescent="0.2">
      <c r="A299" s="229" t="s">
        <v>761</v>
      </c>
      <c r="B299" s="45" t="s">
        <v>362</v>
      </c>
      <c r="C299" s="46" t="s">
        <v>363</v>
      </c>
      <c r="D299" s="193">
        <v>7044</v>
      </c>
      <c r="F299" s="49">
        <v>1</v>
      </c>
    </row>
    <row r="300" spans="1:6" x14ac:dyDescent="0.2">
      <c r="A300" s="229" t="s">
        <v>635</v>
      </c>
      <c r="B300" s="45" t="s">
        <v>361</v>
      </c>
      <c r="C300" s="46" t="s">
        <v>806</v>
      </c>
      <c r="D300" s="193">
        <v>6085</v>
      </c>
      <c r="F300" s="49">
        <v>0</v>
      </c>
    </row>
    <row r="301" spans="1:6" x14ac:dyDescent="0.2">
      <c r="A301" s="229" t="s">
        <v>636</v>
      </c>
      <c r="B301" s="45" t="s">
        <v>361</v>
      </c>
      <c r="C301" s="46"/>
      <c r="D301" s="193">
        <v>6112</v>
      </c>
      <c r="F301" s="49">
        <v>1</v>
      </c>
    </row>
    <row r="302" spans="1:6" x14ac:dyDescent="0.2">
      <c r="A302" s="229" t="s">
        <v>637</v>
      </c>
      <c r="B302" s="45" t="s">
        <v>361</v>
      </c>
      <c r="C302" s="46" t="s">
        <v>807</v>
      </c>
      <c r="D302" s="193">
        <v>6184</v>
      </c>
      <c r="F302" s="49">
        <v>0</v>
      </c>
    </row>
    <row r="303" spans="1:6" x14ac:dyDescent="0.2">
      <c r="A303" s="229" t="s">
        <v>638</v>
      </c>
      <c r="B303" s="45" t="s">
        <v>361</v>
      </c>
      <c r="C303" s="46"/>
      <c r="D303" s="193">
        <v>6182</v>
      </c>
      <c r="F303" s="49">
        <v>1</v>
      </c>
    </row>
    <row r="304" spans="1:6" x14ac:dyDescent="0.2">
      <c r="A304" s="229" t="s">
        <v>1070</v>
      </c>
      <c r="B304" s="45" t="s">
        <v>361</v>
      </c>
      <c r="C304" s="46"/>
      <c r="D304" s="193">
        <v>6022</v>
      </c>
      <c r="F304" s="49">
        <v>1</v>
      </c>
    </row>
    <row r="305" spans="1:6" x14ac:dyDescent="0.2">
      <c r="A305" s="229" t="s">
        <v>762</v>
      </c>
      <c r="B305" s="45" t="s">
        <v>361</v>
      </c>
      <c r="C305" s="46" t="s">
        <v>363</v>
      </c>
      <c r="D305" s="193">
        <v>6181</v>
      </c>
      <c r="F305" s="49">
        <v>1</v>
      </c>
    </row>
    <row r="306" spans="1:6" x14ac:dyDescent="0.2">
      <c r="A306" s="229" t="s">
        <v>639</v>
      </c>
      <c r="B306" s="45" t="s">
        <v>357</v>
      </c>
      <c r="C306" s="46"/>
      <c r="D306" s="193">
        <v>5112</v>
      </c>
      <c r="F306" s="49">
        <v>1</v>
      </c>
    </row>
    <row r="307" spans="1:6" x14ac:dyDescent="0.2">
      <c r="A307" s="229" t="s">
        <v>640</v>
      </c>
      <c r="B307" s="45" t="s">
        <v>361</v>
      </c>
      <c r="C307" s="46"/>
      <c r="D307" s="193">
        <v>6021</v>
      </c>
      <c r="F307" s="49">
        <v>1</v>
      </c>
    </row>
    <row r="308" spans="1:6" x14ac:dyDescent="0.2">
      <c r="A308" s="229" t="s">
        <v>763</v>
      </c>
      <c r="B308" s="45" t="s">
        <v>357</v>
      </c>
      <c r="C308" s="46" t="s">
        <v>363</v>
      </c>
      <c r="D308" s="193">
        <v>5126</v>
      </c>
      <c r="F308" s="49">
        <v>1</v>
      </c>
    </row>
    <row r="309" spans="1:6" x14ac:dyDescent="0.2">
      <c r="A309" s="229" t="s">
        <v>1176</v>
      </c>
      <c r="B309" s="45" t="s">
        <v>357</v>
      </c>
      <c r="C309" s="46"/>
      <c r="D309" s="193">
        <v>5135</v>
      </c>
      <c r="F309" s="49">
        <v>1</v>
      </c>
    </row>
    <row r="310" spans="1:6" x14ac:dyDescent="0.2">
      <c r="A310" s="229" t="s">
        <v>641</v>
      </c>
      <c r="B310" s="45" t="s">
        <v>357</v>
      </c>
      <c r="C310" s="46"/>
      <c r="D310" s="193">
        <v>5053</v>
      </c>
      <c r="F310" s="49">
        <v>1</v>
      </c>
    </row>
    <row r="311" spans="1:6" x14ac:dyDescent="0.2">
      <c r="A311" s="229" t="s">
        <v>867</v>
      </c>
      <c r="B311" s="45" t="s">
        <v>357</v>
      </c>
      <c r="C311" s="46"/>
      <c r="D311" s="193">
        <v>5004</v>
      </c>
      <c r="F311" s="49">
        <v>1</v>
      </c>
    </row>
    <row r="312" spans="1:6" x14ac:dyDescent="0.2">
      <c r="A312" s="229" t="s">
        <v>1205</v>
      </c>
      <c r="B312" s="45" t="s">
        <v>357</v>
      </c>
      <c r="C312" s="46"/>
      <c r="D312" s="193">
        <v>5151</v>
      </c>
      <c r="F312" s="49">
        <v>1</v>
      </c>
    </row>
    <row r="313" spans="1:6" x14ac:dyDescent="0.2">
      <c r="A313" s="229" t="s">
        <v>642</v>
      </c>
      <c r="B313" s="45" t="s">
        <v>362</v>
      </c>
      <c r="C313" s="46" t="s">
        <v>808</v>
      </c>
      <c r="D313" s="193">
        <v>7056</v>
      </c>
      <c r="F313" s="49">
        <v>0</v>
      </c>
    </row>
    <row r="314" spans="1:6" x14ac:dyDescent="0.2">
      <c r="A314" s="229" t="s">
        <v>764</v>
      </c>
      <c r="B314" s="45" t="s">
        <v>357</v>
      </c>
      <c r="C314" s="46" t="s">
        <v>874</v>
      </c>
      <c r="D314" s="193">
        <v>5104</v>
      </c>
      <c r="F314" s="49">
        <v>0</v>
      </c>
    </row>
    <row r="315" spans="1:6" x14ac:dyDescent="0.2">
      <c r="A315" s="229" t="s">
        <v>643</v>
      </c>
      <c r="B315" s="45" t="s">
        <v>364</v>
      </c>
      <c r="C315" s="46"/>
      <c r="D315" s="193">
        <v>4013</v>
      </c>
      <c r="F315" s="49">
        <v>1</v>
      </c>
    </row>
    <row r="316" spans="1:6" x14ac:dyDescent="0.2">
      <c r="A316" s="229" t="s">
        <v>644</v>
      </c>
      <c r="B316" s="45" t="s">
        <v>357</v>
      </c>
      <c r="C316" s="46" t="s">
        <v>809</v>
      </c>
      <c r="D316" s="193">
        <v>5064</v>
      </c>
      <c r="F316" s="49">
        <v>0</v>
      </c>
    </row>
    <row r="317" spans="1:6" x14ac:dyDescent="0.2">
      <c r="A317" s="229" t="s">
        <v>765</v>
      </c>
      <c r="B317" s="45" t="s">
        <v>357</v>
      </c>
      <c r="C317" s="46" t="s">
        <v>363</v>
      </c>
      <c r="D317" s="193">
        <v>5085</v>
      </c>
      <c r="F317" s="49">
        <v>1</v>
      </c>
    </row>
    <row r="318" spans="1:6" x14ac:dyDescent="0.2">
      <c r="A318" s="229" t="s">
        <v>1201</v>
      </c>
      <c r="B318" s="45" t="s">
        <v>357</v>
      </c>
      <c r="C318" s="46"/>
      <c r="D318" s="193">
        <v>5147</v>
      </c>
      <c r="F318" s="49">
        <v>1</v>
      </c>
    </row>
    <row r="319" spans="1:6" x14ac:dyDescent="0.2">
      <c r="A319" s="229" t="s">
        <v>645</v>
      </c>
      <c r="B319" s="45" t="s">
        <v>357</v>
      </c>
      <c r="C319" s="46"/>
      <c r="D319" s="193">
        <v>5054</v>
      </c>
      <c r="F319" s="49">
        <v>1</v>
      </c>
    </row>
    <row r="320" spans="1:6" x14ac:dyDescent="0.2">
      <c r="A320" s="229" t="s">
        <v>1198</v>
      </c>
      <c r="B320" s="45" t="s">
        <v>357</v>
      </c>
      <c r="C320" s="46"/>
      <c r="D320" s="193">
        <v>5144</v>
      </c>
      <c r="F320" s="49">
        <v>1</v>
      </c>
    </row>
    <row r="321" spans="1:6" x14ac:dyDescent="0.2">
      <c r="A321" s="229" t="s">
        <v>646</v>
      </c>
      <c r="B321" s="45" t="s">
        <v>357</v>
      </c>
      <c r="C321" s="46"/>
      <c r="D321" s="193">
        <v>5076</v>
      </c>
      <c r="F321" s="49">
        <v>1</v>
      </c>
    </row>
    <row r="322" spans="1:6" x14ac:dyDescent="0.2">
      <c r="A322" s="229" t="s">
        <v>1207</v>
      </c>
      <c r="B322" s="45" t="s">
        <v>357</v>
      </c>
      <c r="C322" s="46"/>
      <c r="D322" s="193">
        <v>5153</v>
      </c>
      <c r="F322" s="49">
        <v>1</v>
      </c>
    </row>
    <row r="323" spans="1:6" x14ac:dyDescent="0.2">
      <c r="A323" s="229" t="s">
        <v>647</v>
      </c>
      <c r="B323" s="45" t="s">
        <v>362</v>
      </c>
      <c r="C323" s="46"/>
      <c r="D323" s="212">
        <v>7030</v>
      </c>
      <c r="F323" s="49">
        <v>1</v>
      </c>
    </row>
    <row r="324" spans="1:6" x14ac:dyDescent="0.2">
      <c r="A324" s="229" t="s">
        <v>766</v>
      </c>
      <c r="B324" s="45" t="s">
        <v>361</v>
      </c>
      <c r="C324" s="46" t="s">
        <v>363</v>
      </c>
      <c r="D324" s="212">
        <v>6118</v>
      </c>
      <c r="F324" s="49">
        <v>1</v>
      </c>
    </row>
    <row r="325" spans="1:6" x14ac:dyDescent="0.2">
      <c r="A325" s="229" t="s">
        <v>648</v>
      </c>
      <c r="B325" s="45" t="s">
        <v>357</v>
      </c>
      <c r="C325" s="46"/>
      <c r="D325" s="212">
        <v>5097</v>
      </c>
      <c r="F325" s="49">
        <v>1</v>
      </c>
    </row>
    <row r="326" spans="1:6" x14ac:dyDescent="0.2">
      <c r="A326" s="229" t="s">
        <v>1237</v>
      </c>
      <c r="B326" s="45" t="s">
        <v>361</v>
      </c>
      <c r="C326" s="46"/>
      <c r="D326" s="212">
        <v>6060</v>
      </c>
      <c r="F326" s="49">
        <v>1</v>
      </c>
    </row>
    <row r="327" spans="1:6" x14ac:dyDescent="0.2">
      <c r="A327" s="229" t="s">
        <v>649</v>
      </c>
      <c r="B327" s="45" t="s">
        <v>357</v>
      </c>
      <c r="C327" s="46"/>
      <c r="D327" s="212">
        <v>5055</v>
      </c>
      <c r="F327" s="49">
        <v>1</v>
      </c>
    </row>
    <row r="328" spans="1:6" x14ac:dyDescent="0.2">
      <c r="A328" s="229" t="s">
        <v>767</v>
      </c>
      <c r="B328" s="45" t="s">
        <v>362</v>
      </c>
      <c r="C328" s="46" t="s">
        <v>363</v>
      </c>
      <c r="D328" s="212">
        <v>7056</v>
      </c>
      <c r="F328" s="49">
        <v>1</v>
      </c>
    </row>
    <row r="329" spans="1:6" x14ac:dyDescent="0.2">
      <c r="A329" s="229" t="s">
        <v>1278</v>
      </c>
      <c r="B329" s="45" t="s">
        <v>361</v>
      </c>
      <c r="C329" s="46" t="s">
        <v>1279</v>
      </c>
      <c r="D329" s="212">
        <v>6180</v>
      </c>
      <c r="F329" s="49">
        <v>0</v>
      </c>
    </row>
    <row r="330" spans="1:6" x14ac:dyDescent="0.2">
      <c r="A330" s="229" t="s">
        <v>650</v>
      </c>
      <c r="B330" s="45" t="s">
        <v>357</v>
      </c>
      <c r="C330" s="46"/>
      <c r="D330" s="212">
        <v>5070</v>
      </c>
      <c r="F330" s="49">
        <v>1</v>
      </c>
    </row>
    <row r="331" spans="1:6" x14ac:dyDescent="0.2">
      <c r="A331" s="229" t="s">
        <v>651</v>
      </c>
      <c r="B331" s="45" t="s">
        <v>362</v>
      </c>
      <c r="C331" s="46" t="s">
        <v>793</v>
      </c>
      <c r="D331" s="212">
        <v>7038</v>
      </c>
      <c r="F331" s="49">
        <v>0</v>
      </c>
    </row>
    <row r="332" spans="1:6" x14ac:dyDescent="0.2">
      <c r="A332" s="229" t="s">
        <v>652</v>
      </c>
      <c r="B332" s="45" t="s">
        <v>357</v>
      </c>
      <c r="C332" s="46"/>
      <c r="D332" s="212">
        <v>5056</v>
      </c>
      <c r="F332" s="49">
        <v>1</v>
      </c>
    </row>
    <row r="333" spans="1:6" x14ac:dyDescent="0.2">
      <c r="A333" s="229" t="s">
        <v>653</v>
      </c>
      <c r="B333" s="45" t="s">
        <v>362</v>
      </c>
      <c r="C333" s="46"/>
      <c r="D333" s="212">
        <v>7031</v>
      </c>
      <c r="F333" s="49">
        <v>1</v>
      </c>
    </row>
    <row r="334" spans="1:6" x14ac:dyDescent="0.2">
      <c r="A334" s="229" t="s">
        <v>654</v>
      </c>
      <c r="B334" s="45" t="s">
        <v>357</v>
      </c>
      <c r="C334" s="46" t="s">
        <v>810</v>
      </c>
      <c r="D334" s="212">
        <v>5085</v>
      </c>
      <c r="F334" s="49">
        <v>0</v>
      </c>
    </row>
    <row r="335" spans="1:6" x14ac:dyDescent="0.2">
      <c r="A335" s="229" t="s">
        <v>655</v>
      </c>
      <c r="B335" s="45" t="s">
        <v>357</v>
      </c>
      <c r="C335" s="46" t="s">
        <v>811</v>
      </c>
      <c r="D335" s="212">
        <v>5012</v>
      </c>
      <c r="F335" s="49">
        <v>0</v>
      </c>
    </row>
    <row r="336" spans="1:6" x14ac:dyDescent="0.2">
      <c r="A336" s="229" t="s">
        <v>656</v>
      </c>
      <c r="B336" s="45" t="s">
        <v>361</v>
      </c>
      <c r="C336" s="46"/>
      <c r="D336" s="212">
        <v>6172</v>
      </c>
      <c r="F336" s="49">
        <v>1</v>
      </c>
    </row>
    <row r="337" spans="1:6" x14ac:dyDescent="0.2">
      <c r="A337" s="229" t="s">
        <v>657</v>
      </c>
      <c r="B337" s="45" t="s">
        <v>357</v>
      </c>
      <c r="C337" s="46"/>
      <c r="D337" s="212">
        <v>5095</v>
      </c>
      <c r="F337" s="49">
        <v>1</v>
      </c>
    </row>
    <row r="338" spans="1:6" x14ac:dyDescent="0.2">
      <c r="A338" s="229" t="s">
        <v>658</v>
      </c>
      <c r="B338" s="45" t="s">
        <v>362</v>
      </c>
      <c r="C338" s="46"/>
      <c r="D338" s="212">
        <v>7042</v>
      </c>
      <c r="F338" s="49">
        <v>1</v>
      </c>
    </row>
    <row r="339" spans="1:6" x14ac:dyDescent="0.2">
      <c r="A339" s="229" t="s">
        <v>659</v>
      </c>
      <c r="B339" s="45" t="s">
        <v>357</v>
      </c>
      <c r="C339" s="46"/>
      <c r="D339" s="212">
        <v>5130</v>
      </c>
      <c r="F339" s="49">
        <v>1</v>
      </c>
    </row>
    <row r="340" spans="1:6" x14ac:dyDescent="0.2">
      <c r="A340" s="229" t="s">
        <v>660</v>
      </c>
      <c r="B340" s="45" t="s">
        <v>357</v>
      </c>
      <c r="C340" s="46"/>
      <c r="D340" s="212">
        <v>5111</v>
      </c>
      <c r="F340" s="49">
        <v>1</v>
      </c>
    </row>
    <row r="341" spans="1:6" x14ac:dyDescent="0.2">
      <c r="A341" s="229" t="s">
        <v>1071</v>
      </c>
      <c r="B341" s="45" t="s">
        <v>357</v>
      </c>
      <c r="C341" s="46"/>
      <c r="D341" s="212">
        <v>5043</v>
      </c>
      <c r="F341" s="49">
        <v>1</v>
      </c>
    </row>
    <row r="342" spans="1:6" x14ac:dyDescent="0.2">
      <c r="A342" s="229" t="s">
        <v>661</v>
      </c>
      <c r="B342" s="45" t="s">
        <v>361</v>
      </c>
      <c r="C342" s="46"/>
      <c r="D342" s="212">
        <v>6121</v>
      </c>
      <c r="F342" s="49">
        <v>1</v>
      </c>
    </row>
    <row r="343" spans="1:6" x14ac:dyDescent="0.2">
      <c r="A343" s="229" t="s">
        <v>768</v>
      </c>
      <c r="B343" s="45" t="s">
        <v>361</v>
      </c>
      <c r="C343" s="46" t="s">
        <v>363</v>
      </c>
      <c r="D343" s="212">
        <v>6122</v>
      </c>
      <c r="F343" s="49">
        <v>1</v>
      </c>
    </row>
    <row r="344" spans="1:6" x14ac:dyDescent="0.2">
      <c r="A344" s="229" t="s">
        <v>662</v>
      </c>
      <c r="B344" s="45" t="s">
        <v>361</v>
      </c>
      <c r="C344" s="46"/>
      <c r="D344" s="212">
        <v>6123</v>
      </c>
      <c r="F344" s="49">
        <v>1</v>
      </c>
    </row>
    <row r="345" spans="1:6" x14ac:dyDescent="0.2">
      <c r="A345" s="229" t="s">
        <v>663</v>
      </c>
      <c r="B345" s="45" t="s">
        <v>357</v>
      </c>
      <c r="C345" s="46"/>
      <c r="D345" s="212">
        <v>5110</v>
      </c>
      <c r="F345" s="49">
        <v>1</v>
      </c>
    </row>
    <row r="346" spans="1:6" x14ac:dyDescent="0.2">
      <c r="A346" s="229" t="s">
        <v>664</v>
      </c>
      <c r="B346" s="45" t="s">
        <v>361</v>
      </c>
      <c r="C346" s="46" t="s">
        <v>513</v>
      </c>
      <c r="D346" s="212">
        <v>6001</v>
      </c>
      <c r="F346" s="49">
        <v>0</v>
      </c>
    </row>
    <row r="347" spans="1:6" x14ac:dyDescent="0.2">
      <c r="A347" s="229" t="s">
        <v>769</v>
      </c>
      <c r="B347" s="45" t="s">
        <v>357</v>
      </c>
      <c r="C347" s="46" t="s">
        <v>363</v>
      </c>
      <c r="D347" s="212">
        <v>5086</v>
      </c>
      <c r="F347" s="49">
        <v>1</v>
      </c>
    </row>
    <row r="348" spans="1:6" x14ac:dyDescent="0.2">
      <c r="A348" s="229" t="s">
        <v>869</v>
      </c>
      <c r="B348" s="45" t="s">
        <v>361</v>
      </c>
      <c r="C348" s="46"/>
      <c r="D348" s="212">
        <v>6018</v>
      </c>
      <c r="F348" s="49">
        <v>1</v>
      </c>
    </row>
    <row r="349" spans="1:6" x14ac:dyDescent="0.2">
      <c r="A349" s="229" t="s">
        <v>665</v>
      </c>
      <c r="B349" s="45" t="s">
        <v>361</v>
      </c>
      <c r="C349" s="46"/>
      <c r="D349" s="212">
        <v>6126</v>
      </c>
      <c r="F349" s="49">
        <v>1</v>
      </c>
    </row>
    <row r="350" spans="1:6" x14ac:dyDescent="0.2">
      <c r="A350" s="229" t="s">
        <v>770</v>
      </c>
      <c r="B350" s="45" t="s">
        <v>361</v>
      </c>
      <c r="C350" s="46" t="s">
        <v>363</v>
      </c>
      <c r="D350" s="212">
        <v>6127</v>
      </c>
      <c r="F350" s="49">
        <v>1</v>
      </c>
    </row>
    <row r="351" spans="1:6" x14ac:dyDescent="0.2">
      <c r="A351" s="229" t="s">
        <v>666</v>
      </c>
      <c r="B351" s="45" t="s">
        <v>361</v>
      </c>
      <c r="C351" s="46" t="s">
        <v>786</v>
      </c>
      <c r="D351" s="212">
        <v>6127</v>
      </c>
      <c r="F351" s="49">
        <v>0</v>
      </c>
    </row>
    <row r="352" spans="1:6" x14ac:dyDescent="0.2">
      <c r="A352" s="229" t="s">
        <v>1256</v>
      </c>
      <c r="B352" s="45" t="s">
        <v>357</v>
      </c>
      <c r="C352" s="46"/>
      <c r="D352" s="212">
        <v>5162</v>
      </c>
      <c r="F352" s="49">
        <v>1</v>
      </c>
    </row>
    <row r="353" spans="1:6" x14ac:dyDescent="0.2">
      <c r="A353" s="229" t="s">
        <v>667</v>
      </c>
      <c r="B353" s="45" t="s">
        <v>362</v>
      </c>
      <c r="C353" s="46"/>
      <c r="D353" s="212">
        <v>7033</v>
      </c>
      <c r="F353" s="49">
        <v>1</v>
      </c>
    </row>
    <row r="354" spans="1:6" x14ac:dyDescent="0.2">
      <c r="A354" s="229" t="s">
        <v>1238</v>
      </c>
      <c r="B354" s="45" t="s">
        <v>362</v>
      </c>
      <c r="C354" s="46"/>
      <c r="D354" s="212">
        <v>7077</v>
      </c>
      <c r="F354" s="49">
        <v>1</v>
      </c>
    </row>
    <row r="355" spans="1:6" x14ac:dyDescent="0.2">
      <c r="A355" s="229" t="s">
        <v>668</v>
      </c>
      <c r="B355" s="45" t="s">
        <v>362</v>
      </c>
      <c r="C355" s="46"/>
      <c r="D355" s="212">
        <v>7034</v>
      </c>
      <c r="F355" s="49">
        <v>1</v>
      </c>
    </row>
    <row r="356" spans="1:6" x14ac:dyDescent="0.2">
      <c r="A356" s="229" t="s">
        <v>771</v>
      </c>
      <c r="B356" s="45" t="s">
        <v>362</v>
      </c>
      <c r="C356" s="46" t="s">
        <v>363</v>
      </c>
      <c r="D356" s="212">
        <v>7035</v>
      </c>
      <c r="F356" s="49">
        <v>1</v>
      </c>
    </row>
    <row r="357" spans="1:6" x14ac:dyDescent="0.2">
      <c r="A357" s="229" t="s">
        <v>669</v>
      </c>
      <c r="B357" s="45" t="s">
        <v>357</v>
      </c>
      <c r="C357" s="46"/>
      <c r="D357" s="212">
        <v>5058</v>
      </c>
      <c r="F357" s="49">
        <v>1</v>
      </c>
    </row>
    <row r="358" spans="1:6" x14ac:dyDescent="0.2">
      <c r="A358" s="229" t="s">
        <v>1072</v>
      </c>
      <c r="B358" s="45" t="s">
        <v>357</v>
      </c>
      <c r="C358" s="46"/>
      <c r="D358" s="212">
        <v>5067</v>
      </c>
      <c r="F358" s="49">
        <v>1</v>
      </c>
    </row>
    <row r="359" spans="1:6" x14ac:dyDescent="0.2">
      <c r="A359" s="229" t="s">
        <v>670</v>
      </c>
      <c r="B359" s="45" t="s">
        <v>362</v>
      </c>
      <c r="C359" s="46"/>
      <c r="D359" s="212">
        <v>7039</v>
      </c>
      <c r="F359" s="49">
        <v>1</v>
      </c>
    </row>
    <row r="360" spans="1:6" x14ac:dyDescent="0.2">
      <c r="A360" s="229" t="s">
        <v>1265</v>
      </c>
      <c r="B360" s="45" t="s">
        <v>361</v>
      </c>
      <c r="C360" s="46" t="s">
        <v>363</v>
      </c>
      <c r="D360" s="212">
        <v>6180</v>
      </c>
      <c r="F360" s="49">
        <v>1</v>
      </c>
    </row>
    <row r="361" spans="1:6" x14ac:dyDescent="0.2">
      <c r="A361" s="229" t="s">
        <v>1268</v>
      </c>
      <c r="B361" s="45" t="s">
        <v>362</v>
      </c>
      <c r="C361" s="46"/>
      <c r="D361" s="212">
        <v>7079</v>
      </c>
      <c r="F361" s="49">
        <v>1</v>
      </c>
    </row>
    <row r="362" spans="1:6" x14ac:dyDescent="0.2">
      <c r="A362" s="229" t="s">
        <v>1031</v>
      </c>
      <c r="B362" s="45" t="s">
        <v>361</v>
      </c>
      <c r="C362" s="46"/>
      <c r="D362" s="212">
        <v>6020</v>
      </c>
      <c r="F362" s="49">
        <v>1</v>
      </c>
    </row>
    <row r="363" spans="1:6" x14ac:dyDescent="0.2">
      <c r="A363" s="229" t="s">
        <v>671</v>
      </c>
      <c r="B363" s="45" t="s">
        <v>364</v>
      </c>
      <c r="C363" s="46"/>
      <c r="D363" s="212">
        <v>4005</v>
      </c>
      <c r="F363" s="49">
        <v>1</v>
      </c>
    </row>
    <row r="364" spans="1:6" x14ac:dyDescent="0.2">
      <c r="A364" s="229" t="s">
        <v>672</v>
      </c>
      <c r="B364" s="45" t="s">
        <v>362</v>
      </c>
      <c r="C364" s="46"/>
      <c r="D364" s="212">
        <v>7036</v>
      </c>
      <c r="F364" s="49">
        <v>1</v>
      </c>
    </row>
    <row r="365" spans="1:6" x14ac:dyDescent="0.2">
      <c r="A365" s="229" t="s">
        <v>1304</v>
      </c>
      <c r="B365" s="45" t="s">
        <v>357</v>
      </c>
      <c r="C365" s="46"/>
      <c r="D365" s="212">
        <v>5172</v>
      </c>
      <c r="F365" s="49">
        <v>1</v>
      </c>
    </row>
    <row r="366" spans="1:6" x14ac:dyDescent="0.2">
      <c r="A366" s="229" t="s">
        <v>1305</v>
      </c>
      <c r="B366" s="45" t="s">
        <v>357</v>
      </c>
      <c r="C366" s="46"/>
      <c r="D366" s="212">
        <v>5173</v>
      </c>
      <c r="F366" s="49">
        <v>1</v>
      </c>
    </row>
    <row r="367" spans="1:6" x14ac:dyDescent="0.2">
      <c r="A367" s="229" t="s">
        <v>1260</v>
      </c>
      <c r="B367" s="45" t="s">
        <v>357</v>
      </c>
      <c r="C367" s="46"/>
      <c r="D367" s="212">
        <v>5166</v>
      </c>
      <c r="F367" s="49">
        <v>1</v>
      </c>
    </row>
    <row r="368" spans="1:6" x14ac:dyDescent="0.2">
      <c r="A368" s="229" t="s">
        <v>1306</v>
      </c>
      <c r="B368" s="45" t="s">
        <v>357</v>
      </c>
      <c r="C368" s="46"/>
      <c r="D368" s="212">
        <v>5174</v>
      </c>
      <c r="F368" s="49">
        <v>1</v>
      </c>
    </row>
    <row r="369" spans="1:6" x14ac:dyDescent="0.2">
      <c r="A369" s="229" t="s">
        <v>1177</v>
      </c>
      <c r="B369" s="45" t="s">
        <v>357</v>
      </c>
      <c r="C369" s="46"/>
      <c r="D369" s="212">
        <v>5136</v>
      </c>
      <c r="F369" s="49">
        <v>1</v>
      </c>
    </row>
    <row r="370" spans="1:6" x14ac:dyDescent="0.2">
      <c r="A370" s="229" t="s">
        <v>673</v>
      </c>
      <c r="B370" s="45" t="s">
        <v>361</v>
      </c>
      <c r="C370" s="46" t="s">
        <v>789</v>
      </c>
      <c r="D370" s="212">
        <v>6163</v>
      </c>
      <c r="F370" s="49">
        <v>0</v>
      </c>
    </row>
    <row r="371" spans="1:6" x14ac:dyDescent="0.2">
      <c r="A371" s="229" t="s">
        <v>674</v>
      </c>
      <c r="B371" s="45" t="s">
        <v>357</v>
      </c>
      <c r="C371" s="46"/>
      <c r="D371" s="212">
        <v>5016</v>
      </c>
      <c r="F371" s="49">
        <v>1</v>
      </c>
    </row>
    <row r="372" spans="1:6" x14ac:dyDescent="0.2">
      <c r="A372" s="229" t="s">
        <v>675</v>
      </c>
      <c r="B372" s="45" t="s">
        <v>361</v>
      </c>
      <c r="C372" s="46"/>
      <c r="D372" s="212">
        <v>6133</v>
      </c>
      <c r="F372" s="49">
        <v>1</v>
      </c>
    </row>
    <row r="373" spans="1:6" x14ac:dyDescent="0.2">
      <c r="A373" s="229" t="s">
        <v>66</v>
      </c>
      <c r="B373" s="45" t="s">
        <v>361</v>
      </c>
      <c r="C373" s="46"/>
      <c r="D373" s="212">
        <v>6035</v>
      </c>
      <c r="F373" s="49">
        <v>1</v>
      </c>
    </row>
    <row r="374" spans="1:6" x14ac:dyDescent="0.2">
      <c r="A374" s="229" t="s">
        <v>676</v>
      </c>
      <c r="B374" s="45" t="s">
        <v>361</v>
      </c>
      <c r="C374" s="46"/>
      <c r="D374" s="212">
        <v>6125</v>
      </c>
      <c r="F374" s="49">
        <v>1</v>
      </c>
    </row>
    <row r="375" spans="1:6" x14ac:dyDescent="0.2">
      <c r="A375" s="229" t="s">
        <v>772</v>
      </c>
      <c r="B375" s="45" t="s">
        <v>362</v>
      </c>
      <c r="C375" s="46" t="s">
        <v>363</v>
      </c>
      <c r="D375" s="212">
        <v>7032</v>
      </c>
      <c r="F375" s="49">
        <v>1</v>
      </c>
    </row>
    <row r="376" spans="1:6" x14ac:dyDescent="0.2">
      <c r="A376" s="229" t="s">
        <v>1197</v>
      </c>
      <c r="B376" s="45" t="s">
        <v>357</v>
      </c>
      <c r="C376" s="46"/>
      <c r="D376" s="212">
        <v>5143</v>
      </c>
      <c r="F376" s="49">
        <v>1</v>
      </c>
    </row>
    <row r="377" spans="1:6" x14ac:dyDescent="0.2">
      <c r="A377" s="229" t="s">
        <v>677</v>
      </c>
      <c r="B377" s="45" t="s">
        <v>357</v>
      </c>
      <c r="C377" s="46"/>
      <c r="D377" s="212">
        <v>5020</v>
      </c>
      <c r="F377" s="49">
        <v>1</v>
      </c>
    </row>
    <row r="378" spans="1:6" x14ac:dyDescent="0.2">
      <c r="A378" s="229" t="s">
        <v>678</v>
      </c>
      <c r="B378" s="45" t="s">
        <v>357</v>
      </c>
      <c r="C378" s="46"/>
      <c r="D378" s="212">
        <v>5057</v>
      </c>
      <c r="F378" s="49">
        <v>1</v>
      </c>
    </row>
    <row r="379" spans="1:6" x14ac:dyDescent="0.2">
      <c r="A379" s="229" t="s">
        <v>679</v>
      </c>
      <c r="B379" s="45" t="s">
        <v>357</v>
      </c>
      <c r="C379" s="46"/>
      <c r="D379" s="212">
        <v>5116</v>
      </c>
      <c r="F379" s="49">
        <v>1</v>
      </c>
    </row>
    <row r="380" spans="1:6" x14ac:dyDescent="0.2">
      <c r="A380" s="229" t="s">
        <v>680</v>
      </c>
      <c r="B380" s="45" t="s">
        <v>357</v>
      </c>
      <c r="C380" s="46"/>
      <c r="D380" s="212">
        <v>5024</v>
      </c>
      <c r="F380" s="49">
        <v>1</v>
      </c>
    </row>
    <row r="381" spans="1:6" x14ac:dyDescent="0.2">
      <c r="A381" s="229" t="s">
        <v>681</v>
      </c>
      <c r="B381" s="45" t="s">
        <v>357</v>
      </c>
      <c r="C381" s="46"/>
      <c r="D381" s="212">
        <v>5021</v>
      </c>
      <c r="F381" s="49">
        <v>1</v>
      </c>
    </row>
    <row r="382" spans="1:6" x14ac:dyDescent="0.2">
      <c r="A382" s="229" t="s">
        <v>773</v>
      </c>
      <c r="B382" s="45" t="s">
        <v>357</v>
      </c>
      <c r="C382" s="46"/>
      <c r="D382" s="212">
        <v>5115</v>
      </c>
      <c r="F382" s="49">
        <v>1</v>
      </c>
    </row>
    <row r="383" spans="1:6" x14ac:dyDescent="0.2">
      <c r="A383" s="229" t="s">
        <v>682</v>
      </c>
      <c r="B383" s="45" t="s">
        <v>357</v>
      </c>
      <c r="C383" s="46"/>
      <c r="D383" s="212">
        <v>5019</v>
      </c>
      <c r="F383" s="49">
        <v>1</v>
      </c>
    </row>
    <row r="384" spans="1:6" x14ac:dyDescent="0.2">
      <c r="A384" s="229" t="s">
        <v>683</v>
      </c>
      <c r="B384" s="45" t="s">
        <v>357</v>
      </c>
      <c r="C384" s="46"/>
      <c r="D384" s="212">
        <v>5009</v>
      </c>
      <c r="F384" s="49">
        <v>1</v>
      </c>
    </row>
    <row r="385" spans="1:6" x14ac:dyDescent="0.2">
      <c r="A385" s="229" t="s">
        <v>1236</v>
      </c>
      <c r="B385" s="45" t="s">
        <v>357</v>
      </c>
      <c r="C385" s="46"/>
      <c r="D385" s="212">
        <v>5161</v>
      </c>
      <c r="F385" s="49">
        <v>1</v>
      </c>
    </row>
    <row r="386" spans="1:6" x14ac:dyDescent="0.2">
      <c r="A386" s="229" t="s">
        <v>684</v>
      </c>
      <c r="B386" s="45" t="s">
        <v>357</v>
      </c>
      <c r="C386" s="46"/>
      <c r="D386" s="212">
        <v>5117</v>
      </c>
      <c r="F386" s="49">
        <v>1</v>
      </c>
    </row>
    <row r="387" spans="1:6" x14ac:dyDescent="0.2">
      <c r="A387" s="229" t="s">
        <v>685</v>
      </c>
      <c r="B387" s="45" t="s">
        <v>357</v>
      </c>
      <c r="C387" s="46"/>
      <c r="D387" s="212">
        <v>5008</v>
      </c>
      <c r="F387" s="49">
        <v>1</v>
      </c>
    </row>
    <row r="388" spans="1:6" x14ac:dyDescent="0.2">
      <c r="A388" s="229" t="s">
        <v>686</v>
      </c>
      <c r="B388" s="45" t="s">
        <v>364</v>
      </c>
      <c r="C388" s="46"/>
      <c r="D388" s="212">
        <v>4007</v>
      </c>
      <c r="F388" s="49">
        <v>1</v>
      </c>
    </row>
    <row r="389" spans="1:6" x14ac:dyDescent="0.2">
      <c r="A389" s="229" t="s">
        <v>1199</v>
      </c>
      <c r="B389" s="45" t="s">
        <v>357</v>
      </c>
      <c r="C389" s="46"/>
      <c r="D389" s="212">
        <v>5145</v>
      </c>
      <c r="F389" s="49">
        <v>1</v>
      </c>
    </row>
    <row r="390" spans="1:6" x14ac:dyDescent="0.2">
      <c r="A390" s="229" t="s">
        <v>687</v>
      </c>
      <c r="B390" s="45" t="s">
        <v>357</v>
      </c>
      <c r="C390" s="46"/>
      <c r="D390" s="212">
        <v>5129</v>
      </c>
      <c r="F390" s="49">
        <v>1</v>
      </c>
    </row>
    <row r="391" spans="1:6" x14ac:dyDescent="0.2">
      <c r="A391" s="229" t="s">
        <v>688</v>
      </c>
      <c r="B391" s="45" t="s">
        <v>357</v>
      </c>
      <c r="C391" s="46"/>
      <c r="D391" s="212">
        <v>5003</v>
      </c>
      <c r="F391" s="49">
        <v>1</v>
      </c>
    </row>
    <row r="392" spans="1:6" x14ac:dyDescent="0.2">
      <c r="A392" s="229" t="s">
        <v>63</v>
      </c>
      <c r="B392" s="45" t="s">
        <v>357</v>
      </c>
      <c r="C392" s="46"/>
      <c r="D392" s="212">
        <v>5091</v>
      </c>
      <c r="F392" s="49">
        <v>1</v>
      </c>
    </row>
    <row r="393" spans="1:6" x14ac:dyDescent="0.2">
      <c r="A393" s="229" t="s">
        <v>64</v>
      </c>
      <c r="B393" s="45" t="s">
        <v>357</v>
      </c>
      <c r="C393" s="46"/>
      <c r="D393" s="212">
        <v>5098</v>
      </c>
      <c r="F393" s="49">
        <v>1</v>
      </c>
    </row>
    <row r="394" spans="1:6" x14ac:dyDescent="0.2">
      <c r="A394" s="229" t="s">
        <v>1206</v>
      </c>
      <c r="B394" s="45" t="s">
        <v>357</v>
      </c>
      <c r="C394" s="46"/>
      <c r="D394" s="212">
        <v>5152</v>
      </c>
      <c r="F394" s="49">
        <v>1</v>
      </c>
    </row>
    <row r="395" spans="1:6" x14ac:dyDescent="0.2">
      <c r="A395" s="229" t="s">
        <v>1210</v>
      </c>
      <c r="B395" s="45" t="s">
        <v>357</v>
      </c>
      <c r="C395" s="46"/>
      <c r="D395" s="212">
        <v>5156</v>
      </c>
      <c r="F395" s="49">
        <v>1</v>
      </c>
    </row>
    <row r="396" spans="1:6" x14ac:dyDescent="0.2">
      <c r="A396" s="229" t="s">
        <v>1178</v>
      </c>
      <c r="B396" s="45" t="s">
        <v>357</v>
      </c>
      <c r="C396" s="46"/>
      <c r="D396" s="212">
        <v>5137</v>
      </c>
      <c r="F396" s="49">
        <v>1</v>
      </c>
    </row>
    <row r="397" spans="1:6" x14ac:dyDescent="0.2">
      <c r="A397" s="229" t="s">
        <v>689</v>
      </c>
      <c r="B397" s="45" t="s">
        <v>357</v>
      </c>
      <c r="C397" s="46"/>
      <c r="D397" s="212">
        <v>5030</v>
      </c>
      <c r="F397" s="49">
        <v>1</v>
      </c>
    </row>
    <row r="398" spans="1:6" x14ac:dyDescent="0.2">
      <c r="A398" s="229" t="s">
        <v>1073</v>
      </c>
      <c r="B398" s="45" t="s">
        <v>357</v>
      </c>
      <c r="C398" s="46"/>
      <c r="D398" s="212">
        <v>5068</v>
      </c>
      <c r="F398" s="49">
        <v>1</v>
      </c>
    </row>
    <row r="399" spans="1:6" x14ac:dyDescent="0.2">
      <c r="A399" s="229" t="s">
        <v>1262</v>
      </c>
      <c r="B399" s="45" t="s">
        <v>357</v>
      </c>
      <c r="C399" s="46"/>
      <c r="D399" s="212">
        <v>5168</v>
      </c>
      <c r="F399" s="49">
        <v>1</v>
      </c>
    </row>
    <row r="400" spans="1:6" x14ac:dyDescent="0.2">
      <c r="A400" s="229" t="s">
        <v>690</v>
      </c>
      <c r="B400" s="45" t="s">
        <v>362</v>
      </c>
      <c r="C400" s="46"/>
      <c r="D400" s="212">
        <v>7037</v>
      </c>
      <c r="F400" s="49">
        <v>1</v>
      </c>
    </row>
    <row r="401" spans="1:6" x14ac:dyDescent="0.2">
      <c r="A401" s="229" t="s">
        <v>691</v>
      </c>
      <c r="B401" s="45" t="s">
        <v>362</v>
      </c>
      <c r="C401" s="46"/>
      <c r="D401" s="212">
        <v>7041</v>
      </c>
      <c r="F401" s="49">
        <v>1</v>
      </c>
    </row>
    <row r="402" spans="1:6" x14ac:dyDescent="0.2">
      <c r="A402" s="229" t="s">
        <v>774</v>
      </c>
      <c r="B402" s="45" t="s">
        <v>361</v>
      </c>
      <c r="C402" s="46" t="s">
        <v>363</v>
      </c>
      <c r="D402" s="212">
        <v>6163</v>
      </c>
      <c r="F402" s="49">
        <v>1</v>
      </c>
    </row>
    <row r="403" spans="1:6" x14ac:dyDescent="0.2">
      <c r="A403" s="229" t="s">
        <v>692</v>
      </c>
      <c r="B403" s="45" t="s">
        <v>361</v>
      </c>
      <c r="C403" s="46" t="s">
        <v>789</v>
      </c>
      <c r="D403" s="212">
        <v>6163</v>
      </c>
      <c r="F403" s="49">
        <v>0</v>
      </c>
    </row>
    <row r="404" spans="1:6" x14ac:dyDescent="0.2">
      <c r="A404" s="229" t="s">
        <v>693</v>
      </c>
      <c r="B404" s="45" t="s">
        <v>361</v>
      </c>
      <c r="C404" s="46"/>
      <c r="D404" s="212">
        <v>6136</v>
      </c>
      <c r="F404" s="49">
        <v>1</v>
      </c>
    </row>
    <row r="405" spans="1:6" x14ac:dyDescent="0.2">
      <c r="A405" s="229" t="s">
        <v>775</v>
      </c>
      <c r="B405" s="45" t="s">
        <v>361</v>
      </c>
      <c r="C405" s="46" t="s">
        <v>363</v>
      </c>
      <c r="D405" s="212">
        <v>6176</v>
      </c>
      <c r="F405" s="49">
        <v>1</v>
      </c>
    </row>
    <row r="406" spans="1:6" x14ac:dyDescent="0.2">
      <c r="A406" s="229" t="s">
        <v>694</v>
      </c>
      <c r="B406" s="45" t="s">
        <v>361</v>
      </c>
      <c r="C406" s="46"/>
      <c r="D406" s="212">
        <v>6175</v>
      </c>
      <c r="F406" s="49">
        <v>1</v>
      </c>
    </row>
    <row r="407" spans="1:6" x14ac:dyDescent="0.2">
      <c r="A407" s="229" t="s">
        <v>695</v>
      </c>
      <c r="B407" s="45" t="s">
        <v>361</v>
      </c>
      <c r="C407" s="46"/>
      <c r="D407" s="212">
        <v>6195</v>
      </c>
      <c r="F407" s="49">
        <v>1</v>
      </c>
    </row>
    <row r="408" spans="1:6" x14ac:dyDescent="0.2">
      <c r="A408" s="229" t="s">
        <v>696</v>
      </c>
      <c r="B408" s="45" t="s">
        <v>357</v>
      </c>
      <c r="C408" s="46"/>
      <c r="D408" s="212">
        <v>5032</v>
      </c>
      <c r="F408" s="49">
        <v>1</v>
      </c>
    </row>
    <row r="409" spans="1:6" x14ac:dyDescent="0.2">
      <c r="A409" s="229" t="s">
        <v>697</v>
      </c>
      <c r="B409" s="45" t="s">
        <v>364</v>
      </c>
      <c r="C409" s="46"/>
      <c r="D409" s="212">
        <v>4011</v>
      </c>
      <c r="F409" s="49">
        <v>1</v>
      </c>
    </row>
    <row r="410" spans="1:6" x14ac:dyDescent="0.2">
      <c r="A410" s="229" t="s">
        <v>698</v>
      </c>
      <c r="B410" s="45" t="s">
        <v>357</v>
      </c>
      <c r="C410" s="46"/>
      <c r="D410" s="212">
        <v>5062</v>
      </c>
      <c r="F410" s="49">
        <v>1</v>
      </c>
    </row>
    <row r="411" spans="1:6" x14ac:dyDescent="0.2">
      <c r="A411" s="229" t="s">
        <v>1098</v>
      </c>
      <c r="B411" s="45" t="s">
        <v>357</v>
      </c>
      <c r="C411" s="46"/>
      <c r="D411" s="212">
        <v>5074</v>
      </c>
      <c r="F411" s="49">
        <v>1</v>
      </c>
    </row>
    <row r="412" spans="1:6" x14ac:dyDescent="0.2">
      <c r="A412" s="229" t="s">
        <v>1213</v>
      </c>
      <c r="B412" s="45" t="s">
        <v>361</v>
      </c>
      <c r="C412" s="46"/>
      <c r="D412" s="212">
        <v>6039</v>
      </c>
      <c r="F412" s="49">
        <v>1</v>
      </c>
    </row>
    <row r="413" spans="1:6" x14ac:dyDescent="0.2">
      <c r="A413" s="229" t="s">
        <v>699</v>
      </c>
      <c r="B413" s="45" t="s">
        <v>361</v>
      </c>
      <c r="C413" s="46"/>
      <c r="D413" s="212">
        <v>6188</v>
      </c>
      <c r="F413" s="49">
        <v>1</v>
      </c>
    </row>
    <row r="414" spans="1:6" x14ac:dyDescent="0.2">
      <c r="A414" s="229" t="s">
        <v>700</v>
      </c>
      <c r="B414" s="45" t="s">
        <v>361</v>
      </c>
      <c r="C414" s="46"/>
      <c r="D414" s="212">
        <v>6165</v>
      </c>
      <c r="F414" s="49">
        <v>1</v>
      </c>
    </row>
    <row r="415" spans="1:6" x14ac:dyDescent="0.2">
      <c r="A415" s="229" t="s">
        <v>834</v>
      </c>
      <c r="B415" s="45" t="s">
        <v>361</v>
      </c>
      <c r="C415" s="46"/>
      <c r="D415" s="212">
        <v>6015</v>
      </c>
      <c r="F415" s="49">
        <v>1</v>
      </c>
    </row>
    <row r="416" spans="1:6" x14ac:dyDescent="0.2">
      <c r="A416" s="229" t="s">
        <v>701</v>
      </c>
      <c r="B416" s="45" t="s">
        <v>361</v>
      </c>
      <c r="C416" s="46"/>
      <c r="D416" s="212">
        <v>6140</v>
      </c>
      <c r="F416" s="49">
        <v>1</v>
      </c>
    </row>
    <row r="417" spans="1:6" x14ac:dyDescent="0.2">
      <c r="A417" s="229" t="s">
        <v>1074</v>
      </c>
      <c r="B417" s="45" t="s">
        <v>361</v>
      </c>
      <c r="C417" s="46" t="s">
        <v>513</v>
      </c>
      <c r="D417" s="212">
        <v>6001</v>
      </c>
      <c r="F417" s="49">
        <v>0</v>
      </c>
    </row>
    <row r="418" spans="1:6" x14ac:dyDescent="0.2">
      <c r="A418" s="229" t="s">
        <v>702</v>
      </c>
      <c r="B418" s="45" t="s">
        <v>361</v>
      </c>
      <c r="C418" s="46" t="s">
        <v>812</v>
      </c>
      <c r="D418" s="212">
        <v>6176</v>
      </c>
      <c r="F418" s="49">
        <v>0</v>
      </c>
    </row>
    <row r="419" spans="1:6" x14ac:dyDescent="0.2">
      <c r="A419" s="229" t="s">
        <v>703</v>
      </c>
      <c r="B419" s="45" t="s">
        <v>361</v>
      </c>
      <c r="C419" s="46" t="s">
        <v>813</v>
      </c>
      <c r="D419" s="212">
        <v>6122</v>
      </c>
      <c r="F419" s="49">
        <v>0</v>
      </c>
    </row>
    <row r="420" spans="1:6" x14ac:dyDescent="0.2">
      <c r="A420" s="229" t="s">
        <v>704</v>
      </c>
      <c r="B420" s="45" t="s">
        <v>362</v>
      </c>
      <c r="C420" s="46"/>
      <c r="D420" s="212">
        <v>7051</v>
      </c>
      <c r="F420" s="49">
        <v>1</v>
      </c>
    </row>
    <row r="421" spans="1:6" x14ac:dyDescent="0.2">
      <c r="A421" s="229" t="s">
        <v>870</v>
      </c>
      <c r="B421" s="45" t="s">
        <v>362</v>
      </c>
      <c r="C421" s="46"/>
      <c r="D421" s="212">
        <v>7046</v>
      </c>
      <c r="F421" s="49">
        <v>1</v>
      </c>
    </row>
    <row r="422" spans="1:6" x14ac:dyDescent="0.2">
      <c r="A422" s="229" t="s">
        <v>705</v>
      </c>
      <c r="B422" s="45" t="s">
        <v>361</v>
      </c>
      <c r="C422" s="46" t="s">
        <v>814</v>
      </c>
      <c r="D422" s="212">
        <v>6008</v>
      </c>
      <c r="F422" s="49">
        <v>0</v>
      </c>
    </row>
    <row r="423" spans="1:6" x14ac:dyDescent="0.2">
      <c r="A423" s="229" t="s">
        <v>706</v>
      </c>
      <c r="B423" s="45" t="s">
        <v>361</v>
      </c>
      <c r="C423" s="46"/>
      <c r="D423" s="212">
        <v>6004</v>
      </c>
      <c r="F423" s="49">
        <v>1</v>
      </c>
    </row>
    <row r="424" spans="1:6" x14ac:dyDescent="0.2">
      <c r="A424" s="229" t="s">
        <v>776</v>
      </c>
      <c r="B424" s="45" t="s">
        <v>361</v>
      </c>
      <c r="C424" s="46" t="s">
        <v>363</v>
      </c>
      <c r="D424" s="212">
        <v>6008</v>
      </c>
      <c r="F424" s="49">
        <v>1</v>
      </c>
    </row>
    <row r="425" spans="1:6" x14ac:dyDescent="0.2">
      <c r="A425" s="229" t="s">
        <v>1221</v>
      </c>
      <c r="B425" s="45" t="s">
        <v>362</v>
      </c>
      <c r="C425" s="46"/>
      <c r="D425" s="212">
        <v>7076</v>
      </c>
      <c r="F425" s="49">
        <v>1</v>
      </c>
    </row>
    <row r="426" spans="1:6" x14ac:dyDescent="0.2">
      <c r="A426" s="229" t="s">
        <v>707</v>
      </c>
      <c r="B426" s="45" t="s">
        <v>362</v>
      </c>
      <c r="C426" s="46" t="s">
        <v>815</v>
      </c>
      <c r="D426" s="212">
        <v>7032</v>
      </c>
      <c r="F426" s="49">
        <v>0</v>
      </c>
    </row>
    <row r="427" spans="1:6" x14ac:dyDescent="0.2">
      <c r="A427" s="229" t="s">
        <v>881</v>
      </c>
      <c r="B427" s="45" t="s">
        <v>362</v>
      </c>
      <c r="C427" s="46"/>
      <c r="D427" s="212">
        <v>7058</v>
      </c>
      <c r="F427" s="49">
        <v>1</v>
      </c>
    </row>
    <row r="428" spans="1:6" x14ac:dyDescent="0.2">
      <c r="A428" s="229" t="s">
        <v>777</v>
      </c>
      <c r="B428" s="45" t="s">
        <v>361</v>
      </c>
      <c r="C428" s="46" t="s">
        <v>363</v>
      </c>
      <c r="D428" s="212">
        <v>6186</v>
      </c>
      <c r="F428" s="49">
        <v>1</v>
      </c>
    </row>
    <row r="429" spans="1:6" x14ac:dyDescent="0.2">
      <c r="A429" s="229" t="s">
        <v>708</v>
      </c>
      <c r="B429" s="45" t="s">
        <v>362</v>
      </c>
      <c r="C429" s="46" t="s">
        <v>816</v>
      </c>
      <c r="D429" s="212">
        <v>7012</v>
      </c>
      <c r="F429" s="49">
        <v>0</v>
      </c>
    </row>
    <row r="430" spans="1:6" x14ac:dyDescent="0.2">
      <c r="A430" s="229" t="s">
        <v>709</v>
      </c>
      <c r="B430" s="45" t="s">
        <v>357</v>
      </c>
      <c r="C430" s="46"/>
      <c r="D430" s="212">
        <v>5101</v>
      </c>
      <c r="F430" s="49">
        <v>1</v>
      </c>
    </row>
    <row r="431" spans="1:6" x14ac:dyDescent="0.2">
      <c r="A431" s="229" t="s">
        <v>710</v>
      </c>
      <c r="B431" s="45" t="s">
        <v>362</v>
      </c>
      <c r="C431" s="46" t="s">
        <v>815</v>
      </c>
      <c r="D431" s="212">
        <v>7032</v>
      </c>
      <c r="F431" s="49">
        <v>0</v>
      </c>
    </row>
    <row r="432" spans="1:6" x14ac:dyDescent="0.2">
      <c r="A432" s="229" t="s">
        <v>1309</v>
      </c>
      <c r="B432" s="45" t="s">
        <v>361</v>
      </c>
      <c r="C432" s="46"/>
      <c r="D432" s="212">
        <v>6056</v>
      </c>
      <c r="F432" s="49">
        <v>1</v>
      </c>
    </row>
    <row r="433" spans="1:6" x14ac:dyDescent="0.2">
      <c r="A433" s="229" t="s">
        <v>84</v>
      </c>
      <c r="B433" s="45" t="s">
        <v>361</v>
      </c>
      <c r="C433" s="46" t="s">
        <v>812</v>
      </c>
      <c r="D433" s="212">
        <v>6176</v>
      </c>
      <c r="F433" s="49">
        <v>0</v>
      </c>
    </row>
    <row r="434" spans="1:6" x14ac:dyDescent="0.2">
      <c r="A434" s="229" t="s">
        <v>85</v>
      </c>
      <c r="B434" s="45" t="s">
        <v>361</v>
      </c>
      <c r="C434" s="46" t="s">
        <v>790</v>
      </c>
      <c r="D434" s="212">
        <v>6052</v>
      </c>
      <c r="F434" s="49">
        <v>0</v>
      </c>
    </row>
    <row r="435" spans="1:6" x14ac:dyDescent="0.2">
      <c r="A435" s="229" t="s">
        <v>1202</v>
      </c>
      <c r="B435" s="45" t="s">
        <v>357</v>
      </c>
      <c r="C435" s="46"/>
      <c r="D435" s="212">
        <v>5148</v>
      </c>
      <c r="F435" s="49">
        <v>1</v>
      </c>
    </row>
    <row r="436" spans="1:6" x14ac:dyDescent="0.2">
      <c r="A436" s="229" t="s">
        <v>86</v>
      </c>
      <c r="B436" s="45" t="s">
        <v>362</v>
      </c>
      <c r="C436" s="46" t="s">
        <v>1075</v>
      </c>
      <c r="D436" s="212">
        <v>7064</v>
      </c>
      <c r="F436" s="49">
        <v>0</v>
      </c>
    </row>
    <row r="437" spans="1:6" x14ac:dyDescent="0.2">
      <c r="A437" s="229" t="s">
        <v>1028</v>
      </c>
      <c r="B437" s="45" t="s">
        <v>357</v>
      </c>
      <c r="C437" s="46"/>
      <c r="D437" s="212">
        <v>5033</v>
      </c>
      <c r="F437" s="49">
        <v>1</v>
      </c>
    </row>
    <row r="438" spans="1:6" x14ac:dyDescent="0.2">
      <c r="A438" s="229" t="s">
        <v>1220</v>
      </c>
      <c r="B438" s="45" t="s">
        <v>362</v>
      </c>
      <c r="C438" s="46"/>
      <c r="D438" s="212">
        <v>7075</v>
      </c>
      <c r="F438" s="49">
        <v>1</v>
      </c>
    </row>
    <row r="439" spans="1:6" x14ac:dyDescent="0.2">
      <c r="A439" s="229" t="s">
        <v>87</v>
      </c>
      <c r="B439" s="45" t="s">
        <v>362</v>
      </c>
      <c r="C439" s="46"/>
      <c r="D439" s="212">
        <v>7147</v>
      </c>
      <c r="F439" s="49">
        <v>1</v>
      </c>
    </row>
    <row r="440" spans="1:6" x14ac:dyDescent="0.2">
      <c r="A440" s="229" t="s">
        <v>1269</v>
      </c>
      <c r="B440" s="45" t="s">
        <v>362</v>
      </c>
      <c r="C440" s="46"/>
      <c r="D440" s="212">
        <v>7080</v>
      </c>
      <c r="F440" s="49">
        <v>1</v>
      </c>
    </row>
    <row r="441" spans="1:6" x14ac:dyDescent="0.2">
      <c r="A441" s="229" t="s">
        <v>1076</v>
      </c>
      <c r="B441" s="45" t="s">
        <v>362</v>
      </c>
      <c r="C441" s="46" t="s">
        <v>363</v>
      </c>
      <c r="D441" s="212">
        <v>7064</v>
      </c>
      <c r="F441" s="49">
        <v>1</v>
      </c>
    </row>
    <row r="442" spans="1:6" x14ac:dyDescent="0.2">
      <c r="A442" s="229" t="s">
        <v>88</v>
      </c>
      <c r="B442" s="45" t="s">
        <v>362</v>
      </c>
      <c r="C442" s="46"/>
      <c r="D442" s="212">
        <v>7052</v>
      </c>
      <c r="F442" s="49">
        <v>1</v>
      </c>
    </row>
    <row r="443" spans="1:6" x14ac:dyDescent="0.2">
      <c r="A443" s="229" t="s">
        <v>1182</v>
      </c>
      <c r="B443" s="45" t="s">
        <v>361</v>
      </c>
      <c r="C443" s="46"/>
      <c r="D443" s="212">
        <v>6038</v>
      </c>
      <c r="F443" s="49">
        <v>1</v>
      </c>
    </row>
    <row r="444" spans="1:6" x14ac:dyDescent="0.2">
      <c r="A444" s="229" t="s">
        <v>89</v>
      </c>
      <c r="B444" s="45" t="s">
        <v>362</v>
      </c>
      <c r="C444" s="46" t="s">
        <v>443</v>
      </c>
      <c r="D444" s="212">
        <v>7001</v>
      </c>
      <c r="F444" s="49">
        <v>0</v>
      </c>
    </row>
    <row r="445" spans="1:6" x14ac:dyDescent="0.2">
      <c r="A445" s="229" t="s">
        <v>58</v>
      </c>
      <c r="B445" s="45" t="s">
        <v>357</v>
      </c>
      <c r="C445" s="46"/>
      <c r="D445" s="212">
        <v>5044</v>
      </c>
      <c r="F445" s="49">
        <v>1</v>
      </c>
    </row>
    <row r="446" spans="1:6" x14ac:dyDescent="0.2">
      <c r="A446" s="229" t="s">
        <v>90</v>
      </c>
      <c r="B446" s="45" t="s">
        <v>362</v>
      </c>
      <c r="C446" s="46"/>
      <c r="D446" s="212">
        <v>7043</v>
      </c>
      <c r="F446" s="49">
        <v>1</v>
      </c>
    </row>
    <row r="447" spans="1:6" x14ac:dyDescent="0.2">
      <c r="A447" s="229" t="s">
        <v>91</v>
      </c>
      <c r="B447" s="45" t="s">
        <v>357</v>
      </c>
      <c r="C447" s="46"/>
      <c r="D447" s="212">
        <v>5007</v>
      </c>
      <c r="F447" s="49">
        <v>1</v>
      </c>
    </row>
    <row r="448" spans="1:6" x14ac:dyDescent="0.2">
      <c r="A448" s="229" t="s">
        <v>92</v>
      </c>
      <c r="B448" s="45" t="s">
        <v>357</v>
      </c>
      <c r="C448" s="46" t="s">
        <v>817</v>
      </c>
      <c r="D448" s="212">
        <v>5038</v>
      </c>
      <c r="F448" s="49">
        <v>0</v>
      </c>
    </row>
    <row r="449" spans="1:6" x14ac:dyDescent="0.2">
      <c r="A449" s="229" t="s">
        <v>778</v>
      </c>
      <c r="B449" s="45" t="s">
        <v>362</v>
      </c>
      <c r="C449" s="46" t="s">
        <v>363</v>
      </c>
      <c r="D449" s="212">
        <v>7038</v>
      </c>
      <c r="F449" s="49">
        <v>1</v>
      </c>
    </row>
    <row r="450" spans="1:6" x14ac:dyDescent="0.2">
      <c r="A450" s="229" t="s">
        <v>835</v>
      </c>
      <c r="B450" s="45" t="s">
        <v>361</v>
      </c>
      <c r="C450" s="46"/>
      <c r="D450" s="212">
        <v>6451</v>
      </c>
      <c r="F450" s="49">
        <v>1</v>
      </c>
    </row>
    <row r="451" spans="1:6" x14ac:dyDescent="0.2">
      <c r="A451" s="229" t="s">
        <v>1171</v>
      </c>
      <c r="B451" s="45" t="s">
        <v>364</v>
      </c>
      <c r="C451" s="46" t="s">
        <v>818</v>
      </c>
      <c r="D451" s="212">
        <v>4002</v>
      </c>
      <c r="F451" s="49">
        <v>0</v>
      </c>
    </row>
    <row r="452" spans="1:6" x14ac:dyDescent="0.2">
      <c r="A452" s="229" t="s">
        <v>93</v>
      </c>
      <c r="B452" s="45" t="s">
        <v>361</v>
      </c>
      <c r="C452" s="46"/>
      <c r="D452" s="212">
        <v>6154</v>
      </c>
      <c r="F452" s="49">
        <v>1</v>
      </c>
    </row>
    <row r="453" spans="1:6" x14ac:dyDescent="0.2">
      <c r="A453" s="229" t="s">
        <v>1077</v>
      </c>
      <c r="B453" s="45" t="s">
        <v>361</v>
      </c>
      <c r="C453" s="47"/>
      <c r="D453" s="213">
        <v>6027</v>
      </c>
      <c r="F453" s="49">
        <v>1</v>
      </c>
    </row>
  </sheetData>
  <sheetProtection password="C01D" sheet="1" objects="1" scenarios="1"/>
  <phoneticPr fontId="0" type="noConversion"/>
  <conditionalFormatting sqref="A4:A385">
    <cfRule type="expression" dxfId="4" priority="5" stopIfTrue="1">
      <formula>+F4=0</formula>
    </cfRule>
  </conditionalFormatting>
  <conditionalFormatting sqref="A386:A395">
    <cfRule type="expression" dxfId="3" priority="4" stopIfTrue="1">
      <formula>+F386=0</formula>
    </cfRule>
  </conditionalFormatting>
  <conditionalFormatting sqref="A396:A422">
    <cfRule type="expression" dxfId="2" priority="3" stopIfTrue="1">
      <formula>+F396=0</formula>
    </cfRule>
  </conditionalFormatting>
  <conditionalFormatting sqref="A423:A428">
    <cfRule type="expression" dxfId="1" priority="2" stopIfTrue="1">
      <formula>+F423=0</formula>
    </cfRule>
  </conditionalFormatting>
  <conditionalFormatting sqref="A429:A453">
    <cfRule type="expression" dxfId="0" priority="1" stopIfTrue="1">
      <formula>+F429=0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1"/>
  <sheetViews>
    <sheetView zoomScale="125" workbookViewId="0">
      <selection activeCell="B2" sqref="B2"/>
    </sheetView>
  </sheetViews>
  <sheetFormatPr defaultRowHeight="12" x14ac:dyDescent="0.2"/>
  <cols>
    <col min="1" max="1" width="1.5703125" style="663" customWidth="1"/>
    <col min="2" max="2" width="59" style="663" customWidth="1"/>
    <col min="3" max="4" width="1.28515625" style="663" customWidth="1"/>
    <col min="5" max="5" width="8" style="663" customWidth="1"/>
    <col min="6" max="6" width="7.140625" style="663" customWidth="1"/>
    <col min="7" max="11" width="9.140625" style="663"/>
    <col min="12" max="12" width="3" style="663" customWidth="1"/>
    <col min="13" max="16384" width="9.140625" style="663"/>
  </cols>
  <sheetData>
    <row r="1" spans="1:12" ht="5.25" customHeight="1" x14ac:dyDescent="0.2"/>
    <row r="2" spans="1:12" ht="24" customHeight="1" x14ac:dyDescent="0.25">
      <c r="A2" s="697"/>
      <c r="B2" s="698" t="s">
        <v>55</v>
      </c>
      <c r="C2" s="699"/>
      <c r="D2" s="699"/>
      <c r="E2" s="699"/>
      <c r="F2" s="699"/>
      <c r="G2" s="699"/>
      <c r="H2" s="699"/>
      <c r="I2" s="699"/>
      <c r="J2" s="699"/>
      <c r="K2" s="699"/>
      <c r="L2" s="700"/>
    </row>
    <row r="3" spans="1:12" ht="15" customHeight="1" x14ac:dyDescent="0.2">
      <c r="A3" s="701"/>
      <c r="B3" s="702"/>
      <c r="C3" s="702"/>
      <c r="D3" s="702"/>
      <c r="E3" s="702"/>
      <c r="F3" s="702"/>
      <c r="G3" s="702"/>
      <c r="H3" s="702"/>
      <c r="I3" s="702"/>
      <c r="J3" s="702"/>
      <c r="K3" s="702"/>
      <c r="L3" s="703"/>
    </row>
    <row r="4" spans="1:12" ht="15" customHeight="1" x14ac:dyDescent="0.2">
      <c r="A4" s="701"/>
      <c r="B4" s="707" t="s">
        <v>21</v>
      </c>
      <c r="C4" s="702"/>
      <c r="D4" s="702"/>
      <c r="E4" s="707"/>
      <c r="F4" s="707"/>
      <c r="G4" s="702"/>
      <c r="H4" s="702"/>
      <c r="I4" s="702"/>
      <c r="J4" s="702"/>
      <c r="K4" s="702"/>
      <c r="L4" s="703"/>
    </row>
    <row r="5" spans="1:12" ht="15" customHeight="1" x14ac:dyDescent="0.2">
      <c r="A5" s="701"/>
      <c r="B5" s="707" t="s">
        <v>22</v>
      </c>
      <c r="C5" s="702"/>
      <c r="D5" s="702"/>
      <c r="E5" s="707"/>
      <c r="F5" s="707"/>
      <c r="G5" s="702"/>
      <c r="H5" s="702"/>
      <c r="I5" s="702"/>
      <c r="J5" s="702"/>
      <c r="K5" s="702"/>
      <c r="L5" s="703"/>
    </row>
    <row r="6" spans="1:12" ht="15" customHeight="1" x14ac:dyDescent="0.2">
      <c r="A6" s="701"/>
      <c r="B6" s="707" t="s">
        <v>28</v>
      </c>
      <c r="C6" s="702"/>
      <c r="D6" s="702"/>
      <c r="E6" s="707"/>
      <c r="F6" s="707"/>
      <c r="G6" s="702"/>
      <c r="H6" s="702"/>
      <c r="I6" s="702"/>
      <c r="J6" s="702"/>
      <c r="K6" s="702"/>
      <c r="L6" s="703"/>
    </row>
    <row r="7" spans="1:12" ht="15" customHeight="1" x14ac:dyDescent="0.2">
      <c r="A7" s="701"/>
      <c r="B7" s="707" t="s">
        <v>29</v>
      </c>
      <c r="C7" s="702"/>
      <c r="D7" s="702"/>
      <c r="E7" s="707"/>
      <c r="F7" s="707"/>
      <c r="G7" s="702"/>
      <c r="H7" s="702"/>
      <c r="I7" s="702"/>
      <c r="J7" s="702"/>
      <c r="K7" s="702"/>
      <c r="L7" s="703"/>
    </row>
    <row r="8" spans="1:12" ht="15" customHeight="1" x14ac:dyDescent="0.2">
      <c r="A8" s="701"/>
      <c r="B8" s="707" t="s">
        <v>30</v>
      </c>
      <c r="C8" s="702"/>
      <c r="D8" s="702"/>
      <c r="E8" s="707"/>
      <c r="F8" s="707"/>
      <c r="G8" s="702"/>
      <c r="H8" s="702"/>
      <c r="I8" s="702"/>
      <c r="J8" s="702"/>
      <c r="K8" s="702"/>
      <c r="L8" s="703"/>
    </row>
    <row r="9" spans="1:12" ht="26.25" customHeight="1" x14ac:dyDescent="0.2">
      <c r="A9" s="701"/>
      <c r="B9" s="707" t="s">
        <v>31</v>
      </c>
      <c r="C9" s="702"/>
      <c r="D9" s="702"/>
      <c r="E9" s="707"/>
      <c r="F9" s="707"/>
      <c r="G9" s="702"/>
      <c r="H9" s="702"/>
      <c r="I9" s="702"/>
      <c r="J9" s="702"/>
      <c r="K9" s="702"/>
      <c r="L9" s="703"/>
    </row>
    <row r="10" spans="1:12" ht="15" customHeight="1" x14ac:dyDescent="0.2">
      <c r="A10" s="701"/>
      <c r="B10" s="707" t="s">
        <v>32</v>
      </c>
      <c r="C10" s="702"/>
      <c r="D10" s="702"/>
      <c r="E10" s="707"/>
      <c r="F10" s="707"/>
      <c r="G10" s="702"/>
      <c r="H10" s="702"/>
      <c r="I10" s="702"/>
      <c r="J10" s="702"/>
      <c r="K10" s="702"/>
      <c r="L10" s="703"/>
    </row>
    <row r="11" spans="1:12" ht="17.25" customHeight="1" x14ac:dyDescent="0.2">
      <c r="A11" s="701"/>
      <c r="B11" s="707" t="s">
        <v>33</v>
      </c>
      <c r="C11" s="702"/>
      <c r="D11" s="702"/>
      <c r="E11" s="707"/>
      <c r="F11" s="707"/>
      <c r="G11" s="702"/>
      <c r="H11" s="702"/>
      <c r="I11" s="702"/>
      <c r="J11" s="702"/>
      <c r="K11" s="702"/>
      <c r="L11" s="703"/>
    </row>
    <row r="12" spans="1:12" ht="54" customHeight="1" x14ac:dyDescent="0.2">
      <c r="A12" s="701"/>
      <c r="B12" s="707" t="s">
        <v>910</v>
      </c>
      <c r="C12" s="702"/>
      <c r="D12" s="702"/>
      <c r="E12" s="702"/>
      <c r="F12" s="707"/>
      <c r="G12" s="702"/>
      <c r="H12" s="702"/>
      <c r="I12" s="702"/>
      <c r="J12" s="702"/>
      <c r="K12" s="702"/>
      <c r="L12" s="703"/>
    </row>
    <row r="13" spans="1:12" ht="32.25" customHeight="1" x14ac:dyDescent="0.2">
      <c r="A13" s="701"/>
      <c r="B13" s="707" t="s">
        <v>34</v>
      </c>
      <c r="C13" s="702"/>
      <c r="D13" s="702"/>
      <c r="E13" s="702"/>
      <c r="F13" s="707"/>
      <c r="G13" s="702"/>
      <c r="H13" s="702"/>
      <c r="I13" s="702"/>
      <c r="J13" s="702"/>
      <c r="K13" s="702"/>
      <c r="L13" s="703"/>
    </row>
    <row r="14" spans="1:12" ht="30.75" customHeight="1" x14ac:dyDescent="0.2">
      <c r="A14" s="701"/>
      <c r="B14" s="707" t="s">
        <v>35</v>
      </c>
      <c r="C14" s="702"/>
      <c r="D14" s="702"/>
      <c r="E14" s="702"/>
      <c r="F14" s="707"/>
      <c r="G14" s="702"/>
      <c r="H14" s="702"/>
      <c r="I14" s="702"/>
      <c r="J14" s="702"/>
      <c r="K14" s="702"/>
      <c r="L14" s="703"/>
    </row>
    <row r="15" spans="1:12" ht="30.75" customHeight="1" x14ac:dyDescent="0.2">
      <c r="A15" s="701"/>
      <c r="B15" s="707" t="s">
        <v>36</v>
      </c>
      <c r="C15" s="702"/>
      <c r="D15" s="702"/>
      <c r="E15" s="702"/>
      <c r="F15" s="707"/>
      <c r="G15" s="702"/>
      <c r="H15" s="702"/>
      <c r="I15" s="702"/>
      <c r="J15" s="702"/>
      <c r="K15" s="702"/>
      <c r="L15" s="703"/>
    </row>
    <row r="16" spans="1:12" ht="30.75" customHeight="1" x14ac:dyDescent="0.2">
      <c r="A16" s="701"/>
      <c r="B16" s="707" t="s">
        <v>37</v>
      </c>
      <c r="C16" s="702"/>
      <c r="D16" s="702"/>
      <c r="E16" s="702"/>
      <c r="F16" s="707"/>
      <c r="G16" s="702"/>
      <c r="H16" s="702"/>
      <c r="I16" s="702"/>
      <c r="J16" s="702"/>
      <c r="K16" s="702"/>
      <c r="L16" s="703"/>
    </row>
    <row r="17" spans="1:12" ht="31.5" customHeight="1" x14ac:dyDescent="0.2">
      <c r="A17" s="701"/>
      <c r="B17" s="707" t="s">
        <v>38</v>
      </c>
      <c r="C17" s="702"/>
      <c r="D17" s="702"/>
      <c r="E17" s="702"/>
      <c r="F17" s="707"/>
      <c r="G17" s="702"/>
      <c r="H17" s="702"/>
      <c r="I17" s="702"/>
      <c r="J17" s="702"/>
      <c r="K17" s="702"/>
      <c r="L17" s="703"/>
    </row>
    <row r="18" spans="1:12" ht="16.5" customHeight="1" x14ac:dyDescent="0.2">
      <c r="A18" s="701"/>
      <c r="B18" s="707" t="s">
        <v>39</v>
      </c>
      <c r="C18" s="702"/>
      <c r="D18" s="702"/>
      <c r="E18" s="702"/>
      <c r="F18" s="707"/>
      <c r="G18" s="702"/>
      <c r="H18" s="702"/>
      <c r="I18" s="702"/>
      <c r="J18" s="702"/>
      <c r="K18" s="702"/>
      <c r="L18" s="703"/>
    </row>
    <row r="19" spans="1:12" ht="15.75" customHeight="1" x14ac:dyDescent="0.2">
      <c r="A19" s="701"/>
      <c r="B19" s="707" t="s">
        <v>40</v>
      </c>
      <c r="C19" s="702"/>
      <c r="D19" s="702"/>
      <c r="E19" s="702"/>
      <c r="F19" s="707"/>
      <c r="G19" s="702"/>
      <c r="H19" s="702"/>
      <c r="I19" s="702"/>
      <c r="J19" s="702"/>
      <c r="K19" s="702"/>
      <c r="L19" s="703"/>
    </row>
    <row r="20" spans="1:12" ht="40.5" customHeight="1" x14ac:dyDescent="0.2">
      <c r="A20" s="701"/>
      <c r="B20" s="707" t="s">
        <v>911</v>
      </c>
      <c r="C20" s="702"/>
      <c r="D20" s="702"/>
      <c r="E20" s="702"/>
      <c r="F20" s="707"/>
      <c r="G20" s="702"/>
      <c r="H20" s="702"/>
      <c r="I20" s="702"/>
      <c r="J20" s="702"/>
      <c r="K20" s="702"/>
      <c r="L20" s="703"/>
    </row>
    <row r="21" spans="1:12" x14ac:dyDescent="0.2">
      <c r="A21" s="704"/>
      <c r="B21" s="705"/>
      <c r="C21" s="705"/>
      <c r="D21" s="705"/>
      <c r="E21" s="705"/>
      <c r="F21" s="705"/>
      <c r="G21" s="705"/>
      <c r="H21" s="705"/>
      <c r="I21" s="705"/>
      <c r="J21" s="705"/>
      <c r="K21" s="705"/>
      <c r="L21" s="706"/>
    </row>
  </sheetData>
  <sheetProtection password="C01D" sheet="1" objects="1" scenarios="1"/>
  <phoneticPr fontId="15"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86"/>
  <sheetViews>
    <sheetView workbookViewId="0"/>
  </sheetViews>
  <sheetFormatPr defaultRowHeight="12.75" x14ac:dyDescent="0.2"/>
  <cols>
    <col min="21" max="21" width="25.42578125" customWidth="1"/>
  </cols>
  <sheetData>
    <row r="1" spans="1:21" x14ac:dyDescent="0.2">
      <c r="A1" t="s">
        <v>366</v>
      </c>
      <c r="B1" t="s">
        <v>367</v>
      </c>
      <c r="C1" t="s">
        <v>368</v>
      </c>
      <c r="D1" t="s">
        <v>369</v>
      </c>
      <c r="E1" t="s">
        <v>370</v>
      </c>
      <c r="F1" t="s">
        <v>371</v>
      </c>
      <c r="G1" t="s">
        <v>372</v>
      </c>
      <c r="H1" t="s">
        <v>373</v>
      </c>
      <c r="I1" t="s">
        <v>374</v>
      </c>
      <c r="J1" t="s">
        <v>375</v>
      </c>
      <c r="K1" t="s">
        <v>376</v>
      </c>
      <c r="L1" t="s">
        <v>377</v>
      </c>
      <c r="M1" t="s">
        <v>378</v>
      </c>
      <c r="N1" t="s">
        <v>379</v>
      </c>
      <c r="O1" t="s">
        <v>380</v>
      </c>
      <c r="P1" t="s">
        <v>381</v>
      </c>
      <c r="Q1" t="s">
        <v>382</v>
      </c>
      <c r="R1" t="s">
        <v>383</v>
      </c>
      <c r="S1" t="s">
        <v>384</v>
      </c>
      <c r="T1" t="s">
        <v>385</v>
      </c>
      <c r="U1" t="s">
        <v>386</v>
      </c>
    </row>
    <row r="2" spans="1:21" x14ac:dyDescent="0.2">
      <c r="A2">
        <v>4001</v>
      </c>
      <c r="B2" s="44">
        <v>400</v>
      </c>
      <c r="C2" s="44">
        <v>400</v>
      </c>
      <c r="D2" s="44">
        <v>400</v>
      </c>
      <c r="E2" s="44">
        <v>400</v>
      </c>
      <c r="F2" s="44">
        <v>400</v>
      </c>
      <c r="G2" s="44">
        <v>400</v>
      </c>
      <c r="H2" s="44">
        <v>400</v>
      </c>
      <c r="I2" s="44">
        <v>400</v>
      </c>
      <c r="J2" s="44">
        <v>400</v>
      </c>
      <c r="K2" s="44">
        <v>400</v>
      </c>
      <c r="L2" s="44">
        <v>400</v>
      </c>
      <c r="M2" s="44">
        <v>400</v>
      </c>
      <c r="N2" s="44">
        <v>400</v>
      </c>
      <c r="O2" s="44">
        <v>400</v>
      </c>
      <c r="P2" s="44">
        <v>400</v>
      </c>
      <c r="Q2" s="44">
        <v>400</v>
      </c>
      <c r="R2" s="44">
        <v>400</v>
      </c>
      <c r="S2" s="44">
        <v>400</v>
      </c>
      <c r="T2" s="44">
        <v>400</v>
      </c>
      <c r="U2" t="s">
        <v>615</v>
      </c>
    </row>
    <row r="3" spans="1:21" x14ac:dyDescent="0.2">
      <c r="A3">
        <v>4002</v>
      </c>
      <c r="B3" s="44">
        <v>302.29000000000002</v>
      </c>
      <c r="C3" s="44">
        <v>302.29000000000002</v>
      </c>
      <c r="D3" s="44">
        <v>302.29000000000002</v>
      </c>
      <c r="E3" s="44">
        <v>302.29000000000002</v>
      </c>
      <c r="F3" s="44">
        <v>302.29000000000002</v>
      </c>
      <c r="G3" s="44">
        <v>302.29000000000002</v>
      </c>
      <c r="H3" s="44">
        <v>302.29000000000002</v>
      </c>
      <c r="I3" s="44">
        <v>302.29000000000002</v>
      </c>
      <c r="J3" s="44">
        <v>302.29000000000002</v>
      </c>
      <c r="K3" s="44">
        <v>302.29000000000002</v>
      </c>
      <c r="L3" s="44">
        <v>302.29000000000002</v>
      </c>
      <c r="M3" s="44">
        <v>302.29000000000002</v>
      </c>
      <c r="N3" s="44">
        <v>302.29000000000002</v>
      </c>
      <c r="O3" s="44">
        <v>302.29000000000002</v>
      </c>
      <c r="P3" s="44">
        <v>302.29000000000002</v>
      </c>
      <c r="Q3" s="44">
        <v>302.29000000000002</v>
      </c>
      <c r="R3" s="44">
        <v>302.29000000000002</v>
      </c>
      <c r="S3" s="44">
        <v>0</v>
      </c>
      <c r="T3" s="44">
        <v>0</v>
      </c>
      <c r="U3" t="s">
        <v>737</v>
      </c>
    </row>
    <row r="4" spans="1:21" x14ac:dyDescent="0.2">
      <c r="A4">
        <v>4003</v>
      </c>
      <c r="B4" s="44">
        <v>302.29000000000002</v>
      </c>
      <c r="C4" s="44">
        <v>302.29000000000002</v>
      </c>
      <c r="D4" s="44">
        <v>302.29000000000002</v>
      </c>
      <c r="E4" s="44">
        <v>302.29000000000002</v>
      </c>
      <c r="F4" s="44">
        <v>302.29000000000002</v>
      </c>
      <c r="G4" s="44">
        <v>302.29000000000002</v>
      </c>
      <c r="H4" s="44">
        <v>302.29000000000002</v>
      </c>
      <c r="I4" s="44">
        <v>302.29000000000002</v>
      </c>
      <c r="J4" s="44">
        <v>302.29000000000002</v>
      </c>
      <c r="K4" s="44">
        <v>302.29000000000002</v>
      </c>
      <c r="L4" s="44">
        <v>302.29000000000002</v>
      </c>
      <c r="M4" s="44">
        <v>302.29000000000002</v>
      </c>
      <c r="N4" s="44">
        <v>302.29000000000002</v>
      </c>
      <c r="O4" s="44">
        <v>302.29000000000002</v>
      </c>
      <c r="P4" s="44">
        <v>302.29000000000002</v>
      </c>
      <c r="Q4" s="44">
        <v>302.29000000000002</v>
      </c>
      <c r="R4" s="44">
        <v>302.29000000000002</v>
      </c>
      <c r="S4" s="44">
        <v>0</v>
      </c>
      <c r="T4" s="44">
        <v>0</v>
      </c>
      <c r="U4" t="s">
        <v>491</v>
      </c>
    </row>
    <row r="5" spans="1:21" x14ac:dyDescent="0.2">
      <c r="A5">
        <v>4004</v>
      </c>
      <c r="B5" s="44">
        <v>302.29000000000002</v>
      </c>
      <c r="C5" s="44">
        <v>302.29000000000002</v>
      </c>
      <c r="D5" s="44">
        <v>302.29000000000002</v>
      </c>
      <c r="E5" s="44">
        <v>302.29000000000002</v>
      </c>
      <c r="F5" s="44">
        <v>302.29000000000002</v>
      </c>
      <c r="G5" s="44">
        <v>302.29000000000002</v>
      </c>
      <c r="H5" s="44">
        <v>302.29000000000002</v>
      </c>
      <c r="I5" s="44">
        <v>302.29000000000002</v>
      </c>
      <c r="J5" s="44">
        <v>302.29000000000002</v>
      </c>
      <c r="K5" s="44">
        <v>302.29000000000002</v>
      </c>
      <c r="L5" s="44">
        <v>302.29000000000002</v>
      </c>
      <c r="M5" s="44">
        <v>302.29000000000002</v>
      </c>
      <c r="N5" s="44">
        <v>302.29000000000002</v>
      </c>
      <c r="O5" s="44">
        <v>302.29000000000002</v>
      </c>
      <c r="P5" s="44">
        <v>302.29000000000002</v>
      </c>
      <c r="Q5" s="44">
        <v>302.29000000000002</v>
      </c>
      <c r="R5" s="44">
        <v>302.29000000000002</v>
      </c>
      <c r="S5" s="44">
        <v>0</v>
      </c>
      <c r="T5" s="44">
        <v>0</v>
      </c>
      <c r="U5" t="s">
        <v>517</v>
      </c>
    </row>
    <row r="6" spans="1:21" x14ac:dyDescent="0.2">
      <c r="A6">
        <v>4005</v>
      </c>
      <c r="B6" s="44">
        <v>302.29000000000002</v>
      </c>
      <c r="C6" s="44">
        <v>302.29000000000002</v>
      </c>
      <c r="D6" s="44">
        <v>302.29000000000002</v>
      </c>
      <c r="E6" s="44">
        <v>302.29000000000002</v>
      </c>
      <c r="F6" s="44">
        <v>302.29000000000002</v>
      </c>
      <c r="G6" s="44">
        <v>302.29000000000002</v>
      </c>
      <c r="H6" s="44">
        <v>302.29000000000002</v>
      </c>
      <c r="I6" s="44">
        <v>302.29000000000002</v>
      </c>
      <c r="J6" s="44">
        <v>302.29000000000002</v>
      </c>
      <c r="K6" s="44">
        <v>302.29000000000002</v>
      </c>
      <c r="L6" s="44">
        <v>302.29000000000002</v>
      </c>
      <c r="M6" s="44">
        <v>302.29000000000002</v>
      </c>
      <c r="N6" s="44">
        <v>302.29000000000002</v>
      </c>
      <c r="O6" s="44">
        <v>302.29000000000002</v>
      </c>
      <c r="P6" s="44">
        <v>302.29000000000002</v>
      </c>
      <c r="Q6" s="44">
        <v>302.29000000000002</v>
      </c>
      <c r="R6" s="44">
        <v>302.29000000000002</v>
      </c>
      <c r="S6" s="44">
        <v>0</v>
      </c>
      <c r="T6" s="44">
        <v>0</v>
      </c>
      <c r="U6" t="s">
        <v>671</v>
      </c>
    </row>
    <row r="7" spans="1:21" x14ac:dyDescent="0.2">
      <c r="A7">
        <v>4006</v>
      </c>
      <c r="B7" s="44">
        <v>302.29000000000002</v>
      </c>
      <c r="C7" s="44">
        <v>302.29000000000002</v>
      </c>
      <c r="D7" s="44">
        <v>302.29000000000002</v>
      </c>
      <c r="E7" s="44">
        <v>302.29000000000002</v>
      </c>
      <c r="F7" s="44">
        <v>302.29000000000002</v>
      </c>
      <c r="G7" s="44">
        <v>302.29000000000002</v>
      </c>
      <c r="H7" s="44">
        <v>302.29000000000002</v>
      </c>
      <c r="I7" s="44">
        <v>302.29000000000002</v>
      </c>
      <c r="J7" s="44">
        <v>302.29000000000002</v>
      </c>
      <c r="K7" s="44">
        <v>302.29000000000002</v>
      </c>
      <c r="L7" s="44">
        <v>302.29000000000002</v>
      </c>
      <c r="M7" s="44">
        <v>302.29000000000002</v>
      </c>
      <c r="N7" s="44">
        <v>302.29000000000002</v>
      </c>
      <c r="O7" s="44">
        <v>302.29000000000002</v>
      </c>
      <c r="P7" s="44">
        <v>302.29000000000002</v>
      </c>
      <c r="Q7" s="44">
        <v>302.29000000000002</v>
      </c>
      <c r="R7" s="44">
        <v>302.29000000000002</v>
      </c>
      <c r="S7" s="44">
        <v>0</v>
      </c>
      <c r="T7" s="44">
        <v>0</v>
      </c>
      <c r="U7" t="s">
        <v>1068</v>
      </c>
    </row>
    <row r="8" spans="1:21" x14ac:dyDescent="0.2">
      <c r="A8">
        <v>4007</v>
      </c>
      <c r="B8" s="44">
        <v>302.29000000000002</v>
      </c>
      <c r="C8" s="44">
        <v>302.29000000000002</v>
      </c>
      <c r="D8" s="44">
        <v>302.29000000000002</v>
      </c>
      <c r="E8" s="44">
        <v>302.29000000000002</v>
      </c>
      <c r="F8" s="44">
        <v>302.29000000000002</v>
      </c>
      <c r="G8" s="44">
        <v>302.29000000000002</v>
      </c>
      <c r="H8" s="44">
        <v>302.29000000000002</v>
      </c>
      <c r="I8" s="44">
        <v>302.29000000000002</v>
      </c>
      <c r="J8" s="44">
        <v>302.29000000000002</v>
      </c>
      <c r="K8" s="44">
        <v>302.29000000000002</v>
      </c>
      <c r="L8" s="44">
        <v>302.29000000000002</v>
      </c>
      <c r="M8" s="44">
        <v>302.29000000000002</v>
      </c>
      <c r="N8" s="44">
        <v>302.29000000000002</v>
      </c>
      <c r="O8" s="44">
        <v>302.29000000000002</v>
      </c>
      <c r="P8" s="44">
        <v>302.29000000000002</v>
      </c>
      <c r="Q8" s="44">
        <v>302.29000000000002</v>
      </c>
      <c r="R8" s="44">
        <v>302.29000000000002</v>
      </c>
      <c r="S8" s="44">
        <v>0</v>
      </c>
      <c r="T8" s="44">
        <v>0</v>
      </c>
      <c r="U8" t="s">
        <v>686</v>
      </c>
    </row>
    <row r="9" spans="1:21" x14ac:dyDescent="0.2">
      <c r="A9">
        <v>4008</v>
      </c>
      <c r="B9" s="44">
        <v>302.29000000000002</v>
      </c>
      <c r="C9" s="44">
        <v>302.29000000000002</v>
      </c>
      <c r="D9" s="44">
        <v>302.29000000000002</v>
      </c>
      <c r="E9" s="44">
        <v>302.29000000000002</v>
      </c>
      <c r="F9" s="44">
        <v>302.29000000000002</v>
      </c>
      <c r="G9" s="44">
        <v>302.29000000000002</v>
      </c>
      <c r="H9" s="44">
        <v>302.29000000000002</v>
      </c>
      <c r="I9" s="44">
        <v>302.29000000000002</v>
      </c>
      <c r="J9" s="44">
        <v>302.29000000000002</v>
      </c>
      <c r="K9" s="44">
        <v>302.29000000000002</v>
      </c>
      <c r="L9" s="44">
        <v>302.29000000000002</v>
      </c>
      <c r="M9" s="44">
        <v>302.29000000000002</v>
      </c>
      <c r="N9" s="44">
        <v>302.29000000000002</v>
      </c>
      <c r="O9" s="44">
        <v>302.29000000000002</v>
      </c>
      <c r="P9" s="44">
        <v>302.29000000000002</v>
      </c>
      <c r="Q9" s="44">
        <v>302.29000000000002</v>
      </c>
      <c r="R9" s="44">
        <v>302.29000000000002</v>
      </c>
      <c r="S9" s="44">
        <v>0</v>
      </c>
      <c r="T9" s="44">
        <v>0</v>
      </c>
      <c r="U9" t="s">
        <v>1193</v>
      </c>
    </row>
    <row r="10" spans="1:21" x14ac:dyDescent="0.2">
      <c r="A10">
        <v>4011</v>
      </c>
      <c r="B10" s="44">
        <v>207.22</v>
      </c>
      <c r="C10" s="44">
        <v>207.22</v>
      </c>
      <c r="D10" s="44">
        <v>207.22</v>
      </c>
      <c r="E10" s="44">
        <v>207.22</v>
      </c>
      <c r="F10" s="44">
        <v>207.22</v>
      </c>
      <c r="G10" s="44">
        <v>207.22</v>
      </c>
      <c r="H10" s="44">
        <v>207.22</v>
      </c>
      <c r="I10" s="44">
        <v>207.22</v>
      </c>
      <c r="J10" s="44">
        <v>207.22</v>
      </c>
      <c r="K10" s="44">
        <v>207.22</v>
      </c>
      <c r="L10" s="44">
        <v>207.22</v>
      </c>
      <c r="M10" s="44">
        <v>207.22</v>
      </c>
      <c r="N10" s="44">
        <v>326.33</v>
      </c>
      <c r="O10" s="44">
        <v>207.22</v>
      </c>
      <c r="P10" s="44">
        <v>207.22</v>
      </c>
      <c r="Q10" s="44">
        <v>207.22</v>
      </c>
      <c r="R10" s="44">
        <v>207.22</v>
      </c>
      <c r="S10" s="44">
        <v>304.58999999999997</v>
      </c>
      <c r="T10" s="44">
        <v>255.61</v>
      </c>
      <c r="U10" t="s">
        <v>697</v>
      </c>
    </row>
    <row r="11" spans="1:21" x14ac:dyDescent="0.2">
      <c r="A11">
        <v>4012</v>
      </c>
      <c r="B11" s="44">
        <v>250</v>
      </c>
      <c r="C11" s="44">
        <v>250</v>
      </c>
      <c r="D11" s="44">
        <v>250</v>
      </c>
      <c r="E11" s="44">
        <v>250</v>
      </c>
      <c r="F11" s="44">
        <v>250</v>
      </c>
      <c r="G11" s="44">
        <v>250</v>
      </c>
      <c r="H11" s="44">
        <v>250</v>
      </c>
      <c r="I11" s="44">
        <v>250</v>
      </c>
      <c r="J11" s="44">
        <v>250</v>
      </c>
      <c r="K11" s="44">
        <v>250</v>
      </c>
      <c r="L11" s="44">
        <v>250</v>
      </c>
      <c r="M11" s="44">
        <v>250</v>
      </c>
      <c r="N11" s="44">
        <v>300.13</v>
      </c>
      <c r="O11" s="44">
        <v>250</v>
      </c>
      <c r="P11" s="44">
        <v>250</v>
      </c>
      <c r="Q11" s="44">
        <v>250</v>
      </c>
      <c r="R11" s="44">
        <v>250</v>
      </c>
      <c r="S11" s="44">
        <v>294.12</v>
      </c>
      <c r="T11" s="44">
        <v>240.43</v>
      </c>
      <c r="U11" t="s">
        <v>535</v>
      </c>
    </row>
    <row r="12" spans="1:21" x14ac:dyDescent="0.2">
      <c r="A12">
        <v>4013</v>
      </c>
      <c r="B12" s="44">
        <v>302.29000000000002</v>
      </c>
      <c r="C12" s="44">
        <v>302.29000000000002</v>
      </c>
      <c r="D12" s="44">
        <v>302.29000000000002</v>
      </c>
      <c r="E12" s="44">
        <v>302.29000000000002</v>
      </c>
      <c r="F12" s="44">
        <v>302.29000000000002</v>
      </c>
      <c r="G12" s="44">
        <v>302.29000000000002</v>
      </c>
      <c r="H12" s="44">
        <v>302.29000000000002</v>
      </c>
      <c r="I12" s="44">
        <v>302.29000000000002</v>
      </c>
      <c r="J12" s="44">
        <v>302.29000000000002</v>
      </c>
      <c r="K12" s="44">
        <v>302.29000000000002</v>
      </c>
      <c r="L12" s="44">
        <v>302.29000000000002</v>
      </c>
      <c r="M12" s="44">
        <v>302.29000000000002</v>
      </c>
      <c r="N12" s="44">
        <v>302.29000000000002</v>
      </c>
      <c r="O12" s="44">
        <v>302.29000000000002</v>
      </c>
      <c r="P12" s="44">
        <v>302.29000000000002</v>
      </c>
      <c r="Q12" s="44">
        <v>302.29000000000002</v>
      </c>
      <c r="R12" s="44">
        <v>302.29000000000002</v>
      </c>
      <c r="S12" s="44">
        <v>0</v>
      </c>
      <c r="T12" s="44">
        <v>0</v>
      </c>
      <c r="U12" t="s">
        <v>643</v>
      </c>
    </row>
    <row r="13" spans="1:21" x14ac:dyDescent="0.2">
      <c r="A13">
        <v>4014</v>
      </c>
      <c r="B13" s="44">
        <v>302.29000000000002</v>
      </c>
      <c r="C13" s="44">
        <v>302.29000000000002</v>
      </c>
      <c r="D13" s="44">
        <v>302.29000000000002</v>
      </c>
      <c r="E13" s="44">
        <v>302.29000000000002</v>
      </c>
      <c r="F13" s="44">
        <v>302.29000000000002</v>
      </c>
      <c r="G13" s="44">
        <v>302.29000000000002</v>
      </c>
      <c r="H13" s="44">
        <v>302.29000000000002</v>
      </c>
      <c r="I13" s="44">
        <v>302.29000000000002</v>
      </c>
      <c r="J13" s="44">
        <v>302.29000000000002</v>
      </c>
      <c r="K13" s="44">
        <v>302.29000000000002</v>
      </c>
      <c r="L13" s="44">
        <v>302.29000000000002</v>
      </c>
      <c r="M13" s="44">
        <v>302.29000000000002</v>
      </c>
      <c r="N13" s="44">
        <v>302.29000000000002</v>
      </c>
      <c r="O13" s="44">
        <v>302.29000000000002</v>
      </c>
      <c r="P13" s="44">
        <v>302.29000000000002</v>
      </c>
      <c r="Q13" s="44">
        <v>302.29000000000002</v>
      </c>
      <c r="R13" s="44">
        <v>302.29000000000002</v>
      </c>
      <c r="S13" s="44">
        <v>0</v>
      </c>
      <c r="T13" s="44">
        <v>0</v>
      </c>
      <c r="U13" t="s">
        <v>520</v>
      </c>
    </row>
    <row r="14" spans="1:21" x14ac:dyDescent="0.2">
      <c r="A14">
        <v>4015</v>
      </c>
      <c r="B14" s="44">
        <v>302.29000000000002</v>
      </c>
      <c r="C14" s="44">
        <v>302.29000000000002</v>
      </c>
      <c r="D14" s="44">
        <v>302.29000000000002</v>
      </c>
      <c r="E14" s="44">
        <v>302.29000000000002</v>
      </c>
      <c r="F14" s="44">
        <v>302.29000000000002</v>
      </c>
      <c r="G14" s="44">
        <v>302.29000000000002</v>
      </c>
      <c r="H14" s="44">
        <v>302.29000000000002</v>
      </c>
      <c r="I14" s="44">
        <v>302.29000000000002</v>
      </c>
      <c r="J14" s="44">
        <v>302.29000000000002</v>
      </c>
      <c r="K14" s="44">
        <v>302.29000000000002</v>
      </c>
      <c r="L14" s="44">
        <v>302.29000000000002</v>
      </c>
      <c r="M14" s="44">
        <v>302.29000000000002</v>
      </c>
      <c r="N14" s="44">
        <v>302.29000000000002</v>
      </c>
      <c r="O14" s="44">
        <v>302.29000000000002</v>
      </c>
      <c r="P14" s="44">
        <v>302.29000000000002</v>
      </c>
      <c r="Q14" s="44">
        <v>302.29000000000002</v>
      </c>
      <c r="R14" s="44">
        <v>302.29000000000002</v>
      </c>
      <c r="S14" s="44">
        <v>0</v>
      </c>
      <c r="T14" s="44">
        <v>0</v>
      </c>
      <c r="U14" t="s">
        <v>726</v>
      </c>
    </row>
    <row r="15" spans="1:21" x14ac:dyDescent="0.2">
      <c r="A15">
        <v>4999</v>
      </c>
      <c r="B15" s="44">
        <v>213.94</v>
      </c>
      <c r="C15" s="44">
        <v>213.94</v>
      </c>
      <c r="D15" s="44">
        <v>213.94</v>
      </c>
      <c r="E15" s="44">
        <v>213.94</v>
      </c>
      <c r="F15" s="44">
        <v>213.94</v>
      </c>
      <c r="G15" s="44">
        <v>213.94</v>
      </c>
      <c r="H15" s="44">
        <v>213.94</v>
      </c>
      <c r="I15" s="44">
        <v>213.94</v>
      </c>
      <c r="J15" s="44">
        <v>213.94</v>
      </c>
      <c r="K15" s="44">
        <v>213.94</v>
      </c>
      <c r="L15" s="44">
        <v>213.94</v>
      </c>
      <c r="M15" s="44">
        <v>213.94</v>
      </c>
      <c r="N15" s="44">
        <v>320.20999999999998</v>
      </c>
      <c r="O15" s="44">
        <v>213.94</v>
      </c>
      <c r="P15" s="44">
        <v>213.94</v>
      </c>
      <c r="Q15" s="44">
        <v>213.94</v>
      </c>
      <c r="R15" s="44">
        <v>213.94</v>
      </c>
      <c r="S15" s="44">
        <v>302.29000000000002</v>
      </c>
      <c r="T15" s="44">
        <v>252.86</v>
      </c>
      <c r="U15" t="s">
        <v>727</v>
      </c>
    </row>
    <row r="16" spans="1:21" x14ac:dyDescent="0.2">
      <c r="A16">
        <v>5001</v>
      </c>
      <c r="B16" s="44">
        <v>186.15</v>
      </c>
      <c r="C16" s="44">
        <v>186.15</v>
      </c>
      <c r="D16" s="44">
        <v>186.15</v>
      </c>
      <c r="E16" s="44">
        <v>186.15</v>
      </c>
      <c r="F16" s="44">
        <v>186.15</v>
      </c>
      <c r="G16" s="44">
        <v>1000</v>
      </c>
      <c r="H16" s="44">
        <v>500</v>
      </c>
      <c r="I16" s="44">
        <v>186.15</v>
      </c>
      <c r="J16" s="44">
        <v>186.15</v>
      </c>
      <c r="K16" s="44">
        <v>1200</v>
      </c>
      <c r="L16" s="44">
        <v>186.15</v>
      </c>
      <c r="M16" s="44">
        <v>186.15</v>
      </c>
      <c r="N16" s="44">
        <v>203.38</v>
      </c>
      <c r="O16" s="44">
        <v>186.15</v>
      </c>
      <c r="P16" s="44">
        <v>186.15</v>
      </c>
      <c r="Q16" s="44">
        <v>186.15</v>
      </c>
      <c r="R16" s="44">
        <v>186.15</v>
      </c>
      <c r="S16" s="44">
        <v>190.02</v>
      </c>
      <c r="T16" s="44">
        <v>177.73</v>
      </c>
      <c r="U16" t="s">
        <v>618</v>
      </c>
    </row>
    <row r="17" spans="1:21" x14ac:dyDescent="0.2">
      <c r="A17">
        <v>5002</v>
      </c>
      <c r="B17" s="44">
        <v>191.01</v>
      </c>
      <c r="C17" s="44">
        <v>191.01</v>
      </c>
      <c r="D17" s="44">
        <v>191.01</v>
      </c>
      <c r="E17" s="44">
        <v>191.01</v>
      </c>
      <c r="F17" s="44">
        <v>191.01</v>
      </c>
      <c r="G17" s="44">
        <v>191.01</v>
      </c>
      <c r="H17" s="44">
        <v>191.01</v>
      </c>
      <c r="I17" s="44">
        <v>191.01</v>
      </c>
      <c r="J17" s="44">
        <v>191.01</v>
      </c>
      <c r="K17" s="44">
        <v>191.01</v>
      </c>
      <c r="L17" s="44">
        <v>191.01</v>
      </c>
      <c r="M17" s="44">
        <v>191.01</v>
      </c>
      <c r="N17" s="44">
        <v>191.01</v>
      </c>
      <c r="O17" s="44">
        <v>191.01</v>
      </c>
      <c r="P17" s="44">
        <v>191.01</v>
      </c>
      <c r="Q17" s="44">
        <v>191.01</v>
      </c>
      <c r="R17" s="44">
        <v>191.01</v>
      </c>
      <c r="S17" s="44">
        <v>0</v>
      </c>
      <c r="T17" s="44">
        <v>0</v>
      </c>
      <c r="U17" t="s">
        <v>448</v>
      </c>
    </row>
    <row r="18" spans="1:21" x14ac:dyDescent="0.2">
      <c r="A18">
        <v>5003</v>
      </c>
      <c r="B18" s="44">
        <v>190</v>
      </c>
      <c r="C18" s="44">
        <v>190</v>
      </c>
      <c r="D18" s="44">
        <v>190</v>
      </c>
      <c r="E18" s="44">
        <v>190</v>
      </c>
      <c r="F18" s="44">
        <v>190</v>
      </c>
      <c r="G18" s="44">
        <v>190</v>
      </c>
      <c r="H18" s="44">
        <v>190</v>
      </c>
      <c r="I18" s="44">
        <v>190</v>
      </c>
      <c r="J18" s="44">
        <v>190</v>
      </c>
      <c r="K18" s="44">
        <v>190</v>
      </c>
      <c r="L18" s="44">
        <v>190</v>
      </c>
      <c r="M18" s="44">
        <v>190</v>
      </c>
      <c r="N18" s="44">
        <v>190</v>
      </c>
      <c r="O18" s="44">
        <v>190</v>
      </c>
      <c r="P18" s="44">
        <v>190</v>
      </c>
      <c r="Q18" s="44">
        <v>190</v>
      </c>
      <c r="R18" s="44">
        <v>190</v>
      </c>
      <c r="S18" s="44">
        <v>190</v>
      </c>
      <c r="T18" s="44">
        <v>170</v>
      </c>
      <c r="U18" t="s">
        <v>688</v>
      </c>
    </row>
    <row r="19" spans="1:21" x14ac:dyDescent="0.2">
      <c r="A19">
        <v>5004</v>
      </c>
      <c r="B19" s="44">
        <v>191.01</v>
      </c>
      <c r="C19" s="44">
        <v>191.01</v>
      </c>
      <c r="D19" s="44">
        <v>191.01</v>
      </c>
      <c r="E19" s="44">
        <v>191.01</v>
      </c>
      <c r="F19" s="44">
        <v>191.01</v>
      </c>
      <c r="G19" s="44">
        <v>191.01</v>
      </c>
      <c r="H19" s="44">
        <v>191.01</v>
      </c>
      <c r="I19" s="44">
        <v>191.01</v>
      </c>
      <c r="J19" s="44">
        <v>191.01</v>
      </c>
      <c r="K19" s="44">
        <v>191.01</v>
      </c>
      <c r="L19" s="44">
        <v>191.01</v>
      </c>
      <c r="M19" s="44">
        <v>191.01</v>
      </c>
      <c r="N19" s="44">
        <v>191.01</v>
      </c>
      <c r="O19" s="44">
        <v>191.01</v>
      </c>
      <c r="P19" s="44">
        <v>191.01</v>
      </c>
      <c r="Q19" s="44">
        <v>191.01</v>
      </c>
      <c r="R19" s="44">
        <v>191.01</v>
      </c>
      <c r="S19" s="44">
        <v>0</v>
      </c>
      <c r="T19" s="44">
        <v>0</v>
      </c>
      <c r="U19" t="s">
        <v>867</v>
      </c>
    </row>
    <row r="20" spans="1:21" x14ac:dyDescent="0.2">
      <c r="A20">
        <v>5005</v>
      </c>
      <c r="B20" s="44">
        <v>191.01</v>
      </c>
      <c r="C20" s="44">
        <v>191.01</v>
      </c>
      <c r="D20" s="44">
        <v>191.01</v>
      </c>
      <c r="E20" s="44">
        <v>191.01</v>
      </c>
      <c r="F20" s="44">
        <v>191.01</v>
      </c>
      <c r="G20" s="44">
        <v>191.01</v>
      </c>
      <c r="H20" s="44">
        <v>191.01</v>
      </c>
      <c r="I20" s="44">
        <v>191.01</v>
      </c>
      <c r="J20" s="44">
        <v>191.01</v>
      </c>
      <c r="K20" s="44">
        <v>191.01</v>
      </c>
      <c r="L20" s="44">
        <v>191.01</v>
      </c>
      <c r="M20" s="44">
        <v>191.01</v>
      </c>
      <c r="N20" s="44">
        <v>191.01</v>
      </c>
      <c r="O20" s="44">
        <v>191.01</v>
      </c>
      <c r="P20" s="44">
        <v>191.01</v>
      </c>
      <c r="Q20" s="44">
        <v>191.01</v>
      </c>
      <c r="R20" s="44">
        <v>191.01</v>
      </c>
      <c r="S20" s="44">
        <v>0</v>
      </c>
      <c r="T20" s="44">
        <v>0</v>
      </c>
      <c r="U20" t="s">
        <v>736</v>
      </c>
    </row>
    <row r="21" spans="1:21" x14ac:dyDescent="0.2">
      <c r="A21">
        <v>5006</v>
      </c>
      <c r="B21" s="44">
        <v>191.01</v>
      </c>
      <c r="C21" s="44">
        <v>191.01</v>
      </c>
      <c r="D21" s="44">
        <v>191.01</v>
      </c>
      <c r="E21" s="44">
        <v>191.01</v>
      </c>
      <c r="F21" s="44">
        <v>191.01</v>
      </c>
      <c r="G21" s="44">
        <v>191.01</v>
      </c>
      <c r="H21" s="44">
        <v>191.01</v>
      </c>
      <c r="I21" s="44">
        <v>191.01</v>
      </c>
      <c r="J21" s="44">
        <v>191.01</v>
      </c>
      <c r="K21" s="44">
        <v>191.01</v>
      </c>
      <c r="L21" s="44">
        <v>191.01</v>
      </c>
      <c r="M21" s="44">
        <v>191.01</v>
      </c>
      <c r="N21" s="44">
        <v>191.01</v>
      </c>
      <c r="O21" s="44">
        <v>191.01</v>
      </c>
      <c r="P21" s="44">
        <v>191.01</v>
      </c>
      <c r="Q21" s="44">
        <v>191.01</v>
      </c>
      <c r="R21" s="44">
        <v>191.01</v>
      </c>
      <c r="S21" s="44">
        <v>0</v>
      </c>
      <c r="T21" s="44">
        <v>0</v>
      </c>
      <c r="U21" t="s">
        <v>466</v>
      </c>
    </row>
    <row r="22" spans="1:21" x14ac:dyDescent="0.2">
      <c r="A22">
        <v>5007</v>
      </c>
      <c r="B22" s="44">
        <v>191.01</v>
      </c>
      <c r="C22" s="44">
        <v>191.01</v>
      </c>
      <c r="D22" s="44">
        <v>191.01</v>
      </c>
      <c r="E22" s="44">
        <v>191.01</v>
      </c>
      <c r="F22" s="44">
        <v>191.01</v>
      </c>
      <c r="G22" s="44">
        <v>191.01</v>
      </c>
      <c r="H22" s="44">
        <v>191.01</v>
      </c>
      <c r="I22" s="44">
        <v>191.01</v>
      </c>
      <c r="J22" s="44">
        <v>191.01</v>
      </c>
      <c r="K22" s="44">
        <v>191.01</v>
      </c>
      <c r="L22" s="44">
        <v>191.01</v>
      </c>
      <c r="M22" s="44">
        <v>191.01</v>
      </c>
      <c r="N22" s="44">
        <v>191.01</v>
      </c>
      <c r="O22" s="44">
        <v>191.01</v>
      </c>
      <c r="P22" s="44">
        <v>191.01</v>
      </c>
      <c r="Q22" s="44">
        <v>191.01</v>
      </c>
      <c r="R22" s="44">
        <v>191.01</v>
      </c>
      <c r="S22" s="44">
        <v>0</v>
      </c>
      <c r="T22" s="44">
        <v>0</v>
      </c>
      <c r="U22" t="s">
        <v>91</v>
      </c>
    </row>
    <row r="23" spans="1:21" x14ac:dyDescent="0.2">
      <c r="A23">
        <v>5008</v>
      </c>
      <c r="B23" s="44">
        <v>191.01</v>
      </c>
      <c r="C23" s="44">
        <v>191.01</v>
      </c>
      <c r="D23" s="44">
        <v>191.01</v>
      </c>
      <c r="E23" s="44">
        <v>191.01</v>
      </c>
      <c r="F23" s="44">
        <v>191.01</v>
      </c>
      <c r="G23" s="44">
        <v>191.01</v>
      </c>
      <c r="H23" s="44">
        <v>191.01</v>
      </c>
      <c r="I23" s="44">
        <v>191.01</v>
      </c>
      <c r="J23" s="44">
        <v>191.01</v>
      </c>
      <c r="K23" s="44">
        <v>191.01</v>
      </c>
      <c r="L23" s="44">
        <v>191.01</v>
      </c>
      <c r="M23" s="44">
        <v>191.01</v>
      </c>
      <c r="N23" s="44">
        <v>191.01</v>
      </c>
      <c r="O23" s="44">
        <v>191.01</v>
      </c>
      <c r="P23" s="44">
        <v>191.01</v>
      </c>
      <c r="Q23" s="44">
        <v>191.01</v>
      </c>
      <c r="R23" s="44">
        <v>191.01</v>
      </c>
      <c r="S23" s="44">
        <v>0</v>
      </c>
      <c r="T23" s="44">
        <v>0</v>
      </c>
      <c r="U23" t="s">
        <v>685</v>
      </c>
    </row>
    <row r="24" spans="1:21" x14ac:dyDescent="0.2">
      <c r="A24">
        <v>5009</v>
      </c>
      <c r="B24" s="44">
        <v>191.01</v>
      </c>
      <c r="C24" s="44">
        <v>191.01</v>
      </c>
      <c r="D24" s="44">
        <v>191.01</v>
      </c>
      <c r="E24" s="44">
        <v>191.01</v>
      </c>
      <c r="F24" s="44">
        <v>191.01</v>
      </c>
      <c r="G24" s="44">
        <v>191.01</v>
      </c>
      <c r="H24" s="44">
        <v>191.01</v>
      </c>
      <c r="I24" s="44">
        <v>191.01</v>
      </c>
      <c r="J24" s="44">
        <v>191.01</v>
      </c>
      <c r="K24" s="44">
        <v>191.01</v>
      </c>
      <c r="L24" s="44">
        <v>191.01</v>
      </c>
      <c r="M24" s="44">
        <v>191.01</v>
      </c>
      <c r="N24" s="44">
        <v>191.01</v>
      </c>
      <c r="O24" s="44">
        <v>191.01</v>
      </c>
      <c r="P24" s="44">
        <v>191.01</v>
      </c>
      <c r="Q24" s="44">
        <v>191.01</v>
      </c>
      <c r="R24" s="44">
        <v>191.01</v>
      </c>
      <c r="S24" s="44">
        <v>0</v>
      </c>
      <c r="T24" s="44">
        <v>0</v>
      </c>
      <c r="U24" t="s">
        <v>683</v>
      </c>
    </row>
    <row r="25" spans="1:21" x14ac:dyDescent="0.2">
      <c r="A25">
        <v>5010</v>
      </c>
      <c r="B25" s="44">
        <v>191.01</v>
      </c>
      <c r="C25" s="44">
        <v>191.01</v>
      </c>
      <c r="D25" s="44">
        <v>191.01</v>
      </c>
      <c r="E25" s="44">
        <v>191.01</v>
      </c>
      <c r="F25" s="44">
        <v>191.01</v>
      </c>
      <c r="G25" s="44">
        <v>191.01</v>
      </c>
      <c r="H25" s="44">
        <v>191.01</v>
      </c>
      <c r="I25" s="44">
        <v>191.01</v>
      </c>
      <c r="J25" s="44">
        <v>191.01</v>
      </c>
      <c r="K25" s="44">
        <v>191.01</v>
      </c>
      <c r="L25" s="44">
        <v>191.01</v>
      </c>
      <c r="M25" s="44">
        <v>191.01</v>
      </c>
      <c r="N25" s="44">
        <v>191.01</v>
      </c>
      <c r="O25" s="44">
        <v>191.01</v>
      </c>
      <c r="P25" s="44">
        <v>191.01</v>
      </c>
      <c r="Q25" s="44">
        <v>191.01</v>
      </c>
      <c r="R25" s="44">
        <v>191.01</v>
      </c>
      <c r="S25" s="44">
        <v>0</v>
      </c>
      <c r="T25" s="44">
        <v>0</v>
      </c>
      <c r="U25" t="s">
        <v>474</v>
      </c>
    </row>
    <row r="26" spans="1:21" x14ac:dyDescent="0.2">
      <c r="A26">
        <v>5011</v>
      </c>
      <c r="B26" s="44">
        <v>191.01</v>
      </c>
      <c r="C26" s="44">
        <v>191.01</v>
      </c>
      <c r="D26" s="44">
        <v>191.01</v>
      </c>
      <c r="E26" s="44">
        <v>191.01</v>
      </c>
      <c r="F26" s="44">
        <v>191.01</v>
      </c>
      <c r="G26" s="44">
        <v>191.01</v>
      </c>
      <c r="H26" s="44">
        <v>191.01</v>
      </c>
      <c r="I26" s="44">
        <v>191.01</v>
      </c>
      <c r="J26" s="44">
        <v>191.01</v>
      </c>
      <c r="K26" s="44">
        <v>191.01</v>
      </c>
      <c r="L26" s="44">
        <v>191.01</v>
      </c>
      <c r="M26" s="44">
        <v>191.01</v>
      </c>
      <c r="N26" s="44">
        <v>191.01</v>
      </c>
      <c r="O26" s="44">
        <v>191.01</v>
      </c>
      <c r="P26" s="44">
        <v>191.01</v>
      </c>
      <c r="Q26" s="44">
        <v>191.01</v>
      </c>
      <c r="R26" s="44">
        <v>191.01</v>
      </c>
      <c r="S26" s="44">
        <v>0</v>
      </c>
      <c r="T26" s="44">
        <v>0</v>
      </c>
      <c r="U26" t="s">
        <v>475</v>
      </c>
    </row>
    <row r="27" spans="1:21" x14ac:dyDescent="0.2">
      <c r="A27">
        <v>5012</v>
      </c>
      <c r="B27" s="44">
        <v>191.01</v>
      </c>
      <c r="C27" s="44">
        <v>191.01</v>
      </c>
      <c r="D27" s="44">
        <v>191.01</v>
      </c>
      <c r="E27" s="44">
        <v>191.01</v>
      </c>
      <c r="F27" s="44">
        <v>191.01</v>
      </c>
      <c r="G27" s="44">
        <v>191.01</v>
      </c>
      <c r="H27" s="44">
        <v>191.01</v>
      </c>
      <c r="I27" s="44">
        <v>191.01</v>
      </c>
      <c r="J27" s="44">
        <v>191.01</v>
      </c>
      <c r="K27" s="44">
        <v>191.01</v>
      </c>
      <c r="L27" s="44">
        <v>191.01</v>
      </c>
      <c r="M27" s="44">
        <v>191.01</v>
      </c>
      <c r="N27" s="44">
        <v>191.01</v>
      </c>
      <c r="O27" s="44">
        <v>191.01</v>
      </c>
      <c r="P27" s="44">
        <v>191.01</v>
      </c>
      <c r="Q27" s="44">
        <v>191.01</v>
      </c>
      <c r="R27" s="44">
        <v>191.01</v>
      </c>
      <c r="S27" s="44">
        <v>0</v>
      </c>
      <c r="T27" s="44">
        <v>0</v>
      </c>
      <c r="U27" t="s">
        <v>738</v>
      </c>
    </row>
    <row r="28" spans="1:21" x14ac:dyDescent="0.2">
      <c r="A28">
        <v>5013</v>
      </c>
      <c r="B28" s="44">
        <v>191.01</v>
      </c>
      <c r="C28" s="44">
        <v>191.01</v>
      </c>
      <c r="D28" s="44">
        <v>191.01</v>
      </c>
      <c r="E28" s="44">
        <v>191.01</v>
      </c>
      <c r="F28" s="44">
        <v>191.01</v>
      </c>
      <c r="G28" s="44">
        <v>191.01</v>
      </c>
      <c r="H28" s="44">
        <v>191.01</v>
      </c>
      <c r="I28" s="44">
        <v>191.01</v>
      </c>
      <c r="J28" s="44">
        <v>191.01</v>
      </c>
      <c r="K28" s="44">
        <v>191.01</v>
      </c>
      <c r="L28" s="44">
        <v>191.01</v>
      </c>
      <c r="M28" s="44">
        <v>191.01</v>
      </c>
      <c r="N28" s="44">
        <v>191.01</v>
      </c>
      <c r="O28" s="44">
        <v>191.01</v>
      </c>
      <c r="P28" s="44">
        <v>191.01</v>
      </c>
      <c r="Q28" s="44">
        <v>191.01</v>
      </c>
      <c r="R28" s="44">
        <v>191.01</v>
      </c>
      <c r="S28" s="44">
        <v>0</v>
      </c>
      <c r="T28" s="44">
        <v>0</v>
      </c>
      <c r="U28" t="s">
        <v>479</v>
      </c>
    </row>
    <row r="29" spans="1:21" x14ac:dyDescent="0.2">
      <c r="A29">
        <v>5014</v>
      </c>
      <c r="B29" s="44">
        <v>191.01</v>
      </c>
      <c r="C29" s="44">
        <v>191.01</v>
      </c>
      <c r="D29" s="44">
        <v>191.01</v>
      </c>
      <c r="E29" s="44">
        <v>191.01</v>
      </c>
      <c r="F29" s="44">
        <v>191.01</v>
      </c>
      <c r="G29" s="44">
        <v>191.01</v>
      </c>
      <c r="H29" s="44">
        <v>191.01</v>
      </c>
      <c r="I29" s="44">
        <v>191.01</v>
      </c>
      <c r="J29" s="44">
        <v>191.01</v>
      </c>
      <c r="K29" s="44">
        <v>191.01</v>
      </c>
      <c r="L29" s="44">
        <v>191.01</v>
      </c>
      <c r="M29" s="44">
        <v>191.01</v>
      </c>
      <c r="N29" s="44">
        <v>191.01</v>
      </c>
      <c r="O29" s="44">
        <v>191.01</v>
      </c>
      <c r="P29" s="44">
        <v>191.01</v>
      </c>
      <c r="Q29" s="44">
        <v>191.01</v>
      </c>
      <c r="R29" s="44">
        <v>191.01</v>
      </c>
      <c r="S29" s="44">
        <v>0</v>
      </c>
      <c r="T29" s="44">
        <v>0</v>
      </c>
      <c r="U29" t="s">
        <v>488</v>
      </c>
    </row>
    <row r="30" spans="1:21" x14ac:dyDescent="0.2">
      <c r="A30">
        <v>5015</v>
      </c>
      <c r="B30" s="44">
        <v>191.01</v>
      </c>
      <c r="C30" s="44">
        <v>191.01</v>
      </c>
      <c r="D30" s="44">
        <v>191.01</v>
      </c>
      <c r="E30" s="44">
        <v>191.01</v>
      </c>
      <c r="F30" s="44">
        <v>191.01</v>
      </c>
      <c r="G30" s="44">
        <v>191.01</v>
      </c>
      <c r="H30" s="44">
        <v>191.01</v>
      </c>
      <c r="I30" s="44">
        <v>191.01</v>
      </c>
      <c r="J30" s="44">
        <v>191.01</v>
      </c>
      <c r="K30" s="44">
        <v>191.01</v>
      </c>
      <c r="L30" s="44">
        <v>191.01</v>
      </c>
      <c r="M30" s="44">
        <v>191.01</v>
      </c>
      <c r="N30" s="44">
        <v>191.01</v>
      </c>
      <c r="O30" s="44">
        <v>191.01</v>
      </c>
      <c r="P30" s="44">
        <v>191.01</v>
      </c>
      <c r="Q30" s="44">
        <v>191.01</v>
      </c>
      <c r="R30" s="44">
        <v>191.01</v>
      </c>
      <c r="S30" s="44">
        <v>0</v>
      </c>
      <c r="T30" s="44">
        <v>0</v>
      </c>
      <c r="U30" t="s">
        <v>492</v>
      </c>
    </row>
    <row r="31" spans="1:21" x14ac:dyDescent="0.2">
      <c r="A31">
        <v>5016</v>
      </c>
      <c r="B31" s="44">
        <v>191.01</v>
      </c>
      <c r="C31" s="44">
        <v>191.01</v>
      </c>
      <c r="D31" s="44">
        <v>191.01</v>
      </c>
      <c r="E31" s="44">
        <v>191.01</v>
      </c>
      <c r="F31" s="44">
        <v>191.01</v>
      </c>
      <c r="G31" s="44">
        <v>191.01</v>
      </c>
      <c r="H31" s="44">
        <v>191.01</v>
      </c>
      <c r="I31" s="44">
        <v>191.01</v>
      </c>
      <c r="J31" s="44">
        <v>191.01</v>
      </c>
      <c r="K31" s="44">
        <v>191.01</v>
      </c>
      <c r="L31" s="44">
        <v>191.01</v>
      </c>
      <c r="M31" s="44">
        <v>191.01</v>
      </c>
      <c r="N31" s="44">
        <v>191.01</v>
      </c>
      <c r="O31" s="44">
        <v>191.01</v>
      </c>
      <c r="P31" s="44">
        <v>191.01</v>
      </c>
      <c r="Q31" s="44">
        <v>191.01</v>
      </c>
      <c r="R31" s="44">
        <v>191.01</v>
      </c>
      <c r="S31" s="44">
        <v>0</v>
      </c>
      <c r="T31" s="44">
        <v>0</v>
      </c>
      <c r="U31" t="s">
        <v>674</v>
      </c>
    </row>
    <row r="32" spans="1:21" x14ac:dyDescent="0.2">
      <c r="A32">
        <v>5017</v>
      </c>
      <c r="B32" s="44">
        <v>191.01</v>
      </c>
      <c r="C32" s="44">
        <v>191.01</v>
      </c>
      <c r="D32" s="44">
        <v>191.01</v>
      </c>
      <c r="E32" s="44">
        <v>191.01</v>
      </c>
      <c r="F32" s="44">
        <v>191.01</v>
      </c>
      <c r="G32" s="44">
        <v>191.01</v>
      </c>
      <c r="H32" s="44">
        <v>191.01</v>
      </c>
      <c r="I32" s="44">
        <v>191.01</v>
      </c>
      <c r="J32" s="44">
        <v>191.01</v>
      </c>
      <c r="K32" s="44">
        <v>191.01</v>
      </c>
      <c r="L32" s="44">
        <v>191.01</v>
      </c>
      <c r="M32" s="44">
        <v>191.01</v>
      </c>
      <c r="N32" s="44">
        <v>191.01</v>
      </c>
      <c r="O32" s="44">
        <v>191.01</v>
      </c>
      <c r="P32" s="44">
        <v>191.01</v>
      </c>
      <c r="Q32" s="44">
        <v>191.01</v>
      </c>
      <c r="R32" s="44">
        <v>191.01</v>
      </c>
      <c r="S32" s="44">
        <v>0</v>
      </c>
      <c r="T32" s="44">
        <v>0</v>
      </c>
      <c r="U32" t="s">
        <v>506</v>
      </c>
    </row>
    <row r="33" spans="1:21" x14ac:dyDescent="0.2">
      <c r="A33">
        <v>5018</v>
      </c>
      <c r="B33" s="44">
        <v>191.01</v>
      </c>
      <c r="C33" s="44">
        <v>191.01</v>
      </c>
      <c r="D33" s="44">
        <v>191.01</v>
      </c>
      <c r="E33" s="44">
        <v>191.01</v>
      </c>
      <c r="F33" s="44">
        <v>191.01</v>
      </c>
      <c r="G33" s="44">
        <v>191.01</v>
      </c>
      <c r="H33" s="44">
        <v>191.01</v>
      </c>
      <c r="I33" s="44">
        <v>191.01</v>
      </c>
      <c r="J33" s="44">
        <v>191.01</v>
      </c>
      <c r="K33" s="44">
        <v>191.01</v>
      </c>
      <c r="L33" s="44">
        <v>191.01</v>
      </c>
      <c r="M33" s="44">
        <v>191.01</v>
      </c>
      <c r="N33" s="44">
        <v>191.01</v>
      </c>
      <c r="O33" s="44">
        <v>191.01</v>
      </c>
      <c r="P33" s="44">
        <v>191.01</v>
      </c>
      <c r="Q33" s="44">
        <v>191.01</v>
      </c>
      <c r="R33" s="44">
        <v>191.01</v>
      </c>
      <c r="S33" s="44">
        <v>0</v>
      </c>
      <c r="T33" s="44">
        <v>0</v>
      </c>
      <c r="U33" t="s">
        <v>507</v>
      </c>
    </row>
    <row r="34" spans="1:21" x14ac:dyDescent="0.2">
      <c r="A34">
        <v>5019</v>
      </c>
      <c r="B34" s="44">
        <v>191.01</v>
      </c>
      <c r="C34" s="44">
        <v>191.01</v>
      </c>
      <c r="D34" s="44">
        <v>191.01</v>
      </c>
      <c r="E34" s="44">
        <v>191.01</v>
      </c>
      <c r="F34" s="44">
        <v>191.01</v>
      </c>
      <c r="G34" s="44">
        <v>191.01</v>
      </c>
      <c r="H34" s="44">
        <v>191.01</v>
      </c>
      <c r="I34" s="44">
        <v>191.01</v>
      </c>
      <c r="J34" s="44">
        <v>191.01</v>
      </c>
      <c r="K34" s="44">
        <v>191.01</v>
      </c>
      <c r="L34" s="44">
        <v>191.01</v>
      </c>
      <c r="M34" s="44">
        <v>191.01</v>
      </c>
      <c r="N34" s="44">
        <v>191.01</v>
      </c>
      <c r="O34" s="44">
        <v>191.01</v>
      </c>
      <c r="P34" s="44">
        <v>191.01</v>
      </c>
      <c r="Q34" s="44">
        <v>191.01</v>
      </c>
      <c r="R34" s="44">
        <v>191.01</v>
      </c>
      <c r="S34" s="44">
        <v>0</v>
      </c>
      <c r="T34" s="44">
        <v>0</v>
      </c>
      <c r="U34" t="s">
        <v>682</v>
      </c>
    </row>
    <row r="35" spans="1:21" x14ac:dyDescent="0.2">
      <c r="A35">
        <v>5020</v>
      </c>
      <c r="B35" s="44">
        <v>191.01</v>
      </c>
      <c r="C35" s="44">
        <v>191.01</v>
      </c>
      <c r="D35" s="44">
        <v>191.01</v>
      </c>
      <c r="E35" s="44">
        <v>191.01</v>
      </c>
      <c r="F35" s="44">
        <v>191.01</v>
      </c>
      <c r="G35" s="44">
        <v>191.01</v>
      </c>
      <c r="H35" s="44">
        <v>191.01</v>
      </c>
      <c r="I35" s="44">
        <v>191.01</v>
      </c>
      <c r="J35" s="44">
        <v>191.01</v>
      </c>
      <c r="K35" s="44">
        <v>191.01</v>
      </c>
      <c r="L35" s="44">
        <v>191.01</v>
      </c>
      <c r="M35" s="44">
        <v>191.01</v>
      </c>
      <c r="N35" s="44">
        <v>191.01</v>
      </c>
      <c r="O35" s="44">
        <v>191.01</v>
      </c>
      <c r="P35" s="44">
        <v>191.01</v>
      </c>
      <c r="Q35" s="44">
        <v>191.01</v>
      </c>
      <c r="R35" s="44">
        <v>191.01</v>
      </c>
      <c r="S35" s="44">
        <v>0</v>
      </c>
      <c r="T35" s="44">
        <v>0</v>
      </c>
      <c r="U35" t="s">
        <v>677</v>
      </c>
    </row>
    <row r="36" spans="1:21" x14ac:dyDescent="0.2">
      <c r="A36">
        <v>5021</v>
      </c>
      <c r="B36" s="44">
        <v>191.01</v>
      </c>
      <c r="C36" s="44">
        <v>191.01</v>
      </c>
      <c r="D36" s="44">
        <v>191.01</v>
      </c>
      <c r="E36" s="44">
        <v>191.01</v>
      </c>
      <c r="F36" s="44">
        <v>191.01</v>
      </c>
      <c r="G36" s="44">
        <v>191.01</v>
      </c>
      <c r="H36" s="44">
        <v>191.01</v>
      </c>
      <c r="I36" s="44">
        <v>191.01</v>
      </c>
      <c r="J36" s="44">
        <v>191.01</v>
      </c>
      <c r="K36" s="44">
        <v>191.01</v>
      </c>
      <c r="L36" s="44">
        <v>191.01</v>
      </c>
      <c r="M36" s="44">
        <v>191.01</v>
      </c>
      <c r="N36" s="44">
        <v>191.01</v>
      </c>
      <c r="O36" s="44">
        <v>191.01</v>
      </c>
      <c r="P36" s="44">
        <v>191.01</v>
      </c>
      <c r="Q36" s="44">
        <v>191.01</v>
      </c>
      <c r="R36" s="44">
        <v>191.01</v>
      </c>
      <c r="S36" s="44">
        <v>0</v>
      </c>
      <c r="T36" s="44">
        <v>0</v>
      </c>
      <c r="U36" t="s">
        <v>681</v>
      </c>
    </row>
    <row r="37" spans="1:21" x14ac:dyDescent="0.2">
      <c r="A37">
        <v>5022</v>
      </c>
      <c r="B37" s="44">
        <v>191.01</v>
      </c>
      <c r="C37" s="44">
        <v>191.01</v>
      </c>
      <c r="D37" s="44">
        <v>191.01</v>
      </c>
      <c r="E37" s="44">
        <v>191.01</v>
      </c>
      <c r="F37" s="44">
        <v>191.01</v>
      </c>
      <c r="G37" s="44">
        <v>191.01</v>
      </c>
      <c r="H37" s="44">
        <v>191.01</v>
      </c>
      <c r="I37" s="44">
        <v>191.01</v>
      </c>
      <c r="J37" s="44">
        <v>191.01</v>
      </c>
      <c r="K37" s="44">
        <v>191.01</v>
      </c>
      <c r="L37" s="44">
        <v>191.01</v>
      </c>
      <c r="M37" s="44">
        <v>191.01</v>
      </c>
      <c r="N37" s="44">
        <v>191.01</v>
      </c>
      <c r="O37" s="44">
        <v>191.01</v>
      </c>
      <c r="P37" s="44">
        <v>191.01</v>
      </c>
      <c r="Q37" s="44">
        <v>191.01</v>
      </c>
      <c r="R37" s="44">
        <v>191.01</v>
      </c>
      <c r="S37" s="44">
        <v>0</v>
      </c>
      <c r="T37" s="44">
        <v>0</v>
      </c>
      <c r="U37" t="s">
        <v>524</v>
      </c>
    </row>
    <row r="38" spans="1:21" x14ac:dyDescent="0.2">
      <c r="A38">
        <v>5023</v>
      </c>
      <c r="B38" s="44">
        <v>191.01</v>
      </c>
      <c r="C38" s="44">
        <v>191.01</v>
      </c>
      <c r="D38" s="44">
        <v>191.01</v>
      </c>
      <c r="E38" s="44">
        <v>191.01</v>
      </c>
      <c r="F38" s="44">
        <v>191.01</v>
      </c>
      <c r="G38" s="44">
        <v>191.01</v>
      </c>
      <c r="H38" s="44">
        <v>191.01</v>
      </c>
      <c r="I38" s="44">
        <v>191.01</v>
      </c>
      <c r="J38" s="44">
        <v>191.01</v>
      </c>
      <c r="K38" s="44">
        <v>191.01</v>
      </c>
      <c r="L38" s="44">
        <v>191.01</v>
      </c>
      <c r="M38" s="44">
        <v>191.01</v>
      </c>
      <c r="N38" s="44">
        <v>191.01</v>
      </c>
      <c r="O38" s="44">
        <v>191.01</v>
      </c>
      <c r="P38" s="44">
        <v>191.01</v>
      </c>
      <c r="Q38" s="44">
        <v>191.01</v>
      </c>
      <c r="R38" s="44">
        <v>191.01</v>
      </c>
      <c r="S38" s="44">
        <v>0</v>
      </c>
      <c r="T38" s="44">
        <v>0</v>
      </c>
      <c r="U38" t="s">
        <v>523</v>
      </c>
    </row>
    <row r="39" spans="1:21" x14ac:dyDescent="0.2">
      <c r="A39">
        <v>5024</v>
      </c>
      <c r="B39" s="44">
        <v>191.01</v>
      </c>
      <c r="C39" s="44">
        <v>191.01</v>
      </c>
      <c r="D39" s="44">
        <v>191.01</v>
      </c>
      <c r="E39" s="44">
        <v>191.01</v>
      </c>
      <c r="F39" s="44">
        <v>191.01</v>
      </c>
      <c r="G39" s="44">
        <v>191.01</v>
      </c>
      <c r="H39" s="44">
        <v>191.01</v>
      </c>
      <c r="I39" s="44">
        <v>191.01</v>
      </c>
      <c r="J39" s="44">
        <v>191.01</v>
      </c>
      <c r="K39" s="44">
        <v>191.01</v>
      </c>
      <c r="L39" s="44">
        <v>191.01</v>
      </c>
      <c r="M39" s="44">
        <v>191.01</v>
      </c>
      <c r="N39" s="44">
        <v>191.01</v>
      </c>
      <c r="O39" s="44">
        <v>191.01</v>
      </c>
      <c r="P39" s="44">
        <v>191.01</v>
      </c>
      <c r="Q39" s="44">
        <v>191.01</v>
      </c>
      <c r="R39" s="44">
        <v>191.01</v>
      </c>
      <c r="S39" s="44">
        <v>0</v>
      </c>
      <c r="T39" s="44">
        <v>0</v>
      </c>
      <c r="U39" t="s">
        <v>680</v>
      </c>
    </row>
    <row r="40" spans="1:21" x14ac:dyDescent="0.2">
      <c r="A40">
        <v>5025</v>
      </c>
      <c r="B40" s="44">
        <v>191.01</v>
      </c>
      <c r="C40" s="44">
        <v>191.01</v>
      </c>
      <c r="D40" s="44">
        <v>191.01</v>
      </c>
      <c r="E40" s="44">
        <v>191.01</v>
      </c>
      <c r="F40" s="44">
        <v>191.01</v>
      </c>
      <c r="G40" s="44">
        <v>191.01</v>
      </c>
      <c r="H40" s="44">
        <v>191.01</v>
      </c>
      <c r="I40" s="44">
        <v>191.01</v>
      </c>
      <c r="J40" s="44">
        <v>191.01</v>
      </c>
      <c r="K40" s="44">
        <v>191.01</v>
      </c>
      <c r="L40" s="44">
        <v>191.01</v>
      </c>
      <c r="M40" s="44">
        <v>191.01</v>
      </c>
      <c r="N40" s="44">
        <v>191.01</v>
      </c>
      <c r="O40" s="44">
        <v>191.01</v>
      </c>
      <c r="P40" s="44">
        <v>191.01</v>
      </c>
      <c r="Q40" s="44">
        <v>191.01</v>
      </c>
      <c r="R40" s="44">
        <v>191.01</v>
      </c>
      <c r="S40" s="44">
        <v>0</v>
      </c>
      <c r="T40" s="44">
        <v>0</v>
      </c>
      <c r="U40" t="s">
        <v>527</v>
      </c>
    </row>
    <row r="41" spans="1:21" x14ac:dyDescent="0.2">
      <c r="A41">
        <v>5026</v>
      </c>
      <c r="B41" s="44">
        <v>191.01</v>
      </c>
      <c r="C41" s="44">
        <v>191.01</v>
      </c>
      <c r="D41" s="44">
        <v>191.01</v>
      </c>
      <c r="E41" s="44">
        <v>191.01</v>
      </c>
      <c r="F41" s="44">
        <v>191.01</v>
      </c>
      <c r="G41" s="44">
        <v>191.01</v>
      </c>
      <c r="H41" s="44">
        <v>191.01</v>
      </c>
      <c r="I41" s="44">
        <v>191.01</v>
      </c>
      <c r="J41" s="44">
        <v>191.01</v>
      </c>
      <c r="K41" s="44">
        <v>191.01</v>
      </c>
      <c r="L41" s="44">
        <v>191.01</v>
      </c>
      <c r="M41" s="44">
        <v>191.01</v>
      </c>
      <c r="N41" s="44">
        <v>191.01</v>
      </c>
      <c r="O41" s="44">
        <v>191.01</v>
      </c>
      <c r="P41" s="44">
        <v>191.01</v>
      </c>
      <c r="Q41" s="44">
        <v>191.01</v>
      </c>
      <c r="R41" s="44">
        <v>191.01</v>
      </c>
      <c r="S41" s="44">
        <v>0</v>
      </c>
      <c r="T41" s="44">
        <v>0</v>
      </c>
      <c r="U41" t="s">
        <v>531</v>
      </c>
    </row>
    <row r="42" spans="1:21" x14ac:dyDescent="0.2">
      <c r="A42">
        <v>5027</v>
      </c>
      <c r="B42" s="44">
        <v>191.01</v>
      </c>
      <c r="C42" s="44">
        <v>191.01</v>
      </c>
      <c r="D42" s="44">
        <v>191.01</v>
      </c>
      <c r="E42" s="44">
        <v>191.01</v>
      </c>
      <c r="F42" s="44">
        <v>191.01</v>
      </c>
      <c r="G42" s="44">
        <v>191.01</v>
      </c>
      <c r="H42" s="44">
        <v>191.01</v>
      </c>
      <c r="I42" s="44">
        <v>191.01</v>
      </c>
      <c r="J42" s="44">
        <v>191.01</v>
      </c>
      <c r="K42" s="44">
        <v>191.01</v>
      </c>
      <c r="L42" s="44">
        <v>191.01</v>
      </c>
      <c r="M42" s="44">
        <v>191.01</v>
      </c>
      <c r="N42" s="44">
        <v>191.01</v>
      </c>
      <c r="O42" s="44">
        <v>191.01</v>
      </c>
      <c r="P42" s="44">
        <v>191.01</v>
      </c>
      <c r="Q42" s="44">
        <v>191.01</v>
      </c>
      <c r="R42" s="44">
        <v>191.01</v>
      </c>
      <c r="S42" s="44">
        <v>0</v>
      </c>
      <c r="T42" s="44">
        <v>300</v>
      </c>
      <c r="U42" t="s">
        <v>543</v>
      </c>
    </row>
    <row r="43" spans="1:21" x14ac:dyDescent="0.2">
      <c r="A43">
        <v>5028</v>
      </c>
      <c r="B43" s="44">
        <v>191.01</v>
      </c>
      <c r="C43" s="44">
        <v>191.01</v>
      </c>
      <c r="D43" s="44">
        <v>191.01</v>
      </c>
      <c r="E43" s="44">
        <v>191.01</v>
      </c>
      <c r="F43" s="44">
        <v>191.01</v>
      </c>
      <c r="G43" s="44">
        <v>191.01</v>
      </c>
      <c r="H43" s="44">
        <v>191.01</v>
      </c>
      <c r="I43" s="44">
        <v>191.01</v>
      </c>
      <c r="J43" s="44">
        <v>191.01</v>
      </c>
      <c r="K43" s="44">
        <v>191.01</v>
      </c>
      <c r="L43" s="44">
        <v>191.01</v>
      </c>
      <c r="M43" s="44">
        <v>191.01</v>
      </c>
      <c r="N43" s="44">
        <v>191.01</v>
      </c>
      <c r="O43" s="44">
        <v>191.01</v>
      </c>
      <c r="P43" s="44">
        <v>191.01</v>
      </c>
      <c r="Q43" s="44">
        <v>191.01</v>
      </c>
      <c r="R43" s="44">
        <v>191.01</v>
      </c>
      <c r="S43" s="44">
        <v>0</v>
      </c>
      <c r="T43" s="44">
        <v>0</v>
      </c>
      <c r="U43" t="s">
        <v>832</v>
      </c>
    </row>
    <row r="44" spans="1:21" x14ac:dyDescent="0.2">
      <c r="A44">
        <v>5029</v>
      </c>
      <c r="B44" s="44">
        <v>191.01</v>
      </c>
      <c r="C44" s="44">
        <v>191.01</v>
      </c>
      <c r="D44" s="44">
        <v>191.01</v>
      </c>
      <c r="E44" s="44">
        <v>191.01</v>
      </c>
      <c r="F44" s="44">
        <v>191.01</v>
      </c>
      <c r="G44" s="44">
        <v>191.01</v>
      </c>
      <c r="H44" s="44">
        <v>191.01</v>
      </c>
      <c r="I44" s="44">
        <v>191.01</v>
      </c>
      <c r="J44" s="44">
        <v>191.01</v>
      </c>
      <c r="K44" s="44">
        <v>191.01</v>
      </c>
      <c r="L44" s="44">
        <v>191.01</v>
      </c>
      <c r="M44" s="44">
        <v>191.01</v>
      </c>
      <c r="N44" s="44">
        <v>191.01</v>
      </c>
      <c r="O44" s="44">
        <v>191.01</v>
      </c>
      <c r="P44" s="44">
        <v>191.01</v>
      </c>
      <c r="Q44" s="44">
        <v>191.01</v>
      </c>
      <c r="R44" s="44">
        <v>191.01</v>
      </c>
      <c r="S44" s="44">
        <v>0</v>
      </c>
      <c r="T44" s="44">
        <v>0</v>
      </c>
      <c r="U44" t="s">
        <v>557</v>
      </c>
    </row>
    <row r="45" spans="1:21" x14ac:dyDescent="0.2">
      <c r="A45">
        <v>5030</v>
      </c>
      <c r="B45" s="44">
        <v>191.01</v>
      </c>
      <c r="C45" s="44">
        <v>191.01</v>
      </c>
      <c r="D45" s="44">
        <v>191.01</v>
      </c>
      <c r="E45" s="44">
        <v>191.01</v>
      </c>
      <c r="F45" s="44">
        <v>191.01</v>
      </c>
      <c r="G45" s="44">
        <v>191.01</v>
      </c>
      <c r="H45" s="44">
        <v>191.01</v>
      </c>
      <c r="I45" s="44">
        <v>191.01</v>
      </c>
      <c r="J45" s="44">
        <v>191.01</v>
      </c>
      <c r="K45" s="44">
        <v>191.01</v>
      </c>
      <c r="L45" s="44">
        <v>191.01</v>
      </c>
      <c r="M45" s="44">
        <v>191.01</v>
      </c>
      <c r="N45" s="44">
        <v>191.01</v>
      </c>
      <c r="O45" s="44">
        <v>191.01</v>
      </c>
      <c r="P45" s="44">
        <v>191.01</v>
      </c>
      <c r="Q45" s="44">
        <v>191.01</v>
      </c>
      <c r="R45" s="44">
        <v>191.01</v>
      </c>
      <c r="S45" s="44">
        <v>0</v>
      </c>
      <c r="T45" s="44">
        <v>0</v>
      </c>
      <c r="U45" t="s">
        <v>689</v>
      </c>
    </row>
    <row r="46" spans="1:21" x14ac:dyDescent="0.2">
      <c r="A46">
        <v>5031</v>
      </c>
      <c r="B46" s="44">
        <v>191.01</v>
      </c>
      <c r="C46" s="44">
        <v>191.01</v>
      </c>
      <c r="D46" s="44">
        <v>191.01</v>
      </c>
      <c r="E46" s="44">
        <v>191.01</v>
      </c>
      <c r="F46" s="44">
        <v>191.01</v>
      </c>
      <c r="G46" s="44">
        <v>191.01</v>
      </c>
      <c r="H46" s="44">
        <v>191.01</v>
      </c>
      <c r="I46" s="44">
        <v>191.01</v>
      </c>
      <c r="J46" s="44">
        <v>191.01</v>
      </c>
      <c r="K46" s="44">
        <v>191.01</v>
      </c>
      <c r="L46" s="44">
        <v>191.01</v>
      </c>
      <c r="M46" s="44">
        <v>191.01</v>
      </c>
      <c r="N46" s="44">
        <v>191.01</v>
      </c>
      <c r="O46" s="44">
        <v>191.01</v>
      </c>
      <c r="P46" s="44">
        <v>191.01</v>
      </c>
      <c r="Q46" s="44">
        <v>191.01</v>
      </c>
      <c r="R46" s="44">
        <v>191.01</v>
      </c>
      <c r="S46" s="44">
        <v>0</v>
      </c>
      <c r="T46" s="44">
        <v>0</v>
      </c>
      <c r="U46" t="s">
        <v>567</v>
      </c>
    </row>
    <row r="47" spans="1:21" x14ac:dyDescent="0.2">
      <c r="A47">
        <v>5032</v>
      </c>
      <c r="B47" s="44">
        <v>191.01</v>
      </c>
      <c r="C47" s="44">
        <v>191.01</v>
      </c>
      <c r="D47" s="44">
        <v>191.01</v>
      </c>
      <c r="E47" s="44">
        <v>191.01</v>
      </c>
      <c r="F47" s="44">
        <v>191.01</v>
      </c>
      <c r="G47" s="44">
        <v>191.01</v>
      </c>
      <c r="H47" s="44">
        <v>191.01</v>
      </c>
      <c r="I47" s="44">
        <v>191.01</v>
      </c>
      <c r="J47" s="44">
        <v>191.01</v>
      </c>
      <c r="K47" s="44">
        <v>191.01</v>
      </c>
      <c r="L47" s="44">
        <v>191.01</v>
      </c>
      <c r="M47" s="44">
        <v>191.01</v>
      </c>
      <c r="N47" s="44">
        <v>191.01</v>
      </c>
      <c r="O47" s="44">
        <v>191.01</v>
      </c>
      <c r="P47" s="44">
        <v>191.01</v>
      </c>
      <c r="Q47" s="44">
        <v>191.01</v>
      </c>
      <c r="R47" s="44">
        <v>191.01</v>
      </c>
      <c r="S47" s="44">
        <v>0</v>
      </c>
      <c r="T47" s="44">
        <v>0</v>
      </c>
      <c r="U47" t="s">
        <v>696</v>
      </c>
    </row>
    <row r="48" spans="1:21" x14ac:dyDescent="0.2">
      <c r="A48">
        <v>5033</v>
      </c>
      <c r="B48" s="44">
        <v>191.01</v>
      </c>
      <c r="C48" s="44">
        <v>191.01</v>
      </c>
      <c r="D48" s="44">
        <v>191.01</v>
      </c>
      <c r="E48" s="44">
        <v>191.01</v>
      </c>
      <c r="F48" s="44">
        <v>191.01</v>
      </c>
      <c r="G48" s="44">
        <v>191.01</v>
      </c>
      <c r="H48" s="44">
        <v>191.01</v>
      </c>
      <c r="I48" s="44">
        <v>191.01</v>
      </c>
      <c r="J48" s="44">
        <v>191.01</v>
      </c>
      <c r="K48" s="44">
        <v>191.01</v>
      </c>
      <c r="L48" s="44">
        <v>191.01</v>
      </c>
      <c r="M48" s="44">
        <v>191.01</v>
      </c>
      <c r="N48" s="44">
        <v>191.01</v>
      </c>
      <c r="O48" s="44">
        <v>191.01</v>
      </c>
      <c r="P48" s="44">
        <v>191.01</v>
      </c>
      <c r="Q48" s="44">
        <v>191.01</v>
      </c>
      <c r="R48" s="44">
        <v>191.01</v>
      </c>
      <c r="S48" s="44">
        <v>0</v>
      </c>
      <c r="T48" s="44">
        <v>0</v>
      </c>
      <c r="U48" t="s">
        <v>1028</v>
      </c>
    </row>
    <row r="49" spans="1:21" x14ac:dyDescent="0.2">
      <c r="A49">
        <v>5034</v>
      </c>
      <c r="B49" s="44">
        <v>191.01</v>
      </c>
      <c r="C49" s="44">
        <v>191.01</v>
      </c>
      <c r="D49" s="44">
        <v>191.01</v>
      </c>
      <c r="E49" s="44">
        <v>191.01</v>
      </c>
      <c r="F49" s="44">
        <v>191.01</v>
      </c>
      <c r="G49" s="44">
        <v>191.01</v>
      </c>
      <c r="H49" s="44">
        <v>191.01</v>
      </c>
      <c r="I49" s="44">
        <v>191.01</v>
      </c>
      <c r="J49" s="44">
        <v>191.01</v>
      </c>
      <c r="K49" s="44">
        <v>191.01</v>
      </c>
      <c r="L49" s="44">
        <v>191.01</v>
      </c>
      <c r="M49" s="44">
        <v>191.01</v>
      </c>
      <c r="N49" s="44">
        <v>191.01</v>
      </c>
      <c r="O49" s="44">
        <v>191.01</v>
      </c>
      <c r="P49" s="44">
        <v>191.01</v>
      </c>
      <c r="Q49" s="44">
        <v>191.01</v>
      </c>
      <c r="R49" s="44">
        <v>191.01</v>
      </c>
      <c r="S49" s="44">
        <v>0</v>
      </c>
      <c r="T49" s="44">
        <v>170</v>
      </c>
      <c r="U49" t="s">
        <v>747</v>
      </c>
    </row>
    <row r="50" spans="1:21" x14ac:dyDescent="0.2">
      <c r="A50">
        <v>5035</v>
      </c>
      <c r="B50" s="44">
        <v>191.01</v>
      </c>
      <c r="C50" s="44">
        <v>191.01</v>
      </c>
      <c r="D50" s="44">
        <v>191.01</v>
      </c>
      <c r="E50" s="44">
        <v>191.01</v>
      </c>
      <c r="F50" s="44">
        <v>191.01</v>
      </c>
      <c r="G50" s="44">
        <v>191.01</v>
      </c>
      <c r="H50" s="44">
        <v>191.01</v>
      </c>
      <c r="I50" s="44">
        <v>191.01</v>
      </c>
      <c r="J50" s="44">
        <v>191.01</v>
      </c>
      <c r="K50" s="44">
        <v>191.01</v>
      </c>
      <c r="L50" s="44">
        <v>191.01</v>
      </c>
      <c r="M50" s="44">
        <v>191.01</v>
      </c>
      <c r="N50" s="44">
        <v>191.01</v>
      </c>
      <c r="O50" s="44">
        <v>191.01</v>
      </c>
      <c r="P50" s="44">
        <v>191.01</v>
      </c>
      <c r="Q50" s="44">
        <v>191.01</v>
      </c>
      <c r="R50" s="44">
        <v>191.01</v>
      </c>
      <c r="S50" s="44">
        <v>0</v>
      </c>
      <c r="T50" s="44">
        <v>0</v>
      </c>
      <c r="U50" t="s">
        <v>579</v>
      </c>
    </row>
    <row r="51" spans="1:21" x14ac:dyDescent="0.2">
      <c r="A51">
        <v>5036</v>
      </c>
      <c r="B51" s="44">
        <v>191.01</v>
      </c>
      <c r="C51" s="44">
        <v>191.01</v>
      </c>
      <c r="D51" s="44">
        <v>191.01</v>
      </c>
      <c r="E51" s="44">
        <v>191.01</v>
      </c>
      <c r="F51" s="44">
        <v>191.01</v>
      </c>
      <c r="G51" s="44">
        <v>191.01</v>
      </c>
      <c r="H51" s="44">
        <v>191.01</v>
      </c>
      <c r="I51" s="44">
        <v>191.01</v>
      </c>
      <c r="J51" s="44">
        <v>191.01</v>
      </c>
      <c r="K51" s="44">
        <v>191.01</v>
      </c>
      <c r="L51" s="44">
        <v>191.01</v>
      </c>
      <c r="M51" s="44">
        <v>191.01</v>
      </c>
      <c r="N51" s="44">
        <v>191.01</v>
      </c>
      <c r="O51" s="44">
        <v>191.01</v>
      </c>
      <c r="P51" s="44">
        <v>191.01</v>
      </c>
      <c r="Q51" s="44">
        <v>191.01</v>
      </c>
      <c r="R51" s="44">
        <v>191.01</v>
      </c>
      <c r="S51" s="44">
        <v>0</v>
      </c>
      <c r="T51" s="44">
        <v>0</v>
      </c>
      <c r="U51" t="s">
        <v>935</v>
      </c>
    </row>
    <row r="52" spans="1:21" x14ac:dyDescent="0.2">
      <c r="A52">
        <v>5037</v>
      </c>
      <c r="B52" s="44">
        <v>191.01</v>
      </c>
      <c r="C52" s="44">
        <v>191.01</v>
      </c>
      <c r="D52" s="44">
        <v>191.01</v>
      </c>
      <c r="E52" s="44">
        <v>191.01</v>
      </c>
      <c r="F52" s="44">
        <v>191.01</v>
      </c>
      <c r="G52" s="44">
        <v>191.01</v>
      </c>
      <c r="H52" s="44">
        <v>191.01</v>
      </c>
      <c r="I52" s="44">
        <v>191.01</v>
      </c>
      <c r="J52" s="44">
        <v>191.01</v>
      </c>
      <c r="K52" s="44">
        <v>191.01</v>
      </c>
      <c r="L52" s="44">
        <v>191.01</v>
      </c>
      <c r="M52" s="44">
        <v>191.01</v>
      </c>
      <c r="N52" s="44">
        <v>191.01</v>
      </c>
      <c r="O52" s="44">
        <v>191.01</v>
      </c>
      <c r="P52" s="44">
        <v>191.01</v>
      </c>
      <c r="Q52" s="44">
        <v>191.01</v>
      </c>
      <c r="R52" s="44">
        <v>191.01</v>
      </c>
      <c r="S52" s="44">
        <v>0</v>
      </c>
      <c r="T52" s="44">
        <v>0</v>
      </c>
      <c r="U52" t="s">
        <v>1029</v>
      </c>
    </row>
    <row r="53" spans="1:21" x14ac:dyDescent="0.2">
      <c r="A53">
        <v>5038</v>
      </c>
      <c r="B53" s="44">
        <v>191.01</v>
      </c>
      <c r="C53" s="44">
        <v>191.01</v>
      </c>
      <c r="D53" s="44">
        <v>191.01</v>
      </c>
      <c r="E53" s="44">
        <v>191.01</v>
      </c>
      <c r="F53" s="44">
        <v>191.01</v>
      </c>
      <c r="G53" s="44">
        <v>191.01</v>
      </c>
      <c r="H53" s="44">
        <v>191.01</v>
      </c>
      <c r="I53" s="44">
        <v>191.01</v>
      </c>
      <c r="J53" s="44">
        <v>191.01</v>
      </c>
      <c r="K53" s="44">
        <v>191.01</v>
      </c>
      <c r="L53" s="44">
        <v>191.01</v>
      </c>
      <c r="M53" s="44">
        <v>191.01</v>
      </c>
      <c r="N53" s="44">
        <v>191.01</v>
      </c>
      <c r="O53" s="44">
        <v>191.01</v>
      </c>
      <c r="P53" s="44">
        <v>191.01</v>
      </c>
      <c r="Q53" s="44">
        <v>191.01</v>
      </c>
      <c r="R53" s="44">
        <v>191.01</v>
      </c>
      <c r="S53" s="44">
        <v>0</v>
      </c>
      <c r="T53" s="44">
        <v>0</v>
      </c>
      <c r="U53" t="s">
        <v>749</v>
      </c>
    </row>
    <row r="54" spans="1:21" x14ac:dyDescent="0.2">
      <c r="A54">
        <v>5039</v>
      </c>
      <c r="B54" s="44">
        <v>191.01</v>
      </c>
      <c r="C54" s="44">
        <v>191.01</v>
      </c>
      <c r="D54" s="44">
        <v>191.01</v>
      </c>
      <c r="E54" s="44">
        <v>191.01</v>
      </c>
      <c r="F54" s="44">
        <v>191.01</v>
      </c>
      <c r="G54" s="44">
        <v>191.01</v>
      </c>
      <c r="H54" s="44">
        <v>191.01</v>
      </c>
      <c r="I54" s="44">
        <v>191.01</v>
      </c>
      <c r="J54" s="44">
        <v>191.01</v>
      </c>
      <c r="K54" s="44">
        <v>191.01</v>
      </c>
      <c r="L54" s="44">
        <v>191.01</v>
      </c>
      <c r="M54" s="44">
        <v>191.01</v>
      </c>
      <c r="N54" s="44">
        <v>191.01</v>
      </c>
      <c r="O54" s="44">
        <v>191.01</v>
      </c>
      <c r="P54" s="44">
        <v>191.01</v>
      </c>
      <c r="Q54" s="44">
        <v>191.01</v>
      </c>
      <c r="R54" s="44">
        <v>191.01</v>
      </c>
      <c r="S54" s="44">
        <v>0</v>
      </c>
      <c r="T54" s="44">
        <v>0</v>
      </c>
      <c r="U54" t="s">
        <v>603</v>
      </c>
    </row>
    <row r="55" spans="1:21" x14ac:dyDescent="0.2">
      <c r="A55">
        <v>5040</v>
      </c>
      <c r="B55" s="44">
        <v>191.01</v>
      </c>
      <c r="C55" s="44">
        <v>191.01</v>
      </c>
      <c r="D55" s="44">
        <v>191.01</v>
      </c>
      <c r="E55" s="44">
        <v>191.01</v>
      </c>
      <c r="F55" s="44">
        <v>191.01</v>
      </c>
      <c r="G55" s="44">
        <v>191.01</v>
      </c>
      <c r="H55" s="44">
        <v>191.01</v>
      </c>
      <c r="I55" s="44">
        <v>191.01</v>
      </c>
      <c r="J55" s="44">
        <v>191.01</v>
      </c>
      <c r="K55" s="44">
        <v>191.01</v>
      </c>
      <c r="L55" s="44">
        <v>191.01</v>
      </c>
      <c r="M55" s="44">
        <v>191.01</v>
      </c>
      <c r="N55" s="44">
        <v>191.01</v>
      </c>
      <c r="O55" s="44">
        <v>191.01</v>
      </c>
      <c r="P55" s="44">
        <v>191.01</v>
      </c>
      <c r="Q55" s="44">
        <v>191.01</v>
      </c>
      <c r="R55" s="44">
        <v>191.01</v>
      </c>
      <c r="S55" s="44">
        <v>0</v>
      </c>
      <c r="T55" s="44">
        <v>0</v>
      </c>
      <c r="U55" t="s">
        <v>606</v>
      </c>
    </row>
    <row r="56" spans="1:21" x14ac:dyDescent="0.2">
      <c r="A56">
        <v>5041</v>
      </c>
      <c r="B56" s="44">
        <v>192.57</v>
      </c>
      <c r="C56" s="44">
        <v>192.57</v>
      </c>
      <c r="D56" s="44">
        <v>192.57</v>
      </c>
      <c r="E56" s="44">
        <v>192.57</v>
      </c>
      <c r="F56" s="44">
        <v>192.57</v>
      </c>
      <c r="G56" s="44">
        <v>192.57</v>
      </c>
      <c r="H56" s="44">
        <v>192.57</v>
      </c>
      <c r="I56" s="44">
        <v>192.57</v>
      </c>
      <c r="J56" s="44">
        <v>192.57</v>
      </c>
      <c r="K56" s="44">
        <v>192.57</v>
      </c>
      <c r="L56" s="44">
        <v>192.57</v>
      </c>
      <c r="M56" s="44">
        <v>192.57</v>
      </c>
      <c r="N56" s="44">
        <v>192.57</v>
      </c>
      <c r="O56" s="44">
        <v>192.57</v>
      </c>
      <c r="P56" s="44">
        <v>192.57</v>
      </c>
      <c r="Q56" s="44">
        <v>192.57</v>
      </c>
      <c r="R56" s="44">
        <v>192.57</v>
      </c>
      <c r="S56" s="44">
        <v>192.57</v>
      </c>
      <c r="T56" s="44">
        <v>170</v>
      </c>
      <c r="U56" t="s">
        <v>1055</v>
      </c>
    </row>
    <row r="57" spans="1:21" x14ac:dyDescent="0.2">
      <c r="A57">
        <v>5042</v>
      </c>
      <c r="B57" s="44">
        <v>191.01</v>
      </c>
      <c r="C57" s="44">
        <v>191.01</v>
      </c>
      <c r="D57" s="44">
        <v>191.01</v>
      </c>
      <c r="E57" s="44">
        <v>191.01</v>
      </c>
      <c r="F57" s="44">
        <v>191.01</v>
      </c>
      <c r="G57" s="44">
        <v>191.01</v>
      </c>
      <c r="H57" s="44">
        <v>191.01</v>
      </c>
      <c r="I57" s="44">
        <v>191.01</v>
      </c>
      <c r="J57" s="44">
        <v>191.01</v>
      </c>
      <c r="K57" s="44">
        <v>191.01</v>
      </c>
      <c r="L57" s="44">
        <v>191.01</v>
      </c>
      <c r="M57" s="44">
        <v>191.01</v>
      </c>
      <c r="N57" s="44">
        <v>191.01</v>
      </c>
      <c r="O57" s="44">
        <v>191.01</v>
      </c>
      <c r="P57" s="44">
        <v>191.01</v>
      </c>
      <c r="Q57" s="44">
        <v>191.01</v>
      </c>
      <c r="R57" s="44">
        <v>191.01</v>
      </c>
      <c r="S57" s="44">
        <v>0</v>
      </c>
      <c r="T57" s="44">
        <v>0</v>
      </c>
      <c r="U57" t="s">
        <v>614</v>
      </c>
    </row>
    <row r="58" spans="1:21" x14ac:dyDescent="0.2">
      <c r="A58">
        <v>5043</v>
      </c>
      <c r="B58" s="44">
        <v>191.01</v>
      </c>
      <c r="C58" s="44">
        <v>191.01</v>
      </c>
      <c r="D58" s="44">
        <v>191.01</v>
      </c>
      <c r="E58" s="44">
        <v>191.01</v>
      </c>
      <c r="F58" s="44">
        <v>191.01</v>
      </c>
      <c r="G58" s="44">
        <v>191.01</v>
      </c>
      <c r="H58" s="44">
        <v>191.01</v>
      </c>
      <c r="I58" s="44">
        <v>191.01</v>
      </c>
      <c r="J58" s="44">
        <v>191.01</v>
      </c>
      <c r="K58" s="44">
        <v>191.01</v>
      </c>
      <c r="L58" s="44">
        <v>191.01</v>
      </c>
      <c r="M58" s="44">
        <v>191.01</v>
      </c>
      <c r="N58" s="44">
        <v>191.01</v>
      </c>
      <c r="O58" s="44">
        <v>191.01</v>
      </c>
      <c r="P58" s="44">
        <v>191.01</v>
      </c>
      <c r="Q58" s="44">
        <v>191.01</v>
      </c>
      <c r="R58" s="44">
        <v>191.01</v>
      </c>
      <c r="S58" s="44">
        <v>0</v>
      </c>
      <c r="T58" s="44">
        <v>0</v>
      </c>
      <c r="U58" t="s">
        <v>1071</v>
      </c>
    </row>
    <row r="59" spans="1:21" x14ac:dyDescent="0.2">
      <c r="A59">
        <v>5044</v>
      </c>
      <c r="B59" s="44">
        <v>191.01</v>
      </c>
      <c r="C59" s="44">
        <v>191.01</v>
      </c>
      <c r="D59" s="44">
        <v>191.01</v>
      </c>
      <c r="E59" s="44">
        <v>191.01</v>
      </c>
      <c r="F59" s="44">
        <v>191.01</v>
      </c>
      <c r="G59" s="44">
        <v>191.01</v>
      </c>
      <c r="H59" s="44">
        <v>191.01</v>
      </c>
      <c r="I59" s="44">
        <v>191.01</v>
      </c>
      <c r="J59" s="44">
        <v>191.01</v>
      </c>
      <c r="K59" s="44">
        <v>191.01</v>
      </c>
      <c r="L59" s="44">
        <v>191.01</v>
      </c>
      <c r="M59" s="44">
        <v>191.01</v>
      </c>
      <c r="N59" s="44">
        <v>191.01</v>
      </c>
      <c r="O59" s="44">
        <v>191.01</v>
      </c>
      <c r="P59" s="44">
        <v>191.01</v>
      </c>
      <c r="Q59" s="44">
        <v>191.01</v>
      </c>
      <c r="R59" s="44">
        <v>191.01</v>
      </c>
      <c r="S59" s="44">
        <v>0</v>
      </c>
      <c r="T59" s="44">
        <v>170</v>
      </c>
      <c r="U59" t="s">
        <v>58</v>
      </c>
    </row>
    <row r="60" spans="1:21" x14ac:dyDescent="0.2">
      <c r="A60">
        <v>5045</v>
      </c>
      <c r="B60" s="44">
        <v>191.01</v>
      </c>
      <c r="C60" s="44">
        <v>191.01</v>
      </c>
      <c r="D60" s="44">
        <v>191.01</v>
      </c>
      <c r="E60" s="44">
        <v>191.01</v>
      </c>
      <c r="F60" s="44">
        <v>191.01</v>
      </c>
      <c r="G60" s="44">
        <v>191.01</v>
      </c>
      <c r="H60" s="44">
        <v>191.01</v>
      </c>
      <c r="I60" s="44">
        <v>191.01</v>
      </c>
      <c r="J60" s="44">
        <v>191.01</v>
      </c>
      <c r="K60" s="44">
        <v>191.01</v>
      </c>
      <c r="L60" s="44">
        <v>191.01</v>
      </c>
      <c r="M60" s="44">
        <v>191.01</v>
      </c>
      <c r="N60" s="44">
        <v>191.01</v>
      </c>
      <c r="O60" s="44">
        <v>191.01</v>
      </c>
      <c r="P60" s="44">
        <v>191.01</v>
      </c>
      <c r="Q60" s="44">
        <v>191.01</v>
      </c>
      <c r="R60" s="44">
        <v>191.01</v>
      </c>
      <c r="S60" s="44">
        <v>0</v>
      </c>
      <c r="T60" s="44">
        <v>0</v>
      </c>
      <c r="U60" t="s">
        <v>759</v>
      </c>
    </row>
    <row r="61" spans="1:21" x14ac:dyDescent="0.2">
      <c r="A61">
        <v>5046</v>
      </c>
      <c r="B61" s="44">
        <v>191.01</v>
      </c>
      <c r="C61" s="44">
        <v>191.01</v>
      </c>
      <c r="D61" s="44">
        <v>191.01</v>
      </c>
      <c r="E61" s="44">
        <v>191.01</v>
      </c>
      <c r="F61" s="44">
        <v>191.01</v>
      </c>
      <c r="G61" s="44">
        <v>191.01</v>
      </c>
      <c r="H61" s="44">
        <v>191.01</v>
      </c>
      <c r="I61" s="44">
        <v>191.01</v>
      </c>
      <c r="J61" s="44">
        <v>191.01</v>
      </c>
      <c r="K61" s="44">
        <v>191.01</v>
      </c>
      <c r="L61" s="44">
        <v>191.01</v>
      </c>
      <c r="M61" s="44">
        <v>191.01</v>
      </c>
      <c r="N61" s="44">
        <v>191.01</v>
      </c>
      <c r="O61" s="44">
        <v>191.01</v>
      </c>
      <c r="P61" s="44">
        <v>191.01</v>
      </c>
      <c r="Q61" s="44">
        <v>191.01</v>
      </c>
      <c r="R61" s="44">
        <v>191.01</v>
      </c>
      <c r="S61" s="44">
        <v>0</v>
      </c>
      <c r="T61" s="44">
        <v>0</v>
      </c>
      <c r="U61" t="s">
        <v>1067</v>
      </c>
    </row>
    <row r="62" spans="1:21" x14ac:dyDescent="0.2">
      <c r="A62">
        <v>5047</v>
      </c>
      <c r="B62" s="44">
        <v>191.01</v>
      </c>
      <c r="C62" s="44">
        <v>191.01</v>
      </c>
      <c r="D62" s="44">
        <v>191.01</v>
      </c>
      <c r="E62" s="44">
        <v>191.01</v>
      </c>
      <c r="F62" s="44">
        <v>191.01</v>
      </c>
      <c r="G62" s="44">
        <v>191.01</v>
      </c>
      <c r="H62" s="44">
        <v>191.01</v>
      </c>
      <c r="I62" s="44">
        <v>191.01</v>
      </c>
      <c r="J62" s="44">
        <v>191.01</v>
      </c>
      <c r="K62" s="44">
        <v>191.01</v>
      </c>
      <c r="L62" s="44">
        <v>191.01</v>
      </c>
      <c r="M62" s="44">
        <v>191.01</v>
      </c>
      <c r="N62" s="44">
        <v>191.01</v>
      </c>
      <c r="O62" s="44">
        <v>191.01</v>
      </c>
      <c r="P62" s="44">
        <v>191.01</v>
      </c>
      <c r="Q62" s="44">
        <v>191.01</v>
      </c>
      <c r="R62" s="44">
        <v>191.01</v>
      </c>
      <c r="S62" s="44">
        <v>0</v>
      </c>
      <c r="T62" s="44">
        <v>0</v>
      </c>
      <c r="U62" t="s">
        <v>621</v>
      </c>
    </row>
    <row r="63" spans="1:21" x14ac:dyDescent="0.2">
      <c r="A63">
        <v>5048</v>
      </c>
      <c r="B63" s="44">
        <v>191.01</v>
      </c>
      <c r="C63" s="44">
        <v>191.01</v>
      </c>
      <c r="D63" s="44">
        <v>191.01</v>
      </c>
      <c r="E63" s="44">
        <v>191.01</v>
      </c>
      <c r="F63" s="44">
        <v>191.01</v>
      </c>
      <c r="G63" s="44">
        <v>191.01</v>
      </c>
      <c r="H63" s="44">
        <v>191.01</v>
      </c>
      <c r="I63" s="44">
        <v>191.01</v>
      </c>
      <c r="J63" s="44">
        <v>191.01</v>
      </c>
      <c r="K63" s="44">
        <v>191.01</v>
      </c>
      <c r="L63" s="44">
        <v>191.01</v>
      </c>
      <c r="M63" s="44">
        <v>191.01</v>
      </c>
      <c r="N63" s="44">
        <v>191.01</v>
      </c>
      <c r="O63" s="44">
        <v>191.01</v>
      </c>
      <c r="P63" s="44">
        <v>191.01</v>
      </c>
      <c r="Q63" s="44">
        <v>191.01</v>
      </c>
      <c r="R63" s="44">
        <v>191.01</v>
      </c>
      <c r="S63" s="44">
        <v>0</v>
      </c>
      <c r="T63" s="44">
        <v>0</v>
      </c>
      <c r="U63" t="s">
        <v>623</v>
      </c>
    </row>
    <row r="64" spans="1:21" x14ac:dyDescent="0.2">
      <c r="A64">
        <v>5049</v>
      </c>
      <c r="B64" s="44">
        <v>191.01</v>
      </c>
      <c r="C64" s="44">
        <v>191.01</v>
      </c>
      <c r="D64" s="44">
        <v>191.01</v>
      </c>
      <c r="E64" s="44">
        <v>191.01</v>
      </c>
      <c r="F64" s="44">
        <v>191.01</v>
      </c>
      <c r="G64" s="44">
        <v>191.01</v>
      </c>
      <c r="H64" s="44">
        <v>191.01</v>
      </c>
      <c r="I64" s="44">
        <v>191.01</v>
      </c>
      <c r="J64" s="44">
        <v>191.01</v>
      </c>
      <c r="K64" s="44">
        <v>191.01</v>
      </c>
      <c r="L64" s="44">
        <v>191.01</v>
      </c>
      <c r="M64" s="44">
        <v>191.01</v>
      </c>
      <c r="N64" s="44">
        <v>191.01</v>
      </c>
      <c r="O64" s="44">
        <v>191.01</v>
      </c>
      <c r="P64" s="44">
        <v>191.01</v>
      </c>
      <c r="Q64" s="44">
        <v>191.01</v>
      </c>
      <c r="R64" s="44">
        <v>191.01</v>
      </c>
      <c r="S64" s="44">
        <v>0</v>
      </c>
      <c r="T64" s="44">
        <v>0</v>
      </c>
      <c r="U64" t="s">
        <v>625</v>
      </c>
    </row>
    <row r="65" spans="1:21" x14ac:dyDescent="0.2">
      <c r="A65">
        <v>5050</v>
      </c>
      <c r="B65" s="44">
        <v>191.01</v>
      </c>
      <c r="C65" s="44">
        <v>191.01</v>
      </c>
      <c r="D65" s="44">
        <v>191.01</v>
      </c>
      <c r="E65" s="44">
        <v>191.01</v>
      </c>
      <c r="F65" s="44">
        <v>191.01</v>
      </c>
      <c r="G65" s="44">
        <v>191.01</v>
      </c>
      <c r="H65" s="44">
        <v>191.01</v>
      </c>
      <c r="I65" s="44">
        <v>191.01</v>
      </c>
      <c r="J65" s="44">
        <v>191.01</v>
      </c>
      <c r="K65" s="44">
        <v>191.01</v>
      </c>
      <c r="L65" s="44">
        <v>191.01</v>
      </c>
      <c r="M65" s="44">
        <v>191.01</v>
      </c>
      <c r="N65" s="44">
        <v>191.01</v>
      </c>
      <c r="O65" s="44">
        <v>191.01</v>
      </c>
      <c r="P65" s="44">
        <v>191.01</v>
      </c>
      <c r="Q65" s="44">
        <v>191.01</v>
      </c>
      <c r="R65" s="44">
        <v>191.01</v>
      </c>
      <c r="S65" s="44">
        <v>0</v>
      </c>
      <c r="T65" s="44">
        <v>0</v>
      </c>
      <c r="U65" t="s">
        <v>1058</v>
      </c>
    </row>
    <row r="66" spans="1:21" x14ac:dyDescent="0.2">
      <c r="A66">
        <v>5051</v>
      </c>
      <c r="B66" s="44">
        <v>191.01</v>
      </c>
      <c r="C66" s="44">
        <v>191.01</v>
      </c>
      <c r="D66" s="44">
        <v>191.01</v>
      </c>
      <c r="E66" s="44">
        <v>191.01</v>
      </c>
      <c r="F66" s="44">
        <v>191.01</v>
      </c>
      <c r="G66" s="44">
        <v>191.01</v>
      </c>
      <c r="H66" s="44">
        <v>191.01</v>
      </c>
      <c r="I66" s="44">
        <v>191.01</v>
      </c>
      <c r="J66" s="44">
        <v>191.01</v>
      </c>
      <c r="K66" s="44">
        <v>191.01</v>
      </c>
      <c r="L66" s="44">
        <v>191.01</v>
      </c>
      <c r="M66" s="44">
        <v>191.01</v>
      </c>
      <c r="N66" s="44">
        <v>191.01</v>
      </c>
      <c r="O66" s="44">
        <v>191.01</v>
      </c>
      <c r="P66" s="44">
        <v>191.01</v>
      </c>
      <c r="Q66" s="44">
        <v>191.01</v>
      </c>
      <c r="R66" s="44">
        <v>191.01</v>
      </c>
      <c r="S66" s="44">
        <v>0</v>
      </c>
      <c r="T66" s="44">
        <v>0</v>
      </c>
      <c r="U66" t="s">
        <v>631</v>
      </c>
    </row>
    <row r="67" spans="1:21" x14ac:dyDescent="0.2">
      <c r="A67">
        <v>5052</v>
      </c>
      <c r="B67" s="44">
        <v>191.01</v>
      </c>
      <c r="C67" s="44">
        <v>191.01</v>
      </c>
      <c r="D67" s="44">
        <v>191.01</v>
      </c>
      <c r="E67" s="44">
        <v>191.01</v>
      </c>
      <c r="F67" s="44">
        <v>191.01</v>
      </c>
      <c r="G67" s="44">
        <v>191.01</v>
      </c>
      <c r="H67" s="44">
        <v>191.01</v>
      </c>
      <c r="I67" s="44">
        <v>191.01</v>
      </c>
      <c r="J67" s="44">
        <v>191.01</v>
      </c>
      <c r="K67" s="44">
        <v>191.01</v>
      </c>
      <c r="L67" s="44">
        <v>191.01</v>
      </c>
      <c r="M67" s="44">
        <v>191.01</v>
      </c>
      <c r="N67" s="44">
        <v>191.01</v>
      </c>
      <c r="O67" s="44">
        <v>191.01</v>
      </c>
      <c r="P67" s="44">
        <v>191.01</v>
      </c>
      <c r="Q67" s="44">
        <v>191.01</v>
      </c>
      <c r="R67" s="44">
        <v>191.01</v>
      </c>
      <c r="S67" s="44">
        <v>0</v>
      </c>
      <c r="T67" s="44">
        <v>0</v>
      </c>
      <c r="U67" t="s">
        <v>1063</v>
      </c>
    </row>
    <row r="68" spans="1:21" x14ac:dyDescent="0.2">
      <c r="A68">
        <v>5053</v>
      </c>
      <c r="B68" s="44">
        <v>191.01</v>
      </c>
      <c r="C68" s="44">
        <v>191.01</v>
      </c>
      <c r="D68" s="44">
        <v>191.01</v>
      </c>
      <c r="E68" s="44">
        <v>191.01</v>
      </c>
      <c r="F68" s="44">
        <v>191.01</v>
      </c>
      <c r="G68" s="44">
        <v>191.01</v>
      </c>
      <c r="H68" s="44">
        <v>191.01</v>
      </c>
      <c r="I68" s="44">
        <v>191.01</v>
      </c>
      <c r="J68" s="44">
        <v>191.01</v>
      </c>
      <c r="K68" s="44">
        <v>191.01</v>
      </c>
      <c r="L68" s="44">
        <v>191.01</v>
      </c>
      <c r="M68" s="44">
        <v>191.01</v>
      </c>
      <c r="N68" s="44">
        <v>191.01</v>
      </c>
      <c r="O68" s="44">
        <v>191.01</v>
      </c>
      <c r="P68" s="44">
        <v>191.01</v>
      </c>
      <c r="Q68" s="44">
        <v>191.01</v>
      </c>
      <c r="R68" s="44">
        <v>191.01</v>
      </c>
      <c r="S68" s="44">
        <v>0</v>
      </c>
      <c r="T68" s="44">
        <v>0</v>
      </c>
      <c r="U68" t="s">
        <v>641</v>
      </c>
    </row>
    <row r="69" spans="1:21" x14ac:dyDescent="0.2">
      <c r="A69">
        <v>5054</v>
      </c>
      <c r="B69" s="44">
        <v>191.01</v>
      </c>
      <c r="C69" s="44">
        <v>191.01</v>
      </c>
      <c r="D69" s="44">
        <v>191.01</v>
      </c>
      <c r="E69" s="44">
        <v>191.01</v>
      </c>
      <c r="F69" s="44">
        <v>191.01</v>
      </c>
      <c r="G69" s="44">
        <v>191.01</v>
      </c>
      <c r="H69" s="44">
        <v>191.01</v>
      </c>
      <c r="I69" s="44">
        <v>191.01</v>
      </c>
      <c r="J69" s="44">
        <v>191.01</v>
      </c>
      <c r="K69" s="44">
        <v>191.01</v>
      </c>
      <c r="L69" s="44">
        <v>191.01</v>
      </c>
      <c r="M69" s="44">
        <v>191.01</v>
      </c>
      <c r="N69" s="44">
        <v>191.01</v>
      </c>
      <c r="O69" s="44">
        <v>191.01</v>
      </c>
      <c r="P69" s="44">
        <v>191.01</v>
      </c>
      <c r="Q69" s="44">
        <v>191.01</v>
      </c>
      <c r="R69" s="44">
        <v>191.01</v>
      </c>
      <c r="S69" s="44">
        <v>0</v>
      </c>
      <c r="T69" s="44">
        <v>0</v>
      </c>
      <c r="U69" t="s">
        <v>645</v>
      </c>
    </row>
    <row r="70" spans="1:21" x14ac:dyDescent="0.2">
      <c r="A70">
        <v>5055</v>
      </c>
      <c r="B70" s="44">
        <v>191.01</v>
      </c>
      <c r="C70" s="44">
        <v>191.01</v>
      </c>
      <c r="D70" s="44">
        <v>191.01</v>
      </c>
      <c r="E70" s="44">
        <v>191.01</v>
      </c>
      <c r="F70" s="44">
        <v>191.01</v>
      </c>
      <c r="G70" s="44">
        <v>191.01</v>
      </c>
      <c r="H70" s="44">
        <v>191.01</v>
      </c>
      <c r="I70" s="44">
        <v>191.01</v>
      </c>
      <c r="J70" s="44">
        <v>191.01</v>
      </c>
      <c r="K70" s="44">
        <v>191.01</v>
      </c>
      <c r="L70" s="44">
        <v>191.01</v>
      </c>
      <c r="M70" s="44">
        <v>191.01</v>
      </c>
      <c r="N70" s="44">
        <v>191.01</v>
      </c>
      <c r="O70" s="44">
        <v>191.01</v>
      </c>
      <c r="P70" s="44">
        <v>191.01</v>
      </c>
      <c r="Q70" s="44">
        <v>191.01</v>
      </c>
      <c r="R70" s="44">
        <v>191.01</v>
      </c>
      <c r="S70" s="44">
        <v>0</v>
      </c>
      <c r="T70" s="44">
        <v>250</v>
      </c>
      <c r="U70" t="s">
        <v>649</v>
      </c>
    </row>
    <row r="71" spans="1:21" x14ac:dyDescent="0.2">
      <c r="A71">
        <v>5056</v>
      </c>
      <c r="B71" s="44">
        <v>191.01</v>
      </c>
      <c r="C71" s="44">
        <v>191.01</v>
      </c>
      <c r="D71" s="44">
        <v>191.01</v>
      </c>
      <c r="E71" s="44">
        <v>191.01</v>
      </c>
      <c r="F71" s="44">
        <v>191.01</v>
      </c>
      <c r="G71" s="44">
        <v>191.01</v>
      </c>
      <c r="H71" s="44">
        <v>191.01</v>
      </c>
      <c r="I71" s="44">
        <v>191.01</v>
      </c>
      <c r="J71" s="44">
        <v>191.01</v>
      </c>
      <c r="K71" s="44">
        <v>191.01</v>
      </c>
      <c r="L71" s="44">
        <v>191.01</v>
      </c>
      <c r="M71" s="44">
        <v>191.01</v>
      </c>
      <c r="N71" s="44">
        <v>191.01</v>
      </c>
      <c r="O71" s="44">
        <v>191.01</v>
      </c>
      <c r="P71" s="44">
        <v>191.01</v>
      </c>
      <c r="Q71" s="44">
        <v>191.01</v>
      </c>
      <c r="R71" s="44">
        <v>191.01</v>
      </c>
      <c r="S71" s="44">
        <v>0</v>
      </c>
      <c r="T71" s="44">
        <v>0</v>
      </c>
      <c r="U71" t="s">
        <v>652</v>
      </c>
    </row>
    <row r="72" spans="1:21" x14ac:dyDescent="0.2">
      <c r="A72">
        <v>5057</v>
      </c>
      <c r="B72" s="44">
        <v>191.01</v>
      </c>
      <c r="C72" s="44">
        <v>191.01</v>
      </c>
      <c r="D72" s="44">
        <v>191.01</v>
      </c>
      <c r="E72" s="44">
        <v>191.01</v>
      </c>
      <c r="F72" s="44">
        <v>191.01</v>
      </c>
      <c r="G72" s="44">
        <v>191.01</v>
      </c>
      <c r="H72" s="44">
        <v>191.01</v>
      </c>
      <c r="I72" s="44">
        <v>191.01</v>
      </c>
      <c r="J72" s="44">
        <v>191.01</v>
      </c>
      <c r="K72" s="44">
        <v>191.01</v>
      </c>
      <c r="L72" s="44">
        <v>191.01</v>
      </c>
      <c r="M72" s="44">
        <v>191.01</v>
      </c>
      <c r="N72" s="44">
        <v>191.01</v>
      </c>
      <c r="O72" s="44">
        <v>191.01</v>
      </c>
      <c r="P72" s="44">
        <v>191.01</v>
      </c>
      <c r="Q72" s="44">
        <v>191.01</v>
      </c>
      <c r="R72" s="44">
        <v>191.01</v>
      </c>
      <c r="S72" s="44">
        <v>0</v>
      </c>
      <c r="T72" s="44">
        <v>0</v>
      </c>
      <c r="U72" t="s">
        <v>678</v>
      </c>
    </row>
    <row r="73" spans="1:21" x14ac:dyDescent="0.2">
      <c r="A73">
        <v>5058</v>
      </c>
      <c r="B73" s="44">
        <v>191.01</v>
      </c>
      <c r="C73" s="44">
        <v>191.01</v>
      </c>
      <c r="D73" s="44">
        <v>191.01</v>
      </c>
      <c r="E73" s="44">
        <v>191.01</v>
      </c>
      <c r="F73" s="44">
        <v>191.01</v>
      </c>
      <c r="G73" s="44">
        <v>191.01</v>
      </c>
      <c r="H73" s="44">
        <v>191.01</v>
      </c>
      <c r="I73" s="44">
        <v>191.01</v>
      </c>
      <c r="J73" s="44">
        <v>191.01</v>
      </c>
      <c r="K73" s="44">
        <v>191.01</v>
      </c>
      <c r="L73" s="44">
        <v>191.01</v>
      </c>
      <c r="M73" s="44">
        <v>191.01</v>
      </c>
      <c r="N73" s="44">
        <v>191.01</v>
      </c>
      <c r="O73" s="44">
        <v>191.01</v>
      </c>
      <c r="P73" s="44">
        <v>191.01</v>
      </c>
      <c r="Q73" s="44">
        <v>191.01</v>
      </c>
      <c r="R73" s="44">
        <v>191.01</v>
      </c>
      <c r="S73" s="44">
        <v>0</v>
      </c>
      <c r="T73" s="44">
        <v>0</v>
      </c>
      <c r="U73" t="s">
        <v>669</v>
      </c>
    </row>
    <row r="74" spans="1:21" x14ac:dyDescent="0.2">
      <c r="A74">
        <v>5059</v>
      </c>
      <c r="B74" s="44">
        <v>191.01</v>
      </c>
      <c r="C74" s="44">
        <v>191.01</v>
      </c>
      <c r="D74" s="44">
        <v>191.01</v>
      </c>
      <c r="E74" s="44">
        <v>191.01</v>
      </c>
      <c r="F74" s="44">
        <v>191.01</v>
      </c>
      <c r="G74" s="44">
        <v>191.01</v>
      </c>
      <c r="H74" s="44">
        <v>191.01</v>
      </c>
      <c r="I74" s="44">
        <v>191.01</v>
      </c>
      <c r="J74" s="44">
        <v>191.01</v>
      </c>
      <c r="K74" s="44">
        <v>191.01</v>
      </c>
      <c r="L74" s="44">
        <v>191.01</v>
      </c>
      <c r="M74" s="44">
        <v>191.01</v>
      </c>
      <c r="N74" s="44">
        <v>191.01</v>
      </c>
      <c r="O74" s="44">
        <v>191.01</v>
      </c>
      <c r="P74" s="44">
        <v>191.01</v>
      </c>
      <c r="Q74" s="44">
        <v>191.01</v>
      </c>
      <c r="R74" s="44">
        <v>191.01</v>
      </c>
      <c r="S74" s="44">
        <v>0</v>
      </c>
      <c r="T74" s="44">
        <v>0</v>
      </c>
      <c r="U74" t="s">
        <v>1066</v>
      </c>
    </row>
    <row r="75" spans="1:21" x14ac:dyDescent="0.2">
      <c r="A75">
        <v>5060</v>
      </c>
      <c r="B75" s="44">
        <v>191.01</v>
      </c>
      <c r="C75" s="44">
        <v>191.01</v>
      </c>
      <c r="D75" s="44">
        <v>191.01</v>
      </c>
      <c r="E75" s="44">
        <v>191.01</v>
      </c>
      <c r="F75" s="44">
        <v>191.01</v>
      </c>
      <c r="G75" s="44">
        <v>191.01</v>
      </c>
      <c r="H75" s="44">
        <v>191.01</v>
      </c>
      <c r="I75" s="44">
        <v>191.01</v>
      </c>
      <c r="J75" s="44">
        <v>191.01</v>
      </c>
      <c r="K75" s="44">
        <v>191.01</v>
      </c>
      <c r="L75" s="44">
        <v>191.01</v>
      </c>
      <c r="M75" s="44">
        <v>191.01</v>
      </c>
      <c r="N75" s="44">
        <v>191.01</v>
      </c>
      <c r="O75" s="44">
        <v>191.01</v>
      </c>
      <c r="P75" s="44">
        <v>191.01</v>
      </c>
      <c r="Q75" s="44">
        <v>191.01</v>
      </c>
      <c r="R75" s="44">
        <v>191.01</v>
      </c>
      <c r="S75" s="44">
        <v>0</v>
      </c>
      <c r="T75" s="44">
        <v>0</v>
      </c>
      <c r="U75" t="s">
        <v>1069</v>
      </c>
    </row>
    <row r="76" spans="1:21" x14ac:dyDescent="0.2">
      <c r="A76">
        <v>5061</v>
      </c>
      <c r="B76" s="44">
        <v>191.01</v>
      </c>
      <c r="C76" s="44">
        <v>191.01</v>
      </c>
      <c r="D76" s="44">
        <v>191.01</v>
      </c>
      <c r="E76" s="44">
        <v>191.01</v>
      </c>
      <c r="F76" s="44">
        <v>191.01</v>
      </c>
      <c r="G76" s="44">
        <v>191.01</v>
      </c>
      <c r="H76" s="44">
        <v>191.01</v>
      </c>
      <c r="I76" s="44">
        <v>191.01</v>
      </c>
      <c r="J76" s="44">
        <v>191.01</v>
      </c>
      <c r="K76" s="44">
        <v>191.01</v>
      </c>
      <c r="L76" s="44">
        <v>191.01</v>
      </c>
      <c r="M76" s="44">
        <v>191.01</v>
      </c>
      <c r="N76" s="44">
        <v>191.01</v>
      </c>
      <c r="O76" s="44">
        <v>191.01</v>
      </c>
      <c r="P76" s="44">
        <v>191.01</v>
      </c>
      <c r="Q76" s="44">
        <v>191.01</v>
      </c>
      <c r="R76" s="44">
        <v>191.01</v>
      </c>
      <c r="S76" s="44">
        <v>0</v>
      </c>
      <c r="T76" s="44">
        <v>0</v>
      </c>
      <c r="U76" t="s">
        <v>1054</v>
      </c>
    </row>
    <row r="77" spans="1:21" x14ac:dyDescent="0.2">
      <c r="A77">
        <v>5062</v>
      </c>
      <c r="B77" s="44">
        <v>191.01</v>
      </c>
      <c r="C77" s="44">
        <v>191.01</v>
      </c>
      <c r="D77" s="44">
        <v>191.01</v>
      </c>
      <c r="E77" s="44">
        <v>191.01</v>
      </c>
      <c r="F77" s="44">
        <v>191.01</v>
      </c>
      <c r="G77" s="44">
        <v>191.01</v>
      </c>
      <c r="H77" s="44">
        <v>191.01</v>
      </c>
      <c r="I77" s="44">
        <v>191.01</v>
      </c>
      <c r="J77" s="44">
        <v>191.01</v>
      </c>
      <c r="K77" s="44">
        <v>191.01</v>
      </c>
      <c r="L77" s="44">
        <v>191.01</v>
      </c>
      <c r="M77" s="44">
        <v>191.01</v>
      </c>
      <c r="N77" s="44">
        <v>191.01</v>
      </c>
      <c r="O77" s="44">
        <v>191.01</v>
      </c>
      <c r="P77" s="44">
        <v>191.01</v>
      </c>
      <c r="Q77" s="44">
        <v>191.01</v>
      </c>
      <c r="R77" s="44">
        <v>191.01</v>
      </c>
      <c r="S77" s="44">
        <v>0</v>
      </c>
      <c r="T77" s="44">
        <v>0</v>
      </c>
      <c r="U77" t="s">
        <v>698</v>
      </c>
    </row>
    <row r="78" spans="1:21" x14ac:dyDescent="0.2">
      <c r="A78">
        <v>5063</v>
      </c>
      <c r="B78" s="44">
        <v>191.01</v>
      </c>
      <c r="C78" s="44">
        <v>191.01</v>
      </c>
      <c r="D78" s="44">
        <v>191.01</v>
      </c>
      <c r="E78" s="44">
        <v>191.01</v>
      </c>
      <c r="F78" s="44">
        <v>191.01</v>
      </c>
      <c r="G78" s="44">
        <v>191.01</v>
      </c>
      <c r="H78" s="44">
        <v>191.01</v>
      </c>
      <c r="I78" s="44">
        <v>191.01</v>
      </c>
      <c r="J78" s="44">
        <v>191.01</v>
      </c>
      <c r="K78" s="44">
        <v>191.01</v>
      </c>
      <c r="L78" s="44">
        <v>191.01</v>
      </c>
      <c r="M78" s="44">
        <v>191.01</v>
      </c>
      <c r="N78" s="44">
        <v>191.01</v>
      </c>
      <c r="O78" s="44">
        <v>191.01</v>
      </c>
      <c r="P78" s="44">
        <v>191.01</v>
      </c>
      <c r="Q78" s="44">
        <v>191.01</v>
      </c>
      <c r="R78" s="44">
        <v>191.01</v>
      </c>
      <c r="S78" s="44">
        <v>0</v>
      </c>
      <c r="T78" s="44">
        <v>0</v>
      </c>
      <c r="U78" t="s">
        <v>559</v>
      </c>
    </row>
    <row r="79" spans="1:21" x14ac:dyDescent="0.2">
      <c r="A79">
        <v>5064</v>
      </c>
      <c r="B79" s="44">
        <v>188.34</v>
      </c>
      <c r="C79" s="44">
        <v>188.34</v>
      </c>
      <c r="D79" s="44">
        <v>188.34</v>
      </c>
      <c r="E79" s="44">
        <v>188.34</v>
      </c>
      <c r="F79" s="44">
        <v>188.34</v>
      </c>
      <c r="G79" s="44">
        <v>188.34</v>
      </c>
      <c r="H79" s="44">
        <v>188.34</v>
      </c>
      <c r="I79" s="44">
        <v>188.34</v>
      </c>
      <c r="J79" s="44">
        <v>188.34</v>
      </c>
      <c r="K79" s="44">
        <v>188.34</v>
      </c>
      <c r="L79" s="44">
        <v>188.34</v>
      </c>
      <c r="M79" s="44">
        <v>188.34</v>
      </c>
      <c r="N79" s="44">
        <v>188.34</v>
      </c>
      <c r="O79" s="44">
        <v>188.34</v>
      </c>
      <c r="P79" s="44">
        <v>188.34</v>
      </c>
      <c r="Q79" s="44">
        <v>188.34</v>
      </c>
      <c r="R79" s="44">
        <v>188.34</v>
      </c>
      <c r="S79" s="44">
        <v>188.34</v>
      </c>
      <c r="T79" s="44">
        <v>208.02</v>
      </c>
      <c r="U79" t="s">
        <v>743</v>
      </c>
    </row>
    <row r="80" spans="1:21" x14ac:dyDescent="0.2">
      <c r="A80">
        <v>5065</v>
      </c>
      <c r="B80" s="44">
        <v>191.01</v>
      </c>
      <c r="C80" s="44">
        <v>191.01</v>
      </c>
      <c r="D80" s="44">
        <v>191.01</v>
      </c>
      <c r="E80" s="44">
        <v>191.01</v>
      </c>
      <c r="F80" s="44">
        <v>191.01</v>
      </c>
      <c r="G80" s="44">
        <v>191.01</v>
      </c>
      <c r="H80" s="44">
        <v>191.01</v>
      </c>
      <c r="I80" s="44">
        <v>191.01</v>
      </c>
      <c r="J80" s="44">
        <v>191.01</v>
      </c>
      <c r="K80" s="44">
        <v>191.01</v>
      </c>
      <c r="L80" s="44">
        <v>191.01</v>
      </c>
      <c r="M80" s="44">
        <v>191.01</v>
      </c>
      <c r="N80" s="44">
        <v>191.01</v>
      </c>
      <c r="O80" s="44">
        <v>191.01</v>
      </c>
      <c r="P80" s="44">
        <v>191.01</v>
      </c>
      <c r="Q80" s="44">
        <v>191.01</v>
      </c>
      <c r="R80" s="44">
        <v>191.01</v>
      </c>
      <c r="S80" s="44">
        <v>0</v>
      </c>
      <c r="T80" s="44">
        <v>0</v>
      </c>
      <c r="U80" t="s">
        <v>465</v>
      </c>
    </row>
    <row r="81" spans="1:21" x14ac:dyDescent="0.2">
      <c r="A81">
        <v>5066</v>
      </c>
      <c r="B81" s="44">
        <v>191.01</v>
      </c>
      <c r="C81" s="44">
        <v>191.01</v>
      </c>
      <c r="D81" s="44">
        <v>191.01</v>
      </c>
      <c r="E81" s="44">
        <v>191.01</v>
      </c>
      <c r="F81" s="44">
        <v>191.01</v>
      </c>
      <c r="G81" s="44">
        <v>191.01</v>
      </c>
      <c r="H81" s="44">
        <v>191.01</v>
      </c>
      <c r="I81" s="44">
        <v>191.01</v>
      </c>
      <c r="J81" s="44">
        <v>191.01</v>
      </c>
      <c r="K81" s="44">
        <v>191.01</v>
      </c>
      <c r="L81" s="44">
        <v>191.01</v>
      </c>
      <c r="M81" s="44">
        <v>191.01</v>
      </c>
      <c r="N81" s="44">
        <v>191.01</v>
      </c>
      <c r="O81" s="44">
        <v>191.01</v>
      </c>
      <c r="P81" s="44">
        <v>191.01</v>
      </c>
      <c r="Q81" s="44">
        <v>191.01</v>
      </c>
      <c r="R81" s="44">
        <v>191.01</v>
      </c>
      <c r="S81" s="44">
        <v>0</v>
      </c>
      <c r="T81" s="44">
        <v>0</v>
      </c>
      <c r="U81" t="s">
        <v>59</v>
      </c>
    </row>
    <row r="82" spans="1:21" x14ac:dyDescent="0.2">
      <c r="A82">
        <v>5067</v>
      </c>
      <c r="B82" s="44">
        <v>190.58</v>
      </c>
      <c r="C82" s="44">
        <v>190.58</v>
      </c>
      <c r="D82" s="44">
        <v>190.58</v>
      </c>
      <c r="E82" s="44">
        <v>190.58</v>
      </c>
      <c r="F82" s="44">
        <v>190.58</v>
      </c>
      <c r="G82" s="44">
        <v>190.58</v>
      </c>
      <c r="H82" s="44">
        <v>190.58</v>
      </c>
      <c r="I82" s="44">
        <v>190.58</v>
      </c>
      <c r="J82" s="44">
        <v>190.58</v>
      </c>
      <c r="K82" s="44">
        <v>190.58</v>
      </c>
      <c r="L82" s="44">
        <v>190.58</v>
      </c>
      <c r="M82" s="44">
        <v>190.58</v>
      </c>
      <c r="N82" s="44">
        <v>190.58</v>
      </c>
      <c r="O82" s="44">
        <v>190.58</v>
      </c>
      <c r="P82" s="44">
        <v>190.58</v>
      </c>
      <c r="Q82" s="44">
        <v>190.58</v>
      </c>
      <c r="R82" s="44">
        <v>190.58</v>
      </c>
      <c r="S82" s="44">
        <v>190.58</v>
      </c>
      <c r="T82" s="44">
        <v>170.49</v>
      </c>
      <c r="U82" t="s">
        <v>1072</v>
      </c>
    </row>
    <row r="83" spans="1:21" x14ac:dyDescent="0.2">
      <c r="A83">
        <v>5068</v>
      </c>
      <c r="B83" s="44">
        <v>202.39</v>
      </c>
      <c r="C83" s="44">
        <v>202.39</v>
      </c>
      <c r="D83" s="44">
        <v>202.39</v>
      </c>
      <c r="E83" s="44">
        <v>202.39</v>
      </c>
      <c r="F83" s="44">
        <v>202.39</v>
      </c>
      <c r="G83" s="44">
        <v>202.39</v>
      </c>
      <c r="H83" s="44">
        <v>202.39</v>
      </c>
      <c r="I83" s="44">
        <v>202.39</v>
      </c>
      <c r="J83" s="44">
        <v>202.39</v>
      </c>
      <c r="K83" s="44">
        <v>202.39</v>
      </c>
      <c r="L83" s="44">
        <v>202.39</v>
      </c>
      <c r="M83" s="44">
        <v>202.39</v>
      </c>
      <c r="N83" s="44">
        <v>202.39</v>
      </c>
      <c r="O83" s="44">
        <v>202.39</v>
      </c>
      <c r="P83" s="44">
        <v>202.39</v>
      </c>
      <c r="Q83" s="44">
        <v>202.39</v>
      </c>
      <c r="R83" s="44">
        <v>202.39</v>
      </c>
      <c r="S83" s="44">
        <v>202.39</v>
      </c>
      <c r="T83" s="44">
        <v>170</v>
      </c>
      <c r="U83" t="s">
        <v>1073</v>
      </c>
    </row>
    <row r="84" spans="1:21" x14ac:dyDescent="0.2">
      <c r="A84">
        <v>5069</v>
      </c>
      <c r="B84" s="44">
        <v>191.01</v>
      </c>
      <c r="C84" s="44">
        <v>191.01</v>
      </c>
      <c r="D84" s="44">
        <v>191.01</v>
      </c>
      <c r="E84" s="44">
        <v>191.01</v>
      </c>
      <c r="F84" s="44">
        <v>191.01</v>
      </c>
      <c r="G84" s="44">
        <v>191.01</v>
      </c>
      <c r="H84" s="44">
        <v>191.01</v>
      </c>
      <c r="I84" s="44">
        <v>191.01</v>
      </c>
      <c r="J84" s="44">
        <v>191.01</v>
      </c>
      <c r="K84" s="44">
        <v>191.01</v>
      </c>
      <c r="L84" s="44">
        <v>191.01</v>
      </c>
      <c r="M84" s="44">
        <v>191.01</v>
      </c>
      <c r="N84" s="44">
        <v>191.01</v>
      </c>
      <c r="O84" s="44">
        <v>191.01</v>
      </c>
      <c r="P84" s="44">
        <v>191.01</v>
      </c>
      <c r="Q84" s="44">
        <v>191.01</v>
      </c>
      <c r="R84" s="44">
        <v>191.01</v>
      </c>
      <c r="S84" s="44">
        <v>0</v>
      </c>
      <c r="T84" s="44">
        <v>0</v>
      </c>
      <c r="U84" t="s">
        <v>60</v>
      </c>
    </row>
    <row r="85" spans="1:21" x14ac:dyDescent="0.2">
      <c r="A85">
        <v>5070</v>
      </c>
      <c r="B85" s="44">
        <v>191.01</v>
      </c>
      <c r="C85" s="44">
        <v>191.01</v>
      </c>
      <c r="D85" s="44">
        <v>191.01</v>
      </c>
      <c r="E85" s="44">
        <v>191.01</v>
      </c>
      <c r="F85" s="44">
        <v>191.01</v>
      </c>
      <c r="G85" s="44">
        <v>191.01</v>
      </c>
      <c r="H85" s="44">
        <v>191.01</v>
      </c>
      <c r="I85" s="44">
        <v>191.01</v>
      </c>
      <c r="J85" s="44">
        <v>191.01</v>
      </c>
      <c r="K85" s="44">
        <v>191.01</v>
      </c>
      <c r="L85" s="44">
        <v>191.01</v>
      </c>
      <c r="M85" s="44">
        <v>191.01</v>
      </c>
      <c r="N85" s="44">
        <v>191.01</v>
      </c>
      <c r="O85" s="44">
        <v>191.01</v>
      </c>
      <c r="P85" s="44">
        <v>191.01</v>
      </c>
      <c r="Q85" s="44">
        <v>191.01</v>
      </c>
      <c r="R85" s="44">
        <v>191.01</v>
      </c>
      <c r="S85" s="44">
        <v>0</v>
      </c>
      <c r="T85" s="44">
        <v>0</v>
      </c>
      <c r="U85" t="s">
        <v>650</v>
      </c>
    </row>
    <row r="86" spans="1:21" x14ac:dyDescent="0.2">
      <c r="A86">
        <v>5071</v>
      </c>
      <c r="B86" s="44">
        <v>191.01</v>
      </c>
      <c r="C86" s="44">
        <v>191.01</v>
      </c>
      <c r="D86" s="44">
        <v>191.01</v>
      </c>
      <c r="E86" s="44">
        <v>191.01</v>
      </c>
      <c r="F86" s="44">
        <v>191.01</v>
      </c>
      <c r="G86" s="44">
        <v>191.01</v>
      </c>
      <c r="H86" s="44">
        <v>191.01</v>
      </c>
      <c r="I86" s="44">
        <v>191.01</v>
      </c>
      <c r="J86" s="44">
        <v>191.01</v>
      </c>
      <c r="K86" s="44">
        <v>191.01</v>
      </c>
      <c r="L86" s="44">
        <v>191.01</v>
      </c>
      <c r="M86" s="44">
        <v>191.01</v>
      </c>
      <c r="N86" s="44">
        <v>191.01</v>
      </c>
      <c r="O86" s="44">
        <v>191.01</v>
      </c>
      <c r="P86" s="44">
        <v>191.01</v>
      </c>
      <c r="Q86" s="44">
        <v>191.01</v>
      </c>
      <c r="R86" s="44">
        <v>191.01</v>
      </c>
      <c r="S86" s="44">
        <v>0</v>
      </c>
      <c r="T86" s="44">
        <v>0</v>
      </c>
      <c r="U86" t="s">
        <v>573</v>
      </c>
    </row>
    <row r="87" spans="1:21" x14ac:dyDescent="0.2">
      <c r="A87">
        <v>5072</v>
      </c>
      <c r="B87" s="44">
        <v>191.01</v>
      </c>
      <c r="C87" s="44">
        <v>191.01</v>
      </c>
      <c r="D87" s="44">
        <v>191.01</v>
      </c>
      <c r="E87" s="44">
        <v>191.01</v>
      </c>
      <c r="F87" s="44">
        <v>191.01</v>
      </c>
      <c r="G87" s="44">
        <v>191.01</v>
      </c>
      <c r="H87" s="44">
        <v>191.01</v>
      </c>
      <c r="I87" s="44">
        <v>191.01</v>
      </c>
      <c r="J87" s="44">
        <v>191.01</v>
      </c>
      <c r="K87" s="44">
        <v>191.01</v>
      </c>
      <c r="L87" s="44">
        <v>191.01</v>
      </c>
      <c r="M87" s="44">
        <v>191.01</v>
      </c>
      <c r="N87" s="44">
        <v>191.01</v>
      </c>
      <c r="O87" s="44">
        <v>191.01</v>
      </c>
      <c r="P87" s="44">
        <v>191.01</v>
      </c>
      <c r="Q87" s="44">
        <v>191.01</v>
      </c>
      <c r="R87" s="44">
        <v>191.01</v>
      </c>
      <c r="S87" s="44">
        <v>0</v>
      </c>
      <c r="T87" s="44">
        <v>0</v>
      </c>
      <c r="U87" t="s">
        <v>61</v>
      </c>
    </row>
    <row r="88" spans="1:21" x14ac:dyDescent="0.2">
      <c r="A88">
        <v>5073</v>
      </c>
      <c r="B88" s="44">
        <v>191.01</v>
      </c>
      <c r="C88" s="44">
        <v>191.01</v>
      </c>
      <c r="D88" s="44">
        <v>191.01</v>
      </c>
      <c r="E88" s="44">
        <v>191.01</v>
      </c>
      <c r="F88" s="44">
        <v>191.01</v>
      </c>
      <c r="G88" s="44">
        <v>191.01</v>
      </c>
      <c r="H88" s="44">
        <v>191.01</v>
      </c>
      <c r="I88" s="44">
        <v>191.01</v>
      </c>
      <c r="J88" s="44">
        <v>191.01</v>
      </c>
      <c r="K88" s="44">
        <v>191.01</v>
      </c>
      <c r="L88" s="44">
        <v>191.01</v>
      </c>
      <c r="M88" s="44">
        <v>191.01</v>
      </c>
      <c r="N88" s="44">
        <v>191.01</v>
      </c>
      <c r="O88" s="44">
        <v>191.01</v>
      </c>
      <c r="P88" s="44">
        <v>191.01</v>
      </c>
      <c r="Q88" s="44">
        <v>191.01</v>
      </c>
      <c r="R88" s="44">
        <v>191.01</v>
      </c>
      <c r="S88" s="44">
        <v>0</v>
      </c>
      <c r="T88" s="44">
        <v>0</v>
      </c>
      <c r="U88" t="s">
        <v>451</v>
      </c>
    </row>
    <row r="89" spans="1:21" x14ac:dyDescent="0.2">
      <c r="A89">
        <v>5074</v>
      </c>
      <c r="B89" s="44">
        <v>191.01</v>
      </c>
      <c r="C89" s="44">
        <v>191.01</v>
      </c>
      <c r="D89" s="44">
        <v>191.01</v>
      </c>
      <c r="E89" s="44">
        <v>191.01</v>
      </c>
      <c r="F89" s="44">
        <v>191.01</v>
      </c>
      <c r="G89" s="44">
        <v>191.01</v>
      </c>
      <c r="H89" s="44">
        <v>191.01</v>
      </c>
      <c r="I89" s="44">
        <v>191.01</v>
      </c>
      <c r="J89" s="44">
        <v>191.01</v>
      </c>
      <c r="K89" s="44">
        <v>191.01</v>
      </c>
      <c r="L89" s="44">
        <v>191.01</v>
      </c>
      <c r="M89" s="44">
        <v>191.01</v>
      </c>
      <c r="N89" s="44">
        <v>191.01</v>
      </c>
      <c r="O89" s="44">
        <v>191.01</v>
      </c>
      <c r="P89" s="44">
        <v>191.01</v>
      </c>
      <c r="Q89" s="44">
        <v>191.01</v>
      </c>
      <c r="R89" s="44">
        <v>191.01</v>
      </c>
      <c r="S89" s="44">
        <v>0</v>
      </c>
      <c r="T89" s="44">
        <v>0</v>
      </c>
      <c r="U89" t="s">
        <v>1098</v>
      </c>
    </row>
    <row r="90" spans="1:21" x14ac:dyDescent="0.2">
      <c r="A90">
        <v>5075</v>
      </c>
      <c r="B90" s="44">
        <v>191.01</v>
      </c>
      <c r="C90" s="44">
        <v>191.01</v>
      </c>
      <c r="D90" s="44">
        <v>191.01</v>
      </c>
      <c r="E90" s="44">
        <v>191.01</v>
      </c>
      <c r="F90" s="44">
        <v>191.01</v>
      </c>
      <c r="G90" s="44">
        <v>191.01</v>
      </c>
      <c r="H90" s="44">
        <v>191.01</v>
      </c>
      <c r="I90" s="44">
        <v>191.01</v>
      </c>
      <c r="J90" s="44">
        <v>191.01</v>
      </c>
      <c r="K90" s="44">
        <v>191.01</v>
      </c>
      <c r="L90" s="44">
        <v>191.01</v>
      </c>
      <c r="M90" s="44">
        <v>191.01</v>
      </c>
      <c r="N90" s="44">
        <v>191.01</v>
      </c>
      <c r="O90" s="44">
        <v>191.01</v>
      </c>
      <c r="P90" s="44">
        <v>191.01</v>
      </c>
      <c r="Q90" s="44">
        <v>191.01</v>
      </c>
      <c r="R90" s="44">
        <v>191.01</v>
      </c>
      <c r="S90" s="44">
        <v>0</v>
      </c>
      <c r="T90" s="44">
        <v>0</v>
      </c>
      <c r="U90" t="s">
        <v>728</v>
      </c>
    </row>
    <row r="91" spans="1:21" x14ac:dyDescent="0.2">
      <c r="A91">
        <v>5076</v>
      </c>
      <c r="B91" s="44">
        <v>191.01</v>
      </c>
      <c r="C91" s="44">
        <v>191.01</v>
      </c>
      <c r="D91" s="44">
        <v>191.01</v>
      </c>
      <c r="E91" s="44">
        <v>191.01</v>
      </c>
      <c r="F91" s="44">
        <v>191.01</v>
      </c>
      <c r="G91" s="44">
        <v>191.01</v>
      </c>
      <c r="H91" s="44">
        <v>191.01</v>
      </c>
      <c r="I91" s="44">
        <v>191.01</v>
      </c>
      <c r="J91" s="44">
        <v>191.01</v>
      </c>
      <c r="K91" s="44">
        <v>191.01</v>
      </c>
      <c r="L91" s="44">
        <v>191.01</v>
      </c>
      <c r="M91" s="44">
        <v>191.01</v>
      </c>
      <c r="N91" s="44">
        <v>191.01</v>
      </c>
      <c r="O91" s="44">
        <v>191.01</v>
      </c>
      <c r="P91" s="44">
        <v>191.01</v>
      </c>
      <c r="Q91" s="44">
        <v>191.01</v>
      </c>
      <c r="R91" s="44">
        <v>191.01</v>
      </c>
      <c r="S91" s="44">
        <v>0</v>
      </c>
      <c r="T91" s="44">
        <v>0</v>
      </c>
      <c r="U91" t="s">
        <v>646</v>
      </c>
    </row>
    <row r="92" spans="1:21" x14ac:dyDescent="0.2">
      <c r="A92">
        <v>5077</v>
      </c>
      <c r="B92" s="44">
        <v>191.01</v>
      </c>
      <c r="C92" s="44">
        <v>191.01</v>
      </c>
      <c r="D92" s="44">
        <v>191.01</v>
      </c>
      <c r="E92" s="44">
        <v>191.01</v>
      </c>
      <c r="F92" s="44">
        <v>191.01</v>
      </c>
      <c r="G92" s="44">
        <v>191.01</v>
      </c>
      <c r="H92" s="44">
        <v>191.01</v>
      </c>
      <c r="I92" s="44">
        <v>191.01</v>
      </c>
      <c r="J92" s="44">
        <v>191.01</v>
      </c>
      <c r="K92" s="44">
        <v>191.01</v>
      </c>
      <c r="L92" s="44">
        <v>191.01</v>
      </c>
      <c r="M92" s="44">
        <v>191.01</v>
      </c>
      <c r="N92" s="44">
        <v>191.01</v>
      </c>
      <c r="O92" s="44">
        <v>191.01</v>
      </c>
      <c r="P92" s="44">
        <v>191.01</v>
      </c>
      <c r="Q92" s="44">
        <v>191.01</v>
      </c>
      <c r="R92" s="44">
        <v>191.01</v>
      </c>
      <c r="S92" s="44">
        <v>0</v>
      </c>
      <c r="T92" s="44">
        <v>0</v>
      </c>
      <c r="U92" t="s">
        <v>544</v>
      </c>
    </row>
    <row r="93" spans="1:21" x14ac:dyDescent="0.2">
      <c r="A93">
        <v>5078</v>
      </c>
      <c r="B93" s="44">
        <v>191.01</v>
      </c>
      <c r="C93" s="44">
        <v>191.01</v>
      </c>
      <c r="D93" s="44">
        <v>191.01</v>
      </c>
      <c r="E93" s="44">
        <v>191.01</v>
      </c>
      <c r="F93" s="44">
        <v>191.01</v>
      </c>
      <c r="G93" s="44">
        <v>191.01</v>
      </c>
      <c r="H93" s="44">
        <v>191.01</v>
      </c>
      <c r="I93" s="44">
        <v>191.01</v>
      </c>
      <c r="J93" s="44">
        <v>191.01</v>
      </c>
      <c r="K93" s="44">
        <v>191.01</v>
      </c>
      <c r="L93" s="44">
        <v>191.01</v>
      </c>
      <c r="M93" s="44">
        <v>191.01</v>
      </c>
      <c r="N93" s="44">
        <v>191.01</v>
      </c>
      <c r="O93" s="44">
        <v>191.01</v>
      </c>
      <c r="P93" s="44">
        <v>191.01</v>
      </c>
      <c r="Q93" s="44">
        <v>191.01</v>
      </c>
      <c r="R93" s="44">
        <v>191.01</v>
      </c>
      <c r="S93" s="44">
        <v>0</v>
      </c>
      <c r="T93" s="44">
        <v>0</v>
      </c>
      <c r="U93" t="s">
        <v>62</v>
      </c>
    </row>
    <row r="94" spans="1:21" x14ac:dyDescent="0.2">
      <c r="A94">
        <v>5079</v>
      </c>
      <c r="B94" s="44">
        <v>191.01</v>
      </c>
      <c r="C94" s="44">
        <v>191.01</v>
      </c>
      <c r="D94" s="44">
        <v>191.01</v>
      </c>
      <c r="E94" s="44">
        <v>191.01</v>
      </c>
      <c r="F94" s="44">
        <v>191.01</v>
      </c>
      <c r="G94" s="44">
        <v>191.01</v>
      </c>
      <c r="H94" s="44">
        <v>191.01</v>
      </c>
      <c r="I94" s="44">
        <v>191.01</v>
      </c>
      <c r="J94" s="44">
        <v>191.01</v>
      </c>
      <c r="K94" s="44">
        <v>191.01</v>
      </c>
      <c r="L94" s="44">
        <v>191.01</v>
      </c>
      <c r="M94" s="44">
        <v>191.01</v>
      </c>
      <c r="N94" s="44">
        <v>191.01</v>
      </c>
      <c r="O94" s="44">
        <v>191.01</v>
      </c>
      <c r="P94" s="44">
        <v>191.01</v>
      </c>
      <c r="Q94" s="44">
        <v>191.01</v>
      </c>
      <c r="R94" s="44">
        <v>191.01</v>
      </c>
      <c r="S94" s="44">
        <v>0</v>
      </c>
      <c r="T94" s="44">
        <v>0</v>
      </c>
      <c r="U94" t="s">
        <v>620</v>
      </c>
    </row>
    <row r="95" spans="1:21" x14ac:dyDescent="0.2">
      <c r="A95">
        <v>5080</v>
      </c>
      <c r="B95" s="44">
        <v>191.01</v>
      </c>
      <c r="C95" s="44">
        <v>191.01</v>
      </c>
      <c r="D95" s="44">
        <v>191.01</v>
      </c>
      <c r="E95" s="44">
        <v>191.01</v>
      </c>
      <c r="F95" s="44">
        <v>191.01</v>
      </c>
      <c r="G95" s="44">
        <v>191.01</v>
      </c>
      <c r="H95" s="44">
        <v>191.01</v>
      </c>
      <c r="I95" s="44">
        <v>191.01</v>
      </c>
      <c r="J95" s="44">
        <v>191.01</v>
      </c>
      <c r="K95" s="44">
        <v>191.01</v>
      </c>
      <c r="L95" s="44">
        <v>191.01</v>
      </c>
      <c r="M95" s="44">
        <v>191.01</v>
      </c>
      <c r="N95" s="44">
        <v>191.01</v>
      </c>
      <c r="O95" s="44">
        <v>191.01</v>
      </c>
      <c r="P95" s="44">
        <v>191.01</v>
      </c>
      <c r="Q95" s="44">
        <v>191.01</v>
      </c>
      <c r="R95" s="44">
        <v>191.01</v>
      </c>
      <c r="S95" s="44">
        <v>0</v>
      </c>
      <c r="T95" s="44">
        <v>0</v>
      </c>
      <c r="U95" t="s">
        <v>515</v>
      </c>
    </row>
    <row r="96" spans="1:21" x14ac:dyDescent="0.2">
      <c r="A96">
        <v>5081</v>
      </c>
      <c r="B96" s="44">
        <v>191.01</v>
      </c>
      <c r="C96" s="44">
        <v>191.01</v>
      </c>
      <c r="D96" s="44">
        <v>191.01</v>
      </c>
      <c r="E96" s="44">
        <v>191.01</v>
      </c>
      <c r="F96" s="44">
        <v>191.01</v>
      </c>
      <c r="G96" s="44">
        <v>191.01</v>
      </c>
      <c r="H96" s="44">
        <v>191.01</v>
      </c>
      <c r="I96" s="44">
        <v>191.01</v>
      </c>
      <c r="J96" s="44">
        <v>191.01</v>
      </c>
      <c r="K96" s="44">
        <v>191.01</v>
      </c>
      <c r="L96" s="44">
        <v>191.01</v>
      </c>
      <c r="M96" s="44">
        <v>191.01</v>
      </c>
      <c r="N96" s="44">
        <v>191.01</v>
      </c>
      <c r="O96" s="44">
        <v>191.01</v>
      </c>
      <c r="P96" s="44">
        <v>191.01</v>
      </c>
      <c r="Q96" s="44">
        <v>191.01</v>
      </c>
      <c r="R96" s="44">
        <v>191.01</v>
      </c>
      <c r="S96" s="44">
        <v>0</v>
      </c>
      <c r="T96" s="44">
        <v>0</v>
      </c>
      <c r="U96" t="s">
        <v>470</v>
      </c>
    </row>
    <row r="97" spans="1:21" x14ac:dyDescent="0.2">
      <c r="A97">
        <v>5082</v>
      </c>
      <c r="B97" s="44">
        <v>191.01</v>
      </c>
      <c r="C97" s="44">
        <v>191.01</v>
      </c>
      <c r="D97" s="44">
        <v>191.01</v>
      </c>
      <c r="E97" s="44">
        <v>191.01</v>
      </c>
      <c r="F97" s="44">
        <v>191.01</v>
      </c>
      <c r="G97" s="44">
        <v>191.01</v>
      </c>
      <c r="H97" s="44">
        <v>191.01</v>
      </c>
      <c r="I97" s="44">
        <v>191.01</v>
      </c>
      <c r="J97" s="44">
        <v>191.01</v>
      </c>
      <c r="K97" s="44">
        <v>191.01</v>
      </c>
      <c r="L97" s="44">
        <v>191.01</v>
      </c>
      <c r="M97" s="44">
        <v>191.01</v>
      </c>
      <c r="N97" s="44">
        <v>191.01</v>
      </c>
      <c r="O97" s="44">
        <v>191.01</v>
      </c>
      <c r="P97" s="44">
        <v>191.01</v>
      </c>
      <c r="Q97" s="44">
        <v>191.01</v>
      </c>
      <c r="R97" s="44">
        <v>191.01</v>
      </c>
      <c r="S97" s="44">
        <v>0</v>
      </c>
      <c r="T97" s="44">
        <v>0</v>
      </c>
      <c r="U97" t="s">
        <v>508</v>
      </c>
    </row>
    <row r="98" spans="1:21" x14ac:dyDescent="0.2">
      <c r="A98">
        <v>5083</v>
      </c>
      <c r="B98" s="44">
        <v>191.01</v>
      </c>
      <c r="C98" s="44">
        <v>191.01</v>
      </c>
      <c r="D98" s="44">
        <v>191.01</v>
      </c>
      <c r="E98" s="44">
        <v>191.01</v>
      </c>
      <c r="F98" s="44">
        <v>191.01</v>
      </c>
      <c r="G98" s="44">
        <v>191.01</v>
      </c>
      <c r="H98" s="44">
        <v>191.01</v>
      </c>
      <c r="I98" s="44">
        <v>191.01</v>
      </c>
      <c r="J98" s="44">
        <v>191.01</v>
      </c>
      <c r="K98" s="44">
        <v>191.01</v>
      </c>
      <c r="L98" s="44">
        <v>191.01</v>
      </c>
      <c r="M98" s="44">
        <v>191.01</v>
      </c>
      <c r="N98" s="44">
        <v>191.01</v>
      </c>
      <c r="O98" s="44">
        <v>191.01</v>
      </c>
      <c r="P98" s="44">
        <v>191.01</v>
      </c>
      <c r="Q98" s="44">
        <v>191.01</v>
      </c>
      <c r="R98" s="44">
        <v>191.01</v>
      </c>
      <c r="S98" s="44">
        <v>0</v>
      </c>
      <c r="T98" s="44">
        <v>0</v>
      </c>
      <c r="U98" t="s">
        <v>498</v>
      </c>
    </row>
    <row r="99" spans="1:21" x14ac:dyDescent="0.2">
      <c r="A99">
        <v>5084</v>
      </c>
      <c r="B99" s="44">
        <v>191.01</v>
      </c>
      <c r="C99" s="44">
        <v>191.01</v>
      </c>
      <c r="D99" s="44">
        <v>191.01</v>
      </c>
      <c r="E99" s="44">
        <v>191.01</v>
      </c>
      <c r="F99" s="44">
        <v>191.01</v>
      </c>
      <c r="G99" s="44">
        <v>191.01</v>
      </c>
      <c r="H99" s="44">
        <v>191.01</v>
      </c>
      <c r="I99" s="44">
        <v>191.01</v>
      </c>
      <c r="J99" s="44">
        <v>191.01</v>
      </c>
      <c r="K99" s="44">
        <v>191.01</v>
      </c>
      <c r="L99" s="44">
        <v>191.01</v>
      </c>
      <c r="M99" s="44">
        <v>191.01</v>
      </c>
      <c r="N99" s="44">
        <v>191.01</v>
      </c>
      <c r="O99" s="44">
        <v>191.01</v>
      </c>
      <c r="P99" s="44">
        <v>191.01</v>
      </c>
      <c r="Q99" s="44">
        <v>191.01</v>
      </c>
      <c r="R99" s="44">
        <v>191.01</v>
      </c>
      <c r="S99" s="44">
        <v>0</v>
      </c>
      <c r="T99" s="44">
        <v>0</v>
      </c>
      <c r="U99" t="s">
        <v>504</v>
      </c>
    </row>
    <row r="100" spans="1:21" x14ac:dyDescent="0.2">
      <c r="A100">
        <v>5085</v>
      </c>
      <c r="B100" s="44">
        <v>189.52</v>
      </c>
      <c r="C100" s="44">
        <v>189.52</v>
      </c>
      <c r="D100" s="44">
        <v>189.52</v>
      </c>
      <c r="E100" s="44">
        <v>189.52</v>
      </c>
      <c r="F100" s="44">
        <v>189.52</v>
      </c>
      <c r="G100" s="44">
        <v>189.52</v>
      </c>
      <c r="H100" s="44">
        <v>189.52</v>
      </c>
      <c r="I100" s="44">
        <v>189.52</v>
      </c>
      <c r="J100" s="44">
        <v>189.52</v>
      </c>
      <c r="K100" s="44">
        <v>189.52</v>
      </c>
      <c r="L100" s="44">
        <v>189.52</v>
      </c>
      <c r="M100" s="44">
        <v>189.52</v>
      </c>
      <c r="N100" s="44">
        <v>189.52</v>
      </c>
      <c r="O100" s="44">
        <v>189.52</v>
      </c>
      <c r="P100" s="44">
        <v>189.52</v>
      </c>
      <c r="Q100" s="44">
        <v>189.52</v>
      </c>
      <c r="R100" s="44">
        <v>189.52</v>
      </c>
      <c r="S100" s="44">
        <v>189.52</v>
      </c>
      <c r="T100" s="44">
        <v>169.69</v>
      </c>
      <c r="U100" t="s">
        <v>765</v>
      </c>
    </row>
    <row r="101" spans="1:21" x14ac:dyDescent="0.2">
      <c r="A101">
        <v>5086</v>
      </c>
      <c r="B101" s="44">
        <v>249.8</v>
      </c>
      <c r="C101" s="44">
        <v>249.8</v>
      </c>
      <c r="D101" s="44">
        <v>249.8</v>
      </c>
      <c r="E101" s="44">
        <v>249.8</v>
      </c>
      <c r="F101" s="44">
        <v>249.8</v>
      </c>
      <c r="G101" s="44">
        <v>249.8</v>
      </c>
      <c r="H101" s="44">
        <v>249.8</v>
      </c>
      <c r="I101" s="44">
        <v>249.8</v>
      </c>
      <c r="J101" s="44">
        <v>249.8</v>
      </c>
      <c r="K101" s="44">
        <v>249.8</v>
      </c>
      <c r="L101" s="44">
        <v>249.8</v>
      </c>
      <c r="M101" s="44">
        <v>249.8</v>
      </c>
      <c r="N101" s="44">
        <v>249.8</v>
      </c>
      <c r="O101" s="44">
        <v>249.8</v>
      </c>
      <c r="P101" s="44">
        <v>249.8</v>
      </c>
      <c r="Q101" s="44">
        <v>249.8</v>
      </c>
      <c r="R101" s="44">
        <v>249.8</v>
      </c>
      <c r="S101" s="44">
        <v>249.8</v>
      </c>
      <c r="T101" s="44">
        <v>175.68</v>
      </c>
      <c r="U101" t="s">
        <v>769</v>
      </c>
    </row>
    <row r="102" spans="1:21" x14ac:dyDescent="0.2">
      <c r="A102">
        <v>5087</v>
      </c>
      <c r="B102" s="44">
        <v>191.01</v>
      </c>
      <c r="C102" s="44">
        <v>191.01</v>
      </c>
      <c r="D102" s="44">
        <v>191.01</v>
      </c>
      <c r="E102" s="44">
        <v>191.01</v>
      </c>
      <c r="F102" s="44">
        <v>191.01</v>
      </c>
      <c r="G102" s="44">
        <v>191.01</v>
      </c>
      <c r="H102" s="44">
        <v>191.01</v>
      </c>
      <c r="I102" s="44">
        <v>191.01</v>
      </c>
      <c r="J102" s="44">
        <v>191.01</v>
      </c>
      <c r="K102" s="44">
        <v>191.01</v>
      </c>
      <c r="L102" s="44">
        <v>191.01</v>
      </c>
      <c r="M102" s="44">
        <v>191.01</v>
      </c>
      <c r="N102" s="44">
        <v>191.01</v>
      </c>
      <c r="O102" s="44">
        <v>191.01</v>
      </c>
      <c r="P102" s="44">
        <v>191.01</v>
      </c>
      <c r="Q102" s="44">
        <v>191.01</v>
      </c>
      <c r="R102" s="44">
        <v>191.01</v>
      </c>
      <c r="S102" s="44">
        <v>0</v>
      </c>
      <c r="T102" s="44">
        <v>0</v>
      </c>
      <c r="U102" t="s">
        <v>483</v>
      </c>
    </row>
    <row r="103" spans="1:21" x14ac:dyDescent="0.2">
      <c r="A103">
        <v>5088</v>
      </c>
      <c r="B103" s="44">
        <v>191.01</v>
      </c>
      <c r="C103" s="44">
        <v>191.01</v>
      </c>
      <c r="D103" s="44">
        <v>191.01</v>
      </c>
      <c r="E103" s="44">
        <v>191.01</v>
      </c>
      <c r="F103" s="44">
        <v>191.01</v>
      </c>
      <c r="G103" s="44">
        <v>191.01</v>
      </c>
      <c r="H103" s="44">
        <v>191.01</v>
      </c>
      <c r="I103" s="44">
        <v>191.01</v>
      </c>
      <c r="J103" s="44">
        <v>191.01</v>
      </c>
      <c r="K103" s="44">
        <v>191.01</v>
      </c>
      <c r="L103" s="44">
        <v>191.01</v>
      </c>
      <c r="M103" s="44">
        <v>191.01</v>
      </c>
      <c r="N103" s="44">
        <v>191.01</v>
      </c>
      <c r="O103" s="44">
        <v>191.01</v>
      </c>
      <c r="P103" s="44">
        <v>191.01</v>
      </c>
      <c r="Q103" s="44">
        <v>191.01</v>
      </c>
      <c r="R103" s="44">
        <v>191.01</v>
      </c>
      <c r="S103" s="44">
        <v>0</v>
      </c>
      <c r="T103" s="44">
        <v>0</v>
      </c>
      <c r="U103" t="s">
        <v>471</v>
      </c>
    </row>
    <row r="104" spans="1:21" x14ac:dyDescent="0.2">
      <c r="A104">
        <v>5089</v>
      </c>
      <c r="B104" s="44">
        <v>190</v>
      </c>
      <c r="C104" s="44">
        <v>190</v>
      </c>
      <c r="D104" s="44">
        <v>190</v>
      </c>
      <c r="E104" s="44">
        <v>190</v>
      </c>
      <c r="F104" s="44">
        <v>190</v>
      </c>
      <c r="G104" s="44">
        <v>190</v>
      </c>
      <c r="H104" s="44">
        <v>190</v>
      </c>
      <c r="I104" s="44">
        <v>190</v>
      </c>
      <c r="J104" s="44">
        <v>190</v>
      </c>
      <c r="K104" s="44">
        <v>190</v>
      </c>
      <c r="L104" s="44">
        <v>190</v>
      </c>
      <c r="M104" s="44">
        <v>190</v>
      </c>
      <c r="N104" s="44">
        <v>190</v>
      </c>
      <c r="O104" s="44">
        <v>190</v>
      </c>
      <c r="P104" s="44">
        <v>190</v>
      </c>
      <c r="Q104" s="44">
        <v>190</v>
      </c>
      <c r="R104" s="44">
        <v>190</v>
      </c>
      <c r="S104" s="44">
        <v>190</v>
      </c>
      <c r="T104" s="44">
        <v>170</v>
      </c>
      <c r="U104" t="s">
        <v>742</v>
      </c>
    </row>
    <row r="105" spans="1:21" x14ac:dyDescent="0.2">
      <c r="A105">
        <v>5090</v>
      </c>
      <c r="B105" s="44">
        <v>191.01</v>
      </c>
      <c r="C105" s="44">
        <v>191.01</v>
      </c>
      <c r="D105" s="44">
        <v>191.01</v>
      </c>
      <c r="E105" s="44">
        <v>191.01</v>
      </c>
      <c r="F105" s="44">
        <v>191.01</v>
      </c>
      <c r="G105" s="44">
        <v>191.01</v>
      </c>
      <c r="H105" s="44">
        <v>191.01</v>
      </c>
      <c r="I105" s="44">
        <v>191.01</v>
      </c>
      <c r="J105" s="44">
        <v>191.01</v>
      </c>
      <c r="K105" s="44">
        <v>191.01</v>
      </c>
      <c r="L105" s="44">
        <v>191.01</v>
      </c>
      <c r="M105" s="44">
        <v>191.01</v>
      </c>
      <c r="N105" s="44">
        <v>191.01</v>
      </c>
      <c r="O105" s="44">
        <v>191.01</v>
      </c>
      <c r="P105" s="44">
        <v>191.01</v>
      </c>
      <c r="Q105" s="44">
        <v>191.01</v>
      </c>
      <c r="R105" s="44">
        <v>191.01</v>
      </c>
      <c r="S105" s="44">
        <v>0</v>
      </c>
      <c r="T105" s="44">
        <v>0</v>
      </c>
      <c r="U105" t="s">
        <v>587</v>
      </c>
    </row>
    <row r="106" spans="1:21" x14ac:dyDescent="0.2">
      <c r="A106">
        <v>5091</v>
      </c>
      <c r="B106" s="44">
        <v>191.01</v>
      </c>
      <c r="C106" s="44">
        <v>191.01</v>
      </c>
      <c r="D106" s="44">
        <v>191.01</v>
      </c>
      <c r="E106" s="44">
        <v>191.01</v>
      </c>
      <c r="F106" s="44">
        <v>191.01</v>
      </c>
      <c r="G106" s="44">
        <v>191.01</v>
      </c>
      <c r="H106" s="44">
        <v>191.01</v>
      </c>
      <c r="I106" s="44">
        <v>191.01</v>
      </c>
      <c r="J106" s="44">
        <v>191.01</v>
      </c>
      <c r="K106" s="44">
        <v>191.01</v>
      </c>
      <c r="L106" s="44">
        <v>191.01</v>
      </c>
      <c r="M106" s="44">
        <v>191.01</v>
      </c>
      <c r="N106" s="44">
        <v>191.01</v>
      </c>
      <c r="O106" s="44">
        <v>191.01</v>
      </c>
      <c r="P106" s="44">
        <v>191.01</v>
      </c>
      <c r="Q106" s="44">
        <v>191.01</v>
      </c>
      <c r="R106" s="44">
        <v>191.01</v>
      </c>
      <c r="S106" s="44">
        <v>0</v>
      </c>
      <c r="T106" s="44">
        <v>0</v>
      </c>
      <c r="U106" t="s">
        <v>63</v>
      </c>
    </row>
    <row r="107" spans="1:21" x14ac:dyDescent="0.2">
      <c r="A107">
        <v>5092</v>
      </c>
      <c r="B107" s="44">
        <v>191.01</v>
      </c>
      <c r="C107" s="44">
        <v>191.01</v>
      </c>
      <c r="D107" s="44">
        <v>191.01</v>
      </c>
      <c r="E107" s="44">
        <v>191.01</v>
      </c>
      <c r="F107" s="44">
        <v>191.01</v>
      </c>
      <c r="G107" s="44">
        <v>191.01</v>
      </c>
      <c r="H107" s="44">
        <v>191.01</v>
      </c>
      <c r="I107" s="44">
        <v>191.01</v>
      </c>
      <c r="J107" s="44">
        <v>191.01</v>
      </c>
      <c r="K107" s="44">
        <v>191.01</v>
      </c>
      <c r="L107" s="44">
        <v>191.01</v>
      </c>
      <c r="M107" s="44">
        <v>191.01</v>
      </c>
      <c r="N107" s="44">
        <v>191.01</v>
      </c>
      <c r="O107" s="44">
        <v>191.01</v>
      </c>
      <c r="P107" s="44">
        <v>191.01</v>
      </c>
      <c r="Q107" s="44">
        <v>191.01</v>
      </c>
      <c r="R107" s="44">
        <v>191.01</v>
      </c>
      <c r="S107" s="44">
        <v>0</v>
      </c>
      <c r="T107" s="44">
        <v>0</v>
      </c>
      <c r="U107" t="s">
        <v>477</v>
      </c>
    </row>
    <row r="108" spans="1:21" x14ac:dyDescent="0.2">
      <c r="A108">
        <v>5093</v>
      </c>
      <c r="B108" s="44">
        <v>191.01</v>
      </c>
      <c r="C108" s="44">
        <v>191.01</v>
      </c>
      <c r="D108" s="44">
        <v>191.01</v>
      </c>
      <c r="E108" s="44">
        <v>191.01</v>
      </c>
      <c r="F108" s="44">
        <v>191.01</v>
      </c>
      <c r="G108" s="44">
        <v>191.01</v>
      </c>
      <c r="H108" s="44">
        <v>191.01</v>
      </c>
      <c r="I108" s="44">
        <v>191.01</v>
      </c>
      <c r="J108" s="44">
        <v>191.01</v>
      </c>
      <c r="K108" s="44">
        <v>191.01</v>
      </c>
      <c r="L108" s="44">
        <v>191.01</v>
      </c>
      <c r="M108" s="44">
        <v>191.01</v>
      </c>
      <c r="N108" s="44">
        <v>191.01</v>
      </c>
      <c r="O108" s="44">
        <v>191.01</v>
      </c>
      <c r="P108" s="44">
        <v>191.01</v>
      </c>
      <c r="Q108" s="44">
        <v>191.01</v>
      </c>
      <c r="R108" s="44">
        <v>191.01</v>
      </c>
      <c r="S108" s="44">
        <v>0</v>
      </c>
      <c r="T108" s="44">
        <v>0</v>
      </c>
      <c r="U108" t="s">
        <v>526</v>
      </c>
    </row>
    <row r="109" spans="1:21" x14ac:dyDescent="0.2">
      <c r="A109">
        <v>5094</v>
      </c>
      <c r="B109" s="44">
        <v>191.01</v>
      </c>
      <c r="C109" s="44">
        <v>191.01</v>
      </c>
      <c r="D109" s="44">
        <v>191.01</v>
      </c>
      <c r="E109" s="44">
        <v>191.01</v>
      </c>
      <c r="F109" s="44">
        <v>191.01</v>
      </c>
      <c r="G109" s="44">
        <v>191.01</v>
      </c>
      <c r="H109" s="44">
        <v>191.01</v>
      </c>
      <c r="I109" s="44">
        <v>191.01</v>
      </c>
      <c r="J109" s="44">
        <v>191.01</v>
      </c>
      <c r="K109" s="44">
        <v>191.01</v>
      </c>
      <c r="L109" s="44">
        <v>191.01</v>
      </c>
      <c r="M109" s="44">
        <v>191.01</v>
      </c>
      <c r="N109" s="44">
        <v>191.01</v>
      </c>
      <c r="O109" s="44">
        <v>191.01</v>
      </c>
      <c r="P109" s="44">
        <v>191.01</v>
      </c>
      <c r="Q109" s="44">
        <v>191.01</v>
      </c>
      <c r="R109" s="44">
        <v>191.01</v>
      </c>
      <c r="S109" s="44">
        <v>0</v>
      </c>
      <c r="T109" s="44">
        <v>0</v>
      </c>
      <c r="U109" t="s">
        <v>528</v>
      </c>
    </row>
    <row r="110" spans="1:21" x14ac:dyDescent="0.2">
      <c r="A110">
        <v>5095</v>
      </c>
      <c r="B110" s="44">
        <v>191.01</v>
      </c>
      <c r="C110" s="44">
        <v>191.01</v>
      </c>
      <c r="D110" s="44">
        <v>191.01</v>
      </c>
      <c r="E110" s="44">
        <v>191.01</v>
      </c>
      <c r="F110" s="44">
        <v>191.01</v>
      </c>
      <c r="G110" s="44">
        <v>191.01</v>
      </c>
      <c r="H110" s="44">
        <v>191.01</v>
      </c>
      <c r="I110" s="44">
        <v>191.01</v>
      </c>
      <c r="J110" s="44">
        <v>191.01</v>
      </c>
      <c r="K110" s="44">
        <v>191.01</v>
      </c>
      <c r="L110" s="44">
        <v>191.01</v>
      </c>
      <c r="M110" s="44">
        <v>191.01</v>
      </c>
      <c r="N110" s="44">
        <v>191.01</v>
      </c>
      <c r="O110" s="44">
        <v>191.01</v>
      </c>
      <c r="P110" s="44">
        <v>191.01</v>
      </c>
      <c r="Q110" s="44">
        <v>191.01</v>
      </c>
      <c r="R110" s="44">
        <v>191.01</v>
      </c>
      <c r="S110" s="44">
        <v>0</v>
      </c>
      <c r="T110" s="44">
        <v>0</v>
      </c>
      <c r="U110" t="s">
        <v>657</v>
      </c>
    </row>
    <row r="111" spans="1:21" x14ac:dyDescent="0.2">
      <c r="A111">
        <v>5096</v>
      </c>
      <c r="B111" s="44">
        <v>191.01</v>
      </c>
      <c r="C111" s="44">
        <v>191.01</v>
      </c>
      <c r="D111" s="44">
        <v>191.01</v>
      </c>
      <c r="E111" s="44">
        <v>191.01</v>
      </c>
      <c r="F111" s="44">
        <v>191.01</v>
      </c>
      <c r="G111" s="44">
        <v>191.01</v>
      </c>
      <c r="H111" s="44">
        <v>191.01</v>
      </c>
      <c r="I111" s="44">
        <v>191.01</v>
      </c>
      <c r="J111" s="44">
        <v>191.01</v>
      </c>
      <c r="K111" s="44">
        <v>191.01</v>
      </c>
      <c r="L111" s="44">
        <v>191.01</v>
      </c>
      <c r="M111" s="44">
        <v>191.01</v>
      </c>
      <c r="N111" s="44">
        <v>191.01</v>
      </c>
      <c r="O111" s="44">
        <v>191.01</v>
      </c>
      <c r="P111" s="44">
        <v>191.01</v>
      </c>
      <c r="Q111" s="44">
        <v>191.01</v>
      </c>
      <c r="R111" s="44">
        <v>191.01</v>
      </c>
      <c r="S111" s="44">
        <v>0</v>
      </c>
      <c r="T111" s="44">
        <v>0</v>
      </c>
      <c r="U111" t="s">
        <v>529</v>
      </c>
    </row>
    <row r="112" spans="1:21" x14ac:dyDescent="0.2">
      <c r="A112">
        <v>5097</v>
      </c>
      <c r="B112" s="44">
        <v>191.01</v>
      </c>
      <c r="C112" s="44">
        <v>191.01</v>
      </c>
      <c r="D112" s="44">
        <v>191.01</v>
      </c>
      <c r="E112" s="44">
        <v>191.01</v>
      </c>
      <c r="F112" s="44">
        <v>191.01</v>
      </c>
      <c r="G112" s="44">
        <v>191.01</v>
      </c>
      <c r="H112" s="44">
        <v>191.01</v>
      </c>
      <c r="I112" s="44">
        <v>191.01</v>
      </c>
      <c r="J112" s="44">
        <v>191.01</v>
      </c>
      <c r="K112" s="44">
        <v>191.01</v>
      </c>
      <c r="L112" s="44">
        <v>191.01</v>
      </c>
      <c r="M112" s="44">
        <v>191.01</v>
      </c>
      <c r="N112" s="44">
        <v>191.01</v>
      </c>
      <c r="O112" s="44">
        <v>191.01</v>
      </c>
      <c r="P112" s="44">
        <v>191.01</v>
      </c>
      <c r="Q112" s="44">
        <v>191.01</v>
      </c>
      <c r="R112" s="44">
        <v>191.01</v>
      </c>
      <c r="S112" s="44">
        <v>0</v>
      </c>
      <c r="T112" s="44">
        <v>0</v>
      </c>
      <c r="U112" t="s">
        <v>648</v>
      </c>
    </row>
    <row r="113" spans="1:21" x14ac:dyDescent="0.2">
      <c r="A113">
        <v>5098</v>
      </c>
      <c r="B113" s="44">
        <v>191.01</v>
      </c>
      <c r="C113" s="44">
        <v>191.01</v>
      </c>
      <c r="D113" s="44">
        <v>191.01</v>
      </c>
      <c r="E113" s="44">
        <v>191.01</v>
      </c>
      <c r="F113" s="44">
        <v>191.01</v>
      </c>
      <c r="G113" s="44">
        <v>191.01</v>
      </c>
      <c r="H113" s="44">
        <v>191.01</v>
      </c>
      <c r="I113" s="44">
        <v>191.01</v>
      </c>
      <c r="J113" s="44">
        <v>191.01</v>
      </c>
      <c r="K113" s="44">
        <v>191.01</v>
      </c>
      <c r="L113" s="44">
        <v>191.01</v>
      </c>
      <c r="M113" s="44">
        <v>191.01</v>
      </c>
      <c r="N113" s="44">
        <v>191.01</v>
      </c>
      <c r="O113" s="44">
        <v>191.01</v>
      </c>
      <c r="P113" s="44">
        <v>191.01</v>
      </c>
      <c r="Q113" s="44">
        <v>191.01</v>
      </c>
      <c r="R113" s="44">
        <v>191.01</v>
      </c>
      <c r="S113" s="44">
        <v>0</v>
      </c>
      <c r="T113" s="44">
        <v>0</v>
      </c>
      <c r="U113" t="s">
        <v>64</v>
      </c>
    </row>
    <row r="114" spans="1:21" x14ac:dyDescent="0.2">
      <c r="A114">
        <v>5099</v>
      </c>
      <c r="B114" s="44">
        <v>191.01</v>
      </c>
      <c r="C114" s="44">
        <v>191.01</v>
      </c>
      <c r="D114" s="44">
        <v>191.01</v>
      </c>
      <c r="E114" s="44">
        <v>191.01</v>
      </c>
      <c r="F114" s="44">
        <v>191.01</v>
      </c>
      <c r="G114" s="44">
        <v>191.01</v>
      </c>
      <c r="H114" s="44">
        <v>191.01</v>
      </c>
      <c r="I114" s="44">
        <v>191.01</v>
      </c>
      <c r="J114" s="44">
        <v>191.01</v>
      </c>
      <c r="K114" s="44">
        <v>191.01</v>
      </c>
      <c r="L114" s="44">
        <v>191.01</v>
      </c>
      <c r="M114" s="44">
        <v>191.01</v>
      </c>
      <c r="N114" s="44">
        <v>191.01</v>
      </c>
      <c r="O114" s="44">
        <v>191.01</v>
      </c>
      <c r="P114" s="44">
        <v>191.01</v>
      </c>
      <c r="Q114" s="44">
        <v>191.01</v>
      </c>
      <c r="R114" s="44">
        <v>191.01</v>
      </c>
      <c r="S114" s="44">
        <v>0</v>
      </c>
      <c r="T114" s="44">
        <v>0</v>
      </c>
      <c r="U114" t="s">
        <v>461</v>
      </c>
    </row>
    <row r="115" spans="1:21" x14ac:dyDescent="0.2">
      <c r="A115">
        <v>5100</v>
      </c>
      <c r="B115" s="44">
        <v>191.01</v>
      </c>
      <c r="C115" s="44">
        <v>191.01</v>
      </c>
      <c r="D115" s="44">
        <v>191.01</v>
      </c>
      <c r="E115" s="44">
        <v>191.01</v>
      </c>
      <c r="F115" s="44">
        <v>191.01</v>
      </c>
      <c r="G115" s="44">
        <v>191.01</v>
      </c>
      <c r="H115" s="44">
        <v>191.01</v>
      </c>
      <c r="I115" s="44">
        <v>191.01</v>
      </c>
      <c r="J115" s="44">
        <v>191.01</v>
      </c>
      <c r="K115" s="44">
        <v>191.01</v>
      </c>
      <c r="L115" s="44">
        <v>191.01</v>
      </c>
      <c r="M115" s="44">
        <v>191.01</v>
      </c>
      <c r="N115" s="44">
        <v>191.01</v>
      </c>
      <c r="O115" s="44">
        <v>191.01</v>
      </c>
      <c r="P115" s="44">
        <v>191.01</v>
      </c>
      <c r="Q115" s="44">
        <v>191.01</v>
      </c>
      <c r="R115" s="44">
        <v>191.01</v>
      </c>
      <c r="S115" s="44">
        <v>0</v>
      </c>
      <c r="T115" s="44">
        <v>0</v>
      </c>
      <c r="U115" t="s">
        <v>583</v>
      </c>
    </row>
    <row r="116" spans="1:21" x14ac:dyDescent="0.2">
      <c r="A116">
        <v>5101</v>
      </c>
      <c r="B116" s="44">
        <v>191.01</v>
      </c>
      <c r="C116" s="44">
        <v>191.01</v>
      </c>
      <c r="D116" s="44">
        <v>191.01</v>
      </c>
      <c r="E116" s="44">
        <v>191.01</v>
      </c>
      <c r="F116" s="44">
        <v>191.01</v>
      </c>
      <c r="G116" s="44">
        <v>191.01</v>
      </c>
      <c r="H116" s="44">
        <v>191.01</v>
      </c>
      <c r="I116" s="44">
        <v>191.01</v>
      </c>
      <c r="J116" s="44">
        <v>191.01</v>
      </c>
      <c r="K116" s="44">
        <v>191.01</v>
      </c>
      <c r="L116" s="44">
        <v>191.01</v>
      </c>
      <c r="M116" s="44">
        <v>191.01</v>
      </c>
      <c r="N116" s="44">
        <v>191.01</v>
      </c>
      <c r="O116" s="44">
        <v>191.01</v>
      </c>
      <c r="P116" s="44">
        <v>191.01</v>
      </c>
      <c r="Q116" s="44">
        <v>191.01</v>
      </c>
      <c r="R116" s="44">
        <v>191.01</v>
      </c>
      <c r="S116" s="44">
        <v>0</v>
      </c>
      <c r="T116" s="44">
        <v>0</v>
      </c>
      <c r="U116" t="s">
        <v>709</v>
      </c>
    </row>
    <row r="117" spans="1:21" x14ac:dyDescent="0.2">
      <c r="A117">
        <v>5102</v>
      </c>
      <c r="B117" s="44">
        <v>190</v>
      </c>
      <c r="C117" s="44">
        <v>190</v>
      </c>
      <c r="D117" s="44">
        <v>190</v>
      </c>
      <c r="E117" s="44">
        <v>190</v>
      </c>
      <c r="F117" s="44">
        <v>190</v>
      </c>
      <c r="G117" s="44">
        <v>190</v>
      </c>
      <c r="H117" s="44">
        <v>190</v>
      </c>
      <c r="I117" s="44">
        <v>190</v>
      </c>
      <c r="J117" s="44">
        <v>190</v>
      </c>
      <c r="K117" s="44">
        <v>190</v>
      </c>
      <c r="L117" s="44">
        <v>190</v>
      </c>
      <c r="M117" s="44">
        <v>190</v>
      </c>
      <c r="N117" s="44">
        <v>190</v>
      </c>
      <c r="O117" s="44">
        <v>190</v>
      </c>
      <c r="P117" s="44">
        <v>190</v>
      </c>
      <c r="Q117" s="44">
        <v>190</v>
      </c>
      <c r="R117" s="44">
        <v>190</v>
      </c>
      <c r="S117" s="44">
        <v>190</v>
      </c>
      <c r="T117" s="44">
        <v>0</v>
      </c>
      <c r="U117" t="s">
        <v>578</v>
      </c>
    </row>
    <row r="118" spans="1:21" x14ac:dyDescent="0.2">
      <c r="A118">
        <v>5103</v>
      </c>
      <c r="B118" s="44">
        <v>191.01</v>
      </c>
      <c r="C118" s="44">
        <v>191.01</v>
      </c>
      <c r="D118" s="44">
        <v>191.01</v>
      </c>
      <c r="E118" s="44">
        <v>191.01</v>
      </c>
      <c r="F118" s="44">
        <v>191.01</v>
      </c>
      <c r="G118" s="44">
        <v>191.01</v>
      </c>
      <c r="H118" s="44">
        <v>191.01</v>
      </c>
      <c r="I118" s="44">
        <v>191.01</v>
      </c>
      <c r="J118" s="44">
        <v>191.01</v>
      </c>
      <c r="K118" s="44">
        <v>191.01</v>
      </c>
      <c r="L118" s="44">
        <v>191.01</v>
      </c>
      <c r="M118" s="44">
        <v>191.01</v>
      </c>
      <c r="N118" s="44">
        <v>191.01</v>
      </c>
      <c r="O118" s="44">
        <v>191.01</v>
      </c>
      <c r="P118" s="44">
        <v>191.01</v>
      </c>
      <c r="Q118" s="44">
        <v>191.01</v>
      </c>
      <c r="R118" s="44">
        <v>191.01</v>
      </c>
      <c r="S118" s="44">
        <v>0</v>
      </c>
      <c r="T118" s="44">
        <v>0</v>
      </c>
      <c r="U118" t="s">
        <v>532</v>
      </c>
    </row>
    <row r="119" spans="1:21" x14ac:dyDescent="0.2">
      <c r="A119">
        <v>5104</v>
      </c>
      <c r="B119" s="44">
        <v>197.57</v>
      </c>
      <c r="C119" s="44">
        <v>197.57</v>
      </c>
      <c r="D119" s="44">
        <v>197.57</v>
      </c>
      <c r="E119" s="44">
        <v>197.57</v>
      </c>
      <c r="F119" s="44">
        <v>197.57</v>
      </c>
      <c r="G119" s="44">
        <v>197.57</v>
      </c>
      <c r="H119" s="44">
        <v>197.57</v>
      </c>
      <c r="I119" s="44">
        <v>197.57</v>
      </c>
      <c r="J119" s="44">
        <v>197.57</v>
      </c>
      <c r="K119" s="44">
        <v>197.57</v>
      </c>
      <c r="L119" s="44">
        <v>197.57</v>
      </c>
      <c r="M119" s="44">
        <v>197.57</v>
      </c>
      <c r="N119" s="44">
        <v>197.57</v>
      </c>
      <c r="O119" s="44">
        <v>197.57</v>
      </c>
      <c r="P119" s="44">
        <v>197.57</v>
      </c>
      <c r="Q119" s="44">
        <v>197.57</v>
      </c>
      <c r="R119" s="44">
        <v>197.57</v>
      </c>
      <c r="S119" s="44">
        <v>197.57</v>
      </c>
      <c r="T119" s="44">
        <v>176.35</v>
      </c>
      <c r="U119" t="s">
        <v>511</v>
      </c>
    </row>
    <row r="120" spans="1:21" x14ac:dyDescent="0.2">
      <c r="A120">
        <v>5105</v>
      </c>
      <c r="B120" s="44">
        <v>191.01</v>
      </c>
      <c r="C120" s="44">
        <v>191.01</v>
      </c>
      <c r="D120" s="44">
        <v>191.01</v>
      </c>
      <c r="E120" s="44">
        <v>191.01</v>
      </c>
      <c r="F120" s="44">
        <v>191.01</v>
      </c>
      <c r="G120" s="44">
        <v>191.01</v>
      </c>
      <c r="H120" s="44">
        <v>191.01</v>
      </c>
      <c r="I120" s="44">
        <v>191.01</v>
      </c>
      <c r="J120" s="44">
        <v>191.01</v>
      </c>
      <c r="K120" s="44">
        <v>191.01</v>
      </c>
      <c r="L120" s="44">
        <v>191.01</v>
      </c>
      <c r="M120" s="44">
        <v>191.01</v>
      </c>
      <c r="N120" s="44">
        <v>191.01</v>
      </c>
      <c r="O120" s="44">
        <v>191.01</v>
      </c>
      <c r="P120" s="44">
        <v>191.01</v>
      </c>
      <c r="Q120" s="44">
        <v>191.01</v>
      </c>
      <c r="R120" s="44">
        <v>191.01</v>
      </c>
      <c r="S120" s="44">
        <v>0</v>
      </c>
      <c r="T120" s="44">
        <v>0</v>
      </c>
      <c r="U120" t="s">
        <v>453</v>
      </c>
    </row>
    <row r="121" spans="1:21" x14ac:dyDescent="0.2">
      <c r="A121">
        <v>5106</v>
      </c>
      <c r="B121" s="44">
        <v>191.01</v>
      </c>
      <c r="C121" s="44">
        <v>191.01</v>
      </c>
      <c r="D121" s="44">
        <v>191.01</v>
      </c>
      <c r="E121" s="44">
        <v>191.01</v>
      </c>
      <c r="F121" s="44">
        <v>191.01</v>
      </c>
      <c r="G121" s="44">
        <v>191.01</v>
      </c>
      <c r="H121" s="44">
        <v>191.01</v>
      </c>
      <c r="I121" s="44">
        <v>191.01</v>
      </c>
      <c r="J121" s="44">
        <v>191.01</v>
      </c>
      <c r="K121" s="44">
        <v>191.01</v>
      </c>
      <c r="L121" s="44">
        <v>191.01</v>
      </c>
      <c r="M121" s="44">
        <v>191.01</v>
      </c>
      <c r="N121" s="44">
        <v>191.01</v>
      </c>
      <c r="O121" s="44">
        <v>191.01</v>
      </c>
      <c r="P121" s="44">
        <v>191.01</v>
      </c>
      <c r="Q121" s="44">
        <v>191.01</v>
      </c>
      <c r="R121" s="44">
        <v>191.01</v>
      </c>
      <c r="S121" s="44">
        <v>0</v>
      </c>
      <c r="T121" s="44">
        <v>0</v>
      </c>
      <c r="U121" t="s">
        <v>594</v>
      </c>
    </row>
    <row r="122" spans="1:21" x14ac:dyDescent="0.2">
      <c r="A122">
        <v>5107</v>
      </c>
      <c r="B122" s="44">
        <v>191.01</v>
      </c>
      <c r="C122" s="44">
        <v>191.01</v>
      </c>
      <c r="D122" s="44">
        <v>191.01</v>
      </c>
      <c r="E122" s="44">
        <v>191.01</v>
      </c>
      <c r="F122" s="44">
        <v>191.01</v>
      </c>
      <c r="G122" s="44">
        <v>191.01</v>
      </c>
      <c r="H122" s="44">
        <v>191.01</v>
      </c>
      <c r="I122" s="44">
        <v>191.01</v>
      </c>
      <c r="J122" s="44">
        <v>191.01</v>
      </c>
      <c r="K122" s="44">
        <v>191.01</v>
      </c>
      <c r="L122" s="44">
        <v>191.01</v>
      </c>
      <c r="M122" s="44">
        <v>191.01</v>
      </c>
      <c r="N122" s="44">
        <v>191.01</v>
      </c>
      <c r="O122" s="44">
        <v>191.01</v>
      </c>
      <c r="P122" s="44">
        <v>191.01</v>
      </c>
      <c r="Q122" s="44">
        <v>191.01</v>
      </c>
      <c r="R122" s="44">
        <v>191.01</v>
      </c>
      <c r="S122" s="44">
        <v>0</v>
      </c>
      <c r="T122" s="44">
        <v>0</v>
      </c>
      <c r="U122" t="s">
        <v>503</v>
      </c>
    </row>
    <row r="123" spans="1:21" x14ac:dyDescent="0.2">
      <c r="A123">
        <v>5108</v>
      </c>
      <c r="B123" s="44">
        <v>191.01</v>
      </c>
      <c r="C123" s="44">
        <v>191.01</v>
      </c>
      <c r="D123" s="44">
        <v>191.01</v>
      </c>
      <c r="E123" s="44">
        <v>191.01</v>
      </c>
      <c r="F123" s="44">
        <v>191.01</v>
      </c>
      <c r="G123" s="44">
        <v>191.01</v>
      </c>
      <c r="H123" s="44">
        <v>191.01</v>
      </c>
      <c r="I123" s="44">
        <v>191.01</v>
      </c>
      <c r="J123" s="44">
        <v>191.01</v>
      </c>
      <c r="K123" s="44">
        <v>191.01</v>
      </c>
      <c r="L123" s="44">
        <v>191.01</v>
      </c>
      <c r="M123" s="44">
        <v>191.01</v>
      </c>
      <c r="N123" s="44">
        <v>191.01</v>
      </c>
      <c r="O123" s="44">
        <v>191.01</v>
      </c>
      <c r="P123" s="44">
        <v>191.01</v>
      </c>
      <c r="Q123" s="44">
        <v>191.01</v>
      </c>
      <c r="R123" s="44">
        <v>191.01</v>
      </c>
      <c r="S123" s="44">
        <v>0</v>
      </c>
      <c r="T123" s="44">
        <v>0</v>
      </c>
      <c r="U123" t="s">
        <v>551</v>
      </c>
    </row>
    <row r="124" spans="1:21" x14ac:dyDescent="0.2">
      <c r="A124">
        <v>5109</v>
      </c>
      <c r="B124" s="44">
        <v>191.01</v>
      </c>
      <c r="C124" s="44">
        <v>191.01</v>
      </c>
      <c r="D124" s="44">
        <v>191.01</v>
      </c>
      <c r="E124" s="44">
        <v>191.01</v>
      </c>
      <c r="F124" s="44">
        <v>191.01</v>
      </c>
      <c r="G124" s="44">
        <v>191.01</v>
      </c>
      <c r="H124" s="44">
        <v>191.01</v>
      </c>
      <c r="I124" s="44">
        <v>191.01</v>
      </c>
      <c r="J124" s="44">
        <v>191.01</v>
      </c>
      <c r="K124" s="44">
        <v>191.01</v>
      </c>
      <c r="L124" s="44">
        <v>191.01</v>
      </c>
      <c r="M124" s="44">
        <v>191.01</v>
      </c>
      <c r="N124" s="44">
        <v>191.01</v>
      </c>
      <c r="O124" s="44">
        <v>191.01</v>
      </c>
      <c r="P124" s="44">
        <v>191.01</v>
      </c>
      <c r="Q124" s="44">
        <v>191.01</v>
      </c>
      <c r="R124" s="44">
        <v>191.01</v>
      </c>
      <c r="S124" s="44">
        <v>0</v>
      </c>
      <c r="T124" s="44">
        <v>0</v>
      </c>
      <c r="U124" t="s">
        <v>868</v>
      </c>
    </row>
    <row r="125" spans="1:21" x14ac:dyDescent="0.2">
      <c r="A125">
        <v>5110</v>
      </c>
      <c r="B125" s="44">
        <v>191.01</v>
      </c>
      <c r="C125" s="44">
        <v>191.01</v>
      </c>
      <c r="D125" s="44">
        <v>191.01</v>
      </c>
      <c r="E125" s="44">
        <v>191.01</v>
      </c>
      <c r="F125" s="44">
        <v>191.01</v>
      </c>
      <c r="G125" s="44">
        <v>191.01</v>
      </c>
      <c r="H125" s="44">
        <v>191.01</v>
      </c>
      <c r="I125" s="44">
        <v>191.01</v>
      </c>
      <c r="J125" s="44">
        <v>191.01</v>
      </c>
      <c r="K125" s="44">
        <v>191.01</v>
      </c>
      <c r="L125" s="44">
        <v>191.01</v>
      </c>
      <c r="M125" s="44">
        <v>191.01</v>
      </c>
      <c r="N125" s="44">
        <v>191.01</v>
      </c>
      <c r="O125" s="44">
        <v>191.01</v>
      </c>
      <c r="P125" s="44">
        <v>191.01</v>
      </c>
      <c r="Q125" s="44">
        <v>191.01</v>
      </c>
      <c r="R125" s="44">
        <v>191.01</v>
      </c>
      <c r="S125" s="44">
        <v>0</v>
      </c>
      <c r="T125" s="44">
        <v>0</v>
      </c>
      <c r="U125" t="s">
        <v>663</v>
      </c>
    </row>
    <row r="126" spans="1:21" x14ac:dyDescent="0.2">
      <c r="A126">
        <v>5111</v>
      </c>
      <c r="B126" s="44">
        <v>191.01</v>
      </c>
      <c r="C126" s="44">
        <v>191.01</v>
      </c>
      <c r="D126" s="44">
        <v>191.01</v>
      </c>
      <c r="E126" s="44">
        <v>191.01</v>
      </c>
      <c r="F126" s="44">
        <v>191.01</v>
      </c>
      <c r="G126" s="44">
        <v>191.01</v>
      </c>
      <c r="H126" s="44">
        <v>191.01</v>
      </c>
      <c r="I126" s="44">
        <v>191.01</v>
      </c>
      <c r="J126" s="44">
        <v>191.01</v>
      </c>
      <c r="K126" s="44">
        <v>191.01</v>
      </c>
      <c r="L126" s="44">
        <v>191.01</v>
      </c>
      <c r="M126" s="44">
        <v>191.01</v>
      </c>
      <c r="N126" s="44">
        <v>191.01</v>
      </c>
      <c r="O126" s="44">
        <v>191.01</v>
      </c>
      <c r="P126" s="44">
        <v>191.01</v>
      </c>
      <c r="Q126" s="44">
        <v>191.01</v>
      </c>
      <c r="R126" s="44">
        <v>191.01</v>
      </c>
      <c r="S126" s="44">
        <v>0</v>
      </c>
      <c r="T126" s="44">
        <v>0</v>
      </c>
      <c r="U126" t="s">
        <v>660</v>
      </c>
    </row>
    <row r="127" spans="1:21" x14ac:dyDescent="0.2">
      <c r="A127">
        <v>5112</v>
      </c>
      <c r="B127" s="44">
        <v>191.01</v>
      </c>
      <c r="C127" s="44">
        <v>191.01</v>
      </c>
      <c r="D127" s="44">
        <v>191.01</v>
      </c>
      <c r="E127" s="44">
        <v>191.01</v>
      </c>
      <c r="F127" s="44">
        <v>191.01</v>
      </c>
      <c r="G127" s="44">
        <v>191.01</v>
      </c>
      <c r="H127" s="44">
        <v>191.01</v>
      </c>
      <c r="I127" s="44">
        <v>191.01</v>
      </c>
      <c r="J127" s="44">
        <v>191.01</v>
      </c>
      <c r="K127" s="44">
        <v>191.01</v>
      </c>
      <c r="L127" s="44">
        <v>191.01</v>
      </c>
      <c r="M127" s="44">
        <v>191.01</v>
      </c>
      <c r="N127" s="44">
        <v>191.01</v>
      </c>
      <c r="O127" s="44">
        <v>191.01</v>
      </c>
      <c r="P127" s="44">
        <v>191.01</v>
      </c>
      <c r="Q127" s="44">
        <v>191.01</v>
      </c>
      <c r="R127" s="44">
        <v>191.01</v>
      </c>
      <c r="S127" s="44">
        <v>0</v>
      </c>
      <c r="T127" s="44">
        <v>0</v>
      </c>
      <c r="U127" t="s">
        <v>639</v>
      </c>
    </row>
    <row r="128" spans="1:21" x14ac:dyDescent="0.2">
      <c r="A128">
        <v>5113</v>
      </c>
      <c r="B128" s="44">
        <v>191.01</v>
      </c>
      <c r="C128" s="44">
        <v>191.01</v>
      </c>
      <c r="D128" s="44">
        <v>191.01</v>
      </c>
      <c r="E128" s="44">
        <v>191.01</v>
      </c>
      <c r="F128" s="44">
        <v>191.01</v>
      </c>
      <c r="G128" s="44">
        <v>191.01</v>
      </c>
      <c r="H128" s="44">
        <v>191.01</v>
      </c>
      <c r="I128" s="44">
        <v>191.01</v>
      </c>
      <c r="J128" s="44">
        <v>191.01</v>
      </c>
      <c r="K128" s="44">
        <v>191.01</v>
      </c>
      <c r="L128" s="44">
        <v>191.01</v>
      </c>
      <c r="M128" s="44">
        <v>191.01</v>
      </c>
      <c r="N128" s="44">
        <v>191.01</v>
      </c>
      <c r="O128" s="44">
        <v>191.01</v>
      </c>
      <c r="P128" s="44">
        <v>191.01</v>
      </c>
      <c r="Q128" s="44">
        <v>191.01</v>
      </c>
      <c r="R128" s="44">
        <v>191.01</v>
      </c>
      <c r="S128" s="44">
        <v>0</v>
      </c>
      <c r="T128" s="44">
        <v>0</v>
      </c>
      <c r="U128" t="s">
        <v>554</v>
      </c>
    </row>
    <row r="129" spans="1:21" x14ac:dyDescent="0.2">
      <c r="A129">
        <v>5114</v>
      </c>
      <c r="B129" s="44">
        <v>191.01</v>
      </c>
      <c r="C129" s="44">
        <v>191.01</v>
      </c>
      <c r="D129" s="44">
        <v>191.01</v>
      </c>
      <c r="E129" s="44">
        <v>191.01</v>
      </c>
      <c r="F129" s="44">
        <v>191.01</v>
      </c>
      <c r="G129" s="44">
        <v>191.01</v>
      </c>
      <c r="H129" s="44">
        <v>191.01</v>
      </c>
      <c r="I129" s="44">
        <v>191.01</v>
      </c>
      <c r="J129" s="44">
        <v>191.01</v>
      </c>
      <c r="K129" s="44">
        <v>191.01</v>
      </c>
      <c r="L129" s="44">
        <v>191.01</v>
      </c>
      <c r="M129" s="44">
        <v>191.01</v>
      </c>
      <c r="N129" s="44">
        <v>191.01</v>
      </c>
      <c r="O129" s="44">
        <v>191.01</v>
      </c>
      <c r="P129" s="44">
        <v>191.01</v>
      </c>
      <c r="Q129" s="44">
        <v>191.01</v>
      </c>
      <c r="R129" s="44">
        <v>191.01</v>
      </c>
      <c r="S129" s="44">
        <v>0</v>
      </c>
      <c r="T129" s="44">
        <v>0</v>
      </c>
      <c r="U129" t="s">
        <v>555</v>
      </c>
    </row>
    <row r="130" spans="1:21" x14ac:dyDescent="0.2">
      <c r="A130">
        <v>5115</v>
      </c>
      <c r="B130" s="44">
        <v>190</v>
      </c>
      <c r="C130" s="44">
        <v>190</v>
      </c>
      <c r="D130" s="44">
        <v>190</v>
      </c>
      <c r="E130" s="44">
        <v>190</v>
      </c>
      <c r="F130" s="44">
        <v>190</v>
      </c>
      <c r="G130" s="44">
        <v>190</v>
      </c>
      <c r="H130" s="44">
        <v>190</v>
      </c>
      <c r="I130" s="44">
        <v>190</v>
      </c>
      <c r="J130" s="44">
        <v>190</v>
      </c>
      <c r="K130" s="44">
        <v>190</v>
      </c>
      <c r="L130" s="44">
        <v>190</v>
      </c>
      <c r="M130" s="44">
        <v>190</v>
      </c>
      <c r="N130" s="44">
        <v>190</v>
      </c>
      <c r="O130" s="44">
        <v>190</v>
      </c>
      <c r="P130" s="44">
        <v>190</v>
      </c>
      <c r="Q130" s="44">
        <v>190</v>
      </c>
      <c r="R130" s="44">
        <v>190</v>
      </c>
      <c r="S130" s="44">
        <v>190</v>
      </c>
      <c r="T130" s="44">
        <v>0</v>
      </c>
      <c r="U130" t="s">
        <v>773</v>
      </c>
    </row>
    <row r="131" spans="1:21" x14ac:dyDescent="0.2">
      <c r="A131">
        <v>5116</v>
      </c>
      <c r="B131" s="44">
        <v>191.01</v>
      </c>
      <c r="C131" s="44">
        <v>191.01</v>
      </c>
      <c r="D131" s="44">
        <v>191.01</v>
      </c>
      <c r="E131" s="44">
        <v>191.01</v>
      </c>
      <c r="F131" s="44">
        <v>191.01</v>
      </c>
      <c r="G131" s="44">
        <v>191.01</v>
      </c>
      <c r="H131" s="44">
        <v>191.01</v>
      </c>
      <c r="I131" s="44">
        <v>191.01</v>
      </c>
      <c r="J131" s="44">
        <v>191.01</v>
      </c>
      <c r="K131" s="44">
        <v>191.01</v>
      </c>
      <c r="L131" s="44">
        <v>191.01</v>
      </c>
      <c r="M131" s="44">
        <v>191.01</v>
      </c>
      <c r="N131" s="44">
        <v>191.01</v>
      </c>
      <c r="O131" s="44">
        <v>191.01</v>
      </c>
      <c r="P131" s="44">
        <v>191.01</v>
      </c>
      <c r="Q131" s="44">
        <v>191.01</v>
      </c>
      <c r="R131" s="44">
        <v>191.01</v>
      </c>
      <c r="S131" s="44">
        <v>0</v>
      </c>
      <c r="T131" s="44">
        <v>0</v>
      </c>
      <c r="U131" t="s">
        <v>679</v>
      </c>
    </row>
    <row r="132" spans="1:21" x14ac:dyDescent="0.2">
      <c r="A132">
        <v>5117</v>
      </c>
      <c r="B132" s="44">
        <v>191.01</v>
      </c>
      <c r="C132" s="44">
        <v>191.01</v>
      </c>
      <c r="D132" s="44">
        <v>191.01</v>
      </c>
      <c r="E132" s="44">
        <v>191.01</v>
      </c>
      <c r="F132" s="44">
        <v>191.01</v>
      </c>
      <c r="G132" s="44">
        <v>191.01</v>
      </c>
      <c r="H132" s="44">
        <v>191.01</v>
      </c>
      <c r="I132" s="44">
        <v>191.01</v>
      </c>
      <c r="J132" s="44">
        <v>191.01</v>
      </c>
      <c r="K132" s="44">
        <v>191.01</v>
      </c>
      <c r="L132" s="44">
        <v>191.01</v>
      </c>
      <c r="M132" s="44">
        <v>191.01</v>
      </c>
      <c r="N132" s="44">
        <v>191.01</v>
      </c>
      <c r="O132" s="44">
        <v>191.01</v>
      </c>
      <c r="P132" s="44">
        <v>191.01</v>
      </c>
      <c r="Q132" s="44">
        <v>191.01</v>
      </c>
      <c r="R132" s="44">
        <v>191.01</v>
      </c>
      <c r="S132" s="44">
        <v>0</v>
      </c>
      <c r="T132" s="44">
        <v>0</v>
      </c>
      <c r="U132" t="s">
        <v>684</v>
      </c>
    </row>
    <row r="133" spans="1:21" x14ac:dyDescent="0.2">
      <c r="A133">
        <v>5118</v>
      </c>
      <c r="B133" s="44">
        <v>191.01</v>
      </c>
      <c r="C133" s="44">
        <v>191.01</v>
      </c>
      <c r="D133" s="44">
        <v>191.01</v>
      </c>
      <c r="E133" s="44">
        <v>191.01</v>
      </c>
      <c r="F133" s="44">
        <v>191.01</v>
      </c>
      <c r="G133" s="44">
        <v>191.01</v>
      </c>
      <c r="H133" s="44">
        <v>191.01</v>
      </c>
      <c r="I133" s="44">
        <v>191.01</v>
      </c>
      <c r="J133" s="44">
        <v>191.01</v>
      </c>
      <c r="K133" s="44">
        <v>191.01</v>
      </c>
      <c r="L133" s="44">
        <v>191.01</v>
      </c>
      <c r="M133" s="44">
        <v>191.01</v>
      </c>
      <c r="N133" s="44">
        <v>191.01</v>
      </c>
      <c r="O133" s="44">
        <v>191.01</v>
      </c>
      <c r="P133" s="44">
        <v>191.01</v>
      </c>
      <c r="Q133" s="44">
        <v>191.01</v>
      </c>
      <c r="R133" s="44">
        <v>191.01</v>
      </c>
      <c r="S133" s="44">
        <v>0</v>
      </c>
      <c r="T133" s="44">
        <v>0</v>
      </c>
      <c r="U133" t="s">
        <v>577</v>
      </c>
    </row>
    <row r="134" spans="1:21" x14ac:dyDescent="0.2">
      <c r="A134">
        <v>5119</v>
      </c>
      <c r="B134" s="44">
        <v>191.01</v>
      </c>
      <c r="C134" s="44">
        <v>191.01</v>
      </c>
      <c r="D134" s="44">
        <v>191.01</v>
      </c>
      <c r="E134" s="44">
        <v>191.01</v>
      </c>
      <c r="F134" s="44">
        <v>191.01</v>
      </c>
      <c r="G134" s="44">
        <v>191.01</v>
      </c>
      <c r="H134" s="44">
        <v>191.01</v>
      </c>
      <c r="I134" s="44">
        <v>191.01</v>
      </c>
      <c r="J134" s="44">
        <v>191.01</v>
      </c>
      <c r="K134" s="44">
        <v>191.01</v>
      </c>
      <c r="L134" s="44">
        <v>191.01</v>
      </c>
      <c r="M134" s="44">
        <v>191.01</v>
      </c>
      <c r="N134" s="44">
        <v>191.01</v>
      </c>
      <c r="O134" s="44">
        <v>191.01</v>
      </c>
      <c r="P134" s="44">
        <v>191.01</v>
      </c>
      <c r="Q134" s="44">
        <v>191.01</v>
      </c>
      <c r="R134" s="44">
        <v>191.01</v>
      </c>
      <c r="S134" s="44">
        <v>0</v>
      </c>
      <c r="T134" s="44">
        <v>0</v>
      </c>
      <c r="U134" t="s">
        <v>575</v>
      </c>
    </row>
    <row r="135" spans="1:21" x14ac:dyDescent="0.2">
      <c r="A135">
        <v>5120</v>
      </c>
      <c r="B135" s="44">
        <v>191.01</v>
      </c>
      <c r="C135" s="44">
        <v>191.01</v>
      </c>
      <c r="D135" s="44">
        <v>191.01</v>
      </c>
      <c r="E135" s="44">
        <v>191.01</v>
      </c>
      <c r="F135" s="44">
        <v>191.01</v>
      </c>
      <c r="G135" s="44">
        <v>191.01</v>
      </c>
      <c r="H135" s="44">
        <v>191.01</v>
      </c>
      <c r="I135" s="44">
        <v>191.01</v>
      </c>
      <c r="J135" s="44">
        <v>191.01</v>
      </c>
      <c r="K135" s="44">
        <v>191.01</v>
      </c>
      <c r="L135" s="44">
        <v>191.01</v>
      </c>
      <c r="M135" s="44">
        <v>191.01</v>
      </c>
      <c r="N135" s="44">
        <v>191.01</v>
      </c>
      <c r="O135" s="44">
        <v>191.01</v>
      </c>
      <c r="P135" s="44">
        <v>191.01</v>
      </c>
      <c r="Q135" s="44">
        <v>191.01</v>
      </c>
      <c r="R135" s="44">
        <v>191.01</v>
      </c>
      <c r="S135" s="44">
        <v>0</v>
      </c>
      <c r="T135" s="44">
        <v>0</v>
      </c>
      <c r="U135" t="s">
        <v>359</v>
      </c>
    </row>
    <row r="136" spans="1:21" x14ac:dyDescent="0.2">
      <c r="A136">
        <v>5121</v>
      </c>
      <c r="B136" s="44">
        <v>191.01</v>
      </c>
      <c r="C136" s="44">
        <v>191.01</v>
      </c>
      <c r="D136" s="44">
        <v>191.01</v>
      </c>
      <c r="E136" s="44">
        <v>191.01</v>
      </c>
      <c r="F136" s="44">
        <v>191.01</v>
      </c>
      <c r="G136" s="44">
        <v>191.01</v>
      </c>
      <c r="H136" s="44">
        <v>191.01</v>
      </c>
      <c r="I136" s="44">
        <v>191.01</v>
      </c>
      <c r="J136" s="44">
        <v>191.01</v>
      </c>
      <c r="K136" s="44">
        <v>191.01</v>
      </c>
      <c r="L136" s="44">
        <v>191.01</v>
      </c>
      <c r="M136" s="44">
        <v>191.01</v>
      </c>
      <c r="N136" s="44">
        <v>191.01</v>
      </c>
      <c r="O136" s="44">
        <v>191.01</v>
      </c>
      <c r="P136" s="44">
        <v>191.01</v>
      </c>
      <c r="Q136" s="44">
        <v>191.01</v>
      </c>
      <c r="R136" s="44">
        <v>191.01</v>
      </c>
      <c r="S136" s="44">
        <v>0</v>
      </c>
      <c r="T136" s="44">
        <v>0</v>
      </c>
      <c r="U136" t="s">
        <v>469</v>
      </c>
    </row>
    <row r="137" spans="1:21" x14ac:dyDescent="0.2">
      <c r="A137">
        <v>5122</v>
      </c>
      <c r="B137" s="44">
        <v>190</v>
      </c>
      <c r="C137" s="44">
        <v>190</v>
      </c>
      <c r="D137" s="44">
        <v>190</v>
      </c>
      <c r="E137" s="44">
        <v>190</v>
      </c>
      <c r="F137" s="44">
        <v>190</v>
      </c>
      <c r="G137" s="44">
        <v>190</v>
      </c>
      <c r="H137" s="44">
        <v>190</v>
      </c>
      <c r="I137" s="44">
        <v>190</v>
      </c>
      <c r="J137" s="44">
        <v>190</v>
      </c>
      <c r="K137" s="44">
        <v>190</v>
      </c>
      <c r="L137" s="44">
        <v>190</v>
      </c>
      <c r="M137" s="44">
        <v>190</v>
      </c>
      <c r="N137" s="44">
        <v>190</v>
      </c>
      <c r="O137" s="44">
        <v>190</v>
      </c>
      <c r="P137" s="44">
        <v>190</v>
      </c>
      <c r="Q137" s="44">
        <v>190</v>
      </c>
      <c r="R137" s="44">
        <v>190</v>
      </c>
      <c r="S137" s="44">
        <v>190</v>
      </c>
      <c r="T137" s="44">
        <v>173.07</v>
      </c>
      <c r="U137" t="s">
        <v>460</v>
      </c>
    </row>
    <row r="138" spans="1:21" x14ac:dyDescent="0.2">
      <c r="A138">
        <v>5123</v>
      </c>
      <c r="B138" s="44">
        <v>191.01</v>
      </c>
      <c r="C138" s="44">
        <v>191.01</v>
      </c>
      <c r="D138" s="44">
        <v>191.01</v>
      </c>
      <c r="E138" s="44">
        <v>191.01</v>
      </c>
      <c r="F138" s="44">
        <v>191.01</v>
      </c>
      <c r="G138" s="44">
        <v>191.01</v>
      </c>
      <c r="H138" s="44">
        <v>191.01</v>
      </c>
      <c r="I138" s="44">
        <v>191.01</v>
      </c>
      <c r="J138" s="44">
        <v>191.01</v>
      </c>
      <c r="K138" s="44">
        <v>191.01</v>
      </c>
      <c r="L138" s="44">
        <v>191.01</v>
      </c>
      <c r="M138" s="44">
        <v>191.01</v>
      </c>
      <c r="N138" s="44">
        <v>191.01</v>
      </c>
      <c r="O138" s="44">
        <v>191.01</v>
      </c>
      <c r="P138" s="44">
        <v>191.01</v>
      </c>
      <c r="Q138" s="44">
        <v>191.01</v>
      </c>
      <c r="R138" s="44">
        <v>191.01</v>
      </c>
      <c r="S138" s="44">
        <v>0</v>
      </c>
      <c r="T138" s="44">
        <v>0</v>
      </c>
      <c r="U138" t="s">
        <v>505</v>
      </c>
    </row>
    <row r="139" spans="1:21" x14ac:dyDescent="0.2">
      <c r="A139">
        <v>5124</v>
      </c>
      <c r="B139" s="44">
        <v>191.01</v>
      </c>
      <c r="C139" s="44">
        <v>191.01</v>
      </c>
      <c r="D139" s="44">
        <v>191.01</v>
      </c>
      <c r="E139" s="44">
        <v>191.01</v>
      </c>
      <c r="F139" s="44">
        <v>191.01</v>
      </c>
      <c r="G139" s="44">
        <v>191.01</v>
      </c>
      <c r="H139" s="44">
        <v>191.01</v>
      </c>
      <c r="I139" s="44">
        <v>191.01</v>
      </c>
      <c r="J139" s="44">
        <v>191.01</v>
      </c>
      <c r="K139" s="44">
        <v>191.01</v>
      </c>
      <c r="L139" s="44">
        <v>191.01</v>
      </c>
      <c r="M139" s="44">
        <v>191.01</v>
      </c>
      <c r="N139" s="44">
        <v>191.01</v>
      </c>
      <c r="O139" s="44">
        <v>191.01</v>
      </c>
      <c r="P139" s="44">
        <v>191.01</v>
      </c>
      <c r="Q139" s="44">
        <v>191.01</v>
      </c>
      <c r="R139" s="44">
        <v>191.01</v>
      </c>
      <c r="S139" s="44">
        <v>0</v>
      </c>
      <c r="T139" s="44">
        <v>0</v>
      </c>
      <c r="U139" t="s">
        <v>303</v>
      </c>
    </row>
    <row r="140" spans="1:21" x14ac:dyDescent="0.2">
      <c r="A140">
        <v>5125</v>
      </c>
      <c r="B140" s="44">
        <v>191.01</v>
      </c>
      <c r="C140" s="44">
        <v>191.01</v>
      </c>
      <c r="D140" s="44">
        <v>191.01</v>
      </c>
      <c r="E140" s="44">
        <v>191.01</v>
      </c>
      <c r="F140" s="44">
        <v>191.01</v>
      </c>
      <c r="G140" s="44">
        <v>191.01</v>
      </c>
      <c r="H140" s="44">
        <v>191.01</v>
      </c>
      <c r="I140" s="44">
        <v>191.01</v>
      </c>
      <c r="J140" s="44">
        <v>191.01</v>
      </c>
      <c r="K140" s="44">
        <v>191.01</v>
      </c>
      <c r="L140" s="44">
        <v>191.01</v>
      </c>
      <c r="M140" s="44">
        <v>191.01</v>
      </c>
      <c r="N140" s="44">
        <v>191.01</v>
      </c>
      <c r="O140" s="44">
        <v>191.01</v>
      </c>
      <c r="P140" s="44">
        <v>191.01</v>
      </c>
      <c r="Q140" s="44">
        <v>191.01</v>
      </c>
      <c r="R140" s="44">
        <v>191.01</v>
      </c>
      <c r="S140" s="44">
        <v>0</v>
      </c>
      <c r="T140" s="44">
        <v>0</v>
      </c>
      <c r="U140" t="s">
        <v>571</v>
      </c>
    </row>
    <row r="141" spans="1:21" x14ac:dyDescent="0.2">
      <c r="A141">
        <v>5126</v>
      </c>
      <c r="B141" s="44">
        <v>190</v>
      </c>
      <c r="C141" s="44">
        <v>190</v>
      </c>
      <c r="D141" s="44">
        <v>190</v>
      </c>
      <c r="E141" s="44">
        <v>190</v>
      </c>
      <c r="F141" s="44">
        <v>190</v>
      </c>
      <c r="G141" s="44">
        <v>190</v>
      </c>
      <c r="H141" s="44">
        <v>190</v>
      </c>
      <c r="I141" s="44">
        <v>190</v>
      </c>
      <c r="J141" s="44">
        <v>190</v>
      </c>
      <c r="K141" s="44">
        <v>190</v>
      </c>
      <c r="L141" s="44">
        <v>190</v>
      </c>
      <c r="M141" s="44">
        <v>190</v>
      </c>
      <c r="N141" s="44">
        <v>190</v>
      </c>
      <c r="O141" s="44">
        <v>190</v>
      </c>
      <c r="P141" s="44">
        <v>190</v>
      </c>
      <c r="Q141" s="44">
        <v>190</v>
      </c>
      <c r="R141" s="44">
        <v>190</v>
      </c>
      <c r="S141" s="44">
        <v>190</v>
      </c>
      <c r="T141" s="44">
        <v>170</v>
      </c>
      <c r="U141" t="s">
        <v>763</v>
      </c>
    </row>
    <row r="142" spans="1:21" x14ac:dyDescent="0.2">
      <c r="A142">
        <v>5127</v>
      </c>
      <c r="B142" s="44">
        <v>191.01</v>
      </c>
      <c r="C142" s="44">
        <v>191.01</v>
      </c>
      <c r="D142" s="44">
        <v>191.01</v>
      </c>
      <c r="E142" s="44">
        <v>191.01</v>
      </c>
      <c r="F142" s="44">
        <v>191.01</v>
      </c>
      <c r="G142" s="44">
        <v>191.01</v>
      </c>
      <c r="H142" s="44">
        <v>191.01</v>
      </c>
      <c r="I142" s="44">
        <v>191.01</v>
      </c>
      <c r="J142" s="44">
        <v>191.01</v>
      </c>
      <c r="K142" s="44">
        <v>191.01</v>
      </c>
      <c r="L142" s="44">
        <v>191.01</v>
      </c>
      <c r="M142" s="44">
        <v>191.01</v>
      </c>
      <c r="N142" s="44">
        <v>191.01</v>
      </c>
      <c r="O142" s="44">
        <v>191.01</v>
      </c>
      <c r="P142" s="44">
        <v>191.01</v>
      </c>
      <c r="Q142" s="44">
        <v>191.01</v>
      </c>
      <c r="R142" s="44">
        <v>191.01</v>
      </c>
      <c r="S142" s="44">
        <v>0</v>
      </c>
      <c r="T142" s="44">
        <v>0</v>
      </c>
      <c r="U142" t="s">
        <v>514</v>
      </c>
    </row>
    <row r="143" spans="1:21" x14ac:dyDescent="0.2">
      <c r="A143">
        <v>5128</v>
      </c>
      <c r="B143" s="44">
        <v>191.01</v>
      </c>
      <c r="C143" s="44">
        <v>191.01</v>
      </c>
      <c r="D143" s="44">
        <v>191.01</v>
      </c>
      <c r="E143" s="44">
        <v>191.01</v>
      </c>
      <c r="F143" s="44">
        <v>191.01</v>
      </c>
      <c r="G143" s="44">
        <v>191.01</v>
      </c>
      <c r="H143" s="44">
        <v>191.01</v>
      </c>
      <c r="I143" s="44">
        <v>191.01</v>
      </c>
      <c r="J143" s="44">
        <v>191.01</v>
      </c>
      <c r="K143" s="44">
        <v>191.01</v>
      </c>
      <c r="L143" s="44">
        <v>191.01</v>
      </c>
      <c r="M143" s="44">
        <v>191.01</v>
      </c>
      <c r="N143" s="44">
        <v>191.01</v>
      </c>
      <c r="O143" s="44">
        <v>191.01</v>
      </c>
      <c r="P143" s="44">
        <v>191.01</v>
      </c>
      <c r="Q143" s="44">
        <v>191.01</v>
      </c>
      <c r="R143" s="44">
        <v>191.01</v>
      </c>
      <c r="S143" s="44">
        <v>0</v>
      </c>
      <c r="T143" s="44">
        <v>0</v>
      </c>
      <c r="U143" t="s">
        <v>467</v>
      </c>
    </row>
    <row r="144" spans="1:21" x14ac:dyDescent="0.2">
      <c r="A144">
        <v>5129</v>
      </c>
      <c r="B144" s="44">
        <v>191.01</v>
      </c>
      <c r="C144" s="44">
        <v>191.01</v>
      </c>
      <c r="D144" s="44">
        <v>191.01</v>
      </c>
      <c r="E144" s="44">
        <v>191.01</v>
      </c>
      <c r="F144" s="44">
        <v>191.01</v>
      </c>
      <c r="G144" s="44">
        <v>191.01</v>
      </c>
      <c r="H144" s="44">
        <v>191.01</v>
      </c>
      <c r="I144" s="44">
        <v>191.01</v>
      </c>
      <c r="J144" s="44">
        <v>191.01</v>
      </c>
      <c r="K144" s="44">
        <v>191.01</v>
      </c>
      <c r="L144" s="44">
        <v>191.01</v>
      </c>
      <c r="M144" s="44">
        <v>191.01</v>
      </c>
      <c r="N144" s="44">
        <v>191.01</v>
      </c>
      <c r="O144" s="44">
        <v>191.01</v>
      </c>
      <c r="P144" s="44">
        <v>191.01</v>
      </c>
      <c r="Q144" s="44">
        <v>191.01</v>
      </c>
      <c r="R144" s="44">
        <v>191.01</v>
      </c>
      <c r="S144" s="44">
        <v>0</v>
      </c>
      <c r="T144" s="44">
        <v>0</v>
      </c>
      <c r="U144" t="s">
        <v>687</v>
      </c>
    </row>
    <row r="145" spans="1:21" x14ac:dyDescent="0.2">
      <c r="A145">
        <v>5130</v>
      </c>
      <c r="B145" s="44">
        <v>191.01</v>
      </c>
      <c r="C145" s="44">
        <v>191.01</v>
      </c>
      <c r="D145" s="44">
        <v>191.01</v>
      </c>
      <c r="E145" s="44">
        <v>191.01</v>
      </c>
      <c r="F145" s="44">
        <v>191.01</v>
      </c>
      <c r="G145" s="44">
        <v>191.01</v>
      </c>
      <c r="H145" s="44">
        <v>191.01</v>
      </c>
      <c r="I145" s="44">
        <v>191.01</v>
      </c>
      <c r="J145" s="44">
        <v>191.01</v>
      </c>
      <c r="K145" s="44">
        <v>191.01</v>
      </c>
      <c r="L145" s="44">
        <v>191.01</v>
      </c>
      <c r="M145" s="44">
        <v>191.01</v>
      </c>
      <c r="N145" s="44">
        <v>191.01</v>
      </c>
      <c r="O145" s="44">
        <v>191.01</v>
      </c>
      <c r="P145" s="44">
        <v>191.01</v>
      </c>
      <c r="Q145" s="44">
        <v>191.01</v>
      </c>
      <c r="R145" s="44">
        <v>191.01</v>
      </c>
      <c r="S145" s="44">
        <v>0</v>
      </c>
      <c r="T145" s="44">
        <v>0</v>
      </c>
      <c r="U145" t="s">
        <v>659</v>
      </c>
    </row>
    <row r="146" spans="1:21" x14ac:dyDescent="0.2">
      <c r="A146">
        <v>5131</v>
      </c>
      <c r="B146" s="44">
        <v>191.01</v>
      </c>
      <c r="C146" s="44">
        <v>191.01</v>
      </c>
      <c r="D146" s="44">
        <v>191.01</v>
      </c>
      <c r="E146" s="44">
        <v>191.01</v>
      </c>
      <c r="F146" s="44">
        <v>191.01</v>
      </c>
      <c r="G146" s="44">
        <v>191.01</v>
      </c>
      <c r="H146" s="44">
        <v>191.01</v>
      </c>
      <c r="I146" s="44">
        <v>191.01</v>
      </c>
      <c r="J146" s="44">
        <v>191.01</v>
      </c>
      <c r="K146" s="44">
        <v>191.01</v>
      </c>
      <c r="L146" s="44">
        <v>191.01</v>
      </c>
      <c r="M146" s="44">
        <v>191.01</v>
      </c>
      <c r="N146" s="44">
        <v>191.01</v>
      </c>
      <c r="O146" s="44">
        <v>191.01</v>
      </c>
      <c r="P146" s="44">
        <v>191.01</v>
      </c>
      <c r="Q146" s="44">
        <v>191.01</v>
      </c>
      <c r="R146" s="44">
        <v>191.01</v>
      </c>
      <c r="S146" s="44">
        <v>0</v>
      </c>
      <c r="T146" s="44">
        <v>0</v>
      </c>
      <c r="U146" t="s">
        <v>356</v>
      </c>
    </row>
    <row r="147" spans="1:21" x14ac:dyDescent="0.2">
      <c r="A147">
        <v>5132</v>
      </c>
      <c r="B147" s="44">
        <v>191.01</v>
      </c>
      <c r="C147" s="44">
        <v>191.01</v>
      </c>
      <c r="D147" s="44">
        <v>191.01</v>
      </c>
      <c r="E147" s="44">
        <v>191.01</v>
      </c>
      <c r="F147" s="44">
        <v>191.01</v>
      </c>
      <c r="G147" s="44">
        <v>191.01</v>
      </c>
      <c r="H147" s="44">
        <v>191.01</v>
      </c>
      <c r="I147" s="44">
        <v>191.01</v>
      </c>
      <c r="J147" s="44">
        <v>191.01</v>
      </c>
      <c r="K147" s="44">
        <v>191.01</v>
      </c>
      <c r="L147" s="44">
        <v>191.01</v>
      </c>
      <c r="M147" s="44">
        <v>191.01</v>
      </c>
      <c r="N147" s="44">
        <v>191.01</v>
      </c>
      <c r="O147" s="44">
        <v>191.01</v>
      </c>
      <c r="P147" s="44">
        <v>191.01</v>
      </c>
      <c r="Q147" s="44">
        <v>191.01</v>
      </c>
      <c r="R147" s="44">
        <v>191.01</v>
      </c>
      <c r="S147" s="44">
        <v>0</v>
      </c>
      <c r="T147" s="44">
        <v>0</v>
      </c>
      <c r="U147" t="s">
        <v>360</v>
      </c>
    </row>
    <row r="148" spans="1:21" x14ac:dyDescent="0.2">
      <c r="A148">
        <v>5133</v>
      </c>
      <c r="B148" s="44">
        <v>191.01</v>
      </c>
      <c r="C148" s="44">
        <v>191.01</v>
      </c>
      <c r="D148" s="44">
        <v>191.01</v>
      </c>
      <c r="E148" s="44">
        <v>191.01</v>
      </c>
      <c r="F148" s="44">
        <v>191.01</v>
      </c>
      <c r="G148" s="44">
        <v>191.01</v>
      </c>
      <c r="H148" s="44">
        <v>191.01</v>
      </c>
      <c r="I148" s="44">
        <v>191.01</v>
      </c>
      <c r="J148" s="44">
        <v>191.01</v>
      </c>
      <c r="K148" s="44">
        <v>191.01</v>
      </c>
      <c r="L148" s="44">
        <v>191.01</v>
      </c>
      <c r="M148" s="44">
        <v>191.01</v>
      </c>
      <c r="N148" s="44">
        <v>191.01</v>
      </c>
      <c r="O148" s="44">
        <v>191.01</v>
      </c>
      <c r="P148" s="44">
        <v>191.01</v>
      </c>
      <c r="Q148" s="44">
        <v>191.01</v>
      </c>
      <c r="R148" s="44">
        <v>191.01</v>
      </c>
      <c r="S148" s="44">
        <v>0</v>
      </c>
      <c r="T148" s="44">
        <v>0</v>
      </c>
      <c r="U148" t="s">
        <v>358</v>
      </c>
    </row>
    <row r="149" spans="1:21" x14ac:dyDescent="0.2">
      <c r="A149">
        <v>5134</v>
      </c>
      <c r="B149" s="44">
        <v>191.01</v>
      </c>
      <c r="C149" s="44">
        <v>191.01</v>
      </c>
      <c r="D149" s="44">
        <v>191.01</v>
      </c>
      <c r="E149" s="44">
        <v>191.01</v>
      </c>
      <c r="F149" s="44">
        <v>191.01</v>
      </c>
      <c r="G149" s="44">
        <v>191.01</v>
      </c>
      <c r="H149" s="44">
        <v>191.01</v>
      </c>
      <c r="I149" s="44">
        <v>191.01</v>
      </c>
      <c r="J149" s="44">
        <v>191.01</v>
      </c>
      <c r="K149" s="44">
        <v>191.01</v>
      </c>
      <c r="L149" s="44">
        <v>191.01</v>
      </c>
      <c r="M149" s="44">
        <v>191.01</v>
      </c>
      <c r="N149" s="44">
        <v>191.01</v>
      </c>
      <c r="O149" s="44">
        <v>191.01</v>
      </c>
      <c r="P149" s="44">
        <v>191.01</v>
      </c>
      <c r="Q149" s="44">
        <v>191.01</v>
      </c>
      <c r="R149" s="44">
        <v>191.01</v>
      </c>
      <c r="S149" s="44">
        <v>0</v>
      </c>
      <c r="T149" s="44">
        <v>0</v>
      </c>
      <c r="U149" t="s">
        <v>1175</v>
      </c>
    </row>
    <row r="150" spans="1:21" x14ac:dyDescent="0.2">
      <c r="A150">
        <v>5135</v>
      </c>
      <c r="B150" s="44">
        <v>190</v>
      </c>
      <c r="C150" s="44">
        <v>190</v>
      </c>
      <c r="D150" s="44">
        <v>190</v>
      </c>
      <c r="E150" s="44">
        <v>190</v>
      </c>
      <c r="F150" s="44">
        <v>190</v>
      </c>
      <c r="G150" s="44">
        <v>190</v>
      </c>
      <c r="H150" s="44">
        <v>190</v>
      </c>
      <c r="I150" s="44">
        <v>190</v>
      </c>
      <c r="J150" s="44">
        <v>190</v>
      </c>
      <c r="K150" s="44">
        <v>190</v>
      </c>
      <c r="L150" s="44">
        <v>190</v>
      </c>
      <c r="M150" s="44">
        <v>190</v>
      </c>
      <c r="N150" s="44">
        <v>190</v>
      </c>
      <c r="O150" s="44">
        <v>190</v>
      </c>
      <c r="P150" s="44">
        <v>190</v>
      </c>
      <c r="Q150" s="44">
        <v>190</v>
      </c>
      <c r="R150" s="44">
        <v>190</v>
      </c>
      <c r="S150" s="44">
        <v>190</v>
      </c>
      <c r="T150" s="44">
        <v>170</v>
      </c>
      <c r="U150" t="s">
        <v>1176</v>
      </c>
    </row>
    <row r="151" spans="1:21" x14ac:dyDescent="0.2">
      <c r="A151">
        <v>5136</v>
      </c>
      <c r="B151" s="44">
        <v>191.01</v>
      </c>
      <c r="C151" s="44">
        <v>191.01</v>
      </c>
      <c r="D151" s="44">
        <v>191.01</v>
      </c>
      <c r="E151" s="44">
        <v>191.01</v>
      </c>
      <c r="F151" s="44">
        <v>191.01</v>
      </c>
      <c r="G151" s="44">
        <v>191.01</v>
      </c>
      <c r="H151" s="44">
        <v>191.01</v>
      </c>
      <c r="I151" s="44">
        <v>191.01</v>
      </c>
      <c r="J151" s="44">
        <v>191.01</v>
      </c>
      <c r="K151" s="44">
        <v>191.01</v>
      </c>
      <c r="L151" s="44">
        <v>191.01</v>
      </c>
      <c r="M151" s="44">
        <v>191.01</v>
      </c>
      <c r="N151" s="44">
        <v>191.01</v>
      </c>
      <c r="O151" s="44">
        <v>191.01</v>
      </c>
      <c r="P151" s="44">
        <v>191.01</v>
      </c>
      <c r="Q151" s="44">
        <v>191.01</v>
      </c>
      <c r="R151" s="44">
        <v>191.01</v>
      </c>
      <c r="S151" s="44">
        <v>0</v>
      </c>
      <c r="T151" s="44">
        <v>0</v>
      </c>
      <c r="U151" t="s">
        <v>1177</v>
      </c>
    </row>
    <row r="152" spans="1:21" x14ac:dyDescent="0.2">
      <c r="A152">
        <v>5137</v>
      </c>
      <c r="B152" s="44">
        <v>191.01</v>
      </c>
      <c r="C152" s="44">
        <v>191.01</v>
      </c>
      <c r="D152" s="44">
        <v>191.01</v>
      </c>
      <c r="E152" s="44">
        <v>191.01</v>
      </c>
      <c r="F152" s="44">
        <v>191.01</v>
      </c>
      <c r="G152" s="44">
        <v>191.01</v>
      </c>
      <c r="H152" s="44">
        <v>191.01</v>
      </c>
      <c r="I152" s="44">
        <v>191.01</v>
      </c>
      <c r="J152" s="44">
        <v>191.01</v>
      </c>
      <c r="K152" s="44">
        <v>191.01</v>
      </c>
      <c r="L152" s="44">
        <v>191.01</v>
      </c>
      <c r="M152" s="44">
        <v>191.01</v>
      </c>
      <c r="N152" s="44">
        <v>191.01</v>
      </c>
      <c r="O152" s="44">
        <v>191.01</v>
      </c>
      <c r="P152" s="44">
        <v>191.01</v>
      </c>
      <c r="Q152" s="44">
        <v>191.01</v>
      </c>
      <c r="R152" s="44">
        <v>191.01</v>
      </c>
      <c r="S152" s="44">
        <v>0</v>
      </c>
      <c r="T152" s="44">
        <v>0</v>
      </c>
      <c r="U152" t="s">
        <v>1178</v>
      </c>
    </row>
    <row r="153" spans="1:21" x14ac:dyDescent="0.2">
      <c r="A153">
        <v>5138</v>
      </c>
      <c r="B153" s="44">
        <v>191.01</v>
      </c>
      <c r="C153" s="44">
        <v>191.01</v>
      </c>
      <c r="D153" s="44">
        <v>191.01</v>
      </c>
      <c r="E153" s="44">
        <v>191.01</v>
      </c>
      <c r="F153" s="44">
        <v>191.01</v>
      </c>
      <c r="G153" s="44">
        <v>191.01</v>
      </c>
      <c r="H153" s="44">
        <v>191.01</v>
      </c>
      <c r="I153" s="44">
        <v>191.01</v>
      </c>
      <c r="J153" s="44">
        <v>191.01</v>
      </c>
      <c r="K153" s="44">
        <v>191.01</v>
      </c>
      <c r="L153" s="44">
        <v>191.01</v>
      </c>
      <c r="M153" s="44">
        <v>191.01</v>
      </c>
      <c r="N153" s="44">
        <v>191.01</v>
      </c>
      <c r="O153" s="44">
        <v>191.01</v>
      </c>
      <c r="P153" s="44">
        <v>191.01</v>
      </c>
      <c r="Q153" s="44">
        <v>191.01</v>
      </c>
      <c r="R153" s="44">
        <v>191.01</v>
      </c>
      <c r="S153" s="44">
        <v>0</v>
      </c>
      <c r="T153" s="44">
        <v>0</v>
      </c>
      <c r="U153" t="s">
        <v>1179</v>
      </c>
    </row>
    <row r="154" spans="1:21" x14ac:dyDescent="0.2">
      <c r="A154">
        <v>5139</v>
      </c>
      <c r="B154" s="44">
        <v>190</v>
      </c>
      <c r="C154" s="44">
        <v>190</v>
      </c>
      <c r="D154" s="44">
        <v>190</v>
      </c>
      <c r="E154" s="44">
        <v>190</v>
      </c>
      <c r="F154" s="44">
        <v>190</v>
      </c>
      <c r="G154" s="44">
        <v>190</v>
      </c>
      <c r="H154" s="44">
        <v>190</v>
      </c>
      <c r="I154" s="44">
        <v>190</v>
      </c>
      <c r="J154" s="44">
        <v>190</v>
      </c>
      <c r="K154" s="44">
        <v>190</v>
      </c>
      <c r="L154" s="44">
        <v>190</v>
      </c>
      <c r="M154" s="44">
        <v>190</v>
      </c>
      <c r="N154" s="44">
        <v>190</v>
      </c>
      <c r="O154" s="44">
        <v>190</v>
      </c>
      <c r="P154" s="44">
        <v>190</v>
      </c>
      <c r="Q154" s="44">
        <v>190</v>
      </c>
      <c r="R154" s="44">
        <v>190</v>
      </c>
      <c r="S154" s="44">
        <v>190</v>
      </c>
      <c r="T154" s="44">
        <v>170</v>
      </c>
      <c r="U154" t="s">
        <v>1180</v>
      </c>
    </row>
    <row r="155" spans="1:21" x14ac:dyDescent="0.2">
      <c r="A155">
        <v>5140</v>
      </c>
      <c r="B155" s="44">
        <v>191.01</v>
      </c>
      <c r="C155" s="44">
        <v>191.01</v>
      </c>
      <c r="D155" s="44">
        <v>191.01</v>
      </c>
      <c r="E155" s="44">
        <v>191.01</v>
      </c>
      <c r="F155" s="44">
        <v>191.01</v>
      </c>
      <c r="G155" s="44">
        <v>191.01</v>
      </c>
      <c r="H155" s="44">
        <v>191.01</v>
      </c>
      <c r="I155" s="44">
        <v>191.01</v>
      </c>
      <c r="J155" s="44">
        <v>191.01</v>
      </c>
      <c r="K155" s="44">
        <v>191.01</v>
      </c>
      <c r="L155" s="44">
        <v>191.01</v>
      </c>
      <c r="M155" s="44">
        <v>191.01</v>
      </c>
      <c r="N155" s="44">
        <v>191.01</v>
      </c>
      <c r="O155" s="44">
        <v>191.01</v>
      </c>
      <c r="P155" s="44">
        <v>191.01</v>
      </c>
      <c r="Q155" s="44">
        <v>191.01</v>
      </c>
      <c r="R155" s="44">
        <v>191.01</v>
      </c>
      <c r="S155" s="44">
        <v>0</v>
      </c>
      <c r="T155" s="44">
        <v>0</v>
      </c>
      <c r="U155" t="s">
        <v>1194</v>
      </c>
    </row>
    <row r="156" spans="1:21" x14ac:dyDescent="0.2">
      <c r="A156">
        <v>5141</v>
      </c>
      <c r="B156" s="44">
        <v>191.01</v>
      </c>
      <c r="C156" s="44">
        <v>191.01</v>
      </c>
      <c r="D156" s="44">
        <v>191.01</v>
      </c>
      <c r="E156" s="44">
        <v>191.01</v>
      </c>
      <c r="F156" s="44">
        <v>191.01</v>
      </c>
      <c r="G156" s="44">
        <v>191.01</v>
      </c>
      <c r="H156" s="44">
        <v>191.01</v>
      </c>
      <c r="I156" s="44">
        <v>191.01</v>
      </c>
      <c r="J156" s="44">
        <v>191.01</v>
      </c>
      <c r="K156" s="44">
        <v>191.01</v>
      </c>
      <c r="L156" s="44">
        <v>191.01</v>
      </c>
      <c r="M156" s="44">
        <v>191.01</v>
      </c>
      <c r="N156" s="44">
        <v>191.01</v>
      </c>
      <c r="O156" s="44">
        <v>191.01</v>
      </c>
      <c r="P156" s="44">
        <v>191.01</v>
      </c>
      <c r="Q156" s="44">
        <v>191.01</v>
      </c>
      <c r="R156" s="44">
        <v>191.01</v>
      </c>
      <c r="S156" s="44">
        <v>0</v>
      </c>
      <c r="T156" s="44">
        <v>0</v>
      </c>
      <c r="U156" t="s">
        <v>1195</v>
      </c>
    </row>
    <row r="157" spans="1:21" x14ac:dyDescent="0.2">
      <c r="A157">
        <v>5142</v>
      </c>
      <c r="B157" s="44">
        <v>191.01</v>
      </c>
      <c r="C157" s="44">
        <v>191.01</v>
      </c>
      <c r="D157" s="44">
        <v>191.01</v>
      </c>
      <c r="E157" s="44">
        <v>191.01</v>
      </c>
      <c r="F157" s="44">
        <v>191.01</v>
      </c>
      <c r="G157" s="44">
        <v>191.01</v>
      </c>
      <c r="H157" s="44">
        <v>191.01</v>
      </c>
      <c r="I157" s="44">
        <v>191.01</v>
      </c>
      <c r="J157" s="44">
        <v>191.01</v>
      </c>
      <c r="K157" s="44">
        <v>191.01</v>
      </c>
      <c r="L157" s="44">
        <v>191.01</v>
      </c>
      <c r="M157" s="44">
        <v>191.01</v>
      </c>
      <c r="N157" s="44">
        <v>191.01</v>
      </c>
      <c r="O157" s="44">
        <v>191.01</v>
      </c>
      <c r="P157" s="44">
        <v>191.01</v>
      </c>
      <c r="Q157" s="44">
        <v>191.01</v>
      </c>
      <c r="R157" s="44">
        <v>191.01</v>
      </c>
      <c r="S157" s="44">
        <v>0</v>
      </c>
      <c r="T157" s="44">
        <v>0</v>
      </c>
      <c r="U157" t="s">
        <v>1196</v>
      </c>
    </row>
    <row r="158" spans="1:21" x14ac:dyDescent="0.2">
      <c r="A158">
        <v>5143</v>
      </c>
      <c r="B158" s="44">
        <v>191.01</v>
      </c>
      <c r="C158" s="44">
        <v>191.01</v>
      </c>
      <c r="D158" s="44">
        <v>191.01</v>
      </c>
      <c r="E158" s="44">
        <v>191.01</v>
      </c>
      <c r="F158" s="44">
        <v>191.01</v>
      </c>
      <c r="G158" s="44">
        <v>191.01</v>
      </c>
      <c r="H158" s="44">
        <v>191.01</v>
      </c>
      <c r="I158" s="44">
        <v>191.01</v>
      </c>
      <c r="J158" s="44">
        <v>191.01</v>
      </c>
      <c r="K158" s="44">
        <v>191.01</v>
      </c>
      <c r="L158" s="44">
        <v>191.01</v>
      </c>
      <c r="M158" s="44">
        <v>191.01</v>
      </c>
      <c r="N158" s="44">
        <v>191.01</v>
      </c>
      <c r="O158" s="44">
        <v>191.01</v>
      </c>
      <c r="P158" s="44">
        <v>191.01</v>
      </c>
      <c r="Q158" s="44">
        <v>191.01</v>
      </c>
      <c r="R158" s="44">
        <v>191.01</v>
      </c>
      <c r="S158" s="44">
        <v>0</v>
      </c>
      <c r="T158" s="44">
        <v>0</v>
      </c>
      <c r="U158" t="s">
        <v>1197</v>
      </c>
    </row>
    <row r="159" spans="1:21" x14ac:dyDescent="0.2">
      <c r="A159">
        <v>5144</v>
      </c>
      <c r="B159" s="44">
        <v>191.01</v>
      </c>
      <c r="C159" s="44">
        <v>191.01</v>
      </c>
      <c r="D159" s="44">
        <v>191.01</v>
      </c>
      <c r="E159" s="44">
        <v>191.01</v>
      </c>
      <c r="F159" s="44">
        <v>191.01</v>
      </c>
      <c r="G159" s="44">
        <v>191.01</v>
      </c>
      <c r="H159" s="44">
        <v>191.01</v>
      </c>
      <c r="I159" s="44">
        <v>191.01</v>
      </c>
      <c r="J159" s="44">
        <v>191.01</v>
      </c>
      <c r="K159" s="44">
        <v>191.01</v>
      </c>
      <c r="L159" s="44">
        <v>191.01</v>
      </c>
      <c r="M159" s="44">
        <v>191.01</v>
      </c>
      <c r="N159" s="44">
        <v>191.01</v>
      </c>
      <c r="O159" s="44">
        <v>191.01</v>
      </c>
      <c r="P159" s="44">
        <v>191.01</v>
      </c>
      <c r="Q159" s="44">
        <v>191.01</v>
      </c>
      <c r="R159" s="44">
        <v>191.01</v>
      </c>
      <c r="S159" s="44">
        <v>0</v>
      </c>
      <c r="T159" s="44">
        <v>0</v>
      </c>
      <c r="U159" t="s">
        <v>1198</v>
      </c>
    </row>
    <row r="160" spans="1:21" x14ac:dyDescent="0.2">
      <c r="A160">
        <v>5145</v>
      </c>
      <c r="B160" s="44">
        <v>191.01</v>
      </c>
      <c r="C160" s="44">
        <v>191.01</v>
      </c>
      <c r="D160" s="44">
        <v>191.01</v>
      </c>
      <c r="E160" s="44">
        <v>191.01</v>
      </c>
      <c r="F160" s="44">
        <v>191.01</v>
      </c>
      <c r="G160" s="44">
        <v>191.01</v>
      </c>
      <c r="H160" s="44">
        <v>191.01</v>
      </c>
      <c r="I160" s="44">
        <v>191.01</v>
      </c>
      <c r="J160" s="44">
        <v>191.01</v>
      </c>
      <c r="K160" s="44">
        <v>191.01</v>
      </c>
      <c r="L160" s="44">
        <v>191.01</v>
      </c>
      <c r="M160" s="44">
        <v>191.01</v>
      </c>
      <c r="N160" s="44">
        <v>191.01</v>
      </c>
      <c r="O160" s="44">
        <v>191.01</v>
      </c>
      <c r="P160" s="44">
        <v>191.01</v>
      </c>
      <c r="Q160" s="44">
        <v>191.01</v>
      </c>
      <c r="R160" s="44">
        <v>191.01</v>
      </c>
      <c r="S160" s="44">
        <v>0</v>
      </c>
      <c r="T160" s="44">
        <v>0</v>
      </c>
      <c r="U160" t="s">
        <v>1199</v>
      </c>
    </row>
    <row r="161" spans="1:21" x14ac:dyDescent="0.2">
      <c r="A161">
        <v>5146</v>
      </c>
      <c r="B161" s="44">
        <v>191.01</v>
      </c>
      <c r="C161" s="44">
        <v>191.01</v>
      </c>
      <c r="D161" s="44">
        <v>191.01</v>
      </c>
      <c r="E161" s="44">
        <v>191.01</v>
      </c>
      <c r="F161" s="44">
        <v>191.01</v>
      </c>
      <c r="G161" s="44">
        <v>191.01</v>
      </c>
      <c r="H161" s="44">
        <v>191.01</v>
      </c>
      <c r="I161" s="44">
        <v>191.01</v>
      </c>
      <c r="J161" s="44">
        <v>191.01</v>
      </c>
      <c r="K161" s="44">
        <v>191.01</v>
      </c>
      <c r="L161" s="44">
        <v>191.01</v>
      </c>
      <c r="M161" s="44">
        <v>191.01</v>
      </c>
      <c r="N161" s="44">
        <v>191.01</v>
      </c>
      <c r="O161" s="44">
        <v>191.01</v>
      </c>
      <c r="P161" s="44">
        <v>191.01</v>
      </c>
      <c r="Q161" s="44">
        <v>191.01</v>
      </c>
      <c r="R161" s="44">
        <v>191.01</v>
      </c>
      <c r="S161" s="44">
        <v>0</v>
      </c>
      <c r="T161" s="44">
        <v>0</v>
      </c>
      <c r="U161" t="s">
        <v>1200</v>
      </c>
    </row>
    <row r="162" spans="1:21" x14ac:dyDescent="0.2">
      <c r="A162">
        <v>5147</v>
      </c>
      <c r="B162" s="44">
        <v>191.01</v>
      </c>
      <c r="C162" s="44">
        <v>191.01</v>
      </c>
      <c r="D162" s="44">
        <v>191.01</v>
      </c>
      <c r="E162" s="44">
        <v>191.01</v>
      </c>
      <c r="F162" s="44">
        <v>191.01</v>
      </c>
      <c r="G162" s="44">
        <v>191.01</v>
      </c>
      <c r="H162" s="44">
        <v>191.01</v>
      </c>
      <c r="I162" s="44">
        <v>191.01</v>
      </c>
      <c r="J162" s="44">
        <v>191.01</v>
      </c>
      <c r="K162" s="44">
        <v>191.01</v>
      </c>
      <c r="L162" s="44">
        <v>191.01</v>
      </c>
      <c r="M162" s="44">
        <v>191.01</v>
      </c>
      <c r="N162" s="44">
        <v>191.01</v>
      </c>
      <c r="O162" s="44">
        <v>191.01</v>
      </c>
      <c r="P162" s="44">
        <v>191.01</v>
      </c>
      <c r="Q162" s="44">
        <v>191.01</v>
      </c>
      <c r="R162" s="44">
        <v>191.01</v>
      </c>
      <c r="S162" s="44">
        <v>0</v>
      </c>
      <c r="T162" s="44">
        <v>0</v>
      </c>
      <c r="U162" t="s">
        <v>1201</v>
      </c>
    </row>
    <row r="163" spans="1:21" x14ac:dyDescent="0.2">
      <c r="A163">
        <v>5148</v>
      </c>
      <c r="B163" s="44">
        <v>191.01</v>
      </c>
      <c r="C163" s="44">
        <v>191.01</v>
      </c>
      <c r="D163" s="44">
        <v>191.01</v>
      </c>
      <c r="E163" s="44">
        <v>191.01</v>
      </c>
      <c r="F163" s="44">
        <v>191.01</v>
      </c>
      <c r="G163" s="44">
        <v>191.01</v>
      </c>
      <c r="H163" s="44">
        <v>191.01</v>
      </c>
      <c r="I163" s="44">
        <v>191.01</v>
      </c>
      <c r="J163" s="44">
        <v>191.01</v>
      </c>
      <c r="K163" s="44">
        <v>191.01</v>
      </c>
      <c r="L163" s="44">
        <v>191.01</v>
      </c>
      <c r="M163" s="44">
        <v>191.01</v>
      </c>
      <c r="N163" s="44">
        <v>191.01</v>
      </c>
      <c r="O163" s="44">
        <v>191.01</v>
      </c>
      <c r="P163" s="44">
        <v>191.01</v>
      </c>
      <c r="Q163" s="44">
        <v>191.01</v>
      </c>
      <c r="R163" s="44">
        <v>191.01</v>
      </c>
      <c r="S163" s="44">
        <v>0</v>
      </c>
      <c r="T163" s="44">
        <v>0</v>
      </c>
      <c r="U163" t="s">
        <v>1202</v>
      </c>
    </row>
    <row r="164" spans="1:21" x14ac:dyDescent="0.2">
      <c r="A164">
        <v>5149</v>
      </c>
      <c r="B164" s="44">
        <v>191.01</v>
      </c>
      <c r="C164" s="44">
        <v>191.01</v>
      </c>
      <c r="D164" s="44">
        <v>191.01</v>
      </c>
      <c r="E164" s="44">
        <v>191.01</v>
      </c>
      <c r="F164" s="44">
        <v>191.01</v>
      </c>
      <c r="G164" s="44">
        <v>191.01</v>
      </c>
      <c r="H164" s="44">
        <v>191.01</v>
      </c>
      <c r="I164" s="44">
        <v>191.01</v>
      </c>
      <c r="J164" s="44">
        <v>191.01</v>
      </c>
      <c r="K164" s="44">
        <v>191.01</v>
      </c>
      <c r="L164" s="44">
        <v>191.01</v>
      </c>
      <c r="M164" s="44">
        <v>191.01</v>
      </c>
      <c r="N164" s="44">
        <v>191.01</v>
      </c>
      <c r="O164" s="44">
        <v>191.01</v>
      </c>
      <c r="P164" s="44">
        <v>191.01</v>
      </c>
      <c r="Q164" s="44">
        <v>191.01</v>
      </c>
      <c r="R164" s="44">
        <v>191.01</v>
      </c>
      <c r="S164" s="44">
        <v>0</v>
      </c>
      <c r="T164" s="44">
        <v>0</v>
      </c>
      <c r="U164" t="s">
        <v>1203</v>
      </c>
    </row>
    <row r="165" spans="1:21" x14ac:dyDescent="0.2">
      <c r="A165">
        <v>5150</v>
      </c>
      <c r="B165" s="44">
        <v>191.01</v>
      </c>
      <c r="C165" s="44">
        <v>191.01</v>
      </c>
      <c r="D165" s="44">
        <v>191.01</v>
      </c>
      <c r="E165" s="44">
        <v>191.01</v>
      </c>
      <c r="F165" s="44">
        <v>191.01</v>
      </c>
      <c r="G165" s="44">
        <v>191.01</v>
      </c>
      <c r="H165" s="44">
        <v>191.01</v>
      </c>
      <c r="I165" s="44">
        <v>191.01</v>
      </c>
      <c r="J165" s="44">
        <v>191.01</v>
      </c>
      <c r="K165" s="44">
        <v>191.01</v>
      </c>
      <c r="L165" s="44">
        <v>191.01</v>
      </c>
      <c r="M165" s="44">
        <v>191.01</v>
      </c>
      <c r="N165" s="44">
        <v>191.01</v>
      </c>
      <c r="O165" s="44">
        <v>191.01</v>
      </c>
      <c r="P165" s="44">
        <v>191.01</v>
      </c>
      <c r="Q165" s="44">
        <v>191.01</v>
      </c>
      <c r="R165" s="44">
        <v>191.01</v>
      </c>
      <c r="S165" s="44">
        <v>0</v>
      </c>
      <c r="T165" s="44">
        <v>0</v>
      </c>
      <c r="U165" t="s">
        <v>1204</v>
      </c>
    </row>
    <row r="166" spans="1:21" x14ac:dyDescent="0.2">
      <c r="A166">
        <v>5151</v>
      </c>
      <c r="B166" s="44">
        <v>191.01</v>
      </c>
      <c r="C166" s="44">
        <v>191.01</v>
      </c>
      <c r="D166" s="44">
        <v>191.01</v>
      </c>
      <c r="E166" s="44">
        <v>191.01</v>
      </c>
      <c r="F166" s="44">
        <v>191.01</v>
      </c>
      <c r="G166" s="44">
        <v>191.01</v>
      </c>
      <c r="H166" s="44">
        <v>191.01</v>
      </c>
      <c r="I166" s="44">
        <v>191.01</v>
      </c>
      <c r="J166" s="44">
        <v>191.01</v>
      </c>
      <c r="K166" s="44">
        <v>191.01</v>
      </c>
      <c r="L166" s="44">
        <v>191.01</v>
      </c>
      <c r="M166" s="44">
        <v>191.01</v>
      </c>
      <c r="N166" s="44">
        <v>191.01</v>
      </c>
      <c r="O166" s="44">
        <v>191.01</v>
      </c>
      <c r="P166" s="44">
        <v>191.01</v>
      </c>
      <c r="Q166" s="44">
        <v>191.01</v>
      </c>
      <c r="R166" s="44">
        <v>191.01</v>
      </c>
      <c r="S166" s="44">
        <v>0</v>
      </c>
      <c r="T166" s="44">
        <v>0</v>
      </c>
      <c r="U166" t="s">
        <v>1205</v>
      </c>
    </row>
    <row r="167" spans="1:21" x14ac:dyDescent="0.2">
      <c r="A167">
        <v>5152</v>
      </c>
      <c r="B167" s="44">
        <v>191.01</v>
      </c>
      <c r="C167" s="44">
        <v>191.01</v>
      </c>
      <c r="D167" s="44">
        <v>191.01</v>
      </c>
      <c r="E167" s="44">
        <v>191.01</v>
      </c>
      <c r="F167" s="44">
        <v>191.01</v>
      </c>
      <c r="G167" s="44">
        <v>191.01</v>
      </c>
      <c r="H167" s="44">
        <v>191.01</v>
      </c>
      <c r="I167" s="44">
        <v>191.01</v>
      </c>
      <c r="J167" s="44">
        <v>191.01</v>
      </c>
      <c r="K167" s="44">
        <v>191.01</v>
      </c>
      <c r="L167" s="44">
        <v>191.01</v>
      </c>
      <c r="M167" s="44">
        <v>191.01</v>
      </c>
      <c r="N167" s="44">
        <v>191.01</v>
      </c>
      <c r="O167" s="44">
        <v>191.01</v>
      </c>
      <c r="P167" s="44">
        <v>191.01</v>
      </c>
      <c r="Q167" s="44">
        <v>191.01</v>
      </c>
      <c r="R167" s="44">
        <v>191.01</v>
      </c>
      <c r="S167" s="44">
        <v>0</v>
      </c>
      <c r="T167" s="44">
        <v>0</v>
      </c>
      <c r="U167" t="s">
        <v>1206</v>
      </c>
    </row>
    <row r="168" spans="1:21" x14ac:dyDescent="0.2">
      <c r="A168">
        <v>5153</v>
      </c>
      <c r="B168" s="44">
        <v>191.01</v>
      </c>
      <c r="C168" s="44">
        <v>191.01</v>
      </c>
      <c r="D168" s="44">
        <v>191.01</v>
      </c>
      <c r="E168" s="44">
        <v>191.01</v>
      </c>
      <c r="F168" s="44">
        <v>191.01</v>
      </c>
      <c r="G168" s="44">
        <v>191.01</v>
      </c>
      <c r="H168" s="44">
        <v>191.01</v>
      </c>
      <c r="I168" s="44">
        <v>191.01</v>
      </c>
      <c r="J168" s="44">
        <v>191.01</v>
      </c>
      <c r="K168" s="44">
        <v>191.01</v>
      </c>
      <c r="L168" s="44">
        <v>191.01</v>
      </c>
      <c r="M168" s="44">
        <v>191.01</v>
      </c>
      <c r="N168" s="44">
        <v>191.01</v>
      </c>
      <c r="O168" s="44">
        <v>191.01</v>
      </c>
      <c r="P168" s="44">
        <v>191.01</v>
      </c>
      <c r="Q168" s="44">
        <v>191.01</v>
      </c>
      <c r="R168" s="44">
        <v>191.01</v>
      </c>
      <c r="S168" s="44">
        <v>0</v>
      </c>
      <c r="T168" s="44">
        <v>0</v>
      </c>
      <c r="U168" t="s">
        <v>1207</v>
      </c>
    </row>
    <row r="169" spans="1:21" x14ac:dyDescent="0.2">
      <c r="A169">
        <v>5154</v>
      </c>
      <c r="B169" s="44">
        <v>191.01</v>
      </c>
      <c r="C169" s="44">
        <v>191.01</v>
      </c>
      <c r="D169" s="44">
        <v>191.01</v>
      </c>
      <c r="E169" s="44">
        <v>191.01</v>
      </c>
      <c r="F169" s="44">
        <v>191.01</v>
      </c>
      <c r="G169" s="44">
        <v>191.01</v>
      </c>
      <c r="H169" s="44">
        <v>191.01</v>
      </c>
      <c r="I169" s="44">
        <v>191.01</v>
      </c>
      <c r="J169" s="44">
        <v>191.01</v>
      </c>
      <c r="K169" s="44">
        <v>191.01</v>
      </c>
      <c r="L169" s="44">
        <v>191.01</v>
      </c>
      <c r="M169" s="44">
        <v>191.01</v>
      </c>
      <c r="N169" s="44">
        <v>191.01</v>
      </c>
      <c r="O169" s="44">
        <v>191.01</v>
      </c>
      <c r="P169" s="44">
        <v>191.01</v>
      </c>
      <c r="Q169" s="44">
        <v>191.01</v>
      </c>
      <c r="R169" s="44">
        <v>191.01</v>
      </c>
      <c r="S169" s="44">
        <v>0</v>
      </c>
      <c r="T169" s="44">
        <v>0</v>
      </c>
      <c r="U169" t="s">
        <v>1208</v>
      </c>
    </row>
    <row r="170" spans="1:21" x14ac:dyDescent="0.2">
      <c r="A170">
        <v>5155</v>
      </c>
      <c r="B170" s="44">
        <v>191.01</v>
      </c>
      <c r="C170" s="44">
        <v>191.01</v>
      </c>
      <c r="D170" s="44">
        <v>191.01</v>
      </c>
      <c r="E170" s="44">
        <v>191.01</v>
      </c>
      <c r="F170" s="44">
        <v>191.01</v>
      </c>
      <c r="G170" s="44">
        <v>191.01</v>
      </c>
      <c r="H170" s="44">
        <v>191.01</v>
      </c>
      <c r="I170" s="44">
        <v>191.01</v>
      </c>
      <c r="J170" s="44">
        <v>191.01</v>
      </c>
      <c r="K170" s="44">
        <v>191.01</v>
      </c>
      <c r="L170" s="44">
        <v>191.01</v>
      </c>
      <c r="M170" s="44">
        <v>191.01</v>
      </c>
      <c r="N170" s="44">
        <v>191.01</v>
      </c>
      <c r="O170" s="44">
        <v>191.01</v>
      </c>
      <c r="P170" s="44">
        <v>191.01</v>
      </c>
      <c r="Q170" s="44">
        <v>191.01</v>
      </c>
      <c r="R170" s="44">
        <v>191.01</v>
      </c>
      <c r="S170" s="44">
        <v>0</v>
      </c>
      <c r="T170" s="44">
        <v>0</v>
      </c>
      <c r="U170" t="s">
        <v>1209</v>
      </c>
    </row>
    <row r="171" spans="1:21" x14ac:dyDescent="0.2">
      <c r="A171">
        <v>5156</v>
      </c>
      <c r="B171" s="44">
        <v>191.01</v>
      </c>
      <c r="C171" s="44">
        <v>191.01</v>
      </c>
      <c r="D171" s="44">
        <v>191.01</v>
      </c>
      <c r="E171" s="44">
        <v>191.01</v>
      </c>
      <c r="F171" s="44">
        <v>191.01</v>
      </c>
      <c r="G171" s="44">
        <v>191.01</v>
      </c>
      <c r="H171" s="44">
        <v>191.01</v>
      </c>
      <c r="I171" s="44">
        <v>191.01</v>
      </c>
      <c r="J171" s="44">
        <v>191.01</v>
      </c>
      <c r="K171" s="44">
        <v>191.01</v>
      </c>
      <c r="L171" s="44">
        <v>191.01</v>
      </c>
      <c r="M171" s="44">
        <v>191.01</v>
      </c>
      <c r="N171" s="44">
        <v>191.01</v>
      </c>
      <c r="O171" s="44">
        <v>191.01</v>
      </c>
      <c r="P171" s="44">
        <v>191.01</v>
      </c>
      <c r="Q171" s="44">
        <v>191.01</v>
      </c>
      <c r="R171" s="44">
        <v>191.01</v>
      </c>
      <c r="S171" s="44">
        <v>0</v>
      </c>
      <c r="T171" s="44">
        <v>0</v>
      </c>
      <c r="U171" t="s">
        <v>1210</v>
      </c>
    </row>
    <row r="172" spans="1:21" x14ac:dyDescent="0.2">
      <c r="A172">
        <v>5157</v>
      </c>
      <c r="B172" s="44">
        <v>191.01</v>
      </c>
      <c r="C172" s="44">
        <v>191.01</v>
      </c>
      <c r="D172" s="44">
        <v>191.01</v>
      </c>
      <c r="E172" s="44">
        <v>191.01</v>
      </c>
      <c r="F172" s="44">
        <v>191.01</v>
      </c>
      <c r="G172" s="44">
        <v>191.01</v>
      </c>
      <c r="H172" s="44">
        <v>191.01</v>
      </c>
      <c r="I172" s="44">
        <v>191.01</v>
      </c>
      <c r="J172" s="44">
        <v>191.01</v>
      </c>
      <c r="K172" s="44">
        <v>191.01</v>
      </c>
      <c r="L172" s="44">
        <v>191.01</v>
      </c>
      <c r="M172" s="44">
        <v>191.01</v>
      </c>
      <c r="N172" s="44">
        <v>191.01</v>
      </c>
      <c r="O172" s="44">
        <v>191.01</v>
      </c>
      <c r="P172" s="44">
        <v>191.01</v>
      </c>
      <c r="Q172" s="44">
        <v>191.01</v>
      </c>
      <c r="R172" s="44">
        <v>191.01</v>
      </c>
      <c r="S172" s="44">
        <v>0</v>
      </c>
      <c r="T172" s="44">
        <v>0</v>
      </c>
      <c r="U172" t="s">
        <v>1211</v>
      </c>
    </row>
    <row r="173" spans="1:21" x14ac:dyDescent="0.2">
      <c r="A173">
        <v>5158</v>
      </c>
      <c r="B173" s="44">
        <v>191.01</v>
      </c>
      <c r="C173" s="44">
        <v>191.01</v>
      </c>
      <c r="D173" s="44">
        <v>191.01</v>
      </c>
      <c r="E173" s="44">
        <v>191.01</v>
      </c>
      <c r="F173" s="44">
        <v>191.01</v>
      </c>
      <c r="G173" s="44">
        <v>191.01</v>
      </c>
      <c r="H173" s="44">
        <v>191.01</v>
      </c>
      <c r="I173" s="44">
        <v>191.01</v>
      </c>
      <c r="J173" s="44">
        <v>191.01</v>
      </c>
      <c r="K173" s="44">
        <v>191.01</v>
      </c>
      <c r="L173" s="44">
        <v>191.01</v>
      </c>
      <c r="M173" s="44">
        <v>191.01</v>
      </c>
      <c r="N173" s="44">
        <v>191.01</v>
      </c>
      <c r="O173" s="44">
        <v>191.01</v>
      </c>
      <c r="P173" s="44">
        <v>191.01</v>
      </c>
      <c r="Q173" s="44">
        <v>191.01</v>
      </c>
      <c r="R173" s="44">
        <v>191.01</v>
      </c>
      <c r="S173" s="44">
        <v>0</v>
      </c>
      <c r="T173" s="44">
        <v>0</v>
      </c>
      <c r="U173" t="s">
        <v>1234</v>
      </c>
    </row>
    <row r="174" spans="1:21" x14ac:dyDescent="0.2">
      <c r="A174">
        <v>5159</v>
      </c>
      <c r="B174" s="44">
        <v>191.01</v>
      </c>
      <c r="C174" s="44">
        <v>191.01</v>
      </c>
      <c r="D174" s="44">
        <v>191.01</v>
      </c>
      <c r="E174" s="44">
        <v>191.01</v>
      </c>
      <c r="F174" s="44">
        <v>191.01</v>
      </c>
      <c r="G174" s="44">
        <v>191.01</v>
      </c>
      <c r="H174" s="44">
        <v>191.01</v>
      </c>
      <c r="I174" s="44">
        <v>191.01</v>
      </c>
      <c r="J174" s="44">
        <v>191.01</v>
      </c>
      <c r="K174" s="44">
        <v>191.01</v>
      </c>
      <c r="L174" s="44">
        <v>191.01</v>
      </c>
      <c r="M174" s="44">
        <v>191.01</v>
      </c>
      <c r="N174" s="44">
        <v>191.01</v>
      </c>
      <c r="O174" s="44">
        <v>191.01</v>
      </c>
      <c r="P174" s="44">
        <v>191.01</v>
      </c>
      <c r="Q174" s="44">
        <v>191.01</v>
      </c>
      <c r="R174" s="44">
        <v>191.01</v>
      </c>
      <c r="S174" s="44">
        <v>0</v>
      </c>
      <c r="T174" s="44">
        <v>0</v>
      </c>
      <c r="U174" t="s">
        <v>1193</v>
      </c>
    </row>
    <row r="175" spans="1:21" x14ac:dyDescent="0.2">
      <c r="A175">
        <v>5160</v>
      </c>
      <c r="B175" s="44">
        <v>191.01</v>
      </c>
      <c r="C175" s="44">
        <v>191.01</v>
      </c>
      <c r="D175" s="44">
        <v>191.01</v>
      </c>
      <c r="E175" s="44">
        <v>191.01</v>
      </c>
      <c r="F175" s="44">
        <v>191.01</v>
      </c>
      <c r="G175" s="44">
        <v>191.01</v>
      </c>
      <c r="H175" s="44">
        <v>191.01</v>
      </c>
      <c r="I175" s="44">
        <v>191.01</v>
      </c>
      <c r="J175" s="44">
        <v>191.01</v>
      </c>
      <c r="K175" s="44">
        <v>191.01</v>
      </c>
      <c r="L175" s="44">
        <v>191.01</v>
      </c>
      <c r="M175" s="44">
        <v>191.01</v>
      </c>
      <c r="N175" s="44">
        <v>191.01</v>
      </c>
      <c r="O175" s="44">
        <v>191.01</v>
      </c>
      <c r="P175" s="44">
        <v>191.01</v>
      </c>
      <c r="Q175" s="44">
        <v>191.01</v>
      </c>
      <c r="R175" s="44">
        <v>191.01</v>
      </c>
      <c r="S175" s="44">
        <v>0</v>
      </c>
      <c r="T175" s="44">
        <v>0</v>
      </c>
      <c r="U175" t="s">
        <v>1235</v>
      </c>
    </row>
    <row r="176" spans="1:21" x14ac:dyDescent="0.2">
      <c r="A176">
        <v>5161</v>
      </c>
      <c r="B176" s="44">
        <v>191.01</v>
      </c>
      <c r="C176" s="44">
        <v>191.01</v>
      </c>
      <c r="D176" s="44">
        <v>191.01</v>
      </c>
      <c r="E176" s="44">
        <v>191.01</v>
      </c>
      <c r="F176" s="44">
        <v>191.01</v>
      </c>
      <c r="G176" s="44">
        <v>191.01</v>
      </c>
      <c r="H176" s="44">
        <v>191.01</v>
      </c>
      <c r="I176" s="44">
        <v>191.01</v>
      </c>
      <c r="J176" s="44">
        <v>191.01</v>
      </c>
      <c r="K176" s="44">
        <v>191.01</v>
      </c>
      <c r="L176" s="44">
        <v>191.01</v>
      </c>
      <c r="M176" s="44">
        <v>191.01</v>
      </c>
      <c r="N176" s="44">
        <v>191.01</v>
      </c>
      <c r="O176" s="44">
        <v>191.01</v>
      </c>
      <c r="P176" s="44">
        <v>191.01</v>
      </c>
      <c r="Q176" s="44">
        <v>191.01</v>
      </c>
      <c r="R176" s="44">
        <v>191.01</v>
      </c>
      <c r="S176" s="44">
        <v>0</v>
      </c>
      <c r="T176" s="44">
        <v>0</v>
      </c>
      <c r="U176" t="s">
        <v>1236</v>
      </c>
    </row>
    <row r="177" spans="1:21" x14ac:dyDescent="0.2">
      <c r="A177">
        <v>5162</v>
      </c>
      <c r="B177" s="44">
        <v>191.01</v>
      </c>
      <c r="C177" s="44">
        <v>191.01</v>
      </c>
      <c r="D177" s="44">
        <v>191.01</v>
      </c>
      <c r="E177" s="44">
        <v>191.01</v>
      </c>
      <c r="F177" s="44">
        <v>191.01</v>
      </c>
      <c r="G177" s="44">
        <v>191.01</v>
      </c>
      <c r="H177" s="44">
        <v>191.01</v>
      </c>
      <c r="I177" s="44">
        <v>191.01</v>
      </c>
      <c r="J177" s="44">
        <v>191.01</v>
      </c>
      <c r="K177" s="44">
        <v>191.01</v>
      </c>
      <c r="L177" s="44">
        <v>191.01</v>
      </c>
      <c r="M177" s="44">
        <v>191.01</v>
      </c>
      <c r="N177" s="44">
        <v>191.01</v>
      </c>
      <c r="O177" s="44">
        <v>191.01</v>
      </c>
      <c r="P177" s="44">
        <v>191.01</v>
      </c>
      <c r="Q177" s="44">
        <v>191.01</v>
      </c>
      <c r="R177" s="44">
        <v>191.01</v>
      </c>
      <c r="S177" s="44">
        <v>0</v>
      </c>
      <c r="T177" s="44">
        <v>0</v>
      </c>
      <c r="U177" t="s">
        <v>1256</v>
      </c>
    </row>
    <row r="178" spans="1:21" x14ac:dyDescent="0.2">
      <c r="A178">
        <v>5163</v>
      </c>
      <c r="B178" s="44">
        <v>191.01</v>
      </c>
      <c r="C178" s="44">
        <v>191.01</v>
      </c>
      <c r="D178" s="44">
        <v>191.01</v>
      </c>
      <c r="E178" s="44">
        <v>191.01</v>
      </c>
      <c r="F178" s="44">
        <v>191.01</v>
      </c>
      <c r="G178" s="44">
        <v>191.01</v>
      </c>
      <c r="H178" s="44">
        <v>191.01</v>
      </c>
      <c r="I178" s="44">
        <v>191.01</v>
      </c>
      <c r="J178" s="44">
        <v>191.01</v>
      </c>
      <c r="K178" s="44">
        <v>191.01</v>
      </c>
      <c r="L178" s="44">
        <v>191.01</v>
      </c>
      <c r="M178" s="44">
        <v>191.01</v>
      </c>
      <c r="N178" s="44">
        <v>191.01</v>
      </c>
      <c r="O178" s="44">
        <v>191.01</v>
      </c>
      <c r="P178" s="44">
        <v>191.01</v>
      </c>
      <c r="Q178" s="44">
        <v>191.01</v>
      </c>
      <c r="R178" s="44">
        <v>191.01</v>
      </c>
      <c r="S178" s="44">
        <v>0</v>
      </c>
      <c r="T178" s="44">
        <v>0</v>
      </c>
      <c r="U178" t="s">
        <v>1257</v>
      </c>
    </row>
    <row r="179" spans="1:21" x14ac:dyDescent="0.2">
      <c r="A179">
        <v>5164</v>
      </c>
      <c r="B179" s="44">
        <v>191.01</v>
      </c>
      <c r="C179" s="44">
        <v>191.01</v>
      </c>
      <c r="D179" s="44">
        <v>191.01</v>
      </c>
      <c r="E179" s="44">
        <v>191.01</v>
      </c>
      <c r="F179" s="44">
        <v>191.01</v>
      </c>
      <c r="G179" s="44">
        <v>191.01</v>
      </c>
      <c r="H179" s="44">
        <v>191.01</v>
      </c>
      <c r="I179" s="44">
        <v>191.01</v>
      </c>
      <c r="J179" s="44">
        <v>191.01</v>
      </c>
      <c r="K179" s="44">
        <v>191.01</v>
      </c>
      <c r="L179" s="44">
        <v>191.01</v>
      </c>
      <c r="M179" s="44">
        <v>191.01</v>
      </c>
      <c r="N179" s="44">
        <v>191.01</v>
      </c>
      <c r="O179" s="44">
        <v>191.01</v>
      </c>
      <c r="P179" s="44">
        <v>191.01</v>
      </c>
      <c r="Q179" s="44">
        <v>191.01</v>
      </c>
      <c r="R179" s="44">
        <v>191.01</v>
      </c>
      <c r="S179" s="44">
        <v>0</v>
      </c>
      <c r="T179" s="44">
        <v>0</v>
      </c>
      <c r="U179" t="s">
        <v>1258</v>
      </c>
    </row>
    <row r="180" spans="1:21" x14ac:dyDescent="0.2">
      <c r="A180">
        <v>5165</v>
      </c>
      <c r="B180" s="44">
        <v>191.01</v>
      </c>
      <c r="C180" s="44">
        <v>191.01</v>
      </c>
      <c r="D180" s="44">
        <v>191.01</v>
      </c>
      <c r="E180" s="44">
        <v>191.01</v>
      </c>
      <c r="F180" s="44">
        <v>191.01</v>
      </c>
      <c r="G180" s="44">
        <v>191.01</v>
      </c>
      <c r="H180" s="44">
        <v>191.01</v>
      </c>
      <c r="I180" s="44">
        <v>191.01</v>
      </c>
      <c r="J180" s="44">
        <v>191.01</v>
      </c>
      <c r="K180" s="44">
        <v>191.01</v>
      </c>
      <c r="L180" s="44">
        <v>191.01</v>
      </c>
      <c r="M180" s="44">
        <v>191.01</v>
      </c>
      <c r="N180" s="44">
        <v>191.01</v>
      </c>
      <c r="O180" s="44">
        <v>191.01</v>
      </c>
      <c r="P180" s="44">
        <v>191.01</v>
      </c>
      <c r="Q180" s="44">
        <v>191.01</v>
      </c>
      <c r="R180" s="44">
        <v>191.01</v>
      </c>
      <c r="S180" s="44">
        <v>0</v>
      </c>
      <c r="T180" s="44">
        <v>0</v>
      </c>
      <c r="U180" t="s">
        <v>1259</v>
      </c>
    </row>
    <row r="181" spans="1:21" x14ac:dyDescent="0.2">
      <c r="A181">
        <v>5166</v>
      </c>
      <c r="B181" s="44">
        <v>191.01</v>
      </c>
      <c r="C181" s="44">
        <v>191.01</v>
      </c>
      <c r="D181" s="44">
        <v>191.01</v>
      </c>
      <c r="E181" s="44">
        <v>191.01</v>
      </c>
      <c r="F181" s="44">
        <v>191.01</v>
      </c>
      <c r="G181" s="44">
        <v>191.01</v>
      </c>
      <c r="H181" s="44">
        <v>191.01</v>
      </c>
      <c r="I181" s="44">
        <v>191.01</v>
      </c>
      <c r="J181" s="44">
        <v>191.01</v>
      </c>
      <c r="K181" s="44">
        <v>191.01</v>
      </c>
      <c r="L181" s="44">
        <v>191.01</v>
      </c>
      <c r="M181" s="44">
        <v>191.01</v>
      </c>
      <c r="N181" s="44">
        <v>191.01</v>
      </c>
      <c r="O181" s="44">
        <v>191.01</v>
      </c>
      <c r="P181" s="44">
        <v>191.01</v>
      </c>
      <c r="Q181" s="44">
        <v>191.01</v>
      </c>
      <c r="R181" s="44">
        <v>191.01</v>
      </c>
      <c r="S181" s="44">
        <v>0</v>
      </c>
      <c r="T181" s="44">
        <v>0</v>
      </c>
      <c r="U181" t="s">
        <v>1260</v>
      </c>
    </row>
    <row r="182" spans="1:21" x14ac:dyDescent="0.2">
      <c r="A182">
        <v>5167</v>
      </c>
      <c r="B182" s="44">
        <v>191.01</v>
      </c>
      <c r="C182" s="44">
        <v>191.01</v>
      </c>
      <c r="D182" s="44">
        <v>191.01</v>
      </c>
      <c r="E182" s="44">
        <v>191.01</v>
      </c>
      <c r="F182" s="44">
        <v>191.01</v>
      </c>
      <c r="G182" s="44">
        <v>191.01</v>
      </c>
      <c r="H182" s="44">
        <v>191.01</v>
      </c>
      <c r="I182" s="44">
        <v>191.01</v>
      </c>
      <c r="J182" s="44">
        <v>191.01</v>
      </c>
      <c r="K182" s="44">
        <v>191.01</v>
      </c>
      <c r="L182" s="44">
        <v>191.01</v>
      </c>
      <c r="M182" s="44">
        <v>191.01</v>
      </c>
      <c r="N182" s="44">
        <v>191.01</v>
      </c>
      <c r="O182" s="44">
        <v>191.01</v>
      </c>
      <c r="P182" s="44">
        <v>191.01</v>
      </c>
      <c r="Q182" s="44">
        <v>191.01</v>
      </c>
      <c r="R182" s="44">
        <v>191.01</v>
      </c>
      <c r="S182" s="44">
        <v>0</v>
      </c>
      <c r="T182" s="44">
        <v>0</v>
      </c>
      <c r="U182" t="s">
        <v>1261</v>
      </c>
    </row>
    <row r="183" spans="1:21" x14ac:dyDescent="0.2">
      <c r="A183">
        <v>5168</v>
      </c>
      <c r="B183" s="44">
        <v>191.01</v>
      </c>
      <c r="C183" s="44">
        <v>191.01</v>
      </c>
      <c r="D183" s="44">
        <v>191.01</v>
      </c>
      <c r="E183" s="44">
        <v>191.01</v>
      </c>
      <c r="F183" s="44">
        <v>191.01</v>
      </c>
      <c r="G183" s="44">
        <v>191.01</v>
      </c>
      <c r="H183" s="44">
        <v>191.01</v>
      </c>
      <c r="I183" s="44">
        <v>191.01</v>
      </c>
      <c r="J183" s="44">
        <v>191.01</v>
      </c>
      <c r="K183" s="44">
        <v>191.01</v>
      </c>
      <c r="L183" s="44">
        <v>191.01</v>
      </c>
      <c r="M183" s="44">
        <v>191.01</v>
      </c>
      <c r="N183" s="44">
        <v>191.01</v>
      </c>
      <c r="O183" s="44">
        <v>191.01</v>
      </c>
      <c r="P183" s="44">
        <v>191.01</v>
      </c>
      <c r="Q183" s="44">
        <v>191.01</v>
      </c>
      <c r="R183" s="44">
        <v>191.01</v>
      </c>
      <c r="S183" s="44">
        <v>0</v>
      </c>
      <c r="T183" s="44">
        <v>0</v>
      </c>
      <c r="U183" t="s">
        <v>1262</v>
      </c>
    </row>
    <row r="184" spans="1:21" x14ac:dyDescent="0.2">
      <c r="A184">
        <v>5169</v>
      </c>
      <c r="B184" s="44">
        <v>191.01</v>
      </c>
      <c r="C184" s="44">
        <v>191.01</v>
      </c>
      <c r="D184" s="44">
        <v>191.01</v>
      </c>
      <c r="E184" s="44">
        <v>191.01</v>
      </c>
      <c r="F184" s="44">
        <v>191.01</v>
      </c>
      <c r="G184" s="44">
        <v>191.01</v>
      </c>
      <c r="H184" s="44">
        <v>191.01</v>
      </c>
      <c r="I184" s="44">
        <v>191.01</v>
      </c>
      <c r="J184" s="44">
        <v>191.01</v>
      </c>
      <c r="K184" s="44">
        <v>191.01</v>
      </c>
      <c r="L184" s="44">
        <v>191.01</v>
      </c>
      <c r="M184" s="44">
        <v>191.01</v>
      </c>
      <c r="N184" s="44">
        <v>191.01</v>
      </c>
      <c r="O184" s="44">
        <v>191.01</v>
      </c>
      <c r="P184" s="44">
        <v>191.01</v>
      </c>
      <c r="Q184" s="44">
        <v>191.01</v>
      </c>
      <c r="R184" s="44">
        <v>191.01</v>
      </c>
      <c r="S184" s="44">
        <v>0</v>
      </c>
      <c r="T184" s="44">
        <v>0</v>
      </c>
      <c r="U184" t="s">
        <v>1263</v>
      </c>
    </row>
    <row r="185" spans="1:21" x14ac:dyDescent="0.2">
      <c r="A185">
        <v>5170</v>
      </c>
      <c r="B185" s="44">
        <v>191.01</v>
      </c>
      <c r="C185" s="44">
        <v>191.01</v>
      </c>
      <c r="D185" s="44">
        <v>191.01</v>
      </c>
      <c r="E185" s="44">
        <v>191.01</v>
      </c>
      <c r="F185" s="44">
        <v>191.01</v>
      </c>
      <c r="G185" s="44">
        <v>191.01</v>
      </c>
      <c r="H185" s="44">
        <v>191.01</v>
      </c>
      <c r="I185" s="44">
        <v>191.01</v>
      </c>
      <c r="J185" s="44">
        <v>191.01</v>
      </c>
      <c r="K185" s="44">
        <v>191.01</v>
      </c>
      <c r="L185" s="44">
        <v>191.01</v>
      </c>
      <c r="M185" s="44">
        <v>191.01</v>
      </c>
      <c r="N185" s="44">
        <v>191.01</v>
      </c>
      <c r="O185" s="44">
        <v>191.01</v>
      </c>
      <c r="P185" s="44">
        <v>191.01</v>
      </c>
      <c r="Q185" s="44">
        <v>191.01</v>
      </c>
      <c r="R185" s="44">
        <v>191.01</v>
      </c>
      <c r="S185" s="44">
        <v>0</v>
      </c>
      <c r="T185" s="44">
        <v>0</v>
      </c>
      <c r="U185" t="s">
        <v>1264</v>
      </c>
    </row>
    <row r="186" spans="1:21" x14ac:dyDescent="0.2">
      <c r="A186">
        <v>5171</v>
      </c>
      <c r="B186" s="44">
        <v>191.01</v>
      </c>
      <c r="C186" s="44">
        <v>191.01</v>
      </c>
      <c r="D186" s="44">
        <v>191.01</v>
      </c>
      <c r="E186" s="44">
        <v>191.01</v>
      </c>
      <c r="F186" s="44">
        <v>191.01</v>
      </c>
      <c r="G186" s="44">
        <v>191.01</v>
      </c>
      <c r="H186" s="44">
        <v>191.01</v>
      </c>
      <c r="I186" s="44">
        <v>191.01</v>
      </c>
      <c r="J186" s="44">
        <v>191.01</v>
      </c>
      <c r="K186" s="44">
        <v>191.01</v>
      </c>
      <c r="L186" s="44">
        <v>191.01</v>
      </c>
      <c r="M186" s="44">
        <v>191.01</v>
      </c>
      <c r="N186" s="44">
        <v>191.01</v>
      </c>
      <c r="O186" s="44">
        <v>191.01</v>
      </c>
      <c r="P186" s="44">
        <v>191.01</v>
      </c>
      <c r="Q186" s="44">
        <v>191.01</v>
      </c>
      <c r="R186" s="44">
        <v>191.01</v>
      </c>
      <c r="S186" s="44">
        <v>0</v>
      </c>
      <c r="T186" s="44">
        <v>0</v>
      </c>
      <c r="U186" t="s">
        <v>1303</v>
      </c>
    </row>
    <row r="187" spans="1:21" x14ac:dyDescent="0.2">
      <c r="A187">
        <v>5172</v>
      </c>
      <c r="B187" s="44">
        <v>191.01</v>
      </c>
      <c r="C187" s="44">
        <v>191.01</v>
      </c>
      <c r="D187" s="44">
        <v>191.01</v>
      </c>
      <c r="E187" s="44">
        <v>191.01</v>
      </c>
      <c r="F187" s="44">
        <v>191.01</v>
      </c>
      <c r="G187" s="44">
        <v>191.01</v>
      </c>
      <c r="H187" s="44">
        <v>191.01</v>
      </c>
      <c r="I187" s="44">
        <v>191.01</v>
      </c>
      <c r="J187" s="44">
        <v>191.01</v>
      </c>
      <c r="K187" s="44">
        <v>191.01</v>
      </c>
      <c r="L187" s="44">
        <v>191.01</v>
      </c>
      <c r="M187" s="44">
        <v>191.01</v>
      </c>
      <c r="N187" s="44">
        <v>191.01</v>
      </c>
      <c r="O187" s="44">
        <v>191.01</v>
      </c>
      <c r="P187" s="44">
        <v>191.01</v>
      </c>
      <c r="Q187" s="44">
        <v>191.01</v>
      </c>
      <c r="R187" s="44">
        <v>191.01</v>
      </c>
      <c r="S187" s="44">
        <v>0</v>
      </c>
      <c r="T187" s="44">
        <v>0</v>
      </c>
      <c r="U187" t="s">
        <v>1304</v>
      </c>
    </row>
    <row r="188" spans="1:21" x14ac:dyDescent="0.2">
      <c r="A188">
        <v>5173</v>
      </c>
      <c r="B188" s="44">
        <v>191.01</v>
      </c>
      <c r="C188" s="44">
        <v>191.01</v>
      </c>
      <c r="D188" s="44">
        <v>191.01</v>
      </c>
      <c r="E188" s="44">
        <v>191.01</v>
      </c>
      <c r="F188" s="44">
        <v>191.01</v>
      </c>
      <c r="G188" s="44">
        <v>191.01</v>
      </c>
      <c r="H188" s="44">
        <v>191.01</v>
      </c>
      <c r="I188" s="44">
        <v>191.01</v>
      </c>
      <c r="J188" s="44">
        <v>191.01</v>
      </c>
      <c r="K188" s="44">
        <v>191.01</v>
      </c>
      <c r="L188" s="44">
        <v>191.01</v>
      </c>
      <c r="M188" s="44">
        <v>191.01</v>
      </c>
      <c r="N188" s="44">
        <v>191.01</v>
      </c>
      <c r="O188" s="44">
        <v>191.01</v>
      </c>
      <c r="P188" s="44">
        <v>191.01</v>
      </c>
      <c r="Q188" s="44">
        <v>191.01</v>
      </c>
      <c r="R188" s="44">
        <v>191.01</v>
      </c>
      <c r="S188" s="44">
        <v>0</v>
      </c>
      <c r="T188" s="44">
        <v>0</v>
      </c>
      <c r="U188" t="s">
        <v>1305</v>
      </c>
    </row>
    <row r="189" spans="1:21" x14ac:dyDescent="0.2">
      <c r="A189">
        <v>5174</v>
      </c>
      <c r="B189" s="44">
        <v>191.01</v>
      </c>
      <c r="C189" s="44">
        <v>191.01</v>
      </c>
      <c r="D189" s="44">
        <v>191.01</v>
      </c>
      <c r="E189" s="44">
        <v>191.01</v>
      </c>
      <c r="F189" s="44">
        <v>191.01</v>
      </c>
      <c r="G189" s="44">
        <v>191.01</v>
      </c>
      <c r="H189" s="44">
        <v>191.01</v>
      </c>
      <c r="I189" s="44">
        <v>191.01</v>
      </c>
      <c r="J189" s="44">
        <v>191.01</v>
      </c>
      <c r="K189" s="44">
        <v>191.01</v>
      </c>
      <c r="L189" s="44">
        <v>191.01</v>
      </c>
      <c r="M189" s="44">
        <v>191.01</v>
      </c>
      <c r="N189" s="44">
        <v>191.01</v>
      </c>
      <c r="O189" s="44">
        <v>191.01</v>
      </c>
      <c r="P189" s="44">
        <v>191.01</v>
      </c>
      <c r="Q189" s="44">
        <v>191.01</v>
      </c>
      <c r="R189" s="44">
        <v>191.01</v>
      </c>
      <c r="S189" s="44">
        <v>0</v>
      </c>
      <c r="T189" s="44">
        <v>0</v>
      </c>
      <c r="U189" t="s">
        <v>1306</v>
      </c>
    </row>
    <row r="190" spans="1:21" x14ac:dyDescent="0.2">
      <c r="A190">
        <v>5175</v>
      </c>
      <c r="B190" s="44">
        <v>191.01</v>
      </c>
      <c r="C190" s="44">
        <v>191.01</v>
      </c>
      <c r="D190" s="44">
        <v>191.01</v>
      </c>
      <c r="E190" s="44">
        <v>191.01</v>
      </c>
      <c r="F190" s="44">
        <v>191.01</v>
      </c>
      <c r="G190" s="44">
        <v>191.01</v>
      </c>
      <c r="H190" s="44">
        <v>191.01</v>
      </c>
      <c r="I190" s="44">
        <v>191.01</v>
      </c>
      <c r="J190" s="44">
        <v>191.01</v>
      </c>
      <c r="K190" s="44">
        <v>191.01</v>
      </c>
      <c r="L190" s="44">
        <v>191.01</v>
      </c>
      <c r="M190" s="44">
        <v>191.01</v>
      </c>
      <c r="N190" s="44">
        <v>191.01</v>
      </c>
      <c r="O190" s="44">
        <v>191.01</v>
      </c>
      <c r="P190" s="44">
        <v>191.01</v>
      </c>
      <c r="Q190" s="44">
        <v>191.01</v>
      </c>
      <c r="R190" s="44">
        <v>191.01</v>
      </c>
      <c r="S190" s="44">
        <v>0</v>
      </c>
      <c r="T190" s="44">
        <v>0</v>
      </c>
      <c r="U190" t="s">
        <v>1307</v>
      </c>
    </row>
    <row r="191" spans="1:21" x14ac:dyDescent="0.2">
      <c r="A191">
        <v>5999</v>
      </c>
      <c r="B191" s="44">
        <v>188.76</v>
      </c>
      <c r="C191" s="44">
        <v>188.76</v>
      </c>
      <c r="D191" s="44">
        <v>188.76</v>
      </c>
      <c r="E191" s="44">
        <v>188.76</v>
      </c>
      <c r="F191" s="44">
        <v>188.76</v>
      </c>
      <c r="G191" s="44">
        <v>1000</v>
      </c>
      <c r="H191" s="44">
        <v>500</v>
      </c>
      <c r="I191" s="44">
        <v>188.76</v>
      </c>
      <c r="J191" s="44">
        <v>188.76</v>
      </c>
      <c r="K191" s="44">
        <v>1200</v>
      </c>
      <c r="L191" s="44">
        <v>188.76</v>
      </c>
      <c r="M191" s="44">
        <v>188.76</v>
      </c>
      <c r="N191" s="44">
        <v>203.38</v>
      </c>
      <c r="O191" s="44">
        <v>188.76</v>
      </c>
      <c r="P191" s="44">
        <v>188.76</v>
      </c>
      <c r="Q191" s="44">
        <v>188.76</v>
      </c>
      <c r="R191" s="44">
        <v>188.76</v>
      </c>
      <c r="S191" s="44">
        <v>191.01</v>
      </c>
      <c r="T191" s="44">
        <v>176.65</v>
      </c>
      <c r="U191" t="s">
        <v>729</v>
      </c>
    </row>
    <row r="192" spans="1:21" x14ac:dyDescent="0.2">
      <c r="A192">
        <v>6001</v>
      </c>
      <c r="B192" s="44">
        <v>2158.39</v>
      </c>
      <c r="C192" s="44">
        <v>2000</v>
      </c>
      <c r="D192" s="44">
        <v>3481.81</v>
      </c>
      <c r="E192" s="44">
        <v>4749.3</v>
      </c>
      <c r="F192" s="44">
        <v>185.31</v>
      </c>
      <c r="G192" s="44">
        <v>988.24</v>
      </c>
      <c r="H192" s="44">
        <v>1663.36</v>
      </c>
      <c r="I192" s="44">
        <v>602.87</v>
      </c>
      <c r="J192" s="44">
        <v>185.31</v>
      </c>
      <c r="K192" s="44">
        <v>1480.93</v>
      </c>
      <c r="L192" s="44">
        <v>1374.96</v>
      </c>
      <c r="M192" s="44">
        <v>519.05999999999995</v>
      </c>
      <c r="N192" s="44">
        <v>187.76</v>
      </c>
      <c r="O192" s="44">
        <v>185.31</v>
      </c>
      <c r="P192" s="44">
        <v>185.31</v>
      </c>
      <c r="Q192" s="44">
        <v>185.31</v>
      </c>
      <c r="R192" s="44">
        <v>350</v>
      </c>
      <c r="S192" s="44">
        <v>242.73</v>
      </c>
      <c r="T192" s="44">
        <v>226.94</v>
      </c>
      <c r="U192" t="s">
        <v>616</v>
      </c>
    </row>
    <row r="193" spans="1:21" x14ac:dyDescent="0.2">
      <c r="A193">
        <v>6002</v>
      </c>
      <c r="B193" s="44">
        <v>900</v>
      </c>
      <c r="C193" s="44">
        <v>900</v>
      </c>
      <c r="D193" s="44">
        <v>3800</v>
      </c>
      <c r="E193" s="44">
        <v>5750</v>
      </c>
      <c r="F193" s="44">
        <v>900</v>
      </c>
      <c r="G193" s="44">
        <v>900</v>
      </c>
      <c r="H193" s="44">
        <v>900</v>
      </c>
      <c r="I193" s="44">
        <v>4000</v>
      </c>
      <c r="J193" s="44">
        <v>900</v>
      </c>
      <c r="K193" s="44">
        <v>900</v>
      </c>
      <c r="L193" s="44">
        <v>900</v>
      </c>
      <c r="M193" s="44">
        <v>900</v>
      </c>
      <c r="N193" s="44">
        <v>900</v>
      </c>
      <c r="O193" s="44">
        <v>900</v>
      </c>
      <c r="P193" s="44">
        <v>900</v>
      </c>
      <c r="Q193" s="44">
        <v>1500</v>
      </c>
      <c r="R193" s="44">
        <v>900</v>
      </c>
      <c r="S193" s="44">
        <v>2069.5</v>
      </c>
      <c r="T193" s="44">
        <v>1073.33</v>
      </c>
      <c r="U193" t="s">
        <v>830</v>
      </c>
    </row>
    <row r="194" spans="1:21" x14ac:dyDescent="0.2">
      <c r="A194">
        <v>6003</v>
      </c>
      <c r="B194" s="44">
        <v>1050.7</v>
      </c>
      <c r="C194" s="44">
        <v>1050.7</v>
      </c>
      <c r="D194" s="44">
        <v>1050.7</v>
      </c>
      <c r="E194" s="44">
        <v>1050.7</v>
      </c>
      <c r="F194" s="44">
        <v>1050.7</v>
      </c>
      <c r="G194" s="44">
        <v>1050.7</v>
      </c>
      <c r="H194" s="44">
        <v>1050.7</v>
      </c>
      <c r="I194" s="44">
        <v>1050.7</v>
      </c>
      <c r="J194" s="44">
        <v>1050.7</v>
      </c>
      <c r="K194" s="44">
        <v>1050.7</v>
      </c>
      <c r="L194" s="44">
        <v>1050.7</v>
      </c>
      <c r="M194" s="44">
        <v>1050.7</v>
      </c>
      <c r="N194" s="44">
        <v>1050.7</v>
      </c>
      <c r="O194" s="44">
        <v>1050.7</v>
      </c>
      <c r="P194" s="44">
        <v>1050.7</v>
      </c>
      <c r="Q194" s="44">
        <v>1050.7</v>
      </c>
      <c r="R194" s="44">
        <v>1050.7</v>
      </c>
      <c r="S194" s="44">
        <v>0</v>
      </c>
      <c r="T194" s="44">
        <v>0</v>
      </c>
      <c r="U194" t="s">
        <v>440</v>
      </c>
    </row>
    <row r="195" spans="1:21" x14ac:dyDescent="0.2">
      <c r="A195">
        <v>6004</v>
      </c>
      <c r="B195" s="44">
        <v>1050.7</v>
      </c>
      <c r="C195" s="44">
        <v>1050.7</v>
      </c>
      <c r="D195" s="44">
        <v>1050.7</v>
      </c>
      <c r="E195" s="44">
        <v>1050.7</v>
      </c>
      <c r="F195" s="44">
        <v>1050.7</v>
      </c>
      <c r="G195" s="44">
        <v>1050.7</v>
      </c>
      <c r="H195" s="44">
        <v>1050.7</v>
      </c>
      <c r="I195" s="44">
        <v>1050.7</v>
      </c>
      <c r="J195" s="44">
        <v>1050.7</v>
      </c>
      <c r="K195" s="44">
        <v>1050.7</v>
      </c>
      <c r="L195" s="44">
        <v>1050.7</v>
      </c>
      <c r="M195" s="44">
        <v>1050.7</v>
      </c>
      <c r="N195" s="44">
        <v>1050.7</v>
      </c>
      <c r="O195" s="44">
        <v>1050.7</v>
      </c>
      <c r="P195" s="44">
        <v>1050.7</v>
      </c>
      <c r="Q195" s="44">
        <v>1050.7</v>
      </c>
      <c r="R195" s="44">
        <v>1050.7</v>
      </c>
      <c r="S195" s="44">
        <v>0</v>
      </c>
      <c r="T195" s="44">
        <v>0</v>
      </c>
      <c r="U195" t="s">
        <v>706</v>
      </c>
    </row>
    <row r="196" spans="1:21" x14ac:dyDescent="0.2">
      <c r="A196">
        <v>6005</v>
      </c>
      <c r="B196" s="44">
        <v>2200</v>
      </c>
      <c r="C196" s="44">
        <v>2200</v>
      </c>
      <c r="D196" s="44">
        <v>2496.7399999999998</v>
      </c>
      <c r="E196" s="44">
        <v>2200</v>
      </c>
      <c r="F196" s="44">
        <v>2200</v>
      </c>
      <c r="G196" s="44">
        <v>2200</v>
      </c>
      <c r="H196" s="44">
        <v>2200</v>
      </c>
      <c r="I196" s="44">
        <v>2200</v>
      </c>
      <c r="J196" s="44">
        <v>2200</v>
      </c>
      <c r="K196" s="44">
        <v>2200</v>
      </c>
      <c r="L196" s="44">
        <v>3000</v>
      </c>
      <c r="M196" s="44">
        <v>2200</v>
      </c>
      <c r="N196" s="44">
        <v>2200</v>
      </c>
      <c r="O196" s="44">
        <v>2200</v>
      </c>
      <c r="P196" s="44">
        <v>2200</v>
      </c>
      <c r="Q196" s="44">
        <v>2200</v>
      </c>
      <c r="R196" s="44">
        <v>2200</v>
      </c>
      <c r="S196" s="44">
        <v>2556.1799999999998</v>
      </c>
      <c r="T196" s="44">
        <v>2659.28</v>
      </c>
      <c r="U196" t="s">
        <v>444</v>
      </c>
    </row>
    <row r="197" spans="1:21" x14ac:dyDescent="0.2">
      <c r="A197">
        <v>6006</v>
      </c>
      <c r="B197" s="44">
        <v>274.11</v>
      </c>
      <c r="C197" s="44">
        <v>274.11</v>
      </c>
      <c r="D197" s="44">
        <v>2959.15</v>
      </c>
      <c r="E197" s="44">
        <v>2786</v>
      </c>
      <c r="F197" s="44">
        <v>274.11</v>
      </c>
      <c r="G197" s="44">
        <v>1206.28</v>
      </c>
      <c r="H197" s="44">
        <v>274.11</v>
      </c>
      <c r="I197" s="44">
        <v>1989.19</v>
      </c>
      <c r="J197" s="44">
        <v>274.11</v>
      </c>
      <c r="K197" s="44">
        <v>1436.45</v>
      </c>
      <c r="L197" s="44">
        <v>465.81</v>
      </c>
      <c r="M197" s="44">
        <v>1020.97</v>
      </c>
      <c r="N197" s="44">
        <v>274.11</v>
      </c>
      <c r="O197" s="44">
        <v>274.11</v>
      </c>
      <c r="P197" s="44">
        <v>274.11</v>
      </c>
      <c r="Q197" s="44">
        <v>2400</v>
      </c>
      <c r="R197" s="44">
        <v>274.11</v>
      </c>
      <c r="S197" s="44">
        <v>486.78</v>
      </c>
      <c r="T197" s="44">
        <v>444.83</v>
      </c>
      <c r="U197" t="s">
        <v>819</v>
      </c>
    </row>
    <row r="198" spans="1:21" x14ac:dyDescent="0.2">
      <c r="A198">
        <v>6007</v>
      </c>
      <c r="B198" s="44">
        <v>1050.7</v>
      </c>
      <c r="C198" s="44">
        <v>1050.7</v>
      </c>
      <c r="D198" s="44">
        <v>1050.7</v>
      </c>
      <c r="E198" s="44">
        <v>1050.7</v>
      </c>
      <c r="F198" s="44">
        <v>1050.7</v>
      </c>
      <c r="G198" s="44">
        <v>1050.7</v>
      </c>
      <c r="H198" s="44">
        <v>1050.7</v>
      </c>
      <c r="I198" s="44">
        <v>1050.7</v>
      </c>
      <c r="J198" s="44">
        <v>1050.7</v>
      </c>
      <c r="K198" s="44">
        <v>1050.7</v>
      </c>
      <c r="L198" s="44">
        <v>1050.7</v>
      </c>
      <c r="M198" s="44">
        <v>1050.7</v>
      </c>
      <c r="N198" s="44">
        <v>1050.7</v>
      </c>
      <c r="O198" s="44">
        <v>1050.7</v>
      </c>
      <c r="P198" s="44">
        <v>1050.7</v>
      </c>
      <c r="Q198" s="44">
        <v>1050.7</v>
      </c>
      <c r="R198" s="44">
        <v>1050.7</v>
      </c>
      <c r="S198" s="44">
        <v>0</v>
      </c>
      <c r="T198" s="44">
        <v>0</v>
      </c>
      <c r="U198" t="s">
        <v>446</v>
      </c>
    </row>
    <row r="199" spans="1:21" x14ac:dyDescent="0.2">
      <c r="A199">
        <v>6008</v>
      </c>
      <c r="B199" s="44">
        <v>1400</v>
      </c>
      <c r="C199" s="44">
        <v>1800</v>
      </c>
      <c r="D199" s="44">
        <v>2500</v>
      </c>
      <c r="E199" s="44">
        <v>3568.48</v>
      </c>
      <c r="F199" s="44">
        <v>358.77</v>
      </c>
      <c r="G199" s="44">
        <v>1371.43</v>
      </c>
      <c r="H199" s="44">
        <v>358.77</v>
      </c>
      <c r="I199" s="44">
        <v>2331.87</v>
      </c>
      <c r="J199" s="44">
        <v>358.77</v>
      </c>
      <c r="K199" s="44">
        <v>1423.85</v>
      </c>
      <c r="L199" s="44">
        <v>628.14</v>
      </c>
      <c r="M199" s="44">
        <v>1430.02</v>
      </c>
      <c r="N199" s="44">
        <v>358.77</v>
      </c>
      <c r="O199" s="44">
        <v>358.77</v>
      </c>
      <c r="P199" s="44">
        <v>358.77</v>
      </c>
      <c r="Q199" s="44">
        <v>358.77</v>
      </c>
      <c r="R199" s="44">
        <v>358.77</v>
      </c>
      <c r="S199" s="44">
        <v>653.54</v>
      </c>
      <c r="T199" s="44">
        <v>684.91</v>
      </c>
      <c r="U199" t="s">
        <v>776</v>
      </c>
    </row>
    <row r="200" spans="1:21" x14ac:dyDescent="0.2">
      <c r="A200">
        <v>6009</v>
      </c>
      <c r="B200" s="44">
        <v>1050.7</v>
      </c>
      <c r="C200" s="44">
        <v>1050.7</v>
      </c>
      <c r="D200" s="44">
        <v>1050.7</v>
      </c>
      <c r="E200" s="44">
        <v>1050.7</v>
      </c>
      <c r="F200" s="44">
        <v>1050.7</v>
      </c>
      <c r="G200" s="44">
        <v>1050.7</v>
      </c>
      <c r="H200" s="44">
        <v>1050.7</v>
      </c>
      <c r="I200" s="44">
        <v>1050.7</v>
      </c>
      <c r="J200" s="44">
        <v>1050.7</v>
      </c>
      <c r="K200" s="44">
        <v>1050.7</v>
      </c>
      <c r="L200" s="44">
        <v>1050.7</v>
      </c>
      <c r="M200" s="44">
        <v>1050.7</v>
      </c>
      <c r="N200" s="44">
        <v>1050.7</v>
      </c>
      <c r="O200" s="44">
        <v>1050.7</v>
      </c>
      <c r="P200" s="44">
        <v>1050.7</v>
      </c>
      <c r="Q200" s="44">
        <v>1050.7</v>
      </c>
      <c r="R200" s="44">
        <v>1050.7</v>
      </c>
      <c r="S200" s="44">
        <v>0</v>
      </c>
      <c r="T200" s="44">
        <v>0</v>
      </c>
      <c r="U200" t="s">
        <v>449</v>
      </c>
    </row>
    <row r="201" spans="1:21" x14ac:dyDescent="0.2">
      <c r="A201">
        <v>6010</v>
      </c>
      <c r="B201" s="44">
        <v>1050.7</v>
      </c>
      <c r="C201" s="44">
        <v>1050.7</v>
      </c>
      <c r="D201" s="44">
        <v>1050.7</v>
      </c>
      <c r="E201" s="44">
        <v>1050.7</v>
      </c>
      <c r="F201" s="44">
        <v>1050.7</v>
      </c>
      <c r="G201" s="44">
        <v>1050.7</v>
      </c>
      <c r="H201" s="44">
        <v>1050.7</v>
      </c>
      <c r="I201" s="44">
        <v>1050.7</v>
      </c>
      <c r="J201" s="44">
        <v>1050.7</v>
      </c>
      <c r="K201" s="44">
        <v>1050.7</v>
      </c>
      <c r="L201" s="44">
        <v>1050.7</v>
      </c>
      <c r="M201" s="44">
        <v>1050.7</v>
      </c>
      <c r="N201" s="44">
        <v>1050.7</v>
      </c>
      <c r="O201" s="44">
        <v>1050.7</v>
      </c>
      <c r="P201" s="44">
        <v>1050.7</v>
      </c>
      <c r="Q201" s="44">
        <v>1050.7</v>
      </c>
      <c r="R201" s="44">
        <v>1050.7</v>
      </c>
      <c r="S201" s="44">
        <v>0</v>
      </c>
      <c r="T201" s="44">
        <v>0</v>
      </c>
      <c r="U201" t="s">
        <v>490</v>
      </c>
    </row>
    <row r="202" spans="1:21" x14ac:dyDescent="0.2">
      <c r="A202">
        <v>6011</v>
      </c>
      <c r="B202" s="44">
        <v>1050.7</v>
      </c>
      <c r="C202" s="44">
        <v>1050.7</v>
      </c>
      <c r="D202" s="44">
        <v>1050.7</v>
      </c>
      <c r="E202" s="44">
        <v>1050.7</v>
      </c>
      <c r="F202" s="44">
        <v>1050.7</v>
      </c>
      <c r="G202" s="44">
        <v>1050.7</v>
      </c>
      <c r="H202" s="44">
        <v>1050.7</v>
      </c>
      <c r="I202" s="44">
        <v>1050.7</v>
      </c>
      <c r="J202" s="44">
        <v>1050.7</v>
      </c>
      <c r="K202" s="44">
        <v>1050.7</v>
      </c>
      <c r="L202" s="44">
        <v>1050.7</v>
      </c>
      <c r="M202" s="44">
        <v>1050.7</v>
      </c>
      <c r="N202" s="44">
        <v>1050.7</v>
      </c>
      <c r="O202" s="44">
        <v>1050.7</v>
      </c>
      <c r="P202" s="44">
        <v>1050.7</v>
      </c>
      <c r="Q202" s="44">
        <v>1050.7</v>
      </c>
      <c r="R202" s="44">
        <v>1050.7</v>
      </c>
      <c r="S202" s="44">
        <v>0</v>
      </c>
      <c r="T202" s="44">
        <v>0</v>
      </c>
      <c r="U202" t="s">
        <v>452</v>
      </c>
    </row>
    <row r="203" spans="1:21" x14ac:dyDescent="0.2">
      <c r="A203">
        <v>6012</v>
      </c>
      <c r="B203" s="44">
        <v>1050.7</v>
      </c>
      <c r="C203" s="44">
        <v>1050.7</v>
      </c>
      <c r="D203" s="44">
        <v>1050.7</v>
      </c>
      <c r="E203" s="44">
        <v>1050.7</v>
      </c>
      <c r="F203" s="44">
        <v>1050.7</v>
      </c>
      <c r="G203" s="44">
        <v>1050.7</v>
      </c>
      <c r="H203" s="44">
        <v>1050.7</v>
      </c>
      <c r="I203" s="44">
        <v>1050.7</v>
      </c>
      <c r="J203" s="44">
        <v>1050.7</v>
      </c>
      <c r="K203" s="44">
        <v>1050.7</v>
      </c>
      <c r="L203" s="44">
        <v>1050.7</v>
      </c>
      <c r="M203" s="44">
        <v>1050.7</v>
      </c>
      <c r="N203" s="44">
        <v>1050.7</v>
      </c>
      <c r="O203" s="44">
        <v>1050.7</v>
      </c>
      <c r="P203" s="44">
        <v>1050.7</v>
      </c>
      <c r="Q203" s="44">
        <v>1050.7</v>
      </c>
      <c r="R203" s="44">
        <v>1050.7</v>
      </c>
      <c r="S203" s="44">
        <v>0</v>
      </c>
      <c r="T203" s="44">
        <v>0</v>
      </c>
      <c r="U203" t="s">
        <v>454</v>
      </c>
    </row>
    <row r="204" spans="1:21" x14ac:dyDescent="0.2">
      <c r="A204">
        <v>6013</v>
      </c>
      <c r="B204" s="44">
        <v>1728.66</v>
      </c>
      <c r="C204" s="44">
        <v>1498.96</v>
      </c>
      <c r="D204" s="44">
        <v>2952.09</v>
      </c>
      <c r="E204" s="44">
        <v>3002</v>
      </c>
      <c r="F204" s="44">
        <v>1147.1400000000001</v>
      </c>
      <c r="G204" s="44">
        <v>1236.1500000000001</v>
      </c>
      <c r="H204" s="44">
        <v>1044.3599999999999</v>
      </c>
      <c r="I204" s="44">
        <v>1189.18</v>
      </c>
      <c r="J204" s="44">
        <v>1555.67</v>
      </c>
      <c r="K204" s="44">
        <v>1568.81</v>
      </c>
      <c r="L204" s="44">
        <v>649.30999999999995</v>
      </c>
      <c r="M204" s="44">
        <v>1266.94</v>
      </c>
      <c r="N204" s="44">
        <v>307</v>
      </c>
      <c r="O204" s="44">
        <v>285</v>
      </c>
      <c r="P204" s="44">
        <v>1000</v>
      </c>
      <c r="Q204" s="44">
        <v>1869.94</v>
      </c>
      <c r="R204" s="44">
        <v>1596.77</v>
      </c>
      <c r="S204" s="44">
        <v>369.66</v>
      </c>
      <c r="T204" s="44">
        <v>376.63</v>
      </c>
      <c r="U204" t="s">
        <v>462</v>
      </c>
    </row>
    <row r="205" spans="1:21" x14ac:dyDescent="0.2">
      <c r="A205">
        <v>6014</v>
      </c>
      <c r="B205" s="44">
        <v>546.45000000000005</v>
      </c>
      <c r="C205" s="44">
        <v>546.45000000000005</v>
      </c>
      <c r="D205" s="44">
        <v>546.45000000000005</v>
      </c>
      <c r="E205" s="44">
        <v>546.45000000000005</v>
      </c>
      <c r="F205" s="44">
        <v>546.45000000000005</v>
      </c>
      <c r="G205" s="44">
        <v>546.45000000000005</v>
      </c>
      <c r="H205" s="44">
        <v>546.45000000000005</v>
      </c>
      <c r="I205" s="44">
        <v>3000</v>
      </c>
      <c r="J205" s="44">
        <v>546.45000000000005</v>
      </c>
      <c r="K205" s="44">
        <v>546.45000000000005</v>
      </c>
      <c r="L205" s="44">
        <v>546.45000000000005</v>
      </c>
      <c r="M205" s="44">
        <v>1000</v>
      </c>
      <c r="N205" s="44">
        <v>546.45000000000005</v>
      </c>
      <c r="O205" s="44">
        <v>546.45000000000005</v>
      </c>
      <c r="P205" s="44">
        <v>546.45000000000005</v>
      </c>
      <c r="Q205" s="44">
        <v>546.45000000000005</v>
      </c>
      <c r="R205" s="44">
        <v>546.45000000000005</v>
      </c>
      <c r="S205" s="44">
        <v>588.41999999999996</v>
      </c>
      <c r="T205" s="44">
        <v>652.88</v>
      </c>
      <c r="U205" t="s">
        <v>519</v>
      </c>
    </row>
    <row r="206" spans="1:21" x14ac:dyDescent="0.2">
      <c r="A206">
        <v>6015</v>
      </c>
      <c r="B206" s="44">
        <v>1050.7</v>
      </c>
      <c r="C206" s="44">
        <v>1050.7</v>
      </c>
      <c r="D206" s="44">
        <v>1050.7</v>
      </c>
      <c r="E206" s="44">
        <v>1050.7</v>
      </c>
      <c r="F206" s="44">
        <v>1050.7</v>
      </c>
      <c r="G206" s="44">
        <v>1050.7</v>
      </c>
      <c r="H206" s="44">
        <v>1050.7</v>
      </c>
      <c r="I206" s="44">
        <v>1050.7</v>
      </c>
      <c r="J206" s="44">
        <v>1050.7</v>
      </c>
      <c r="K206" s="44">
        <v>1050.7</v>
      </c>
      <c r="L206" s="44">
        <v>1050.7</v>
      </c>
      <c r="M206" s="44">
        <v>1050.7</v>
      </c>
      <c r="N206" s="44">
        <v>1050.7</v>
      </c>
      <c r="O206" s="44">
        <v>1050.7</v>
      </c>
      <c r="P206" s="44">
        <v>1050.7</v>
      </c>
      <c r="Q206" s="44">
        <v>1050.7</v>
      </c>
      <c r="R206" s="44">
        <v>1050.7</v>
      </c>
      <c r="S206" s="44">
        <v>0</v>
      </c>
      <c r="T206" s="44">
        <v>0</v>
      </c>
      <c r="U206" t="s">
        <v>834</v>
      </c>
    </row>
    <row r="207" spans="1:21" x14ac:dyDescent="0.2">
      <c r="A207">
        <v>6016</v>
      </c>
      <c r="B207" s="44">
        <v>1050.7</v>
      </c>
      <c r="C207" s="44">
        <v>1050.7</v>
      </c>
      <c r="D207" s="44">
        <v>1050.7</v>
      </c>
      <c r="E207" s="44">
        <v>1050.7</v>
      </c>
      <c r="F207" s="44">
        <v>1050.7</v>
      </c>
      <c r="G207" s="44">
        <v>1050.7</v>
      </c>
      <c r="H207" s="44">
        <v>1050.7</v>
      </c>
      <c r="I207" s="44">
        <v>1050.7</v>
      </c>
      <c r="J207" s="44">
        <v>1050.7</v>
      </c>
      <c r="K207" s="44">
        <v>1050.7</v>
      </c>
      <c r="L207" s="44">
        <v>1050.7</v>
      </c>
      <c r="M207" s="44">
        <v>1050.7</v>
      </c>
      <c r="N207" s="44">
        <v>1050.7</v>
      </c>
      <c r="O207" s="44">
        <v>1050.7</v>
      </c>
      <c r="P207" s="44">
        <v>1050.7</v>
      </c>
      <c r="Q207" s="44">
        <v>1050.7</v>
      </c>
      <c r="R207" s="44">
        <v>1050.7</v>
      </c>
      <c r="S207" s="44">
        <v>0</v>
      </c>
      <c r="T207" s="44">
        <v>0</v>
      </c>
      <c r="U207" t="s">
        <v>464</v>
      </c>
    </row>
    <row r="208" spans="1:21" x14ac:dyDescent="0.2">
      <c r="A208">
        <v>6017</v>
      </c>
      <c r="B208" s="44">
        <v>1050.7</v>
      </c>
      <c r="C208" s="44">
        <v>1050.7</v>
      </c>
      <c r="D208" s="44">
        <v>1050.7</v>
      </c>
      <c r="E208" s="44">
        <v>1050.7</v>
      </c>
      <c r="F208" s="44">
        <v>1050.7</v>
      </c>
      <c r="G208" s="44">
        <v>1050.7</v>
      </c>
      <c r="H208" s="44">
        <v>1050.7</v>
      </c>
      <c r="I208" s="44">
        <v>1050.7</v>
      </c>
      <c r="J208" s="44">
        <v>1050.7</v>
      </c>
      <c r="K208" s="44">
        <v>1050.7</v>
      </c>
      <c r="L208" s="44">
        <v>1050.7</v>
      </c>
      <c r="M208" s="44">
        <v>1050.7</v>
      </c>
      <c r="N208" s="44">
        <v>1050.7</v>
      </c>
      <c r="O208" s="44">
        <v>1050.7</v>
      </c>
      <c r="P208" s="44">
        <v>1050.7</v>
      </c>
      <c r="Q208" s="44">
        <v>1050.7</v>
      </c>
      <c r="R208" s="44">
        <v>1050.7</v>
      </c>
      <c r="S208" s="44">
        <v>0</v>
      </c>
      <c r="T208" s="44">
        <v>0</v>
      </c>
      <c r="U208" t="s">
        <v>833</v>
      </c>
    </row>
    <row r="209" spans="1:21" x14ac:dyDescent="0.2">
      <c r="A209">
        <v>6018</v>
      </c>
      <c r="B209" s="44">
        <v>1147.06</v>
      </c>
      <c r="C209" s="44">
        <v>1500</v>
      </c>
      <c r="D209" s="44">
        <v>2481.9299999999998</v>
      </c>
      <c r="E209" s="44">
        <v>1147.06</v>
      </c>
      <c r="F209" s="44">
        <v>1147.06</v>
      </c>
      <c r="G209" s="44">
        <v>1147.06</v>
      </c>
      <c r="H209" s="44">
        <v>2370</v>
      </c>
      <c r="I209" s="44">
        <v>1147.06</v>
      </c>
      <c r="J209" s="44">
        <v>1147.06</v>
      </c>
      <c r="K209" s="44">
        <v>1500</v>
      </c>
      <c r="L209" s="44">
        <v>1147.06</v>
      </c>
      <c r="M209" s="44">
        <v>1147.06</v>
      </c>
      <c r="N209" s="44">
        <v>1147.06</v>
      </c>
      <c r="O209" s="44">
        <v>1147.06</v>
      </c>
      <c r="P209" s="44">
        <v>1147.06</v>
      </c>
      <c r="Q209" s="44">
        <v>1478.75</v>
      </c>
      <c r="R209" s="44">
        <v>1147.06</v>
      </c>
      <c r="S209" s="44">
        <v>1691.37</v>
      </c>
      <c r="T209" s="44">
        <v>1376.22</v>
      </c>
      <c r="U209" t="s">
        <v>869</v>
      </c>
    </row>
    <row r="210" spans="1:21" x14ac:dyDescent="0.2">
      <c r="A210">
        <v>6019</v>
      </c>
      <c r="B210" s="44">
        <v>1050.7</v>
      </c>
      <c r="C210" s="44">
        <v>1050.7</v>
      </c>
      <c r="D210" s="44">
        <v>1050.7</v>
      </c>
      <c r="E210" s="44">
        <v>1050.7</v>
      </c>
      <c r="F210" s="44">
        <v>1050.7</v>
      </c>
      <c r="G210" s="44">
        <v>1050.7</v>
      </c>
      <c r="H210" s="44">
        <v>1050.7</v>
      </c>
      <c r="I210" s="44">
        <v>1050.7</v>
      </c>
      <c r="J210" s="44">
        <v>1050.7</v>
      </c>
      <c r="K210" s="44">
        <v>1050.7</v>
      </c>
      <c r="L210" s="44">
        <v>1050.7</v>
      </c>
      <c r="M210" s="44">
        <v>1050.7</v>
      </c>
      <c r="N210" s="44">
        <v>1050.7</v>
      </c>
      <c r="O210" s="44">
        <v>1050.7</v>
      </c>
      <c r="P210" s="44">
        <v>1050.7</v>
      </c>
      <c r="Q210" s="44">
        <v>1050.7</v>
      </c>
      <c r="R210" s="44">
        <v>1050.7</v>
      </c>
      <c r="S210" s="44">
        <v>0</v>
      </c>
      <c r="T210" s="44">
        <v>0</v>
      </c>
      <c r="U210" t="s">
        <v>1030</v>
      </c>
    </row>
    <row r="211" spans="1:21" x14ac:dyDescent="0.2">
      <c r="A211">
        <v>6020</v>
      </c>
      <c r="B211" s="44">
        <v>1050.7</v>
      </c>
      <c r="C211" s="44">
        <v>1050.7</v>
      </c>
      <c r="D211" s="44">
        <v>1050.7</v>
      </c>
      <c r="E211" s="44">
        <v>1050.7</v>
      </c>
      <c r="F211" s="44">
        <v>1050.7</v>
      </c>
      <c r="G211" s="44">
        <v>1050.7</v>
      </c>
      <c r="H211" s="44">
        <v>1050.7</v>
      </c>
      <c r="I211" s="44">
        <v>1050.7</v>
      </c>
      <c r="J211" s="44">
        <v>1050.7</v>
      </c>
      <c r="K211" s="44">
        <v>1050.7</v>
      </c>
      <c r="L211" s="44">
        <v>1050.7</v>
      </c>
      <c r="M211" s="44">
        <v>1050.7</v>
      </c>
      <c r="N211" s="44">
        <v>1050.7</v>
      </c>
      <c r="O211" s="44">
        <v>1050.7</v>
      </c>
      <c r="P211" s="44">
        <v>1050.7</v>
      </c>
      <c r="Q211" s="44">
        <v>1050.7</v>
      </c>
      <c r="R211" s="44">
        <v>1050.7</v>
      </c>
      <c r="S211" s="44">
        <v>0</v>
      </c>
      <c r="T211" s="44">
        <v>0</v>
      </c>
      <c r="U211" t="s">
        <v>1031</v>
      </c>
    </row>
    <row r="212" spans="1:21" x14ac:dyDescent="0.2">
      <c r="A212">
        <v>6021</v>
      </c>
      <c r="B212" s="44">
        <v>1618.65</v>
      </c>
      <c r="C212" s="44">
        <v>1200</v>
      </c>
      <c r="D212" s="44">
        <v>2670.01</v>
      </c>
      <c r="E212" s="44">
        <v>3492.92</v>
      </c>
      <c r="F212" s="44">
        <v>325</v>
      </c>
      <c r="G212" s="44">
        <v>725.32</v>
      </c>
      <c r="H212" s="44">
        <v>1792.78</v>
      </c>
      <c r="I212" s="44">
        <v>1850.81</v>
      </c>
      <c r="J212" s="44">
        <v>962.96</v>
      </c>
      <c r="K212" s="44">
        <v>1542.86</v>
      </c>
      <c r="L212" s="44">
        <v>1241.49</v>
      </c>
      <c r="M212" s="44">
        <v>1100</v>
      </c>
      <c r="N212" s="44">
        <v>325</v>
      </c>
      <c r="O212" s="44">
        <v>325</v>
      </c>
      <c r="P212" s="44">
        <v>325</v>
      </c>
      <c r="Q212" s="44">
        <v>1394.65</v>
      </c>
      <c r="R212" s="44">
        <v>1404.46</v>
      </c>
      <c r="S212" s="44">
        <v>1762.15</v>
      </c>
      <c r="T212" s="44">
        <v>1670.68</v>
      </c>
      <c r="U212" t="s">
        <v>640</v>
      </c>
    </row>
    <row r="213" spans="1:21" x14ac:dyDescent="0.2">
      <c r="A213">
        <v>6022</v>
      </c>
      <c r="B213" s="44">
        <v>1050.7</v>
      </c>
      <c r="C213" s="44">
        <v>1050.7</v>
      </c>
      <c r="D213" s="44">
        <v>1050.7</v>
      </c>
      <c r="E213" s="44">
        <v>1050.7</v>
      </c>
      <c r="F213" s="44">
        <v>1050.7</v>
      </c>
      <c r="G213" s="44">
        <v>1050.7</v>
      </c>
      <c r="H213" s="44">
        <v>1050.7</v>
      </c>
      <c r="I213" s="44">
        <v>1050.7</v>
      </c>
      <c r="J213" s="44">
        <v>1050.7</v>
      </c>
      <c r="K213" s="44">
        <v>1050.7</v>
      </c>
      <c r="L213" s="44">
        <v>1050.7</v>
      </c>
      <c r="M213" s="44">
        <v>1050.7</v>
      </c>
      <c r="N213" s="44">
        <v>1050.7</v>
      </c>
      <c r="O213" s="44">
        <v>1050.7</v>
      </c>
      <c r="P213" s="44">
        <v>1050.7</v>
      </c>
      <c r="Q213" s="44">
        <v>1050.7</v>
      </c>
      <c r="R213" s="44">
        <v>1050.7</v>
      </c>
      <c r="S213" s="44">
        <v>0</v>
      </c>
      <c r="T213" s="44">
        <v>0</v>
      </c>
      <c r="U213" t="s">
        <v>1070</v>
      </c>
    </row>
    <row r="214" spans="1:21" x14ac:dyDescent="0.2">
      <c r="A214">
        <v>6023</v>
      </c>
      <c r="B214" s="44">
        <v>2619.33</v>
      </c>
      <c r="C214" s="44">
        <v>2083.67</v>
      </c>
      <c r="D214" s="44">
        <v>3517.26</v>
      </c>
      <c r="E214" s="44">
        <v>8651.35</v>
      </c>
      <c r="F214" s="44">
        <v>1872.88</v>
      </c>
      <c r="G214" s="44">
        <v>2245.88</v>
      </c>
      <c r="H214" s="44">
        <v>1268.8399999999999</v>
      </c>
      <c r="I214" s="44">
        <v>2849.37</v>
      </c>
      <c r="J214" s="44">
        <v>1429.27</v>
      </c>
      <c r="K214" s="44">
        <v>1462.58</v>
      </c>
      <c r="L214" s="44">
        <v>577.20000000000005</v>
      </c>
      <c r="M214" s="44">
        <v>420.79</v>
      </c>
      <c r="N214" s="44">
        <v>420.79</v>
      </c>
      <c r="O214" s="44">
        <v>420.79</v>
      </c>
      <c r="P214" s="44">
        <v>1033.33</v>
      </c>
      <c r="Q214" s="44">
        <v>1733.76</v>
      </c>
      <c r="R214" s="44">
        <v>819.02</v>
      </c>
      <c r="S214" s="44">
        <v>3200.68</v>
      </c>
      <c r="T214" s="44">
        <v>2963.74</v>
      </c>
      <c r="U214" t="s">
        <v>485</v>
      </c>
    </row>
    <row r="215" spans="1:21" x14ac:dyDescent="0.2">
      <c r="A215">
        <v>6024</v>
      </c>
      <c r="B215" s="44">
        <v>2255.31</v>
      </c>
      <c r="C215" s="44">
        <v>2262.73</v>
      </c>
      <c r="D215" s="44">
        <v>3049.98</v>
      </c>
      <c r="E215" s="44">
        <v>7884.45</v>
      </c>
      <c r="F215" s="44">
        <v>2087.2600000000002</v>
      </c>
      <c r="G215" s="44">
        <v>1320.79</v>
      </c>
      <c r="H215" s="44">
        <v>1283.53</v>
      </c>
      <c r="I215" s="44">
        <v>1486.37</v>
      </c>
      <c r="J215" s="44">
        <v>819.71</v>
      </c>
      <c r="K215" s="44">
        <v>1295.8499999999999</v>
      </c>
      <c r="L215" s="44">
        <v>666.92</v>
      </c>
      <c r="M215" s="44">
        <v>497.54</v>
      </c>
      <c r="N215" s="44">
        <v>410.7</v>
      </c>
      <c r="O215" s="44">
        <v>320.33</v>
      </c>
      <c r="P215" s="44">
        <v>1279.6300000000001</v>
      </c>
      <c r="Q215" s="44">
        <v>1636.61</v>
      </c>
      <c r="R215" s="44">
        <v>886.06</v>
      </c>
      <c r="S215" s="44">
        <v>1724.21</v>
      </c>
      <c r="T215" s="44">
        <v>1572.98</v>
      </c>
      <c r="U215" t="s">
        <v>486</v>
      </c>
    </row>
    <row r="216" spans="1:21" x14ac:dyDescent="0.2">
      <c r="A216">
        <v>6025</v>
      </c>
      <c r="B216" s="44">
        <v>1050.7</v>
      </c>
      <c r="C216" s="44">
        <v>1050.7</v>
      </c>
      <c r="D216" s="44">
        <v>1050.7</v>
      </c>
      <c r="E216" s="44">
        <v>1050.7</v>
      </c>
      <c r="F216" s="44">
        <v>1050.7</v>
      </c>
      <c r="G216" s="44">
        <v>1050.7</v>
      </c>
      <c r="H216" s="44">
        <v>1050.7</v>
      </c>
      <c r="I216" s="44">
        <v>1050.7</v>
      </c>
      <c r="J216" s="44">
        <v>1050.7</v>
      </c>
      <c r="K216" s="44">
        <v>1050.7</v>
      </c>
      <c r="L216" s="44">
        <v>1050.7</v>
      </c>
      <c r="M216" s="44">
        <v>1050.7</v>
      </c>
      <c r="N216" s="44">
        <v>1050.7</v>
      </c>
      <c r="O216" s="44">
        <v>1050.7</v>
      </c>
      <c r="P216" s="44">
        <v>1050.7</v>
      </c>
      <c r="Q216" s="44">
        <v>1050.7</v>
      </c>
      <c r="R216" s="44">
        <v>1050.7</v>
      </c>
      <c r="S216" s="44">
        <v>0</v>
      </c>
      <c r="T216" s="44">
        <v>0</v>
      </c>
      <c r="U216" t="s">
        <v>489</v>
      </c>
    </row>
    <row r="217" spans="1:21" x14ac:dyDescent="0.2">
      <c r="A217">
        <v>6026</v>
      </c>
      <c r="B217" s="44">
        <v>1389.69</v>
      </c>
      <c r="C217" s="44">
        <v>298.23</v>
      </c>
      <c r="D217" s="44">
        <v>2623.38</v>
      </c>
      <c r="E217" s="44">
        <v>3168.87</v>
      </c>
      <c r="F217" s="44">
        <v>1512.8</v>
      </c>
      <c r="G217" s="44">
        <v>1533.9</v>
      </c>
      <c r="H217" s="44">
        <v>1500</v>
      </c>
      <c r="I217" s="44">
        <v>2420.4899999999998</v>
      </c>
      <c r="J217" s="44">
        <v>1700</v>
      </c>
      <c r="K217" s="44">
        <v>1529.04</v>
      </c>
      <c r="L217" s="44">
        <v>512.80999999999995</v>
      </c>
      <c r="M217" s="44">
        <v>678.88</v>
      </c>
      <c r="N217" s="44">
        <v>298.23</v>
      </c>
      <c r="O217" s="44">
        <v>298.23</v>
      </c>
      <c r="P217" s="44">
        <v>1241.18</v>
      </c>
      <c r="Q217" s="44">
        <v>1333.33</v>
      </c>
      <c r="R217" s="44">
        <v>1935.23</v>
      </c>
      <c r="S217" s="44">
        <v>691.74</v>
      </c>
      <c r="T217" s="44">
        <v>624.09</v>
      </c>
      <c r="U217" t="s">
        <v>493</v>
      </c>
    </row>
    <row r="218" spans="1:21" x14ac:dyDescent="0.2">
      <c r="A218">
        <v>6027</v>
      </c>
      <c r="B218" s="44">
        <v>1050.7</v>
      </c>
      <c r="C218" s="44">
        <v>1050.7</v>
      </c>
      <c r="D218" s="44">
        <v>1050.7</v>
      </c>
      <c r="E218" s="44">
        <v>1050.7</v>
      </c>
      <c r="F218" s="44">
        <v>1050.7</v>
      </c>
      <c r="G218" s="44">
        <v>1050.7</v>
      </c>
      <c r="H218" s="44">
        <v>1050.7</v>
      </c>
      <c r="I218" s="44">
        <v>1050.7</v>
      </c>
      <c r="J218" s="44">
        <v>1050.7</v>
      </c>
      <c r="K218" s="44">
        <v>1050.7</v>
      </c>
      <c r="L218" s="44">
        <v>1050.7</v>
      </c>
      <c r="M218" s="44">
        <v>1050.7</v>
      </c>
      <c r="N218" s="44">
        <v>1050.7</v>
      </c>
      <c r="O218" s="44">
        <v>1050.7</v>
      </c>
      <c r="P218" s="44">
        <v>1050.7</v>
      </c>
      <c r="Q218" s="44">
        <v>1050.7</v>
      </c>
      <c r="R218" s="44">
        <v>1050.7</v>
      </c>
      <c r="S218" s="44">
        <v>0</v>
      </c>
      <c r="T218" s="44">
        <v>0</v>
      </c>
      <c r="U218" t="s">
        <v>1077</v>
      </c>
    </row>
    <row r="219" spans="1:21" x14ac:dyDescent="0.2">
      <c r="A219">
        <v>6028</v>
      </c>
      <c r="B219" s="44">
        <v>1890.91</v>
      </c>
      <c r="C219" s="44">
        <v>1500</v>
      </c>
      <c r="D219" s="44">
        <v>1000</v>
      </c>
      <c r="E219" s="44">
        <v>3649.13</v>
      </c>
      <c r="F219" s="44">
        <v>1200</v>
      </c>
      <c r="G219" s="44">
        <v>1200</v>
      </c>
      <c r="H219" s="44">
        <v>1000</v>
      </c>
      <c r="I219" s="44">
        <v>2250</v>
      </c>
      <c r="J219" s="44">
        <v>1000</v>
      </c>
      <c r="K219" s="44">
        <v>1743.45</v>
      </c>
      <c r="L219" s="44">
        <v>1000</v>
      </c>
      <c r="M219" s="44">
        <v>1000</v>
      </c>
      <c r="N219" s="44">
        <v>1000</v>
      </c>
      <c r="O219" s="44">
        <v>1000</v>
      </c>
      <c r="P219" s="44">
        <v>1000</v>
      </c>
      <c r="Q219" s="44">
        <v>1000</v>
      </c>
      <c r="R219" s="44">
        <v>1000</v>
      </c>
      <c r="S219" s="44">
        <v>2856.14</v>
      </c>
      <c r="T219" s="44">
        <v>2742.92</v>
      </c>
      <c r="U219" t="s">
        <v>500</v>
      </c>
    </row>
    <row r="220" spans="1:21" x14ac:dyDescent="0.2">
      <c r="A220">
        <v>6029</v>
      </c>
      <c r="B220" s="44">
        <v>1050.7</v>
      </c>
      <c r="C220" s="44">
        <v>1050.7</v>
      </c>
      <c r="D220" s="44">
        <v>1050.7</v>
      </c>
      <c r="E220" s="44">
        <v>1050.7</v>
      </c>
      <c r="F220" s="44">
        <v>1050.7</v>
      </c>
      <c r="G220" s="44">
        <v>1050.7</v>
      </c>
      <c r="H220" s="44">
        <v>1050.7</v>
      </c>
      <c r="I220" s="44">
        <v>1050.7</v>
      </c>
      <c r="J220" s="44">
        <v>1050.7</v>
      </c>
      <c r="K220" s="44">
        <v>1050.7</v>
      </c>
      <c r="L220" s="44">
        <v>1050.7</v>
      </c>
      <c r="M220" s="44">
        <v>1050.7</v>
      </c>
      <c r="N220" s="44">
        <v>1050.7</v>
      </c>
      <c r="O220" s="44">
        <v>1050.7</v>
      </c>
      <c r="P220" s="44">
        <v>1050.7</v>
      </c>
      <c r="Q220" s="44">
        <v>1050.7</v>
      </c>
      <c r="R220" s="44">
        <v>1050.7</v>
      </c>
      <c r="S220" s="44">
        <v>0</v>
      </c>
      <c r="T220" s="44">
        <v>0</v>
      </c>
      <c r="U220" t="s">
        <v>1064</v>
      </c>
    </row>
    <row r="221" spans="1:21" x14ac:dyDescent="0.2">
      <c r="A221">
        <v>6030</v>
      </c>
      <c r="B221" s="44">
        <v>1400</v>
      </c>
      <c r="C221" s="44">
        <v>1400</v>
      </c>
      <c r="D221" s="44">
        <v>1400</v>
      </c>
      <c r="E221" s="44">
        <v>1400</v>
      </c>
      <c r="F221" s="44">
        <v>1400</v>
      </c>
      <c r="G221" s="44">
        <v>1400</v>
      </c>
      <c r="H221" s="44">
        <v>1400</v>
      </c>
      <c r="I221" s="44">
        <v>1400</v>
      </c>
      <c r="J221" s="44">
        <v>1400</v>
      </c>
      <c r="K221" s="44">
        <v>1400</v>
      </c>
      <c r="L221" s="44">
        <v>1400</v>
      </c>
      <c r="M221" s="44">
        <v>1400</v>
      </c>
      <c r="N221" s="44">
        <v>1400</v>
      </c>
      <c r="O221" s="44">
        <v>1400</v>
      </c>
      <c r="P221" s="44">
        <v>1400</v>
      </c>
      <c r="Q221" s="44">
        <v>1400</v>
      </c>
      <c r="R221" s="44">
        <v>1400</v>
      </c>
      <c r="S221" s="44">
        <v>1400</v>
      </c>
      <c r="T221" s="44">
        <v>1340.35</v>
      </c>
      <c r="U221" t="s">
        <v>1059</v>
      </c>
    </row>
    <row r="222" spans="1:21" x14ac:dyDescent="0.2">
      <c r="A222">
        <v>6031</v>
      </c>
      <c r="B222" s="44">
        <v>1050.7</v>
      </c>
      <c r="C222" s="44">
        <v>1050.7</v>
      </c>
      <c r="D222" s="44">
        <v>1050.7</v>
      </c>
      <c r="E222" s="44">
        <v>1050.7</v>
      </c>
      <c r="F222" s="44">
        <v>1050.7</v>
      </c>
      <c r="G222" s="44">
        <v>1050.7</v>
      </c>
      <c r="H222" s="44">
        <v>1050.7</v>
      </c>
      <c r="I222" s="44">
        <v>1050.7</v>
      </c>
      <c r="J222" s="44">
        <v>1050.7</v>
      </c>
      <c r="K222" s="44">
        <v>1050.7</v>
      </c>
      <c r="L222" s="44">
        <v>1050.7</v>
      </c>
      <c r="M222" s="44">
        <v>1050.7</v>
      </c>
      <c r="N222" s="44">
        <v>1050.7</v>
      </c>
      <c r="O222" s="44">
        <v>1050.7</v>
      </c>
      <c r="P222" s="44">
        <v>1050.7</v>
      </c>
      <c r="Q222" s="44">
        <v>1050.7</v>
      </c>
      <c r="R222" s="44">
        <v>1050.7</v>
      </c>
      <c r="S222" s="44">
        <v>0</v>
      </c>
      <c r="T222" s="44">
        <v>0</v>
      </c>
      <c r="U222" t="s">
        <v>1060</v>
      </c>
    </row>
    <row r="223" spans="1:21" x14ac:dyDescent="0.2">
      <c r="A223">
        <v>6032</v>
      </c>
      <c r="B223" s="44">
        <v>1050.7</v>
      </c>
      <c r="C223" s="44">
        <v>1050.7</v>
      </c>
      <c r="D223" s="44">
        <v>1050.7</v>
      </c>
      <c r="E223" s="44">
        <v>1050.7</v>
      </c>
      <c r="F223" s="44">
        <v>1050.7</v>
      </c>
      <c r="G223" s="44">
        <v>1050.7</v>
      </c>
      <c r="H223" s="44">
        <v>1050.7</v>
      </c>
      <c r="I223" s="44">
        <v>1050.7</v>
      </c>
      <c r="J223" s="44">
        <v>1050.7</v>
      </c>
      <c r="K223" s="44">
        <v>1050.7</v>
      </c>
      <c r="L223" s="44">
        <v>1050.7</v>
      </c>
      <c r="M223" s="44">
        <v>1050.7</v>
      </c>
      <c r="N223" s="44">
        <v>1050.7</v>
      </c>
      <c r="O223" s="44">
        <v>1050.7</v>
      </c>
      <c r="P223" s="44">
        <v>1050.7</v>
      </c>
      <c r="Q223" s="44">
        <v>1050.7</v>
      </c>
      <c r="R223" s="44">
        <v>1050.7</v>
      </c>
      <c r="S223" s="44">
        <v>0</v>
      </c>
      <c r="T223" s="44">
        <v>0</v>
      </c>
      <c r="U223" t="s">
        <v>1061</v>
      </c>
    </row>
    <row r="224" spans="1:21" x14ac:dyDescent="0.2">
      <c r="A224">
        <v>6033</v>
      </c>
      <c r="B224" s="44">
        <v>1050.7</v>
      </c>
      <c r="C224" s="44">
        <v>1050.7</v>
      </c>
      <c r="D224" s="44">
        <v>1050.7</v>
      </c>
      <c r="E224" s="44">
        <v>1050.7</v>
      </c>
      <c r="F224" s="44">
        <v>1050.7</v>
      </c>
      <c r="G224" s="44">
        <v>1050.7</v>
      </c>
      <c r="H224" s="44">
        <v>1050.7</v>
      </c>
      <c r="I224" s="44">
        <v>1050.7</v>
      </c>
      <c r="J224" s="44">
        <v>1050.7</v>
      </c>
      <c r="K224" s="44">
        <v>1050.7</v>
      </c>
      <c r="L224" s="44">
        <v>1050.7</v>
      </c>
      <c r="M224" s="44">
        <v>1050.7</v>
      </c>
      <c r="N224" s="44">
        <v>1050.7</v>
      </c>
      <c r="O224" s="44">
        <v>1050.7</v>
      </c>
      <c r="P224" s="44">
        <v>1050.7</v>
      </c>
      <c r="Q224" s="44">
        <v>1050.7</v>
      </c>
      <c r="R224" s="44">
        <v>1050.7</v>
      </c>
      <c r="S224" s="44">
        <v>0</v>
      </c>
      <c r="T224" s="44">
        <v>0</v>
      </c>
      <c r="U224" t="s">
        <v>1212</v>
      </c>
    </row>
    <row r="225" spans="1:21" x14ac:dyDescent="0.2">
      <c r="A225">
        <v>6034</v>
      </c>
      <c r="B225" s="44">
        <v>1200</v>
      </c>
      <c r="C225" s="44">
        <v>1200</v>
      </c>
      <c r="D225" s="44">
        <v>1200</v>
      </c>
      <c r="E225" s="44">
        <v>2600</v>
      </c>
      <c r="F225" s="44">
        <v>1200</v>
      </c>
      <c r="G225" s="44">
        <v>1200</v>
      </c>
      <c r="H225" s="44">
        <v>1200</v>
      </c>
      <c r="I225" s="44">
        <v>3500</v>
      </c>
      <c r="J225" s="44">
        <v>1200</v>
      </c>
      <c r="K225" s="44">
        <v>2478.1</v>
      </c>
      <c r="L225" s="44">
        <v>1200</v>
      </c>
      <c r="M225" s="44">
        <v>1200</v>
      </c>
      <c r="N225" s="44">
        <v>1200</v>
      </c>
      <c r="O225" s="44">
        <v>1200</v>
      </c>
      <c r="P225" s="44">
        <v>1200</v>
      </c>
      <c r="Q225" s="44">
        <v>1200</v>
      </c>
      <c r="R225" s="44">
        <v>1200</v>
      </c>
      <c r="S225" s="44">
        <v>2465.08</v>
      </c>
      <c r="T225" s="44">
        <v>2393.7600000000002</v>
      </c>
      <c r="U225" t="s">
        <v>65</v>
      </c>
    </row>
    <row r="226" spans="1:21" x14ac:dyDescent="0.2">
      <c r="A226">
        <v>6035</v>
      </c>
      <c r="B226" s="44">
        <v>2500</v>
      </c>
      <c r="C226" s="44">
        <v>2500</v>
      </c>
      <c r="D226" s="44">
        <v>2529.41</v>
      </c>
      <c r="E226" s="44">
        <v>2500</v>
      </c>
      <c r="F226" s="44">
        <v>2500</v>
      </c>
      <c r="G226" s="44">
        <v>2500</v>
      </c>
      <c r="H226" s="44">
        <v>2500</v>
      </c>
      <c r="I226" s="44">
        <v>2500</v>
      </c>
      <c r="J226" s="44">
        <v>2500</v>
      </c>
      <c r="K226" s="44">
        <v>2500</v>
      </c>
      <c r="L226" s="44">
        <v>2500</v>
      </c>
      <c r="M226" s="44">
        <v>2500</v>
      </c>
      <c r="N226" s="44">
        <v>2500</v>
      </c>
      <c r="O226" s="44">
        <v>2500</v>
      </c>
      <c r="P226" s="44">
        <v>2500</v>
      </c>
      <c r="Q226" s="44">
        <v>2500</v>
      </c>
      <c r="R226" s="44">
        <v>2500</v>
      </c>
      <c r="S226" s="44">
        <v>2521.6</v>
      </c>
      <c r="T226" s="44">
        <v>2296.67</v>
      </c>
      <c r="U226" t="s">
        <v>66</v>
      </c>
    </row>
    <row r="227" spans="1:21" x14ac:dyDescent="0.2">
      <c r="A227">
        <v>6036</v>
      </c>
      <c r="B227" s="44">
        <v>1050.7</v>
      </c>
      <c r="C227" s="44">
        <v>1050.7</v>
      </c>
      <c r="D227" s="44">
        <v>1050.7</v>
      </c>
      <c r="E227" s="44">
        <v>1050.7</v>
      </c>
      <c r="F227" s="44">
        <v>1050.7</v>
      </c>
      <c r="G227" s="44">
        <v>1050.7</v>
      </c>
      <c r="H227" s="44">
        <v>1050.7</v>
      </c>
      <c r="I227" s="44">
        <v>1050.7</v>
      </c>
      <c r="J227" s="44">
        <v>1050.7</v>
      </c>
      <c r="K227" s="44">
        <v>1050.7</v>
      </c>
      <c r="L227" s="44">
        <v>1050.7</v>
      </c>
      <c r="M227" s="44">
        <v>1050.7</v>
      </c>
      <c r="N227" s="44">
        <v>1050.7</v>
      </c>
      <c r="O227" s="44">
        <v>1050.7</v>
      </c>
      <c r="P227" s="44">
        <v>1050.7</v>
      </c>
      <c r="Q227" s="44">
        <v>1050.7</v>
      </c>
      <c r="R227" s="44">
        <v>1050.7</v>
      </c>
      <c r="S227" s="44">
        <v>0</v>
      </c>
      <c r="T227" s="44">
        <v>0</v>
      </c>
      <c r="U227" t="s">
        <v>67</v>
      </c>
    </row>
    <row r="228" spans="1:21" x14ac:dyDescent="0.2">
      <c r="A228">
        <v>6037</v>
      </c>
      <c r="B228" s="44">
        <v>1050.7</v>
      </c>
      <c r="C228" s="44">
        <v>1050.7</v>
      </c>
      <c r="D228" s="44">
        <v>1050.7</v>
      </c>
      <c r="E228" s="44">
        <v>1050.7</v>
      </c>
      <c r="F228" s="44">
        <v>1050.7</v>
      </c>
      <c r="G228" s="44">
        <v>1050.7</v>
      </c>
      <c r="H228" s="44">
        <v>1050.7</v>
      </c>
      <c r="I228" s="44">
        <v>1050.7</v>
      </c>
      <c r="J228" s="44">
        <v>1050.7</v>
      </c>
      <c r="K228" s="44">
        <v>1050.7</v>
      </c>
      <c r="L228" s="44">
        <v>1050.7</v>
      </c>
      <c r="M228" s="44">
        <v>1050.7</v>
      </c>
      <c r="N228" s="44">
        <v>1050.7</v>
      </c>
      <c r="O228" s="44">
        <v>1050.7</v>
      </c>
      <c r="P228" s="44">
        <v>1050.7</v>
      </c>
      <c r="Q228" s="44">
        <v>1050.7</v>
      </c>
      <c r="R228" s="44">
        <v>1050.7</v>
      </c>
      <c r="S228" s="44">
        <v>0</v>
      </c>
      <c r="T228" s="44">
        <v>0</v>
      </c>
      <c r="U228" t="s">
        <v>1181</v>
      </c>
    </row>
    <row r="229" spans="1:21" x14ac:dyDescent="0.2">
      <c r="A229">
        <v>6038</v>
      </c>
      <c r="B229" s="44">
        <v>1050.7</v>
      </c>
      <c r="C229" s="44">
        <v>1050.7</v>
      </c>
      <c r="D229" s="44">
        <v>1050.7</v>
      </c>
      <c r="E229" s="44">
        <v>1050.7</v>
      </c>
      <c r="F229" s="44">
        <v>1050.7</v>
      </c>
      <c r="G229" s="44">
        <v>1050.7</v>
      </c>
      <c r="H229" s="44">
        <v>1050.7</v>
      </c>
      <c r="I229" s="44">
        <v>1050.7</v>
      </c>
      <c r="J229" s="44">
        <v>1050.7</v>
      </c>
      <c r="K229" s="44">
        <v>1050.7</v>
      </c>
      <c r="L229" s="44">
        <v>1050.7</v>
      </c>
      <c r="M229" s="44">
        <v>1050.7</v>
      </c>
      <c r="N229" s="44">
        <v>1050.7</v>
      </c>
      <c r="O229" s="44">
        <v>1050.7</v>
      </c>
      <c r="P229" s="44">
        <v>1050.7</v>
      </c>
      <c r="Q229" s="44">
        <v>1050.7</v>
      </c>
      <c r="R229" s="44">
        <v>1050.7</v>
      </c>
      <c r="S229" s="44">
        <v>0</v>
      </c>
      <c r="T229" s="44">
        <v>0</v>
      </c>
      <c r="U229" t="s">
        <v>1182</v>
      </c>
    </row>
    <row r="230" spans="1:21" x14ac:dyDescent="0.2">
      <c r="A230">
        <v>6039</v>
      </c>
      <c r="B230" s="44">
        <v>1050.7</v>
      </c>
      <c r="C230" s="44">
        <v>1050.7</v>
      </c>
      <c r="D230" s="44">
        <v>1050.7</v>
      </c>
      <c r="E230" s="44">
        <v>1050.7</v>
      </c>
      <c r="F230" s="44">
        <v>1050.7</v>
      </c>
      <c r="G230" s="44">
        <v>1050.7</v>
      </c>
      <c r="H230" s="44">
        <v>1050.7</v>
      </c>
      <c r="I230" s="44">
        <v>1050.7</v>
      </c>
      <c r="J230" s="44">
        <v>1050.7</v>
      </c>
      <c r="K230" s="44">
        <v>1050.7</v>
      </c>
      <c r="L230" s="44">
        <v>1050.7</v>
      </c>
      <c r="M230" s="44">
        <v>1050.7</v>
      </c>
      <c r="N230" s="44">
        <v>1050.7</v>
      </c>
      <c r="O230" s="44">
        <v>1050.7</v>
      </c>
      <c r="P230" s="44">
        <v>1050.7</v>
      </c>
      <c r="Q230" s="44">
        <v>1050.7</v>
      </c>
      <c r="R230" s="44">
        <v>1050.7</v>
      </c>
      <c r="S230" s="44">
        <v>0</v>
      </c>
      <c r="T230" s="44">
        <v>0</v>
      </c>
      <c r="U230" t="s">
        <v>1213</v>
      </c>
    </row>
    <row r="231" spans="1:21" x14ac:dyDescent="0.2">
      <c r="A231">
        <v>6040</v>
      </c>
      <c r="B231" s="44">
        <v>1050.7</v>
      </c>
      <c r="C231" s="44">
        <v>1050.7</v>
      </c>
      <c r="D231" s="44">
        <v>1050.7</v>
      </c>
      <c r="E231" s="44">
        <v>1050.7</v>
      </c>
      <c r="F231" s="44">
        <v>1050.7</v>
      </c>
      <c r="G231" s="44">
        <v>1050.7</v>
      </c>
      <c r="H231" s="44">
        <v>1050.7</v>
      </c>
      <c r="I231" s="44">
        <v>1050.7</v>
      </c>
      <c r="J231" s="44">
        <v>1050.7</v>
      </c>
      <c r="K231" s="44">
        <v>1050.7</v>
      </c>
      <c r="L231" s="44">
        <v>1050.7</v>
      </c>
      <c r="M231" s="44">
        <v>1050.7</v>
      </c>
      <c r="N231" s="44">
        <v>1050.7</v>
      </c>
      <c r="O231" s="44">
        <v>1050.7</v>
      </c>
      <c r="P231" s="44">
        <v>1050.7</v>
      </c>
      <c r="Q231" s="44">
        <v>1050.7</v>
      </c>
      <c r="R231" s="44">
        <v>1050.7</v>
      </c>
      <c r="S231" s="44">
        <v>0</v>
      </c>
      <c r="T231" s="44">
        <v>0</v>
      </c>
      <c r="U231" t="s">
        <v>1214</v>
      </c>
    </row>
    <row r="232" spans="1:21" x14ac:dyDescent="0.2">
      <c r="A232">
        <v>6041</v>
      </c>
      <c r="B232" s="44">
        <v>850</v>
      </c>
      <c r="C232" s="44">
        <v>850</v>
      </c>
      <c r="D232" s="44">
        <v>850</v>
      </c>
      <c r="E232" s="44">
        <v>850</v>
      </c>
      <c r="F232" s="44">
        <v>850</v>
      </c>
      <c r="G232" s="44">
        <v>850</v>
      </c>
      <c r="H232" s="44">
        <v>850</v>
      </c>
      <c r="I232" s="44">
        <v>4088</v>
      </c>
      <c r="J232" s="44">
        <v>850</v>
      </c>
      <c r="K232" s="44">
        <v>850</v>
      </c>
      <c r="L232" s="44">
        <v>850</v>
      </c>
      <c r="M232" s="44">
        <v>850</v>
      </c>
      <c r="N232" s="44">
        <v>850</v>
      </c>
      <c r="O232" s="44">
        <v>850</v>
      </c>
      <c r="P232" s="44">
        <v>850</v>
      </c>
      <c r="Q232" s="44">
        <v>850</v>
      </c>
      <c r="R232" s="44">
        <v>850</v>
      </c>
      <c r="S232" s="44">
        <v>1880.27</v>
      </c>
      <c r="T232" s="44">
        <v>2323.25</v>
      </c>
      <c r="U232" t="s">
        <v>1215</v>
      </c>
    </row>
    <row r="233" spans="1:21" x14ac:dyDescent="0.2">
      <c r="A233">
        <v>6043</v>
      </c>
      <c r="B233" s="44">
        <v>1050.7</v>
      </c>
      <c r="C233" s="44">
        <v>1050.7</v>
      </c>
      <c r="D233" s="44">
        <v>1050.7</v>
      </c>
      <c r="E233" s="44">
        <v>1050.7</v>
      </c>
      <c r="F233" s="44">
        <v>1050.7</v>
      </c>
      <c r="G233" s="44">
        <v>1050.7</v>
      </c>
      <c r="H233" s="44">
        <v>1050.7</v>
      </c>
      <c r="I233" s="44">
        <v>1050.7</v>
      </c>
      <c r="J233" s="44">
        <v>1050.7</v>
      </c>
      <c r="K233" s="44">
        <v>1050.7</v>
      </c>
      <c r="L233" s="44">
        <v>1050.7</v>
      </c>
      <c r="M233" s="44">
        <v>1050.7</v>
      </c>
      <c r="N233" s="44">
        <v>1050.7</v>
      </c>
      <c r="O233" s="44">
        <v>1050.7</v>
      </c>
      <c r="P233" s="44">
        <v>1050.7</v>
      </c>
      <c r="Q233" s="44">
        <v>1050.7</v>
      </c>
      <c r="R233" s="44">
        <v>1050.7</v>
      </c>
      <c r="S233" s="44">
        <v>0</v>
      </c>
      <c r="T233" s="44">
        <v>0</v>
      </c>
      <c r="U233" t="s">
        <v>522</v>
      </c>
    </row>
    <row r="234" spans="1:21" x14ac:dyDescent="0.2">
      <c r="A234">
        <v>6052</v>
      </c>
      <c r="B234" s="44">
        <v>1678.16</v>
      </c>
      <c r="C234" s="44">
        <v>655.34</v>
      </c>
      <c r="D234" s="44">
        <v>2491.38</v>
      </c>
      <c r="E234" s="44">
        <v>2491.16</v>
      </c>
      <c r="F234" s="44">
        <v>1644.79</v>
      </c>
      <c r="G234" s="44">
        <v>655.34</v>
      </c>
      <c r="H234" s="44">
        <v>1565.59</v>
      </c>
      <c r="I234" s="44">
        <v>1350.62</v>
      </c>
      <c r="J234" s="44">
        <v>655.34</v>
      </c>
      <c r="K234" s="44">
        <v>2500</v>
      </c>
      <c r="L234" s="44">
        <v>655.34</v>
      </c>
      <c r="M234" s="44">
        <v>655.34</v>
      </c>
      <c r="N234" s="44">
        <v>1000</v>
      </c>
      <c r="O234" s="44">
        <v>655.34</v>
      </c>
      <c r="P234" s="44">
        <v>655.34</v>
      </c>
      <c r="Q234" s="44">
        <v>655.34</v>
      </c>
      <c r="R234" s="44">
        <v>655.34</v>
      </c>
      <c r="S234" s="44">
        <v>1407.59</v>
      </c>
      <c r="T234" s="44">
        <v>1295.3499999999999</v>
      </c>
      <c r="U234" t="s">
        <v>744</v>
      </c>
    </row>
    <row r="235" spans="1:21" x14ac:dyDescent="0.2">
      <c r="A235">
        <v>6053</v>
      </c>
      <c r="B235" s="44">
        <v>1050.7</v>
      </c>
      <c r="C235" s="44">
        <v>1050.7</v>
      </c>
      <c r="D235" s="44">
        <v>1050.7</v>
      </c>
      <c r="E235" s="44">
        <v>1050.7</v>
      </c>
      <c r="F235" s="44">
        <v>1050.7</v>
      </c>
      <c r="G235" s="44">
        <v>1050.7</v>
      </c>
      <c r="H235" s="44">
        <v>1050.7</v>
      </c>
      <c r="I235" s="44">
        <v>1050.7</v>
      </c>
      <c r="J235" s="44">
        <v>1050.7</v>
      </c>
      <c r="K235" s="44">
        <v>1050.7</v>
      </c>
      <c r="L235" s="44">
        <v>1050.7</v>
      </c>
      <c r="M235" s="44">
        <v>1050.7</v>
      </c>
      <c r="N235" s="44">
        <v>1050.7</v>
      </c>
      <c r="O235" s="44">
        <v>1050.7</v>
      </c>
      <c r="P235" s="44">
        <v>1050.7</v>
      </c>
      <c r="Q235" s="44">
        <v>1050.7</v>
      </c>
      <c r="R235" s="44">
        <v>1050.7</v>
      </c>
      <c r="S235" s="44">
        <v>0</v>
      </c>
      <c r="T235" s="44">
        <v>0</v>
      </c>
      <c r="U235" t="s">
        <v>553</v>
      </c>
    </row>
    <row r="236" spans="1:21" x14ac:dyDescent="0.2">
      <c r="A236">
        <v>6054</v>
      </c>
      <c r="B236" s="44">
        <v>1050.7</v>
      </c>
      <c r="C236" s="44">
        <v>1050.7</v>
      </c>
      <c r="D236" s="44">
        <v>1050.7</v>
      </c>
      <c r="E236" s="44">
        <v>1050.7</v>
      </c>
      <c r="F236" s="44">
        <v>1050.7</v>
      </c>
      <c r="G236" s="44">
        <v>1050.7</v>
      </c>
      <c r="H236" s="44">
        <v>1050.7</v>
      </c>
      <c r="I236" s="44">
        <v>1050.7</v>
      </c>
      <c r="J236" s="44">
        <v>1050.7</v>
      </c>
      <c r="K236" s="44">
        <v>1050.7</v>
      </c>
      <c r="L236" s="44">
        <v>1050.7</v>
      </c>
      <c r="M236" s="44">
        <v>1050.7</v>
      </c>
      <c r="N236" s="44">
        <v>1050.7</v>
      </c>
      <c r="O236" s="44">
        <v>1050.7</v>
      </c>
      <c r="P236" s="44">
        <v>1050.7</v>
      </c>
      <c r="Q236" s="44">
        <v>1050.7</v>
      </c>
      <c r="R236" s="44">
        <v>1050.7</v>
      </c>
      <c r="S236" s="44">
        <v>0</v>
      </c>
      <c r="T236" s="44">
        <v>0</v>
      </c>
      <c r="U236" t="s">
        <v>1308</v>
      </c>
    </row>
    <row r="237" spans="1:21" x14ac:dyDescent="0.2">
      <c r="A237">
        <v>6055</v>
      </c>
      <c r="B237" s="44">
        <v>1050.7</v>
      </c>
      <c r="C237" s="44">
        <v>1050.7</v>
      </c>
      <c r="D237" s="44">
        <v>1050.7</v>
      </c>
      <c r="E237" s="44">
        <v>1050.7</v>
      </c>
      <c r="F237" s="44">
        <v>1050.7</v>
      </c>
      <c r="G237" s="44">
        <v>1050.7</v>
      </c>
      <c r="H237" s="44">
        <v>1050.7</v>
      </c>
      <c r="I237" s="44">
        <v>1050.7</v>
      </c>
      <c r="J237" s="44">
        <v>1050.7</v>
      </c>
      <c r="K237" s="44">
        <v>1050.7</v>
      </c>
      <c r="L237" s="44">
        <v>1050.7</v>
      </c>
      <c r="M237" s="44">
        <v>1050.7</v>
      </c>
      <c r="N237" s="44">
        <v>1050.7</v>
      </c>
      <c r="O237" s="44">
        <v>1050.7</v>
      </c>
      <c r="P237" s="44">
        <v>1050.7</v>
      </c>
      <c r="Q237" s="44">
        <v>1050.7</v>
      </c>
      <c r="R237" s="44">
        <v>1050.7</v>
      </c>
      <c r="S237" s="44">
        <v>0</v>
      </c>
      <c r="T237" s="44">
        <v>0</v>
      </c>
      <c r="U237" t="s">
        <v>561</v>
      </c>
    </row>
    <row r="238" spans="1:21" x14ac:dyDescent="0.2">
      <c r="A238">
        <v>6056</v>
      </c>
      <c r="B238" s="44">
        <v>1050.7</v>
      </c>
      <c r="C238" s="44">
        <v>1050.7</v>
      </c>
      <c r="D238" s="44">
        <v>1050.7</v>
      </c>
      <c r="E238" s="44">
        <v>1050.7</v>
      </c>
      <c r="F238" s="44">
        <v>1050.7</v>
      </c>
      <c r="G238" s="44">
        <v>1050.7</v>
      </c>
      <c r="H238" s="44">
        <v>1050.7</v>
      </c>
      <c r="I238" s="44">
        <v>1050.7</v>
      </c>
      <c r="J238" s="44">
        <v>1050.7</v>
      </c>
      <c r="K238" s="44">
        <v>1050.7</v>
      </c>
      <c r="L238" s="44">
        <v>1050.7</v>
      </c>
      <c r="M238" s="44">
        <v>1050.7</v>
      </c>
      <c r="N238" s="44">
        <v>1050.7</v>
      </c>
      <c r="O238" s="44">
        <v>1050.7</v>
      </c>
      <c r="P238" s="44">
        <v>1050.7</v>
      </c>
      <c r="Q238" s="44">
        <v>1050.7</v>
      </c>
      <c r="R238" s="44">
        <v>1050.7</v>
      </c>
      <c r="S238" s="44">
        <v>0</v>
      </c>
      <c r="T238" s="44">
        <v>0</v>
      </c>
      <c r="U238" t="s">
        <v>1309</v>
      </c>
    </row>
    <row r="239" spans="1:21" x14ac:dyDescent="0.2">
      <c r="A239">
        <v>6058</v>
      </c>
      <c r="B239" s="44">
        <v>2184.7399999999998</v>
      </c>
      <c r="C239" s="44">
        <v>1606.71</v>
      </c>
      <c r="D239" s="44">
        <v>3095.68</v>
      </c>
      <c r="E239" s="44">
        <v>4240.82</v>
      </c>
      <c r="F239" s="44">
        <v>1435.07</v>
      </c>
      <c r="G239" s="44">
        <v>1339.39</v>
      </c>
      <c r="H239" s="44">
        <v>1267.97</v>
      </c>
      <c r="I239" s="44">
        <v>2003.56</v>
      </c>
      <c r="J239" s="44">
        <v>1630.36</v>
      </c>
      <c r="K239" s="44">
        <v>1939.49</v>
      </c>
      <c r="L239" s="44">
        <v>731.19</v>
      </c>
      <c r="M239" s="44">
        <v>452.72</v>
      </c>
      <c r="N239" s="44">
        <v>337.35</v>
      </c>
      <c r="O239" s="44">
        <v>325</v>
      </c>
      <c r="P239" s="44">
        <v>1350</v>
      </c>
      <c r="Q239" s="44">
        <v>1524.13</v>
      </c>
      <c r="R239" s="44">
        <v>1630.04</v>
      </c>
      <c r="S239" s="44">
        <v>699.16</v>
      </c>
      <c r="T239" s="44">
        <v>697.42</v>
      </c>
      <c r="U239" t="s">
        <v>746</v>
      </c>
    </row>
    <row r="240" spans="1:21" x14ac:dyDescent="0.2">
      <c r="A240">
        <v>6059</v>
      </c>
      <c r="B240" s="44">
        <v>1050.7</v>
      </c>
      <c r="C240" s="44">
        <v>1050.7</v>
      </c>
      <c r="D240" s="44">
        <v>1050.7</v>
      </c>
      <c r="E240" s="44">
        <v>1050.7</v>
      </c>
      <c r="F240" s="44">
        <v>1050.7</v>
      </c>
      <c r="G240" s="44">
        <v>1050.7</v>
      </c>
      <c r="H240" s="44">
        <v>1050.7</v>
      </c>
      <c r="I240" s="44">
        <v>1050.7</v>
      </c>
      <c r="J240" s="44">
        <v>1050.7</v>
      </c>
      <c r="K240" s="44">
        <v>1050.7</v>
      </c>
      <c r="L240" s="44">
        <v>1050.7</v>
      </c>
      <c r="M240" s="44">
        <v>1050.7</v>
      </c>
      <c r="N240" s="44">
        <v>1050.7</v>
      </c>
      <c r="O240" s="44">
        <v>1050.7</v>
      </c>
      <c r="P240" s="44">
        <v>1050.7</v>
      </c>
      <c r="Q240" s="44">
        <v>1050.7</v>
      </c>
      <c r="R240" s="44">
        <v>1050.7</v>
      </c>
      <c r="S240" s="44">
        <v>0</v>
      </c>
      <c r="T240" s="44">
        <v>0</v>
      </c>
      <c r="U240" t="s">
        <v>566</v>
      </c>
    </row>
    <row r="241" spans="1:21" x14ac:dyDescent="0.2">
      <c r="A241">
        <v>6060</v>
      </c>
      <c r="B241" s="44">
        <v>1050.7</v>
      </c>
      <c r="C241" s="44">
        <v>1050.7</v>
      </c>
      <c r="D241" s="44">
        <v>1050.7</v>
      </c>
      <c r="E241" s="44">
        <v>1050.7</v>
      </c>
      <c r="F241" s="44">
        <v>1050.7</v>
      </c>
      <c r="G241" s="44">
        <v>1050.7</v>
      </c>
      <c r="H241" s="44">
        <v>1050.7</v>
      </c>
      <c r="I241" s="44">
        <v>1050.7</v>
      </c>
      <c r="J241" s="44">
        <v>1050.7</v>
      </c>
      <c r="K241" s="44">
        <v>1050.7</v>
      </c>
      <c r="L241" s="44">
        <v>1050.7</v>
      </c>
      <c r="M241" s="44">
        <v>1050.7</v>
      </c>
      <c r="N241" s="44">
        <v>1050.7</v>
      </c>
      <c r="O241" s="44">
        <v>1050.7</v>
      </c>
      <c r="P241" s="44">
        <v>1050.7</v>
      </c>
      <c r="Q241" s="44">
        <v>1050.7</v>
      </c>
      <c r="R241" s="44">
        <v>1050.7</v>
      </c>
      <c r="S241" s="44">
        <v>0</v>
      </c>
      <c r="T241" s="44">
        <v>0</v>
      </c>
      <c r="U241" t="s">
        <v>1237</v>
      </c>
    </row>
    <row r="242" spans="1:21" x14ac:dyDescent="0.2">
      <c r="A242">
        <v>6076</v>
      </c>
      <c r="B242" s="44">
        <v>1734.79</v>
      </c>
      <c r="C242" s="44">
        <v>2066.91</v>
      </c>
      <c r="D242" s="44">
        <v>2860.03</v>
      </c>
      <c r="E242" s="44">
        <v>5945.85</v>
      </c>
      <c r="F242" s="44">
        <v>1977.02</v>
      </c>
      <c r="G242" s="44">
        <v>1575.9</v>
      </c>
      <c r="H242" s="44">
        <v>1219.95</v>
      </c>
      <c r="I242" s="44">
        <v>1445.41</v>
      </c>
      <c r="J242" s="44">
        <v>667.95</v>
      </c>
      <c r="K242" s="44">
        <v>1685.65</v>
      </c>
      <c r="L242" s="44">
        <v>650.85</v>
      </c>
      <c r="M242" s="44">
        <v>438.49</v>
      </c>
      <c r="N242" s="44">
        <v>373.45</v>
      </c>
      <c r="O242" s="44">
        <v>373.45</v>
      </c>
      <c r="P242" s="44">
        <v>1216.67</v>
      </c>
      <c r="Q242" s="44">
        <v>1573.98</v>
      </c>
      <c r="R242" s="44">
        <v>1060.24</v>
      </c>
      <c r="S242" s="44">
        <v>1058.73</v>
      </c>
      <c r="T242" s="44">
        <v>1083.7</v>
      </c>
      <c r="U242" t="s">
        <v>589</v>
      </c>
    </row>
    <row r="243" spans="1:21" x14ac:dyDescent="0.2">
      <c r="A243">
        <v>6081</v>
      </c>
      <c r="B243" s="44">
        <v>3911.11</v>
      </c>
      <c r="C243" s="44">
        <v>1862.07</v>
      </c>
      <c r="D243" s="44">
        <v>3455.78</v>
      </c>
      <c r="E243" s="44">
        <v>3332.22</v>
      </c>
      <c r="F243" s="44">
        <v>1044.25</v>
      </c>
      <c r="G243" s="44">
        <v>1488.79</v>
      </c>
      <c r="H243" s="44">
        <v>2177.5100000000002</v>
      </c>
      <c r="I243" s="44">
        <v>2405.56</v>
      </c>
      <c r="J243" s="44">
        <v>1703.57</v>
      </c>
      <c r="K243" s="44">
        <v>1756.66</v>
      </c>
      <c r="L243" s="44">
        <v>1489.69</v>
      </c>
      <c r="M243" s="44">
        <v>1055.56</v>
      </c>
      <c r="N243" s="44">
        <v>764</v>
      </c>
      <c r="O243" s="44">
        <v>764</v>
      </c>
      <c r="P243" s="44">
        <v>764</v>
      </c>
      <c r="Q243" s="44">
        <v>1864.05</v>
      </c>
      <c r="R243" s="44">
        <v>1944.1</v>
      </c>
      <c r="S243" s="44">
        <v>1939.22</v>
      </c>
      <c r="T243" s="44">
        <v>1890.02</v>
      </c>
      <c r="U243" t="s">
        <v>601</v>
      </c>
    </row>
    <row r="244" spans="1:21" x14ac:dyDescent="0.2">
      <c r="A244">
        <v>6084</v>
      </c>
      <c r="B244" s="44">
        <v>1367.85</v>
      </c>
      <c r="C244" s="44">
        <v>1619.95</v>
      </c>
      <c r="D244" s="44">
        <v>1953.38</v>
      </c>
      <c r="E244" s="44">
        <v>3699</v>
      </c>
      <c r="F244" s="44">
        <v>1544.5</v>
      </c>
      <c r="G244" s="44">
        <v>850.48</v>
      </c>
      <c r="H244" s="44">
        <v>867.37</v>
      </c>
      <c r="I244" s="44">
        <v>1030.8499999999999</v>
      </c>
      <c r="J244" s="44">
        <v>323.45999999999998</v>
      </c>
      <c r="K244" s="44">
        <v>1730.06</v>
      </c>
      <c r="L244" s="44">
        <v>509.49</v>
      </c>
      <c r="M244" s="44">
        <v>490.54</v>
      </c>
      <c r="N244" s="44">
        <v>360.91</v>
      </c>
      <c r="O244" s="44">
        <v>323.45999999999998</v>
      </c>
      <c r="P244" s="44">
        <v>1055.6500000000001</v>
      </c>
      <c r="Q244" s="44">
        <v>1660.19</v>
      </c>
      <c r="R244" s="44">
        <v>544.84</v>
      </c>
      <c r="S244" s="44">
        <v>814.77</v>
      </c>
      <c r="T244" s="44">
        <v>805.18</v>
      </c>
      <c r="U244" t="s">
        <v>593</v>
      </c>
    </row>
    <row r="245" spans="1:21" x14ac:dyDescent="0.2">
      <c r="A245">
        <v>6085</v>
      </c>
      <c r="B245" s="44">
        <v>1800</v>
      </c>
      <c r="C245" s="44">
        <v>1800</v>
      </c>
      <c r="D245" s="44">
        <v>2311.79</v>
      </c>
      <c r="E245" s="44">
        <v>1992.39</v>
      </c>
      <c r="F245" s="44">
        <v>1800</v>
      </c>
      <c r="G245" s="44">
        <v>1800</v>
      </c>
      <c r="H245" s="44">
        <v>1800</v>
      </c>
      <c r="I245" s="44">
        <v>1800</v>
      </c>
      <c r="J245" s="44">
        <v>1800</v>
      </c>
      <c r="K245" s="44">
        <v>1800</v>
      </c>
      <c r="L245" s="44">
        <v>1800</v>
      </c>
      <c r="M245" s="44">
        <v>1800</v>
      </c>
      <c r="N245" s="44">
        <v>1800</v>
      </c>
      <c r="O245" s="44">
        <v>1800</v>
      </c>
      <c r="P245" s="44">
        <v>1800</v>
      </c>
      <c r="Q245" s="44">
        <v>1800</v>
      </c>
      <c r="R245" s="44">
        <v>1800</v>
      </c>
      <c r="S245" s="44">
        <v>2129.9299999999998</v>
      </c>
      <c r="T245" s="44">
        <v>2200.11</v>
      </c>
      <c r="U245" t="s">
        <v>753</v>
      </c>
    </row>
    <row r="246" spans="1:21" x14ac:dyDescent="0.2">
      <c r="A246">
        <v>6086</v>
      </c>
      <c r="B246" s="44">
        <v>273.67</v>
      </c>
      <c r="C246" s="44">
        <v>273.67</v>
      </c>
      <c r="D246" s="44">
        <v>273.67</v>
      </c>
      <c r="E246" s="44">
        <v>273.67</v>
      </c>
      <c r="F246" s="44">
        <v>273.67</v>
      </c>
      <c r="G246" s="44">
        <v>965.39</v>
      </c>
      <c r="H246" s="44">
        <v>273.67</v>
      </c>
      <c r="I246" s="44">
        <v>273.67</v>
      </c>
      <c r="J246" s="44">
        <v>273.67</v>
      </c>
      <c r="K246" s="44">
        <v>2500</v>
      </c>
      <c r="L246" s="44">
        <v>800</v>
      </c>
      <c r="M246" s="44">
        <v>900</v>
      </c>
      <c r="N246" s="44">
        <v>273.67</v>
      </c>
      <c r="O246" s="44">
        <v>273.67</v>
      </c>
      <c r="P246" s="44">
        <v>273.67</v>
      </c>
      <c r="Q246" s="44">
        <v>273.67</v>
      </c>
      <c r="R246" s="44">
        <v>273.67</v>
      </c>
      <c r="S246" s="44">
        <v>298.43</v>
      </c>
      <c r="T246" s="44">
        <v>287.14</v>
      </c>
      <c r="U246" t="s">
        <v>596</v>
      </c>
    </row>
    <row r="247" spans="1:21" x14ac:dyDescent="0.2">
      <c r="A247">
        <v>6094</v>
      </c>
      <c r="B247" s="44">
        <v>474.87</v>
      </c>
      <c r="C247" s="44">
        <v>474.87</v>
      </c>
      <c r="D247" s="44">
        <v>474.87</v>
      </c>
      <c r="E247" s="44">
        <v>474.87</v>
      </c>
      <c r="F247" s="44">
        <v>474.87</v>
      </c>
      <c r="G247" s="44">
        <v>474.87</v>
      </c>
      <c r="H247" s="44">
        <v>474.87</v>
      </c>
      <c r="I247" s="44">
        <v>474.87</v>
      </c>
      <c r="J247" s="44">
        <v>474.87</v>
      </c>
      <c r="K247" s="44">
        <v>1525.93</v>
      </c>
      <c r="L247" s="44">
        <v>727.64</v>
      </c>
      <c r="M247" s="44">
        <v>667.43</v>
      </c>
      <c r="N247" s="44">
        <v>474.87</v>
      </c>
      <c r="O247" s="44">
        <v>474.87</v>
      </c>
      <c r="P247" s="44">
        <v>474.87</v>
      </c>
      <c r="Q247" s="44">
        <v>474.87</v>
      </c>
      <c r="R247" s="44">
        <v>474.87</v>
      </c>
      <c r="S247" s="44">
        <v>558.83000000000004</v>
      </c>
      <c r="T247" s="44">
        <v>689.58</v>
      </c>
      <c r="U247" t="s">
        <v>756</v>
      </c>
    </row>
    <row r="248" spans="1:21" x14ac:dyDescent="0.2">
      <c r="A248">
        <v>6095</v>
      </c>
      <c r="B248" s="44">
        <v>2000</v>
      </c>
      <c r="C248" s="44">
        <v>450</v>
      </c>
      <c r="D248" s="44">
        <v>2539.6799999999998</v>
      </c>
      <c r="E248" s="44">
        <v>2500</v>
      </c>
      <c r="F248" s="44">
        <v>450</v>
      </c>
      <c r="G248" s="44">
        <v>2841.21</v>
      </c>
      <c r="H248" s="44">
        <v>2500</v>
      </c>
      <c r="I248" s="44">
        <v>1598.97</v>
      </c>
      <c r="J248" s="44">
        <v>1602.83</v>
      </c>
      <c r="K248" s="44">
        <v>1592.59</v>
      </c>
      <c r="L248" s="44">
        <v>1906.85</v>
      </c>
      <c r="M248" s="44">
        <v>450</v>
      </c>
      <c r="N248" s="44">
        <v>450</v>
      </c>
      <c r="O248" s="44">
        <v>450</v>
      </c>
      <c r="P248" s="44">
        <v>450</v>
      </c>
      <c r="Q248" s="44">
        <v>1200</v>
      </c>
      <c r="R248" s="44">
        <v>1430.25</v>
      </c>
      <c r="S248" s="44">
        <v>1540.48</v>
      </c>
      <c r="T248" s="44">
        <v>1360.93</v>
      </c>
      <c r="U248" t="s">
        <v>612</v>
      </c>
    </row>
    <row r="249" spans="1:21" x14ac:dyDescent="0.2">
      <c r="A249">
        <v>6104</v>
      </c>
      <c r="B249" s="44">
        <v>1050.7</v>
      </c>
      <c r="C249" s="44">
        <v>1050.7</v>
      </c>
      <c r="D249" s="44">
        <v>1050.7</v>
      </c>
      <c r="E249" s="44">
        <v>1050.7</v>
      </c>
      <c r="F249" s="44">
        <v>1050.7</v>
      </c>
      <c r="G249" s="44">
        <v>1050.7</v>
      </c>
      <c r="H249" s="44">
        <v>1050.7</v>
      </c>
      <c r="I249" s="44">
        <v>1050.7</v>
      </c>
      <c r="J249" s="44">
        <v>1050.7</v>
      </c>
      <c r="K249" s="44">
        <v>1050.7</v>
      </c>
      <c r="L249" s="44">
        <v>1050.7</v>
      </c>
      <c r="M249" s="44">
        <v>1050.7</v>
      </c>
      <c r="N249" s="44">
        <v>1050.7</v>
      </c>
      <c r="O249" s="44">
        <v>1050.7</v>
      </c>
      <c r="P249" s="44">
        <v>1050.7</v>
      </c>
      <c r="Q249" s="44">
        <v>1050.7</v>
      </c>
      <c r="R249" s="44">
        <v>1050.7</v>
      </c>
      <c r="S249" s="44">
        <v>0</v>
      </c>
      <c r="T249" s="44">
        <v>0</v>
      </c>
      <c r="U249" t="s">
        <v>624</v>
      </c>
    </row>
    <row r="250" spans="1:21" x14ac:dyDescent="0.2">
      <c r="A250">
        <v>6105</v>
      </c>
      <c r="B250" s="44">
        <v>1050.7</v>
      </c>
      <c r="C250" s="44">
        <v>1050.7</v>
      </c>
      <c r="D250" s="44">
        <v>1050.7</v>
      </c>
      <c r="E250" s="44">
        <v>1050.7</v>
      </c>
      <c r="F250" s="44">
        <v>1050.7</v>
      </c>
      <c r="G250" s="44">
        <v>1050.7</v>
      </c>
      <c r="H250" s="44">
        <v>1050.7</v>
      </c>
      <c r="I250" s="44">
        <v>1050.7</v>
      </c>
      <c r="J250" s="44">
        <v>1050.7</v>
      </c>
      <c r="K250" s="44">
        <v>1050.7</v>
      </c>
      <c r="L250" s="44">
        <v>1050.7</v>
      </c>
      <c r="M250" s="44">
        <v>1050.7</v>
      </c>
      <c r="N250" s="44">
        <v>1050.7</v>
      </c>
      <c r="O250" s="44">
        <v>1050.7</v>
      </c>
      <c r="P250" s="44">
        <v>1050.7</v>
      </c>
      <c r="Q250" s="44">
        <v>1050.7</v>
      </c>
      <c r="R250" s="44">
        <v>1050.7</v>
      </c>
      <c r="S250" s="44">
        <v>0</v>
      </c>
      <c r="T250" s="44">
        <v>0</v>
      </c>
      <c r="U250" t="s">
        <v>626</v>
      </c>
    </row>
    <row r="251" spans="1:21" x14ac:dyDescent="0.2">
      <c r="A251">
        <v>6106</v>
      </c>
      <c r="B251" s="44">
        <v>1809.05</v>
      </c>
      <c r="C251" s="44">
        <v>1898.24</v>
      </c>
      <c r="D251" s="44">
        <v>3096.25</v>
      </c>
      <c r="E251" s="44">
        <v>3910.22</v>
      </c>
      <c r="F251" s="44">
        <v>2028.78</v>
      </c>
      <c r="G251" s="44">
        <v>1174.07</v>
      </c>
      <c r="H251" s="44">
        <v>1356.2</v>
      </c>
      <c r="I251" s="44">
        <v>1223.17</v>
      </c>
      <c r="J251" s="44">
        <v>776.66</v>
      </c>
      <c r="K251" s="44">
        <v>1645.82</v>
      </c>
      <c r="L251" s="44">
        <v>716.17</v>
      </c>
      <c r="M251" s="44">
        <v>592.75</v>
      </c>
      <c r="N251" s="44">
        <v>475.52</v>
      </c>
      <c r="O251" s="44">
        <v>473.72</v>
      </c>
      <c r="P251" s="44">
        <v>473.72</v>
      </c>
      <c r="Q251" s="44">
        <v>1793.57</v>
      </c>
      <c r="R251" s="44">
        <v>781.11</v>
      </c>
      <c r="S251" s="44">
        <v>967.17</v>
      </c>
      <c r="T251" s="44">
        <v>1020.33</v>
      </c>
      <c r="U251" t="s">
        <v>628</v>
      </c>
    </row>
    <row r="252" spans="1:21" x14ac:dyDescent="0.2">
      <c r="A252">
        <v>6107</v>
      </c>
      <c r="B252" s="44">
        <v>1699.57</v>
      </c>
      <c r="C252" s="44">
        <v>1932.24</v>
      </c>
      <c r="D252" s="44">
        <v>3367.1</v>
      </c>
      <c r="E252" s="44">
        <v>6618.8</v>
      </c>
      <c r="F252" s="44">
        <v>2065.52</v>
      </c>
      <c r="G252" s="44">
        <v>862.04</v>
      </c>
      <c r="H252" s="44">
        <v>1477.77</v>
      </c>
      <c r="I252" s="44">
        <v>1662.7</v>
      </c>
      <c r="J252" s="44">
        <v>732.96</v>
      </c>
      <c r="K252" s="44">
        <v>1685.27</v>
      </c>
      <c r="L252" s="44">
        <v>689.92</v>
      </c>
      <c r="M252" s="44">
        <v>621.79999999999995</v>
      </c>
      <c r="N252" s="44">
        <v>445.83</v>
      </c>
      <c r="O252" s="44">
        <v>445.83</v>
      </c>
      <c r="P252" s="44">
        <v>1100</v>
      </c>
      <c r="Q252" s="44">
        <v>1572.2</v>
      </c>
      <c r="R252" s="44">
        <v>1643.94</v>
      </c>
      <c r="S252" s="44">
        <v>1133.0899999999999</v>
      </c>
      <c r="T252" s="44">
        <v>1076.23</v>
      </c>
      <c r="U252" t="s">
        <v>627</v>
      </c>
    </row>
    <row r="253" spans="1:21" x14ac:dyDescent="0.2">
      <c r="A253">
        <v>6112</v>
      </c>
      <c r="B253" s="44">
        <v>2907.99</v>
      </c>
      <c r="C253" s="44">
        <v>1689.53</v>
      </c>
      <c r="D253" s="44">
        <v>3796.46</v>
      </c>
      <c r="E253" s="44">
        <v>2658.42</v>
      </c>
      <c r="F253" s="44">
        <v>931.74</v>
      </c>
      <c r="G253" s="44">
        <v>2227.5300000000002</v>
      </c>
      <c r="H253" s="44">
        <v>1889.66</v>
      </c>
      <c r="I253" s="44">
        <v>2858.06</v>
      </c>
      <c r="J253" s="44">
        <v>959.31</v>
      </c>
      <c r="K253" s="44">
        <v>1862.3</v>
      </c>
      <c r="L253" s="44">
        <v>659.34</v>
      </c>
      <c r="M253" s="44">
        <v>453.69</v>
      </c>
      <c r="N253" s="44">
        <v>387.69</v>
      </c>
      <c r="O253" s="44">
        <v>387.69</v>
      </c>
      <c r="P253" s="44">
        <v>387.69</v>
      </c>
      <c r="Q253" s="44">
        <v>1613.51</v>
      </c>
      <c r="R253" s="44">
        <v>726.88</v>
      </c>
      <c r="S253" s="44">
        <v>1880.02</v>
      </c>
      <c r="T253" s="44">
        <v>1938.14</v>
      </c>
      <c r="U253" t="s">
        <v>636</v>
      </c>
    </row>
    <row r="254" spans="1:21" x14ac:dyDescent="0.2">
      <c r="A254">
        <v>6118</v>
      </c>
      <c r="B254" s="44">
        <v>2200</v>
      </c>
      <c r="C254" s="44">
        <v>1500</v>
      </c>
      <c r="D254" s="44">
        <v>1983.95</v>
      </c>
      <c r="E254" s="44">
        <v>3192.31</v>
      </c>
      <c r="F254" s="44">
        <v>1125.82</v>
      </c>
      <c r="G254" s="44">
        <v>3000</v>
      </c>
      <c r="H254" s="44">
        <v>1125.82</v>
      </c>
      <c r="I254" s="44">
        <v>1125.82</v>
      </c>
      <c r="J254" s="44">
        <v>1125.82</v>
      </c>
      <c r="K254" s="44">
        <v>1125.82</v>
      </c>
      <c r="L254" s="44">
        <v>1125.82</v>
      </c>
      <c r="M254" s="44">
        <v>1125.82</v>
      </c>
      <c r="N254" s="44">
        <v>1125.82</v>
      </c>
      <c r="O254" s="44">
        <v>1125.82</v>
      </c>
      <c r="P254" s="44">
        <v>1125.82</v>
      </c>
      <c r="Q254" s="44">
        <v>1125.82</v>
      </c>
      <c r="R254" s="44">
        <v>1125.82</v>
      </c>
      <c r="S254" s="44">
        <v>1371.06</v>
      </c>
      <c r="T254" s="44">
        <v>1819.59</v>
      </c>
      <c r="U254" t="s">
        <v>766</v>
      </c>
    </row>
    <row r="255" spans="1:21" x14ac:dyDescent="0.2">
      <c r="A255">
        <v>6121</v>
      </c>
      <c r="B255" s="44">
        <v>475</v>
      </c>
      <c r="C255" s="44">
        <v>475</v>
      </c>
      <c r="D255" s="44">
        <v>475</v>
      </c>
      <c r="E255" s="44">
        <v>475</v>
      </c>
      <c r="F255" s="44">
        <v>475</v>
      </c>
      <c r="G255" s="44">
        <v>475</v>
      </c>
      <c r="H255" s="44">
        <v>475</v>
      </c>
      <c r="I255" s="44">
        <v>475</v>
      </c>
      <c r="J255" s="44">
        <v>475</v>
      </c>
      <c r="K255" s="44">
        <v>475</v>
      </c>
      <c r="L255" s="44">
        <v>475</v>
      </c>
      <c r="M255" s="44">
        <v>475</v>
      </c>
      <c r="N255" s="44">
        <v>475</v>
      </c>
      <c r="O255" s="44">
        <v>475</v>
      </c>
      <c r="P255" s="44">
        <v>475</v>
      </c>
      <c r="Q255" s="44">
        <v>475</v>
      </c>
      <c r="R255" s="44">
        <v>475</v>
      </c>
      <c r="S255" s="44">
        <v>475</v>
      </c>
      <c r="T255" s="44">
        <v>475</v>
      </c>
      <c r="U255" t="s">
        <v>661</v>
      </c>
    </row>
    <row r="256" spans="1:21" x14ac:dyDescent="0.2">
      <c r="A256">
        <v>6122</v>
      </c>
      <c r="B256" s="44">
        <v>264.14999999999998</v>
      </c>
      <c r="C256" s="44">
        <v>264.14999999999998</v>
      </c>
      <c r="D256" s="44">
        <v>264.14999999999998</v>
      </c>
      <c r="E256" s="44">
        <v>264.14999999999998</v>
      </c>
      <c r="F256" s="44">
        <v>264.14999999999998</v>
      </c>
      <c r="G256" s="44">
        <v>264.14999999999998</v>
      </c>
      <c r="H256" s="44">
        <v>264.14999999999998</v>
      </c>
      <c r="I256" s="44">
        <v>264.14999999999998</v>
      </c>
      <c r="J256" s="44">
        <v>264.14999999999998</v>
      </c>
      <c r="K256" s="44">
        <v>264.14999999999998</v>
      </c>
      <c r="L256" s="44">
        <v>336.48</v>
      </c>
      <c r="M256" s="44">
        <v>275.37</v>
      </c>
      <c r="N256" s="44">
        <v>281.76</v>
      </c>
      <c r="O256" s="44">
        <v>264.14999999999998</v>
      </c>
      <c r="P256" s="44">
        <v>264.14999999999998</v>
      </c>
      <c r="Q256" s="44">
        <v>1500</v>
      </c>
      <c r="R256" s="44">
        <v>264.14999999999998</v>
      </c>
      <c r="S256" s="44">
        <v>278.83</v>
      </c>
      <c r="T256" s="44">
        <v>276.06</v>
      </c>
      <c r="U256" t="s">
        <v>768</v>
      </c>
    </row>
    <row r="257" spans="1:21" x14ac:dyDescent="0.2">
      <c r="A257">
        <v>6123</v>
      </c>
      <c r="B257" s="44">
        <v>190</v>
      </c>
      <c r="C257" s="44">
        <v>190</v>
      </c>
      <c r="D257" s="44">
        <v>190</v>
      </c>
      <c r="E257" s="44">
        <v>190</v>
      </c>
      <c r="F257" s="44">
        <v>190</v>
      </c>
      <c r="G257" s="44">
        <v>190</v>
      </c>
      <c r="H257" s="44">
        <v>190</v>
      </c>
      <c r="I257" s="44">
        <v>190</v>
      </c>
      <c r="J257" s="44">
        <v>1800</v>
      </c>
      <c r="K257" s="44">
        <v>190</v>
      </c>
      <c r="L257" s="44">
        <v>190</v>
      </c>
      <c r="M257" s="44">
        <v>412.18</v>
      </c>
      <c r="N257" s="44">
        <v>273.41000000000003</v>
      </c>
      <c r="O257" s="44">
        <v>330.72</v>
      </c>
      <c r="P257" s="44">
        <v>190</v>
      </c>
      <c r="Q257" s="44">
        <v>190</v>
      </c>
      <c r="R257" s="44">
        <v>190</v>
      </c>
      <c r="S257" s="44">
        <v>292.74</v>
      </c>
      <c r="T257" s="44">
        <v>290.51</v>
      </c>
      <c r="U257" t="s">
        <v>662</v>
      </c>
    </row>
    <row r="258" spans="1:21" x14ac:dyDescent="0.2">
      <c r="A258">
        <v>6124</v>
      </c>
      <c r="B258" s="44">
        <v>1050.7</v>
      </c>
      <c r="C258" s="44">
        <v>1050.7</v>
      </c>
      <c r="D258" s="44">
        <v>1050.7</v>
      </c>
      <c r="E258" s="44">
        <v>1050.7</v>
      </c>
      <c r="F258" s="44">
        <v>1050.7</v>
      </c>
      <c r="G258" s="44">
        <v>1050.7</v>
      </c>
      <c r="H258" s="44">
        <v>1050.7</v>
      </c>
      <c r="I258" s="44">
        <v>1050.7</v>
      </c>
      <c r="J258" s="44">
        <v>1050.7</v>
      </c>
      <c r="K258" s="44">
        <v>1050.7</v>
      </c>
      <c r="L258" s="44">
        <v>1050.7</v>
      </c>
      <c r="M258" s="44">
        <v>1050.7</v>
      </c>
      <c r="N258" s="44">
        <v>1050.7</v>
      </c>
      <c r="O258" s="44">
        <v>1050.7</v>
      </c>
      <c r="P258" s="44">
        <v>1050.7</v>
      </c>
      <c r="Q258" s="44">
        <v>1050.7</v>
      </c>
      <c r="R258" s="44">
        <v>1050.7</v>
      </c>
      <c r="S258" s="44">
        <v>0</v>
      </c>
      <c r="T258" s="44">
        <v>0</v>
      </c>
      <c r="U258" t="s">
        <v>751</v>
      </c>
    </row>
    <row r="259" spans="1:21" x14ac:dyDescent="0.2">
      <c r="A259">
        <v>6125</v>
      </c>
      <c r="B259" s="44">
        <v>1050.7</v>
      </c>
      <c r="C259" s="44">
        <v>1050.7</v>
      </c>
      <c r="D259" s="44">
        <v>1050.7</v>
      </c>
      <c r="E259" s="44">
        <v>1050.7</v>
      </c>
      <c r="F259" s="44">
        <v>1050.7</v>
      </c>
      <c r="G259" s="44">
        <v>1050.7</v>
      </c>
      <c r="H259" s="44">
        <v>1050.7</v>
      </c>
      <c r="I259" s="44">
        <v>1050.7</v>
      </c>
      <c r="J259" s="44">
        <v>1050.7</v>
      </c>
      <c r="K259" s="44">
        <v>1050.7</v>
      </c>
      <c r="L259" s="44">
        <v>1050.7</v>
      </c>
      <c r="M259" s="44">
        <v>1050.7</v>
      </c>
      <c r="N259" s="44">
        <v>1050.7</v>
      </c>
      <c r="O259" s="44">
        <v>1050.7</v>
      </c>
      <c r="P259" s="44">
        <v>1050.7</v>
      </c>
      <c r="Q259" s="44">
        <v>1050.7</v>
      </c>
      <c r="R259" s="44">
        <v>1050.7</v>
      </c>
      <c r="S259" s="44">
        <v>0</v>
      </c>
      <c r="T259" s="44">
        <v>0</v>
      </c>
      <c r="U259" t="s">
        <v>676</v>
      </c>
    </row>
    <row r="260" spans="1:21" x14ac:dyDescent="0.2">
      <c r="A260">
        <v>6126</v>
      </c>
      <c r="B260" s="44">
        <v>1800</v>
      </c>
      <c r="C260" s="44">
        <v>1800</v>
      </c>
      <c r="D260" s="44">
        <v>1800</v>
      </c>
      <c r="E260" s="44">
        <v>1800</v>
      </c>
      <c r="F260" s="44">
        <v>1800</v>
      </c>
      <c r="G260" s="44">
        <v>1800</v>
      </c>
      <c r="H260" s="44">
        <v>1800</v>
      </c>
      <c r="I260" s="44">
        <v>1800</v>
      </c>
      <c r="J260" s="44">
        <v>1800</v>
      </c>
      <c r="K260" s="44">
        <v>1800</v>
      </c>
      <c r="L260" s="44">
        <v>1800</v>
      </c>
      <c r="M260" s="44">
        <v>1800</v>
      </c>
      <c r="N260" s="44">
        <v>1800</v>
      </c>
      <c r="O260" s="44">
        <v>1800</v>
      </c>
      <c r="P260" s="44">
        <v>1800</v>
      </c>
      <c r="Q260" s="44">
        <v>1800</v>
      </c>
      <c r="R260" s="44">
        <v>1800</v>
      </c>
      <c r="S260" s="44">
        <v>1800</v>
      </c>
      <c r="T260" s="44">
        <v>291.47000000000003</v>
      </c>
      <c r="U260" t="s">
        <v>665</v>
      </c>
    </row>
    <row r="261" spans="1:21" x14ac:dyDescent="0.2">
      <c r="A261">
        <v>6127</v>
      </c>
      <c r="B261" s="44">
        <v>1713.7</v>
      </c>
      <c r="C261" s="44">
        <v>1546.84</v>
      </c>
      <c r="D261" s="44">
        <v>2505.0100000000002</v>
      </c>
      <c r="E261" s="44">
        <v>3718.86</v>
      </c>
      <c r="F261" s="44">
        <v>1403.96</v>
      </c>
      <c r="G261" s="44">
        <v>1144.3900000000001</v>
      </c>
      <c r="H261" s="44">
        <v>1164.3499999999999</v>
      </c>
      <c r="I261" s="44">
        <v>1973.43</v>
      </c>
      <c r="J261" s="44">
        <v>1150</v>
      </c>
      <c r="K261" s="44">
        <v>1599.4</v>
      </c>
      <c r="L261" s="44">
        <v>619.6</v>
      </c>
      <c r="M261" s="44">
        <v>823.73</v>
      </c>
      <c r="N261" s="44">
        <v>355.57</v>
      </c>
      <c r="O261" s="44">
        <v>355.57</v>
      </c>
      <c r="P261" s="44">
        <v>1472.16</v>
      </c>
      <c r="Q261" s="44">
        <v>1775.66</v>
      </c>
      <c r="R261" s="44">
        <v>2230.1999999999998</v>
      </c>
      <c r="S261" s="44">
        <v>1352.74</v>
      </c>
      <c r="T261" s="44">
        <v>1291.3499999999999</v>
      </c>
      <c r="U261" t="s">
        <v>770</v>
      </c>
    </row>
    <row r="262" spans="1:21" x14ac:dyDescent="0.2">
      <c r="A262">
        <v>6133</v>
      </c>
      <c r="B262" s="44">
        <v>971.58</v>
      </c>
      <c r="C262" s="44">
        <v>1250</v>
      </c>
      <c r="D262" s="44">
        <v>971.58</v>
      </c>
      <c r="E262" s="44">
        <v>971.58</v>
      </c>
      <c r="F262" s="44">
        <v>971.58</v>
      </c>
      <c r="G262" s="44">
        <v>1386.88</v>
      </c>
      <c r="H262" s="44">
        <v>1850</v>
      </c>
      <c r="I262" s="44">
        <v>2341.2199999999998</v>
      </c>
      <c r="J262" s="44">
        <v>971.58</v>
      </c>
      <c r="K262" s="44">
        <v>971.58</v>
      </c>
      <c r="L262" s="44">
        <v>971.58</v>
      </c>
      <c r="M262" s="44">
        <v>971.58</v>
      </c>
      <c r="N262" s="44">
        <v>971.58</v>
      </c>
      <c r="O262" s="44">
        <v>971.58</v>
      </c>
      <c r="P262" s="44">
        <v>971.58</v>
      </c>
      <c r="Q262" s="44">
        <v>971.58</v>
      </c>
      <c r="R262" s="44">
        <v>971.58</v>
      </c>
      <c r="S262" s="44">
        <v>1196.75</v>
      </c>
      <c r="T262" s="44">
        <v>1014.62</v>
      </c>
      <c r="U262" t="s">
        <v>675</v>
      </c>
    </row>
    <row r="263" spans="1:21" x14ac:dyDescent="0.2">
      <c r="A263">
        <v>6136</v>
      </c>
      <c r="B263" s="44">
        <v>4033.57</v>
      </c>
      <c r="C263" s="44">
        <v>472.28</v>
      </c>
      <c r="D263" s="44">
        <v>472.28</v>
      </c>
      <c r="E263" s="44">
        <v>3700</v>
      </c>
      <c r="F263" s="44">
        <v>472.28</v>
      </c>
      <c r="G263" s="44">
        <v>1600</v>
      </c>
      <c r="H263" s="44">
        <v>1281.8800000000001</v>
      </c>
      <c r="I263" s="44">
        <v>1653.07</v>
      </c>
      <c r="J263" s="44">
        <v>1378.58</v>
      </c>
      <c r="K263" s="44">
        <v>1776.27</v>
      </c>
      <c r="L263" s="44">
        <v>617.78</v>
      </c>
      <c r="M263" s="44">
        <v>1309.9100000000001</v>
      </c>
      <c r="N263" s="44">
        <v>472.28</v>
      </c>
      <c r="O263" s="44">
        <v>472.28</v>
      </c>
      <c r="P263" s="44">
        <v>1655.56</v>
      </c>
      <c r="Q263" s="44">
        <v>472.28</v>
      </c>
      <c r="R263" s="44">
        <v>1016.29</v>
      </c>
      <c r="S263" s="44">
        <v>767.16</v>
      </c>
      <c r="T263" s="44">
        <v>708.79</v>
      </c>
      <c r="U263" t="s">
        <v>693</v>
      </c>
    </row>
    <row r="264" spans="1:21" x14ac:dyDescent="0.2">
      <c r="A264">
        <v>6140</v>
      </c>
      <c r="B264" s="44">
        <v>1050.7</v>
      </c>
      <c r="C264" s="44">
        <v>1050.7</v>
      </c>
      <c r="D264" s="44">
        <v>1050.7</v>
      </c>
      <c r="E264" s="44">
        <v>1050.7</v>
      </c>
      <c r="F264" s="44">
        <v>1050.7</v>
      </c>
      <c r="G264" s="44">
        <v>1050.7</v>
      </c>
      <c r="H264" s="44">
        <v>1050.7</v>
      </c>
      <c r="I264" s="44">
        <v>1050.7</v>
      </c>
      <c r="J264" s="44">
        <v>1050.7</v>
      </c>
      <c r="K264" s="44">
        <v>1050.7</v>
      </c>
      <c r="L264" s="44">
        <v>1050.7</v>
      </c>
      <c r="M264" s="44">
        <v>1050.7</v>
      </c>
      <c r="N264" s="44">
        <v>1050.7</v>
      </c>
      <c r="O264" s="44">
        <v>1050.7</v>
      </c>
      <c r="P264" s="44">
        <v>1050.7</v>
      </c>
      <c r="Q264" s="44">
        <v>1050.7</v>
      </c>
      <c r="R264" s="44">
        <v>1050.7</v>
      </c>
      <c r="S264" s="44">
        <v>0</v>
      </c>
      <c r="T264" s="44">
        <v>1284.54</v>
      </c>
      <c r="U264" t="s">
        <v>701</v>
      </c>
    </row>
    <row r="265" spans="1:21" x14ac:dyDescent="0.2">
      <c r="A265">
        <v>6154</v>
      </c>
      <c r="B265" s="44">
        <v>1688.55</v>
      </c>
      <c r="C265" s="44">
        <v>1649.74</v>
      </c>
      <c r="D265" s="44">
        <v>3117.34</v>
      </c>
      <c r="E265" s="44">
        <v>4013.87</v>
      </c>
      <c r="F265" s="44">
        <v>1320.21</v>
      </c>
      <c r="G265" s="44">
        <v>1224.82</v>
      </c>
      <c r="H265" s="44">
        <v>1019.27</v>
      </c>
      <c r="I265" s="44">
        <v>1527.35</v>
      </c>
      <c r="J265" s="44">
        <v>690.33</v>
      </c>
      <c r="K265" s="44">
        <v>1572.87</v>
      </c>
      <c r="L265" s="44">
        <v>630.77</v>
      </c>
      <c r="M265" s="44">
        <v>316.58999999999997</v>
      </c>
      <c r="N265" s="44">
        <v>294.85000000000002</v>
      </c>
      <c r="O265" s="44">
        <v>313.76</v>
      </c>
      <c r="P265" s="44">
        <v>1064.1199999999999</v>
      </c>
      <c r="Q265" s="44">
        <v>1704.14</v>
      </c>
      <c r="R265" s="44">
        <v>334.11</v>
      </c>
      <c r="S265" s="44">
        <v>621.30999999999995</v>
      </c>
      <c r="T265" s="44">
        <v>623.91999999999996</v>
      </c>
      <c r="U265" t="s">
        <v>93</v>
      </c>
    </row>
    <row r="266" spans="1:21" x14ac:dyDescent="0.2">
      <c r="A266">
        <v>6157</v>
      </c>
      <c r="B266" s="44">
        <v>250</v>
      </c>
      <c r="C266" s="44">
        <v>250</v>
      </c>
      <c r="D266" s="44">
        <v>250</v>
      </c>
      <c r="E266" s="44">
        <v>250</v>
      </c>
      <c r="F266" s="44">
        <v>250</v>
      </c>
      <c r="G266" s="44">
        <v>250</v>
      </c>
      <c r="H266" s="44">
        <v>250</v>
      </c>
      <c r="I266" s="44">
        <v>250</v>
      </c>
      <c r="J266" s="44">
        <v>250</v>
      </c>
      <c r="K266" s="44">
        <v>250</v>
      </c>
      <c r="L266" s="44">
        <v>250</v>
      </c>
      <c r="M266" s="44">
        <v>250</v>
      </c>
      <c r="N266" s="44">
        <v>250</v>
      </c>
      <c r="O266" s="44">
        <v>250</v>
      </c>
      <c r="P266" s="44">
        <v>250</v>
      </c>
      <c r="Q266" s="44">
        <v>250</v>
      </c>
      <c r="R266" s="44">
        <v>250</v>
      </c>
      <c r="S266" s="44">
        <v>250</v>
      </c>
      <c r="T266" s="44">
        <v>250</v>
      </c>
      <c r="U266" t="s">
        <v>496</v>
      </c>
    </row>
    <row r="267" spans="1:21" x14ac:dyDescent="0.2">
      <c r="A267">
        <v>6160</v>
      </c>
      <c r="B267" s="44">
        <v>352.71</v>
      </c>
      <c r="C267" s="44">
        <v>352.71</v>
      </c>
      <c r="D267" s="44">
        <v>352.71</v>
      </c>
      <c r="E267" s="44">
        <v>352.71</v>
      </c>
      <c r="F267" s="44">
        <v>352.71</v>
      </c>
      <c r="G267" s="44">
        <v>352.71</v>
      </c>
      <c r="H267" s="44">
        <v>352.71</v>
      </c>
      <c r="I267" s="44">
        <v>352.71</v>
      </c>
      <c r="J267" s="44">
        <v>352.71</v>
      </c>
      <c r="K267" s="44">
        <v>352.71</v>
      </c>
      <c r="L267" s="44">
        <v>352.71</v>
      </c>
      <c r="M267" s="44">
        <v>352.71</v>
      </c>
      <c r="N267" s="44">
        <v>352.71</v>
      </c>
      <c r="O267" s="44">
        <v>352.71</v>
      </c>
      <c r="P267" s="44">
        <v>352.71</v>
      </c>
      <c r="Q267" s="44">
        <v>352.71</v>
      </c>
      <c r="R267" s="44">
        <v>352.71</v>
      </c>
      <c r="S267" s="44">
        <v>352.71</v>
      </c>
      <c r="T267" s="44">
        <v>358.96</v>
      </c>
      <c r="U267" t="s">
        <v>499</v>
      </c>
    </row>
    <row r="268" spans="1:21" x14ac:dyDescent="0.2">
      <c r="A268">
        <v>6162</v>
      </c>
      <c r="B268" s="44">
        <v>1050.7</v>
      </c>
      <c r="C268" s="44">
        <v>1050.7</v>
      </c>
      <c r="D268" s="44">
        <v>1050.7</v>
      </c>
      <c r="E268" s="44">
        <v>1050.7</v>
      </c>
      <c r="F268" s="44">
        <v>1050.7</v>
      </c>
      <c r="G268" s="44">
        <v>1050.7</v>
      </c>
      <c r="H268" s="44">
        <v>1050.7</v>
      </c>
      <c r="I268" s="44">
        <v>1050.7</v>
      </c>
      <c r="J268" s="44">
        <v>1050.7</v>
      </c>
      <c r="K268" s="44">
        <v>1050.7</v>
      </c>
      <c r="L268" s="44">
        <v>1050.7</v>
      </c>
      <c r="M268" s="44">
        <v>1050.7</v>
      </c>
      <c r="N268" s="44">
        <v>1050.7</v>
      </c>
      <c r="O268" s="44">
        <v>1050.7</v>
      </c>
      <c r="P268" s="44">
        <v>1050.7</v>
      </c>
      <c r="Q268" s="44">
        <v>1050.7</v>
      </c>
      <c r="R268" s="44">
        <v>1050.7</v>
      </c>
      <c r="S268" s="44">
        <v>0</v>
      </c>
      <c r="T268" s="44">
        <v>0</v>
      </c>
      <c r="U268" t="s">
        <v>495</v>
      </c>
    </row>
    <row r="269" spans="1:21" x14ac:dyDescent="0.2">
      <c r="A269">
        <v>6163</v>
      </c>
      <c r="B269" s="44">
        <v>1627.65</v>
      </c>
      <c r="C269" s="44">
        <v>1540.32</v>
      </c>
      <c r="D269" s="44">
        <v>2773.28</v>
      </c>
      <c r="E269" s="44">
        <v>3982.1</v>
      </c>
      <c r="F269" s="44">
        <v>1881.43</v>
      </c>
      <c r="G269" s="44">
        <v>1470.54</v>
      </c>
      <c r="H269" s="44">
        <v>1259.55</v>
      </c>
      <c r="I269" s="44">
        <v>1599.79</v>
      </c>
      <c r="J269" s="44">
        <v>463.32</v>
      </c>
      <c r="K269" s="44">
        <v>1704.34</v>
      </c>
      <c r="L269" s="44">
        <v>515.4</v>
      </c>
      <c r="M269" s="44">
        <v>367.41</v>
      </c>
      <c r="N269" s="44">
        <v>362.12</v>
      </c>
      <c r="O269" s="44">
        <v>308.08</v>
      </c>
      <c r="P269" s="44">
        <v>1263.08</v>
      </c>
      <c r="Q269" s="44">
        <v>1618.93</v>
      </c>
      <c r="R269" s="44">
        <v>2058.6799999999998</v>
      </c>
      <c r="S269" s="44">
        <v>860.79</v>
      </c>
      <c r="T269" s="44">
        <v>837.61</v>
      </c>
      <c r="U269" t="s">
        <v>774</v>
      </c>
    </row>
    <row r="270" spans="1:21" x14ac:dyDescent="0.2">
      <c r="A270">
        <v>6164</v>
      </c>
      <c r="B270" s="44">
        <v>1050.7</v>
      </c>
      <c r="C270" s="44">
        <v>1050.7</v>
      </c>
      <c r="D270" s="44">
        <v>1050.7</v>
      </c>
      <c r="E270" s="44">
        <v>1050.7</v>
      </c>
      <c r="F270" s="44">
        <v>1050.7</v>
      </c>
      <c r="G270" s="44">
        <v>1050.7</v>
      </c>
      <c r="H270" s="44">
        <v>1050.7</v>
      </c>
      <c r="I270" s="44">
        <v>1050.7</v>
      </c>
      <c r="J270" s="44">
        <v>1050.7</v>
      </c>
      <c r="K270" s="44">
        <v>1050.7</v>
      </c>
      <c r="L270" s="44">
        <v>1050.7</v>
      </c>
      <c r="M270" s="44">
        <v>1050.7</v>
      </c>
      <c r="N270" s="44">
        <v>1050.7</v>
      </c>
      <c r="O270" s="44">
        <v>1050.7</v>
      </c>
      <c r="P270" s="44">
        <v>1050.7</v>
      </c>
      <c r="Q270" s="44">
        <v>1050.7</v>
      </c>
      <c r="R270" s="44">
        <v>1050.7</v>
      </c>
      <c r="S270" s="44">
        <v>0</v>
      </c>
      <c r="T270" s="44">
        <v>0</v>
      </c>
      <c r="U270" t="s">
        <v>481</v>
      </c>
    </row>
    <row r="271" spans="1:21" x14ac:dyDescent="0.2">
      <c r="A271">
        <v>6165</v>
      </c>
      <c r="B271" s="44">
        <v>1400</v>
      </c>
      <c r="C271" s="44">
        <v>325</v>
      </c>
      <c r="D271" s="44">
        <v>2500</v>
      </c>
      <c r="E271" s="44">
        <v>325</v>
      </c>
      <c r="F271" s="44">
        <v>325</v>
      </c>
      <c r="G271" s="44">
        <v>1425</v>
      </c>
      <c r="H271" s="44">
        <v>325</v>
      </c>
      <c r="I271" s="44">
        <v>2499.2199999999998</v>
      </c>
      <c r="J271" s="44">
        <v>325</v>
      </c>
      <c r="K271" s="44">
        <v>1347.93</v>
      </c>
      <c r="L271" s="44">
        <v>591.22</v>
      </c>
      <c r="M271" s="44">
        <v>325</v>
      </c>
      <c r="N271" s="44">
        <v>325</v>
      </c>
      <c r="O271" s="44">
        <v>325</v>
      </c>
      <c r="P271" s="44">
        <v>325</v>
      </c>
      <c r="Q271" s="44">
        <v>325</v>
      </c>
      <c r="R271" s="44">
        <v>325</v>
      </c>
      <c r="S271" s="44">
        <v>465.15</v>
      </c>
      <c r="T271" s="44">
        <v>479.5</v>
      </c>
      <c r="U271" t="s">
        <v>700</v>
      </c>
    </row>
    <row r="272" spans="1:21" x14ac:dyDescent="0.2">
      <c r="A272">
        <v>6167</v>
      </c>
      <c r="B272" s="44">
        <v>1050.7</v>
      </c>
      <c r="C272" s="44">
        <v>1050.7</v>
      </c>
      <c r="D272" s="44">
        <v>1050.7</v>
      </c>
      <c r="E272" s="44">
        <v>1050.7</v>
      </c>
      <c r="F272" s="44">
        <v>1050.7</v>
      </c>
      <c r="G272" s="44">
        <v>1050.7</v>
      </c>
      <c r="H272" s="44">
        <v>1050.7</v>
      </c>
      <c r="I272" s="44">
        <v>1050.7</v>
      </c>
      <c r="J272" s="44">
        <v>1050.7</v>
      </c>
      <c r="K272" s="44">
        <v>1050.7</v>
      </c>
      <c r="L272" s="44">
        <v>1050.7</v>
      </c>
      <c r="M272" s="44">
        <v>1050.7</v>
      </c>
      <c r="N272" s="44">
        <v>1050.7</v>
      </c>
      <c r="O272" s="44">
        <v>1050.7</v>
      </c>
      <c r="P272" s="44">
        <v>1050.7</v>
      </c>
      <c r="Q272" s="44">
        <v>1050.7</v>
      </c>
      <c r="R272" s="44">
        <v>1050.7</v>
      </c>
      <c r="S272" s="44">
        <v>0</v>
      </c>
      <c r="T272" s="44">
        <v>0</v>
      </c>
      <c r="U272" t="s">
        <v>630</v>
      </c>
    </row>
    <row r="273" spans="1:21" x14ac:dyDescent="0.2">
      <c r="A273">
        <v>6169</v>
      </c>
      <c r="B273" s="44">
        <v>1050.7</v>
      </c>
      <c r="C273" s="44">
        <v>1050.7</v>
      </c>
      <c r="D273" s="44">
        <v>1050.7</v>
      </c>
      <c r="E273" s="44">
        <v>1050.7</v>
      </c>
      <c r="F273" s="44">
        <v>1050.7</v>
      </c>
      <c r="G273" s="44">
        <v>1050.7</v>
      </c>
      <c r="H273" s="44">
        <v>1050.7</v>
      </c>
      <c r="I273" s="44">
        <v>1050.7</v>
      </c>
      <c r="J273" s="44">
        <v>1050.7</v>
      </c>
      <c r="K273" s="44">
        <v>1050.7</v>
      </c>
      <c r="L273" s="44">
        <v>1050.7</v>
      </c>
      <c r="M273" s="44">
        <v>1050.7</v>
      </c>
      <c r="N273" s="44">
        <v>1050.7</v>
      </c>
      <c r="O273" s="44">
        <v>1050.7</v>
      </c>
      <c r="P273" s="44">
        <v>1050.7</v>
      </c>
      <c r="Q273" s="44">
        <v>1050.7</v>
      </c>
      <c r="R273" s="44">
        <v>1050.7</v>
      </c>
      <c r="S273" s="44">
        <v>0</v>
      </c>
      <c r="T273" s="44">
        <v>0</v>
      </c>
      <c r="U273" t="s">
        <v>586</v>
      </c>
    </row>
    <row r="274" spans="1:21" x14ac:dyDescent="0.2">
      <c r="A274">
        <v>6171</v>
      </c>
      <c r="B274" s="44">
        <v>1000</v>
      </c>
      <c r="C274" s="44">
        <v>1000</v>
      </c>
      <c r="D274" s="44">
        <v>3014.12</v>
      </c>
      <c r="E274" s="44">
        <v>5342.71</v>
      </c>
      <c r="F274" s="44">
        <v>1000</v>
      </c>
      <c r="G274" s="44">
        <v>1109.5999999999999</v>
      </c>
      <c r="H274" s="44">
        <v>1354.81</v>
      </c>
      <c r="I274" s="44">
        <v>2094.7800000000002</v>
      </c>
      <c r="J274" s="44">
        <v>1700</v>
      </c>
      <c r="K274" s="44">
        <v>1653.97</v>
      </c>
      <c r="L274" s="44">
        <v>1374.14</v>
      </c>
      <c r="M274" s="44">
        <v>1000</v>
      </c>
      <c r="N274" s="44">
        <v>1000</v>
      </c>
      <c r="O274" s="44">
        <v>1000</v>
      </c>
      <c r="P274" s="44">
        <v>1727.75</v>
      </c>
      <c r="Q274" s="44">
        <v>1472.71</v>
      </c>
      <c r="R274" s="44">
        <v>2000</v>
      </c>
      <c r="S274" s="44">
        <v>1620.04</v>
      </c>
      <c r="T274" s="44">
        <v>1671.14</v>
      </c>
      <c r="U274" t="s">
        <v>741</v>
      </c>
    </row>
    <row r="275" spans="1:21" x14ac:dyDescent="0.2">
      <c r="A275">
        <v>6172</v>
      </c>
      <c r="B275" s="44">
        <v>1050.7</v>
      </c>
      <c r="C275" s="44">
        <v>1050.7</v>
      </c>
      <c r="D275" s="44">
        <v>1050.7</v>
      </c>
      <c r="E275" s="44">
        <v>1050.7</v>
      </c>
      <c r="F275" s="44">
        <v>1050.7</v>
      </c>
      <c r="G275" s="44">
        <v>1050.7</v>
      </c>
      <c r="H275" s="44">
        <v>1050.7</v>
      </c>
      <c r="I275" s="44">
        <v>1050.7</v>
      </c>
      <c r="J275" s="44">
        <v>1050.7</v>
      </c>
      <c r="K275" s="44">
        <v>1050.7</v>
      </c>
      <c r="L275" s="44">
        <v>1050.7</v>
      </c>
      <c r="M275" s="44">
        <v>1050.7</v>
      </c>
      <c r="N275" s="44">
        <v>1050.7</v>
      </c>
      <c r="O275" s="44">
        <v>1050.7</v>
      </c>
      <c r="P275" s="44">
        <v>1050.7</v>
      </c>
      <c r="Q275" s="44">
        <v>1050.7</v>
      </c>
      <c r="R275" s="44">
        <v>1050.7</v>
      </c>
      <c r="S275" s="44">
        <v>0</v>
      </c>
      <c r="T275" s="44">
        <v>0</v>
      </c>
      <c r="U275" t="s">
        <v>656</v>
      </c>
    </row>
    <row r="276" spans="1:21" x14ac:dyDescent="0.2">
      <c r="A276">
        <v>6173</v>
      </c>
      <c r="B276" s="44">
        <v>1647.11</v>
      </c>
      <c r="C276" s="44">
        <v>689.32</v>
      </c>
      <c r="D276" s="44">
        <v>2337.6999999999998</v>
      </c>
      <c r="E276" s="44">
        <v>2216.2199999999998</v>
      </c>
      <c r="F276" s="44">
        <v>689.32</v>
      </c>
      <c r="G276" s="44">
        <v>3300</v>
      </c>
      <c r="H276" s="44">
        <v>800</v>
      </c>
      <c r="I276" s="44">
        <v>1526.44</v>
      </c>
      <c r="J276" s="44">
        <v>689.32</v>
      </c>
      <c r="K276" s="44">
        <v>1555.43</v>
      </c>
      <c r="L276" s="44">
        <v>689.32</v>
      </c>
      <c r="M276" s="44">
        <v>689.32</v>
      </c>
      <c r="N276" s="44">
        <v>689.32</v>
      </c>
      <c r="O276" s="44">
        <v>689.32</v>
      </c>
      <c r="P276" s="44">
        <v>689.32</v>
      </c>
      <c r="Q276" s="44">
        <v>1000</v>
      </c>
      <c r="R276" s="44">
        <v>689.32</v>
      </c>
      <c r="S276" s="44">
        <v>1418.02</v>
      </c>
      <c r="T276" s="44">
        <v>1596.09</v>
      </c>
      <c r="U276" t="s">
        <v>518</v>
      </c>
    </row>
    <row r="277" spans="1:21" x14ac:dyDescent="0.2">
      <c r="A277">
        <v>6174</v>
      </c>
      <c r="B277" s="44">
        <v>1050.7</v>
      </c>
      <c r="C277" s="44">
        <v>1050.7</v>
      </c>
      <c r="D277" s="44">
        <v>1050.7</v>
      </c>
      <c r="E277" s="44">
        <v>1050.7</v>
      </c>
      <c r="F277" s="44">
        <v>1050.7</v>
      </c>
      <c r="G277" s="44">
        <v>1050.7</v>
      </c>
      <c r="H277" s="44">
        <v>1050.7</v>
      </c>
      <c r="I277" s="44">
        <v>1050.7</v>
      </c>
      <c r="J277" s="44">
        <v>1050.7</v>
      </c>
      <c r="K277" s="44">
        <v>1050.7</v>
      </c>
      <c r="L277" s="44">
        <v>1050.7</v>
      </c>
      <c r="M277" s="44">
        <v>1050.7</v>
      </c>
      <c r="N277" s="44">
        <v>1050.7</v>
      </c>
      <c r="O277" s="44">
        <v>1050.7</v>
      </c>
      <c r="P277" s="44">
        <v>1050.7</v>
      </c>
      <c r="Q277" s="44">
        <v>1050.7</v>
      </c>
      <c r="R277" s="44">
        <v>1050.7</v>
      </c>
      <c r="S277" s="44">
        <v>0</v>
      </c>
      <c r="T277" s="44">
        <v>0</v>
      </c>
      <c r="U277" t="s">
        <v>450</v>
      </c>
    </row>
    <row r="278" spans="1:21" x14ac:dyDescent="0.2">
      <c r="A278">
        <v>6175</v>
      </c>
      <c r="B278" s="44">
        <v>300</v>
      </c>
      <c r="C278" s="44">
        <v>300</v>
      </c>
      <c r="D278" s="44">
        <v>2600</v>
      </c>
      <c r="E278" s="44">
        <v>300</v>
      </c>
      <c r="F278" s="44">
        <v>300</v>
      </c>
      <c r="G278" s="44">
        <v>731.5</v>
      </c>
      <c r="H278" s="44">
        <v>1360.53</v>
      </c>
      <c r="I278" s="44">
        <v>1227.02</v>
      </c>
      <c r="J278" s="44">
        <v>807.42</v>
      </c>
      <c r="K278" s="44">
        <v>300</v>
      </c>
      <c r="L278" s="44">
        <v>724.32</v>
      </c>
      <c r="M278" s="44">
        <v>597.71</v>
      </c>
      <c r="N278" s="44">
        <v>300</v>
      </c>
      <c r="O278" s="44">
        <v>300</v>
      </c>
      <c r="P278" s="44">
        <v>300</v>
      </c>
      <c r="Q278" s="44">
        <v>300</v>
      </c>
      <c r="R278" s="44">
        <v>745.13</v>
      </c>
      <c r="S278" s="44">
        <v>702.02</v>
      </c>
      <c r="T278" s="44">
        <v>695.02</v>
      </c>
      <c r="U278" t="s">
        <v>694</v>
      </c>
    </row>
    <row r="279" spans="1:21" x14ac:dyDescent="0.2">
      <c r="A279">
        <v>6176</v>
      </c>
      <c r="B279" s="44">
        <v>1243.4000000000001</v>
      </c>
      <c r="C279" s="44">
        <v>1873.22</v>
      </c>
      <c r="D279" s="44">
        <v>2273.62</v>
      </c>
      <c r="E279" s="44">
        <v>4438.01</v>
      </c>
      <c r="F279" s="44">
        <v>1309.0899999999999</v>
      </c>
      <c r="G279" s="44">
        <v>1609.55</v>
      </c>
      <c r="H279" s="44">
        <v>1717.69</v>
      </c>
      <c r="I279" s="44">
        <v>1448.44</v>
      </c>
      <c r="J279" s="44">
        <v>618.79</v>
      </c>
      <c r="K279" s="44">
        <v>1760.49</v>
      </c>
      <c r="L279" s="44">
        <v>642.01</v>
      </c>
      <c r="M279" s="44">
        <v>1497</v>
      </c>
      <c r="N279" s="44">
        <v>350.87</v>
      </c>
      <c r="O279" s="44">
        <v>350.87</v>
      </c>
      <c r="P279" s="44">
        <v>1454.84</v>
      </c>
      <c r="Q279" s="44">
        <v>1618.45</v>
      </c>
      <c r="R279" s="44">
        <v>924.03</v>
      </c>
      <c r="S279" s="44">
        <v>654.27</v>
      </c>
      <c r="T279" s="44">
        <v>675.35</v>
      </c>
      <c r="U279" t="s">
        <v>775</v>
      </c>
    </row>
    <row r="280" spans="1:21" x14ac:dyDescent="0.2">
      <c r="A280">
        <v>6177</v>
      </c>
      <c r="B280" s="44">
        <v>180</v>
      </c>
      <c r="C280" s="44">
        <v>1454.55</v>
      </c>
      <c r="D280" s="44">
        <v>1864.13</v>
      </c>
      <c r="E280" s="44">
        <v>180</v>
      </c>
      <c r="F280" s="44">
        <v>180</v>
      </c>
      <c r="G280" s="44">
        <v>180</v>
      </c>
      <c r="H280" s="44">
        <v>2500</v>
      </c>
      <c r="I280" s="44">
        <v>1987.7</v>
      </c>
      <c r="J280" s="44">
        <v>1603.85</v>
      </c>
      <c r="K280" s="44">
        <v>1651.19</v>
      </c>
      <c r="L280" s="44">
        <v>700</v>
      </c>
      <c r="M280" s="44">
        <v>1100</v>
      </c>
      <c r="N280" s="44">
        <v>180</v>
      </c>
      <c r="O280" s="44">
        <v>180</v>
      </c>
      <c r="P280" s="44">
        <v>180</v>
      </c>
      <c r="Q280" s="44">
        <v>2399.7199999999998</v>
      </c>
      <c r="R280" s="44">
        <v>1599.68</v>
      </c>
      <c r="S280" s="44">
        <v>1369.79</v>
      </c>
      <c r="T280" s="44">
        <v>1508.6</v>
      </c>
      <c r="U280" t="s">
        <v>441</v>
      </c>
    </row>
    <row r="281" spans="1:21" x14ac:dyDescent="0.2">
      <c r="A281">
        <v>6178</v>
      </c>
      <c r="B281" s="44">
        <v>2500</v>
      </c>
      <c r="C281" s="44">
        <v>2500</v>
      </c>
      <c r="D281" s="44">
        <v>2500</v>
      </c>
      <c r="E281" s="44">
        <v>2500</v>
      </c>
      <c r="F281" s="44">
        <v>2500</v>
      </c>
      <c r="G281" s="44">
        <v>2500</v>
      </c>
      <c r="H281" s="44">
        <v>2500</v>
      </c>
      <c r="I281" s="44">
        <v>2500</v>
      </c>
      <c r="J281" s="44">
        <v>2500</v>
      </c>
      <c r="K281" s="44">
        <v>2500</v>
      </c>
      <c r="L281" s="44">
        <v>2500</v>
      </c>
      <c r="M281" s="44">
        <v>2500</v>
      </c>
      <c r="N281" s="44">
        <v>2500</v>
      </c>
      <c r="O281" s="44">
        <v>2500</v>
      </c>
      <c r="P281" s="44">
        <v>2500</v>
      </c>
      <c r="Q281" s="44">
        <v>2500</v>
      </c>
      <c r="R281" s="44">
        <v>2500</v>
      </c>
      <c r="S281" s="44">
        <v>2500</v>
      </c>
      <c r="T281" s="44">
        <v>2440</v>
      </c>
      <c r="U281" t="s">
        <v>548</v>
      </c>
    </row>
    <row r="282" spans="1:21" x14ac:dyDescent="0.2">
      <c r="A282">
        <v>6180</v>
      </c>
      <c r="B282" s="44">
        <v>1050.7</v>
      </c>
      <c r="C282" s="44">
        <v>1050.7</v>
      </c>
      <c r="D282" s="44">
        <v>1050.7</v>
      </c>
      <c r="E282" s="44">
        <v>1050.7</v>
      </c>
      <c r="F282" s="44">
        <v>1050.7</v>
      </c>
      <c r="G282" s="44">
        <v>1050.7</v>
      </c>
      <c r="H282" s="44">
        <v>1050.7</v>
      </c>
      <c r="I282" s="44">
        <v>1050.7</v>
      </c>
      <c r="J282" s="44">
        <v>1050.7</v>
      </c>
      <c r="K282" s="44">
        <v>1050.7</v>
      </c>
      <c r="L282" s="44">
        <v>1050.7</v>
      </c>
      <c r="M282" s="44">
        <v>1050.7</v>
      </c>
      <c r="N282" s="44">
        <v>1050.7</v>
      </c>
      <c r="O282" s="44">
        <v>1050.7</v>
      </c>
      <c r="P282" s="44">
        <v>1050.7</v>
      </c>
      <c r="Q282" s="44">
        <v>1050.7</v>
      </c>
      <c r="R282" s="44">
        <v>1050.7</v>
      </c>
      <c r="S282" s="44">
        <v>0</v>
      </c>
      <c r="T282" s="44">
        <v>0</v>
      </c>
      <c r="U282" t="s">
        <v>1265</v>
      </c>
    </row>
    <row r="283" spans="1:21" x14ac:dyDescent="0.2">
      <c r="A283">
        <v>6181</v>
      </c>
      <c r="B283" s="44">
        <v>1050.7</v>
      </c>
      <c r="C283" s="44">
        <v>1050.7</v>
      </c>
      <c r="D283" s="44">
        <v>1050.7</v>
      </c>
      <c r="E283" s="44">
        <v>1050.7</v>
      </c>
      <c r="F283" s="44">
        <v>1050.7</v>
      </c>
      <c r="G283" s="44">
        <v>1050.7</v>
      </c>
      <c r="H283" s="44">
        <v>1050.7</v>
      </c>
      <c r="I283" s="44">
        <v>1050.7</v>
      </c>
      <c r="J283" s="44">
        <v>1050.7</v>
      </c>
      <c r="K283" s="44">
        <v>1050.7</v>
      </c>
      <c r="L283" s="44">
        <v>1050.7</v>
      </c>
      <c r="M283" s="44">
        <v>1050.7</v>
      </c>
      <c r="N283" s="44">
        <v>1050.7</v>
      </c>
      <c r="O283" s="44">
        <v>1050.7</v>
      </c>
      <c r="P283" s="44">
        <v>1050.7</v>
      </c>
      <c r="Q283" s="44">
        <v>1050.7</v>
      </c>
      <c r="R283" s="44">
        <v>1050.7</v>
      </c>
      <c r="S283" s="44">
        <v>0</v>
      </c>
      <c r="T283" s="44">
        <v>0</v>
      </c>
      <c r="U283" t="s">
        <v>762</v>
      </c>
    </row>
    <row r="284" spans="1:21" x14ac:dyDescent="0.2">
      <c r="A284">
        <v>6182</v>
      </c>
      <c r="B284" s="44">
        <v>1504.98</v>
      </c>
      <c r="C284" s="44">
        <v>1350</v>
      </c>
      <c r="D284" s="44">
        <v>1350</v>
      </c>
      <c r="E284" s="44">
        <v>1350</v>
      </c>
      <c r="F284" s="44">
        <v>1350</v>
      </c>
      <c r="G284" s="44">
        <v>1350</v>
      </c>
      <c r="H284" s="44">
        <v>1350</v>
      </c>
      <c r="I284" s="44">
        <v>1350</v>
      </c>
      <c r="J284" s="44">
        <v>1350</v>
      </c>
      <c r="K284" s="44">
        <v>1513.04</v>
      </c>
      <c r="L284" s="44">
        <v>1350</v>
      </c>
      <c r="M284" s="44">
        <v>1350</v>
      </c>
      <c r="N284" s="44">
        <v>1350</v>
      </c>
      <c r="O284" s="44">
        <v>1350</v>
      </c>
      <c r="P284" s="44">
        <v>1350</v>
      </c>
      <c r="Q284" s="44">
        <v>1350</v>
      </c>
      <c r="R284" s="44">
        <v>1350</v>
      </c>
      <c r="S284" s="44">
        <v>1477.58</v>
      </c>
      <c r="T284" s="44">
        <v>1399.38</v>
      </c>
      <c r="U284" t="s">
        <v>638</v>
      </c>
    </row>
    <row r="285" spans="1:21" x14ac:dyDescent="0.2">
      <c r="A285">
        <v>6184</v>
      </c>
      <c r="B285" s="44">
        <v>2400</v>
      </c>
      <c r="C285" s="44">
        <v>2400</v>
      </c>
      <c r="D285" s="44">
        <v>2400</v>
      </c>
      <c r="E285" s="44">
        <v>6000</v>
      </c>
      <c r="F285" s="44">
        <v>2400</v>
      </c>
      <c r="G285" s="44">
        <v>2400</v>
      </c>
      <c r="H285" s="44">
        <v>2400</v>
      </c>
      <c r="I285" s="44">
        <v>2400</v>
      </c>
      <c r="J285" s="44">
        <v>2400</v>
      </c>
      <c r="K285" s="44">
        <v>2400</v>
      </c>
      <c r="L285" s="44">
        <v>2400</v>
      </c>
      <c r="M285" s="44">
        <v>2400</v>
      </c>
      <c r="N285" s="44">
        <v>2400</v>
      </c>
      <c r="O285" s="44">
        <v>2400</v>
      </c>
      <c r="P285" s="44">
        <v>2400</v>
      </c>
      <c r="Q285" s="44">
        <v>2400</v>
      </c>
      <c r="R285" s="44">
        <v>2400</v>
      </c>
      <c r="S285" s="44">
        <v>3472.34</v>
      </c>
      <c r="T285" s="44">
        <v>2250</v>
      </c>
      <c r="U285" t="s">
        <v>757</v>
      </c>
    </row>
    <row r="286" spans="1:21" x14ac:dyDescent="0.2">
      <c r="A286">
        <v>6185</v>
      </c>
      <c r="B286" s="44">
        <v>4375</v>
      </c>
      <c r="C286" s="44">
        <v>1200</v>
      </c>
      <c r="D286" s="44">
        <v>2359.4299999999998</v>
      </c>
      <c r="E286" s="44">
        <v>1200</v>
      </c>
      <c r="F286" s="44">
        <v>1200</v>
      </c>
      <c r="G286" s="44">
        <v>1200</v>
      </c>
      <c r="H286" s="44">
        <v>1200</v>
      </c>
      <c r="I286" s="44">
        <v>1945.7</v>
      </c>
      <c r="J286" s="44">
        <v>1700</v>
      </c>
      <c r="K286" s="44">
        <v>2501.36</v>
      </c>
      <c r="L286" s="44">
        <v>1200</v>
      </c>
      <c r="M286" s="44">
        <v>1200</v>
      </c>
      <c r="N286" s="44">
        <v>1205.26</v>
      </c>
      <c r="O286" s="44">
        <v>1200</v>
      </c>
      <c r="P286" s="44">
        <v>1200</v>
      </c>
      <c r="Q286" s="44">
        <v>1605.54</v>
      </c>
      <c r="R286" s="44">
        <v>1200</v>
      </c>
      <c r="S286" s="44">
        <v>1937.79</v>
      </c>
      <c r="T286" s="44">
        <v>2159.0500000000002</v>
      </c>
      <c r="U286" t="s">
        <v>510</v>
      </c>
    </row>
    <row r="287" spans="1:21" x14ac:dyDescent="0.2">
      <c r="A287">
        <v>6186</v>
      </c>
      <c r="B287" s="44">
        <v>2434.7800000000002</v>
      </c>
      <c r="C287" s="44">
        <v>2000</v>
      </c>
      <c r="D287" s="44">
        <v>3400</v>
      </c>
      <c r="E287" s="44">
        <v>3310.95</v>
      </c>
      <c r="F287" s="44">
        <v>1150</v>
      </c>
      <c r="G287" s="44">
        <v>1150</v>
      </c>
      <c r="H287" s="44">
        <v>2500</v>
      </c>
      <c r="I287" s="44">
        <v>1150</v>
      </c>
      <c r="J287" s="44">
        <v>1150</v>
      </c>
      <c r="K287" s="44">
        <v>2000</v>
      </c>
      <c r="L287" s="44">
        <v>1150</v>
      </c>
      <c r="M287" s="44">
        <v>1150</v>
      </c>
      <c r="N287" s="44">
        <v>1150</v>
      </c>
      <c r="O287" s="44">
        <v>1150</v>
      </c>
      <c r="P287" s="44">
        <v>1150</v>
      </c>
      <c r="Q287" s="44">
        <v>1150</v>
      </c>
      <c r="R287" s="44">
        <v>2200</v>
      </c>
      <c r="S287" s="44">
        <v>2162.5</v>
      </c>
      <c r="T287" s="44">
        <v>2689.06</v>
      </c>
      <c r="U287" t="s">
        <v>777</v>
      </c>
    </row>
    <row r="288" spans="1:21" x14ac:dyDescent="0.2">
      <c r="A288">
        <v>6187</v>
      </c>
      <c r="B288" s="44">
        <v>1000</v>
      </c>
      <c r="C288" s="44">
        <v>1000</v>
      </c>
      <c r="D288" s="44">
        <v>1000</v>
      </c>
      <c r="E288" s="44">
        <v>1000</v>
      </c>
      <c r="F288" s="44">
        <v>1000</v>
      </c>
      <c r="G288" s="44">
        <v>1000</v>
      </c>
      <c r="H288" s="44">
        <v>1000</v>
      </c>
      <c r="I288" s="44">
        <v>1900</v>
      </c>
      <c r="J288" s="44">
        <v>1000</v>
      </c>
      <c r="K288" s="44">
        <v>1000</v>
      </c>
      <c r="L288" s="44">
        <v>1000</v>
      </c>
      <c r="M288" s="44">
        <v>1000</v>
      </c>
      <c r="N288" s="44">
        <v>1000</v>
      </c>
      <c r="O288" s="44">
        <v>1000</v>
      </c>
      <c r="P288" s="44">
        <v>1000</v>
      </c>
      <c r="Q288" s="44">
        <v>1000</v>
      </c>
      <c r="R288" s="44">
        <v>1000</v>
      </c>
      <c r="S288" s="44">
        <v>1600</v>
      </c>
      <c r="T288" s="44">
        <v>1473.91</v>
      </c>
      <c r="U288" t="s">
        <v>480</v>
      </c>
    </row>
    <row r="289" spans="1:21" x14ac:dyDescent="0.2">
      <c r="A289">
        <v>6188</v>
      </c>
      <c r="B289" s="44">
        <v>1050.7</v>
      </c>
      <c r="C289" s="44">
        <v>1050.7</v>
      </c>
      <c r="D289" s="44">
        <v>1050.7</v>
      </c>
      <c r="E289" s="44">
        <v>1050.7</v>
      </c>
      <c r="F289" s="44">
        <v>1050.7</v>
      </c>
      <c r="G289" s="44">
        <v>1050.7</v>
      </c>
      <c r="H289" s="44">
        <v>1050.7</v>
      </c>
      <c r="I289" s="44">
        <v>1050.7</v>
      </c>
      <c r="J289" s="44">
        <v>1050.7</v>
      </c>
      <c r="K289" s="44">
        <v>1050.7</v>
      </c>
      <c r="L289" s="44">
        <v>1050.7</v>
      </c>
      <c r="M289" s="44">
        <v>1050.7</v>
      </c>
      <c r="N289" s="44">
        <v>1050.7</v>
      </c>
      <c r="O289" s="44">
        <v>1050.7</v>
      </c>
      <c r="P289" s="44">
        <v>1050.7</v>
      </c>
      <c r="Q289" s="44">
        <v>1050.7</v>
      </c>
      <c r="R289" s="44">
        <v>1050.7</v>
      </c>
      <c r="S289" s="44">
        <v>0</v>
      </c>
      <c r="T289" s="44">
        <v>0</v>
      </c>
      <c r="U289" t="s">
        <v>699</v>
      </c>
    </row>
    <row r="290" spans="1:21" x14ac:dyDescent="0.2">
      <c r="A290">
        <v>6189</v>
      </c>
      <c r="B290" s="44">
        <v>1800</v>
      </c>
      <c r="C290" s="44">
        <v>1662.5</v>
      </c>
      <c r="D290" s="44">
        <v>827.35</v>
      </c>
      <c r="E290" s="44">
        <v>2000</v>
      </c>
      <c r="F290" s="44">
        <v>827.35</v>
      </c>
      <c r="G290" s="44">
        <v>1400</v>
      </c>
      <c r="H290" s="44">
        <v>2316.46</v>
      </c>
      <c r="I290" s="44">
        <v>2289.44</v>
      </c>
      <c r="J290" s="44">
        <v>1352</v>
      </c>
      <c r="K290" s="44">
        <v>1216.67</v>
      </c>
      <c r="L290" s="44">
        <v>827.35</v>
      </c>
      <c r="M290" s="44">
        <v>892.13</v>
      </c>
      <c r="N290" s="44">
        <v>827.35</v>
      </c>
      <c r="O290" s="44">
        <v>827.35</v>
      </c>
      <c r="P290" s="44">
        <v>827.35</v>
      </c>
      <c r="Q290" s="44">
        <v>2121.5300000000002</v>
      </c>
      <c r="R290" s="44">
        <v>2250</v>
      </c>
      <c r="S290" s="44">
        <v>1248.8</v>
      </c>
      <c r="T290" s="44">
        <v>1380.58</v>
      </c>
      <c r="U290" t="s">
        <v>599</v>
      </c>
    </row>
    <row r="291" spans="1:21" x14ac:dyDescent="0.2">
      <c r="A291">
        <v>6191</v>
      </c>
      <c r="B291" s="44">
        <v>1050.7</v>
      </c>
      <c r="C291" s="44">
        <v>1050.7</v>
      </c>
      <c r="D291" s="44">
        <v>1050.7</v>
      </c>
      <c r="E291" s="44">
        <v>1050.7</v>
      </c>
      <c r="F291" s="44">
        <v>1050.7</v>
      </c>
      <c r="G291" s="44">
        <v>1050.7</v>
      </c>
      <c r="H291" s="44">
        <v>1050.7</v>
      </c>
      <c r="I291" s="44">
        <v>1050.7</v>
      </c>
      <c r="J291" s="44">
        <v>1050.7</v>
      </c>
      <c r="K291" s="44">
        <v>1050.7</v>
      </c>
      <c r="L291" s="44">
        <v>1050.7</v>
      </c>
      <c r="M291" s="44">
        <v>1050.7</v>
      </c>
      <c r="N291" s="44">
        <v>1050.7</v>
      </c>
      <c r="O291" s="44">
        <v>1050.7</v>
      </c>
      <c r="P291" s="44">
        <v>1050.7</v>
      </c>
      <c r="Q291" s="44">
        <v>1050.7</v>
      </c>
      <c r="R291" s="44">
        <v>1050.7</v>
      </c>
      <c r="S291" s="44">
        <v>0</v>
      </c>
      <c r="T291" s="44">
        <v>0</v>
      </c>
      <c r="U291" t="s">
        <v>456</v>
      </c>
    </row>
    <row r="292" spans="1:21" x14ac:dyDescent="0.2">
      <c r="A292">
        <v>6192</v>
      </c>
      <c r="B292" s="44">
        <v>1554.96</v>
      </c>
      <c r="C292" s="44">
        <v>1500</v>
      </c>
      <c r="D292" s="44">
        <v>1140</v>
      </c>
      <c r="E292" s="44">
        <v>1140</v>
      </c>
      <c r="F292" s="44">
        <v>1140</v>
      </c>
      <c r="G292" s="44">
        <v>1140</v>
      </c>
      <c r="H292" s="44">
        <v>1140</v>
      </c>
      <c r="I292" s="44">
        <v>1207.8699999999999</v>
      </c>
      <c r="J292" s="44">
        <v>1200</v>
      </c>
      <c r="K292" s="44">
        <v>2200</v>
      </c>
      <c r="L292" s="44">
        <v>1140</v>
      </c>
      <c r="M292" s="44">
        <v>1140</v>
      </c>
      <c r="N292" s="44">
        <v>1140</v>
      </c>
      <c r="O292" s="44">
        <v>1140</v>
      </c>
      <c r="P292" s="44">
        <v>1140</v>
      </c>
      <c r="Q292" s="44">
        <v>1140</v>
      </c>
      <c r="R292" s="44">
        <v>1140</v>
      </c>
      <c r="S292" s="44">
        <v>1285.94</v>
      </c>
      <c r="T292" s="44">
        <v>1247.6300000000001</v>
      </c>
      <c r="U292" t="s">
        <v>613</v>
      </c>
    </row>
    <row r="293" spans="1:21" x14ac:dyDescent="0.2">
      <c r="A293">
        <v>6193</v>
      </c>
      <c r="B293" s="44">
        <v>1050.7</v>
      </c>
      <c r="C293" s="44">
        <v>1050.7</v>
      </c>
      <c r="D293" s="44">
        <v>1050.7</v>
      </c>
      <c r="E293" s="44">
        <v>1050.7</v>
      </c>
      <c r="F293" s="44">
        <v>1050.7</v>
      </c>
      <c r="G293" s="44">
        <v>1050.7</v>
      </c>
      <c r="H293" s="44">
        <v>1050.7</v>
      </c>
      <c r="I293" s="44">
        <v>1050.7</v>
      </c>
      <c r="J293" s="44">
        <v>1050.7</v>
      </c>
      <c r="K293" s="44">
        <v>1050.7</v>
      </c>
      <c r="L293" s="44">
        <v>1050.7</v>
      </c>
      <c r="M293" s="44">
        <v>1050.7</v>
      </c>
      <c r="N293" s="44">
        <v>1050.7</v>
      </c>
      <c r="O293" s="44">
        <v>1050.7</v>
      </c>
      <c r="P293" s="44">
        <v>1050.7</v>
      </c>
      <c r="Q293" s="44">
        <v>1050.7</v>
      </c>
      <c r="R293" s="44">
        <v>1050.7</v>
      </c>
      <c r="S293" s="44">
        <v>0</v>
      </c>
      <c r="T293" s="44">
        <v>0</v>
      </c>
      <c r="U293" t="s">
        <v>516</v>
      </c>
    </row>
    <row r="294" spans="1:21" x14ac:dyDescent="0.2">
      <c r="A294">
        <v>6194</v>
      </c>
      <c r="B294" s="44">
        <v>1750</v>
      </c>
      <c r="C294" s="44">
        <v>1750</v>
      </c>
      <c r="D294" s="44">
        <v>2500</v>
      </c>
      <c r="E294" s="44">
        <v>1750</v>
      </c>
      <c r="F294" s="44">
        <v>1750</v>
      </c>
      <c r="G294" s="44">
        <v>1750</v>
      </c>
      <c r="H294" s="44">
        <v>1750</v>
      </c>
      <c r="I294" s="44">
        <v>1750</v>
      </c>
      <c r="J294" s="44">
        <v>1750</v>
      </c>
      <c r="K294" s="44">
        <v>1750</v>
      </c>
      <c r="L294" s="44">
        <v>1750</v>
      </c>
      <c r="M294" s="44">
        <v>1750</v>
      </c>
      <c r="N294" s="44">
        <v>1750</v>
      </c>
      <c r="O294" s="44">
        <v>1750</v>
      </c>
      <c r="P294" s="44">
        <v>1750</v>
      </c>
      <c r="Q294" s="44">
        <v>1750</v>
      </c>
      <c r="R294" s="44">
        <v>1750</v>
      </c>
      <c r="S294" s="44">
        <v>2256.7600000000002</v>
      </c>
      <c r="T294" s="44">
        <v>1450</v>
      </c>
      <c r="U294" t="s">
        <v>521</v>
      </c>
    </row>
    <row r="295" spans="1:21" x14ac:dyDescent="0.2">
      <c r="A295">
        <v>6195</v>
      </c>
      <c r="B295" s="44">
        <v>1050.7</v>
      </c>
      <c r="C295" s="44">
        <v>1050.7</v>
      </c>
      <c r="D295" s="44">
        <v>1050.7</v>
      </c>
      <c r="E295" s="44">
        <v>1050.7</v>
      </c>
      <c r="F295" s="44">
        <v>1050.7</v>
      </c>
      <c r="G295" s="44">
        <v>1050.7</v>
      </c>
      <c r="H295" s="44">
        <v>1050.7</v>
      </c>
      <c r="I295" s="44">
        <v>1050.7</v>
      </c>
      <c r="J295" s="44">
        <v>1050.7</v>
      </c>
      <c r="K295" s="44">
        <v>1050.7</v>
      </c>
      <c r="L295" s="44">
        <v>1050.7</v>
      </c>
      <c r="M295" s="44">
        <v>1050.7</v>
      </c>
      <c r="N295" s="44">
        <v>1050.7</v>
      </c>
      <c r="O295" s="44">
        <v>1050.7</v>
      </c>
      <c r="P295" s="44">
        <v>1050.7</v>
      </c>
      <c r="Q295" s="44">
        <v>1050.7</v>
      </c>
      <c r="R295" s="44">
        <v>1050.7</v>
      </c>
      <c r="S295" s="44">
        <v>0</v>
      </c>
      <c r="T295" s="44">
        <v>0</v>
      </c>
      <c r="U295" t="s">
        <v>695</v>
      </c>
    </row>
    <row r="296" spans="1:21" x14ac:dyDescent="0.2">
      <c r="A296">
        <v>6196</v>
      </c>
      <c r="B296" s="44">
        <v>778.21</v>
      </c>
      <c r="C296" s="44">
        <v>778.21</v>
      </c>
      <c r="D296" s="44">
        <v>778.21</v>
      </c>
      <c r="E296" s="44">
        <v>778.21</v>
      </c>
      <c r="F296" s="44">
        <v>1300</v>
      </c>
      <c r="G296" s="44">
        <v>1400</v>
      </c>
      <c r="H296" s="44">
        <v>2000</v>
      </c>
      <c r="I296" s="44">
        <v>2670.94</v>
      </c>
      <c r="J296" s="44">
        <v>1800</v>
      </c>
      <c r="K296" s="44">
        <v>2094.71</v>
      </c>
      <c r="L296" s="44">
        <v>778.21</v>
      </c>
      <c r="M296" s="44">
        <v>778.21</v>
      </c>
      <c r="N296" s="44">
        <v>778.21</v>
      </c>
      <c r="O296" s="44">
        <v>778.21</v>
      </c>
      <c r="P296" s="44">
        <v>778.21</v>
      </c>
      <c r="Q296" s="44">
        <v>778.21</v>
      </c>
      <c r="R296" s="44">
        <v>778.21</v>
      </c>
      <c r="S296" s="44">
        <v>1231.21</v>
      </c>
      <c r="T296" s="44">
        <v>983.91</v>
      </c>
      <c r="U296" t="s">
        <v>560</v>
      </c>
    </row>
    <row r="297" spans="1:21" x14ac:dyDescent="0.2">
      <c r="A297">
        <v>6197</v>
      </c>
      <c r="B297" s="44">
        <v>1963.78</v>
      </c>
      <c r="C297" s="44">
        <v>1963.78</v>
      </c>
      <c r="D297" s="44">
        <v>1963.78</v>
      </c>
      <c r="E297" s="44">
        <v>1963.78</v>
      </c>
      <c r="F297" s="44">
        <v>1963.78</v>
      </c>
      <c r="G297" s="44">
        <v>1963.78</v>
      </c>
      <c r="H297" s="44">
        <v>1963.78</v>
      </c>
      <c r="I297" s="44">
        <v>1963.78</v>
      </c>
      <c r="J297" s="44">
        <v>1963.78</v>
      </c>
      <c r="K297" s="44">
        <v>2020.69</v>
      </c>
      <c r="L297" s="44">
        <v>1963.78</v>
      </c>
      <c r="M297" s="44">
        <v>1963.78</v>
      </c>
      <c r="N297" s="44">
        <v>1963.78</v>
      </c>
      <c r="O297" s="44">
        <v>1963.78</v>
      </c>
      <c r="P297" s="44">
        <v>1963.78</v>
      </c>
      <c r="Q297" s="44">
        <v>1963.78</v>
      </c>
      <c r="R297" s="44">
        <v>1963.78</v>
      </c>
      <c r="S297" s="44">
        <v>1967.1</v>
      </c>
      <c r="T297" s="44">
        <v>2199.66</v>
      </c>
      <c r="U297" t="s">
        <v>585</v>
      </c>
    </row>
    <row r="298" spans="1:21" x14ac:dyDescent="0.2">
      <c r="A298">
        <v>6199</v>
      </c>
      <c r="B298" s="44">
        <v>1700</v>
      </c>
      <c r="C298" s="44">
        <v>754.11</v>
      </c>
      <c r="D298" s="44">
        <v>754.11</v>
      </c>
      <c r="E298" s="44">
        <v>754.11</v>
      </c>
      <c r="F298" s="44">
        <v>754.11</v>
      </c>
      <c r="G298" s="44">
        <v>754.11</v>
      </c>
      <c r="H298" s="44">
        <v>754.11</v>
      </c>
      <c r="I298" s="44">
        <v>2325.73</v>
      </c>
      <c r="J298" s="44">
        <v>1400</v>
      </c>
      <c r="K298" s="44">
        <v>754.11</v>
      </c>
      <c r="L298" s="44">
        <v>754.11</v>
      </c>
      <c r="M298" s="44">
        <v>1078.8399999999999</v>
      </c>
      <c r="N298" s="44">
        <v>754.11</v>
      </c>
      <c r="O298" s="44">
        <v>754.11</v>
      </c>
      <c r="P298" s="44">
        <v>754.11</v>
      </c>
      <c r="Q298" s="44">
        <v>754.11</v>
      </c>
      <c r="R298" s="44">
        <v>754.11</v>
      </c>
      <c r="S298" s="44">
        <v>1121.25</v>
      </c>
      <c r="T298" s="44">
        <v>1239.8900000000001</v>
      </c>
      <c r="U298" t="s">
        <v>758</v>
      </c>
    </row>
    <row r="299" spans="1:21" x14ac:dyDescent="0.2">
      <c r="A299">
        <v>6200</v>
      </c>
      <c r="B299" s="44">
        <v>1050.7</v>
      </c>
      <c r="C299" s="44">
        <v>1050.7</v>
      </c>
      <c r="D299" s="44">
        <v>1050.7</v>
      </c>
      <c r="E299" s="44">
        <v>1050.7</v>
      </c>
      <c r="F299" s="44">
        <v>1050.7</v>
      </c>
      <c r="G299" s="44">
        <v>1050.7</v>
      </c>
      <c r="H299" s="44">
        <v>1050.7</v>
      </c>
      <c r="I299" s="44">
        <v>1050.7</v>
      </c>
      <c r="J299" s="44">
        <v>1050.7</v>
      </c>
      <c r="K299" s="44">
        <v>1050.7</v>
      </c>
      <c r="L299" s="44">
        <v>1050.7</v>
      </c>
      <c r="M299" s="44">
        <v>1050.7</v>
      </c>
      <c r="N299" s="44">
        <v>1050.7</v>
      </c>
      <c r="O299" s="44">
        <v>1050.7</v>
      </c>
      <c r="P299" s="44">
        <v>1050.7</v>
      </c>
      <c r="Q299" s="44">
        <v>1050.7</v>
      </c>
      <c r="R299" s="44">
        <v>1050.7</v>
      </c>
      <c r="S299" s="44">
        <v>0</v>
      </c>
      <c r="T299" s="44">
        <v>0</v>
      </c>
      <c r="U299" t="s">
        <v>1266</v>
      </c>
    </row>
    <row r="300" spans="1:21" x14ac:dyDescent="0.2">
      <c r="A300">
        <v>6451</v>
      </c>
      <c r="B300" s="44">
        <v>1050.7</v>
      </c>
      <c r="C300" s="44">
        <v>1050.7</v>
      </c>
      <c r="D300" s="44">
        <v>1050.7</v>
      </c>
      <c r="E300" s="44">
        <v>1050.7</v>
      </c>
      <c r="F300" s="44">
        <v>1050.7</v>
      </c>
      <c r="G300" s="44">
        <v>1050.7</v>
      </c>
      <c r="H300" s="44">
        <v>1050.7</v>
      </c>
      <c r="I300" s="44">
        <v>1050.7</v>
      </c>
      <c r="J300" s="44">
        <v>1050.7</v>
      </c>
      <c r="K300" s="44">
        <v>1050.7</v>
      </c>
      <c r="L300" s="44">
        <v>1050.7</v>
      </c>
      <c r="M300" s="44">
        <v>1050.7</v>
      </c>
      <c r="N300" s="44">
        <v>1050.7</v>
      </c>
      <c r="O300" s="44">
        <v>1050.7</v>
      </c>
      <c r="P300" s="44">
        <v>1050.7</v>
      </c>
      <c r="Q300" s="44">
        <v>1050.7</v>
      </c>
      <c r="R300" s="44">
        <v>1050.7</v>
      </c>
      <c r="S300" s="44">
        <v>0</v>
      </c>
      <c r="T300" s="44">
        <v>0</v>
      </c>
      <c r="U300" t="s">
        <v>835</v>
      </c>
    </row>
    <row r="301" spans="1:21" x14ac:dyDescent="0.2">
      <c r="A301">
        <v>6999</v>
      </c>
      <c r="B301" s="44">
        <v>1980.85</v>
      </c>
      <c r="C301" s="44">
        <v>2125.42</v>
      </c>
      <c r="D301" s="44">
        <v>3207.05</v>
      </c>
      <c r="E301" s="44">
        <v>6447.01</v>
      </c>
      <c r="F301" s="44">
        <v>1328.68</v>
      </c>
      <c r="G301" s="44">
        <v>1330.09</v>
      </c>
      <c r="H301" s="44">
        <v>1562.3</v>
      </c>
      <c r="I301" s="44">
        <v>1679.99</v>
      </c>
      <c r="J301" s="44">
        <v>729.26</v>
      </c>
      <c r="K301" s="44">
        <v>1551.09</v>
      </c>
      <c r="L301" s="44">
        <v>630.29</v>
      </c>
      <c r="M301" s="44">
        <v>487.89</v>
      </c>
      <c r="N301" s="44">
        <v>312.02</v>
      </c>
      <c r="O301" s="44">
        <v>271.5</v>
      </c>
      <c r="P301" s="44">
        <v>1242.95</v>
      </c>
      <c r="Q301" s="44">
        <v>1681.77</v>
      </c>
      <c r="R301" s="44">
        <v>704.77</v>
      </c>
      <c r="S301" s="44">
        <v>1050.7</v>
      </c>
      <c r="T301" s="44">
        <v>998.72</v>
      </c>
      <c r="U301" t="s">
        <v>730</v>
      </c>
    </row>
    <row r="302" spans="1:21" x14ac:dyDescent="0.2">
      <c r="A302">
        <v>7001</v>
      </c>
      <c r="B302" s="44">
        <v>3000</v>
      </c>
      <c r="C302" s="44">
        <v>1500</v>
      </c>
      <c r="D302" s="44">
        <v>2785.35</v>
      </c>
      <c r="E302" s="44">
        <v>6000</v>
      </c>
      <c r="F302" s="44">
        <v>188.3</v>
      </c>
      <c r="G302" s="44">
        <v>1400</v>
      </c>
      <c r="H302" s="44">
        <v>2278.0700000000002</v>
      </c>
      <c r="I302" s="44">
        <v>2156.0100000000002</v>
      </c>
      <c r="J302" s="44">
        <v>1263.42</v>
      </c>
      <c r="K302" s="44">
        <v>2011.11</v>
      </c>
      <c r="L302" s="44">
        <v>1000</v>
      </c>
      <c r="M302" s="44">
        <v>188.3</v>
      </c>
      <c r="N302" s="44">
        <v>227.9</v>
      </c>
      <c r="O302" s="44">
        <v>188.3</v>
      </c>
      <c r="P302" s="44">
        <v>1600</v>
      </c>
      <c r="Q302" s="44">
        <v>1800</v>
      </c>
      <c r="R302" s="44">
        <v>445.66</v>
      </c>
      <c r="S302" s="44">
        <v>249.26</v>
      </c>
      <c r="T302" s="44">
        <v>247.52</v>
      </c>
      <c r="U302" t="s">
        <v>619</v>
      </c>
    </row>
    <row r="303" spans="1:21" x14ac:dyDescent="0.2">
      <c r="A303">
        <v>7002</v>
      </c>
      <c r="B303" s="44">
        <v>266.81</v>
      </c>
      <c r="C303" s="44">
        <v>266.81</v>
      </c>
      <c r="D303" s="44">
        <v>266.81</v>
      </c>
      <c r="E303" s="44">
        <v>266.81</v>
      </c>
      <c r="F303" s="44">
        <v>266.81</v>
      </c>
      <c r="G303" s="44">
        <v>266.81</v>
      </c>
      <c r="H303" s="44">
        <v>266.81</v>
      </c>
      <c r="I303" s="44">
        <v>266.81</v>
      </c>
      <c r="J303" s="44">
        <v>266.81</v>
      </c>
      <c r="K303" s="44">
        <v>266.81</v>
      </c>
      <c r="L303" s="44">
        <v>275</v>
      </c>
      <c r="M303" s="44">
        <v>275</v>
      </c>
      <c r="N303" s="44">
        <v>266.81</v>
      </c>
      <c r="O303" s="44">
        <v>266.81</v>
      </c>
      <c r="P303" s="44">
        <v>266.81</v>
      </c>
      <c r="Q303" s="44">
        <v>266.81</v>
      </c>
      <c r="R303" s="44">
        <v>266.81</v>
      </c>
      <c r="S303" s="44">
        <v>267.88</v>
      </c>
      <c r="T303" s="44">
        <v>267.83999999999997</v>
      </c>
      <c r="U303" t="s">
        <v>739</v>
      </c>
    </row>
    <row r="304" spans="1:21" x14ac:dyDescent="0.2">
      <c r="A304">
        <v>7003</v>
      </c>
      <c r="B304" s="44">
        <v>650.16</v>
      </c>
      <c r="C304" s="44">
        <v>650.16</v>
      </c>
      <c r="D304" s="44">
        <v>650.16</v>
      </c>
      <c r="E304" s="44">
        <v>650.16</v>
      </c>
      <c r="F304" s="44">
        <v>650.16</v>
      </c>
      <c r="G304" s="44">
        <v>650.16</v>
      </c>
      <c r="H304" s="44">
        <v>650.16</v>
      </c>
      <c r="I304" s="44">
        <v>650.16</v>
      </c>
      <c r="J304" s="44">
        <v>650.16</v>
      </c>
      <c r="K304" s="44">
        <v>650.16</v>
      </c>
      <c r="L304" s="44">
        <v>650.16</v>
      </c>
      <c r="M304" s="44">
        <v>650.16</v>
      </c>
      <c r="N304" s="44">
        <v>650.16</v>
      </c>
      <c r="O304" s="44">
        <v>650.16</v>
      </c>
      <c r="P304" s="44">
        <v>650.16</v>
      </c>
      <c r="Q304" s="44">
        <v>650.16</v>
      </c>
      <c r="R304" s="44">
        <v>650.16</v>
      </c>
      <c r="S304" s="44">
        <v>0</v>
      </c>
      <c r="T304" s="44">
        <v>0</v>
      </c>
      <c r="U304" t="s">
        <v>497</v>
      </c>
    </row>
    <row r="305" spans="1:21" x14ac:dyDescent="0.2">
      <c r="A305">
        <v>7004</v>
      </c>
      <c r="B305" s="44">
        <v>1297.1300000000001</v>
      </c>
      <c r="C305" s="44">
        <v>1298.78</v>
      </c>
      <c r="D305" s="44">
        <v>2355.88</v>
      </c>
      <c r="E305" s="44">
        <v>2841.07</v>
      </c>
      <c r="F305" s="44">
        <v>943.46</v>
      </c>
      <c r="G305" s="44">
        <v>970.73</v>
      </c>
      <c r="H305" s="44">
        <v>1320.86</v>
      </c>
      <c r="I305" s="44">
        <v>1480.98</v>
      </c>
      <c r="J305" s="44">
        <v>582.77</v>
      </c>
      <c r="K305" s="44">
        <v>1392.17</v>
      </c>
      <c r="L305" s="44">
        <v>547</v>
      </c>
      <c r="M305" s="44">
        <v>474.14</v>
      </c>
      <c r="N305" s="44">
        <v>399.5</v>
      </c>
      <c r="O305" s="44">
        <v>407.03</v>
      </c>
      <c r="P305" s="44">
        <v>1106.25</v>
      </c>
      <c r="Q305" s="44">
        <v>1835.54</v>
      </c>
      <c r="R305" s="44">
        <v>641.07000000000005</v>
      </c>
      <c r="S305" s="44">
        <v>1001.91</v>
      </c>
      <c r="T305" s="44">
        <v>978.34</v>
      </c>
      <c r="U305" t="s">
        <v>740</v>
      </c>
    </row>
    <row r="306" spans="1:21" x14ac:dyDescent="0.2">
      <c r="A306">
        <v>7005</v>
      </c>
      <c r="B306" s="44">
        <v>650.16</v>
      </c>
      <c r="C306" s="44">
        <v>650.16</v>
      </c>
      <c r="D306" s="44">
        <v>650.16</v>
      </c>
      <c r="E306" s="44">
        <v>650.16</v>
      </c>
      <c r="F306" s="44">
        <v>650.16</v>
      </c>
      <c r="G306" s="44">
        <v>650.16</v>
      </c>
      <c r="H306" s="44">
        <v>650.16</v>
      </c>
      <c r="I306" s="44">
        <v>650.16</v>
      </c>
      <c r="J306" s="44">
        <v>650.16</v>
      </c>
      <c r="K306" s="44">
        <v>650.16</v>
      </c>
      <c r="L306" s="44">
        <v>650.16</v>
      </c>
      <c r="M306" s="44">
        <v>650.16</v>
      </c>
      <c r="N306" s="44">
        <v>650.16</v>
      </c>
      <c r="O306" s="44">
        <v>650.16</v>
      </c>
      <c r="P306" s="44">
        <v>650.16</v>
      </c>
      <c r="Q306" s="44">
        <v>650.16</v>
      </c>
      <c r="R306" s="44">
        <v>650.16</v>
      </c>
      <c r="S306" s="44">
        <v>0</v>
      </c>
      <c r="T306" s="44">
        <v>0</v>
      </c>
      <c r="U306" t="s">
        <v>501</v>
      </c>
    </row>
    <row r="307" spans="1:21" x14ac:dyDescent="0.2">
      <c r="A307">
        <v>7006</v>
      </c>
      <c r="B307" s="44">
        <v>1711.18</v>
      </c>
      <c r="C307" s="44">
        <v>1200</v>
      </c>
      <c r="D307" s="44">
        <v>1252.99</v>
      </c>
      <c r="E307" s="44">
        <v>1813.27</v>
      </c>
      <c r="F307" s="44">
        <v>421.76</v>
      </c>
      <c r="G307" s="44">
        <v>324.74</v>
      </c>
      <c r="H307" s="44">
        <v>1467.66</v>
      </c>
      <c r="I307" s="44">
        <v>1573.34</v>
      </c>
      <c r="J307" s="44">
        <v>530.25</v>
      </c>
      <c r="K307" s="44">
        <v>1736.59</v>
      </c>
      <c r="L307" s="44">
        <v>550.61</v>
      </c>
      <c r="M307" s="44">
        <v>398.4</v>
      </c>
      <c r="N307" s="44">
        <v>324.74</v>
      </c>
      <c r="O307" s="44">
        <v>324.74</v>
      </c>
      <c r="P307" s="44">
        <v>324.74</v>
      </c>
      <c r="Q307" s="44">
        <v>324.74</v>
      </c>
      <c r="R307" s="44">
        <v>454.69</v>
      </c>
      <c r="S307" s="44">
        <v>403.25</v>
      </c>
      <c r="T307" s="44">
        <v>410.28</v>
      </c>
      <c r="U307" t="s">
        <v>502</v>
      </c>
    </row>
    <row r="308" spans="1:21" x14ac:dyDescent="0.2">
      <c r="A308">
        <v>7007</v>
      </c>
      <c r="B308" s="44">
        <v>650.16</v>
      </c>
      <c r="C308" s="44">
        <v>650.16</v>
      </c>
      <c r="D308" s="44">
        <v>650.16</v>
      </c>
      <c r="E308" s="44">
        <v>650.16</v>
      </c>
      <c r="F308" s="44">
        <v>650.16</v>
      </c>
      <c r="G308" s="44">
        <v>650.16</v>
      </c>
      <c r="H308" s="44">
        <v>650.16</v>
      </c>
      <c r="I308" s="44">
        <v>650.16</v>
      </c>
      <c r="J308" s="44">
        <v>650.16</v>
      </c>
      <c r="K308" s="44">
        <v>650.16</v>
      </c>
      <c r="L308" s="44">
        <v>650.16</v>
      </c>
      <c r="M308" s="44">
        <v>650.16</v>
      </c>
      <c r="N308" s="44">
        <v>650.16</v>
      </c>
      <c r="O308" s="44">
        <v>650.16</v>
      </c>
      <c r="P308" s="44">
        <v>650.16</v>
      </c>
      <c r="Q308" s="44">
        <v>650.16</v>
      </c>
      <c r="R308" s="44">
        <v>650.16</v>
      </c>
      <c r="S308" s="44">
        <v>0</v>
      </c>
      <c r="T308" s="44">
        <v>0</v>
      </c>
      <c r="U308" t="s">
        <v>533</v>
      </c>
    </row>
    <row r="309" spans="1:21" x14ac:dyDescent="0.2">
      <c r="A309">
        <v>7008</v>
      </c>
      <c r="B309" s="44">
        <v>2207.9</v>
      </c>
      <c r="C309" s="44">
        <v>2207.9</v>
      </c>
      <c r="D309" s="44">
        <v>2207.9</v>
      </c>
      <c r="E309" s="44">
        <v>2207.9</v>
      </c>
      <c r="F309" s="44">
        <v>2207.9</v>
      </c>
      <c r="G309" s="44">
        <v>2207.9</v>
      </c>
      <c r="H309" s="44">
        <v>2207.9</v>
      </c>
      <c r="I309" s="44">
        <v>2207.9</v>
      </c>
      <c r="J309" s="44">
        <v>2207.9</v>
      </c>
      <c r="K309" s="44">
        <v>2207.9</v>
      </c>
      <c r="L309" s="44">
        <v>2207.9</v>
      </c>
      <c r="M309" s="44">
        <v>2207.9</v>
      </c>
      <c r="N309" s="44">
        <v>2207.9</v>
      </c>
      <c r="O309" s="44">
        <v>2207.9</v>
      </c>
      <c r="P309" s="44">
        <v>2207.9</v>
      </c>
      <c r="Q309" s="44">
        <v>2207.9</v>
      </c>
      <c r="R309" s="44">
        <v>2207.9</v>
      </c>
      <c r="S309" s="44">
        <v>2207.9</v>
      </c>
      <c r="T309" s="44">
        <v>2113.71</v>
      </c>
      <c r="U309" t="s">
        <v>545</v>
      </c>
    </row>
    <row r="310" spans="1:21" x14ac:dyDescent="0.2">
      <c r="A310">
        <v>7009</v>
      </c>
      <c r="B310" s="44">
        <v>650.16</v>
      </c>
      <c r="C310" s="44">
        <v>650.16</v>
      </c>
      <c r="D310" s="44">
        <v>650.16</v>
      </c>
      <c r="E310" s="44">
        <v>650.16</v>
      </c>
      <c r="F310" s="44">
        <v>650.16</v>
      </c>
      <c r="G310" s="44">
        <v>650.16</v>
      </c>
      <c r="H310" s="44">
        <v>650.16</v>
      </c>
      <c r="I310" s="44">
        <v>650.16</v>
      </c>
      <c r="J310" s="44">
        <v>650.16</v>
      </c>
      <c r="K310" s="44">
        <v>650.16</v>
      </c>
      <c r="L310" s="44">
        <v>650.16</v>
      </c>
      <c r="M310" s="44">
        <v>650.16</v>
      </c>
      <c r="N310" s="44">
        <v>650.16</v>
      </c>
      <c r="O310" s="44">
        <v>650.16</v>
      </c>
      <c r="P310" s="44">
        <v>650.16</v>
      </c>
      <c r="Q310" s="44">
        <v>650.16</v>
      </c>
      <c r="R310" s="44">
        <v>650.16</v>
      </c>
      <c r="S310" s="44">
        <v>0</v>
      </c>
      <c r="T310" s="44">
        <v>0</v>
      </c>
      <c r="U310" t="s">
        <v>547</v>
      </c>
    </row>
    <row r="311" spans="1:21" x14ac:dyDescent="0.2">
      <c r="A311">
        <v>7010</v>
      </c>
      <c r="B311" s="44">
        <v>1208.6099999999999</v>
      </c>
      <c r="C311" s="44">
        <v>287.08</v>
      </c>
      <c r="D311" s="44">
        <v>1083.19</v>
      </c>
      <c r="E311" s="44">
        <v>287.08</v>
      </c>
      <c r="F311" s="44">
        <v>287.08</v>
      </c>
      <c r="G311" s="44">
        <v>287.08</v>
      </c>
      <c r="H311" s="44">
        <v>287.08</v>
      </c>
      <c r="I311" s="44">
        <v>287.08</v>
      </c>
      <c r="J311" s="44">
        <v>1550</v>
      </c>
      <c r="K311" s="44">
        <v>287.08</v>
      </c>
      <c r="L311" s="44">
        <v>305.63</v>
      </c>
      <c r="M311" s="44">
        <v>300</v>
      </c>
      <c r="N311" s="44">
        <v>290.24</v>
      </c>
      <c r="O311" s="44">
        <v>287.08</v>
      </c>
      <c r="P311" s="44">
        <v>287.08</v>
      </c>
      <c r="Q311" s="44">
        <v>287.08</v>
      </c>
      <c r="R311" s="44">
        <v>287.08</v>
      </c>
      <c r="S311" s="44">
        <v>290.58</v>
      </c>
      <c r="T311" s="44">
        <v>267.22000000000003</v>
      </c>
      <c r="U311" t="s">
        <v>549</v>
      </c>
    </row>
    <row r="312" spans="1:21" x14ac:dyDescent="0.2">
      <c r="A312">
        <v>7011</v>
      </c>
      <c r="B312" s="44">
        <v>2028.91</v>
      </c>
      <c r="C312" s="44">
        <v>1441</v>
      </c>
      <c r="D312" s="44">
        <v>2071.46</v>
      </c>
      <c r="E312" s="44">
        <v>570.94000000000005</v>
      </c>
      <c r="F312" s="44">
        <v>620.54999999999995</v>
      </c>
      <c r="G312" s="44">
        <v>2000</v>
      </c>
      <c r="H312" s="44">
        <v>673.34</v>
      </c>
      <c r="I312" s="44">
        <v>1149.07</v>
      </c>
      <c r="J312" s="44">
        <v>1250</v>
      </c>
      <c r="K312" s="44">
        <v>570.94000000000005</v>
      </c>
      <c r="L312" s="44">
        <v>630.36</v>
      </c>
      <c r="M312" s="44">
        <v>570.94000000000005</v>
      </c>
      <c r="N312" s="44">
        <v>570.94000000000005</v>
      </c>
      <c r="O312" s="44">
        <v>570.94000000000005</v>
      </c>
      <c r="P312" s="44">
        <v>570.94000000000005</v>
      </c>
      <c r="Q312" s="44">
        <v>570.94000000000005</v>
      </c>
      <c r="R312" s="44">
        <v>570.94000000000005</v>
      </c>
      <c r="S312" s="44">
        <v>669.12</v>
      </c>
      <c r="T312" s="44">
        <v>710.19</v>
      </c>
      <c r="U312" t="s">
        <v>556</v>
      </c>
    </row>
    <row r="313" spans="1:21" x14ac:dyDescent="0.2">
      <c r="A313">
        <v>7012</v>
      </c>
      <c r="B313" s="44">
        <v>2434.96</v>
      </c>
      <c r="C313" s="44">
        <v>2434.96</v>
      </c>
      <c r="D313" s="44">
        <v>2434.96</v>
      </c>
      <c r="E313" s="44">
        <v>2434.96</v>
      </c>
      <c r="F313" s="44">
        <v>2434.96</v>
      </c>
      <c r="G313" s="44">
        <v>2434.96</v>
      </c>
      <c r="H313" s="44">
        <v>2434.96</v>
      </c>
      <c r="I313" s="44">
        <v>2434.96</v>
      </c>
      <c r="J313" s="44">
        <v>2434.96</v>
      </c>
      <c r="K313" s="44">
        <v>2434.96</v>
      </c>
      <c r="L313" s="44">
        <v>2434.96</v>
      </c>
      <c r="M313" s="44">
        <v>2434.96</v>
      </c>
      <c r="N313" s="44">
        <v>2434.96</v>
      </c>
      <c r="O313" s="44">
        <v>2434.96</v>
      </c>
      <c r="P313" s="44">
        <v>2434.96</v>
      </c>
      <c r="Q313" s="44">
        <v>2434.96</v>
      </c>
      <c r="R313" s="44">
        <v>2434.96</v>
      </c>
      <c r="S313" s="44">
        <v>2434.96</v>
      </c>
      <c r="T313" s="44">
        <v>2365.06</v>
      </c>
      <c r="U313" t="s">
        <v>745</v>
      </c>
    </row>
    <row r="314" spans="1:21" x14ac:dyDescent="0.2">
      <c r="A314">
        <v>7013</v>
      </c>
      <c r="B314" s="44">
        <v>650.16</v>
      </c>
      <c r="C314" s="44">
        <v>650.16</v>
      </c>
      <c r="D314" s="44">
        <v>650.16</v>
      </c>
      <c r="E314" s="44">
        <v>650.16</v>
      </c>
      <c r="F314" s="44">
        <v>650.16</v>
      </c>
      <c r="G314" s="44">
        <v>650.16</v>
      </c>
      <c r="H314" s="44">
        <v>650.16</v>
      </c>
      <c r="I314" s="44">
        <v>650.16</v>
      </c>
      <c r="J314" s="44">
        <v>650.16</v>
      </c>
      <c r="K314" s="44">
        <v>650.16</v>
      </c>
      <c r="L314" s="44">
        <v>650.16</v>
      </c>
      <c r="M314" s="44">
        <v>650.16</v>
      </c>
      <c r="N314" s="44">
        <v>650.16</v>
      </c>
      <c r="O314" s="44">
        <v>650.16</v>
      </c>
      <c r="P314" s="44">
        <v>650.16</v>
      </c>
      <c r="Q314" s="44">
        <v>650.16</v>
      </c>
      <c r="R314" s="44">
        <v>650.16</v>
      </c>
      <c r="S314" s="44">
        <v>0</v>
      </c>
      <c r="T314" s="44">
        <v>0</v>
      </c>
      <c r="U314" t="s">
        <v>563</v>
      </c>
    </row>
    <row r="315" spans="1:21" x14ac:dyDescent="0.2">
      <c r="A315">
        <v>7014</v>
      </c>
      <c r="B315" s="44">
        <v>650.16</v>
      </c>
      <c r="C315" s="44">
        <v>650.16</v>
      </c>
      <c r="D315" s="44">
        <v>650.16</v>
      </c>
      <c r="E315" s="44">
        <v>650.16</v>
      </c>
      <c r="F315" s="44">
        <v>650.16</v>
      </c>
      <c r="G315" s="44">
        <v>650.16</v>
      </c>
      <c r="H315" s="44">
        <v>650.16</v>
      </c>
      <c r="I315" s="44">
        <v>650.16</v>
      </c>
      <c r="J315" s="44">
        <v>650.16</v>
      </c>
      <c r="K315" s="44">
        <v>650.16</v>
      </c>
      <c r="L315" s="44">
        <v>650.16</v>
      </c>
      <c r="M315" s="44">
        <v>650.16</v>
      </c>
      <c r="N315" s="44">
        <v>650.16</v>
      </c>
      <c r="O315" s="44">
        <v>650.16</v>
      </c>
      <c r="P315" s="44">
        <v>650.16</v>
      </c>
      <c r="Q315" s="44">
        <v>650.16</v>
      </c>
      <c r="R315" s="44">
        <v>650.16</v>
      </c>
      <c r="S315" s="44">
        <v>0</v>
      </c>
      <c r="T315" s="44">
        <v>0</v>
      </c>
      <c r="U315" t="s">
        <v>569</v>
      </c>
    </row>
    <row r="316" spans="1:21" x14ac:dyDescent="0.2">
      <c r="A316">
        <v>7015</v>
      </c>
      <c r="B316" s="44">
        <v>650.16</v>
      </c>
      <c r="C316" s="44">
        <v>650.16</v>
      </c>
      <c r="D316" s="44">
        <v>650.16</v>
      </c>
      <c r="E316" s="44">
        <v>650.16</v>
      </c>
      <c r="F316" s="44">
        <v>650.16</v>
      </c>
      <c r="G316" s="44">
        <v>650.16</v>
      </c>
      <c r="H316" s="44">
        <v>650.16</v>
      </c>
      <c r="I316" s="44">
        <v>650.16</v>
      </c>
      <c r="J316" s="44">
        <v>650.16</v>
      </c>
      <c r="K316" s="44">
        <v>650.16</v>
      </c>
      <c r="L316" s="44">
        <v>650.16</v>
      </c>
      <c r="M316" s="44">
        <v>650.16</v>
      </c>
      <c r="N316" s="44">
        <v>650.16</v>
      </c>
      <c r="O316" s="44">
        <v>650.16</v>
      </c>
      <c r="P316" s="44">
        <v>650.16</v>
      </c>
      <c r="Q316" s="44">
        <v>650.16</v>
      </c>
      <c r="R316" s="44">
        <v>650.16</v>
      </c>
      <c r="S316" s="44">
        <v>0</v>
      </c>
      <c r="T316" s="44">
        <v>0</v>
      </c>
      <c r="U316" t="s">
        <v>570</v>
      </c>
    </row>
    <row r="317" spans="1:21" x14ac:dyDescent="0.2">
      <c r="A317">
        <v>7016</v>
      </c>
      <c r="B317">
        <v>650.16</v>
      </c>
      <c r="C317">
        <v>650.16</v>
      </c>
      <c r="D317">
        <v>650.16</v>
      </c>
      <c r="E317">
        <v>650.16</v>
      </c>
      <c r="F317">
        <v>650.16</v>
      </c>
      <c r="G317">
        <v>650.16</v>
      </c>
      <c r="H317">
        <v>650.16</v>
      </c>
      <c r="I317">
        <v>650.16</v>
      </c>
      <c r="J317">
        <v>650.16</v>
      </c>
      <c r="K317">
        <v>650.16</v>
      </c>
      <c r="L317">
        <v>650.16</v>
      </c>
      <c r="M317">
        <v>650.16</v>
      </c>
      <c r="N317">
        <v>650.16</v>
      </c>
      <c r="O317">
        <v>650.16</v>
      </c>
      <c r="P317">
        <v>650.16</v>
      </c>
      <c r="Q317">
        <v>650.16</v>
      </c>
      <c r="R317">
        <v>650.16</v>
      </c>
      <c r="S317">
        <v>0</v>
      </c>
      <c r="T317">
        <v>0</v>
      </c>
      <c r="U317" t="s">
        <v>572</v>
      </c>
    </row>
    <row r="318" spans="1:21" x14ac:dyDescent="0.2">
      <c r="A318">
        <v>7017</v>
      </c>
      <c r="B318">
        <v>650.16</v>
      </c>
      <c r="C318">
        <v>650.16</v>
      </c>
      <c r="D318">
        <v>650.16</v>
      </c>
      <c r="E318">
        <v>650.16</v>
      </c>
      <c r="F318">
        <v>650.16</v>
      </c>
      <c r="G318">
        <v>650.16</v>
      </c>
      <c r="H318">
        <v>650.16</v>
      </c>
      <c r="I318">
        <v>650.16</v>
      </c>
      <c r="J318">
        <v>650.16</v>
      </c>
      <c r="K318">
        <v>650.16</v>
      </c>
      <c r="L318">
        <v>650.16</v>
      </c>
      <c r="M318">
        <v>650.16</v>
      </c>
      <c r="N318">
        <v>650.16</v>
      </c>
      <c r="O318">
        <v>650.16</v>
      </c>
      <c r="P318">
        <v>650.16</v>
      </c>
      <c r="Q318">
        <v>650.16</v>
      </c>
      <c r="R318">
        <v>650.16</v>
      </c>
      <c r="S318">
        <v>0</v>
      </c>
      <c r="T318">
        <v>0</v>
      </c>
      <c r="U318" t="s">
        <v>574</v>
      </c>
    </row>
    <row r="319" spans="1:21" x14ac:dyDescent="0.2">
      <c r="A319">
        <v>7018</v>
      </c>
      <c r="B319">
        <v>650.16</v>
      </c>
      <c r="C319">
        <v>650.16</v>
      </c>
      <c r="D319">
        <v>650.16</v>
      </c>
      <c r="E319">
        <v>650.16</v>
      </c>
      <c r="F319">
        <v>650.16</v>
      </c>
      <c r="G319">
        <v>650.16</v>
      </c>
      <c r="H319">
        <v>650.16</v>
      </c>
      <c r="I319">
        <v>650.16</v>
      </c>
      <c r="J319">
        <v>650.16</v>
      </c>
      <c r="K319">
        <v>650.16</v>
      </c>
      <c r="L319">
        <v>650.16</v>
      </c>
      <c r="M319">
        <v>650.16</v>
      </c>
      <c r="N319">
        <v>650.16</v>
      </c>
      <c r="O319">
        <v>650.16</v>
      </c>
      <c r="P319">
        <v>650.16</v>
      </c>
      <c r="Q319">
        <v>650.16</v>
      </c>
      <c r="R319">
        <v>650.16</v>
      </c>
      <c r="S319">
        <v>0</v>
      </c>
      <c r="T319">
        <v>0</v>
      </c>
      <c r="U319" t="s">
        <v>582</v>
      </c>
    </row>
    <row r="320" spans="1:21" x14ac:dyDescent="0.2">
      <c r="A320">
        <v>7019</v>
      </c>
      <c r="B320">
        <v>359.47</v>
      </c>
      <c r="C320">
        <v>359.47</v>
      </c>
      <c r="D320">
        <v>1875</v>
      </c>
      <c r="E320">
        <v>2734.43</v>
      </c>
      <c r="F320">
        <v>1140.1199999999999</v>
      </c>
      <c r="G320">
        <v>1374.03</v>
      </c>
      <c r="H320">
        <v>1129.71</v>
      </c>
      <c r="I320">
        <v>2313.34</v>
      </c>
      <c r="J320">
        <v>359.47</v>
      </c>
      <c r="K320">
        <v>359.47</v>
      </c>
      <c r="L320">
        <v>407.29</v>
      </c>
      <c r="M320">
        <v>418.97</v>
      </c>
      <c r="N320">
        <v>359.47</v>
      </c>
      <c r="O320">
        <v>359.47</v>
      </c>
      <c r="P320">
        <v>359.47</v>
      </c>
      <c r="Q320">
        <v>967.48</v>
      </c>
      <c r="R320">
        <v>359.47</v>
      </c>
      <c r="S320">
        <v>607.42999999999995</v>
      </c>
      <c r="T320">
        <v>607.57000000000005</v>
      </c>
      <c r="U320" t="s">
        <v>750</v>
      </c>
    </row>
    <row r="321" spans="1:21" x14ac:dyDescent="0.2">
      <c r="A321">
        <v>7020</v>
      </c>
      <c r="B321">
        <v>2146</v>
      </c>
      <c r="C321">
        <v>2146</v>
      </c>
      <c r="D321">
        <v>2146</v>
      </c>
      <c r="E321">
        <v>2146</v>
      </c>
      <c r="F321">
        <v>2146</v>
      </c>
      <c r="G321">
        <v>2146</v>
      </c>
      <c r="H321">
        <v>2146</v>
      </c>
      <c r="I321">
        <v>2300</v>
      </c>
      <c r="J321">
        <v>2146</v>
      </c>
      <c r="K321">
        <v>2146</v>
      </c>
      <c r="L321">
        <v>2146</v>
      </c>
      <c r="M321">
        <v>2146</v>
      </c>
      <c r="N321">
        <v>2146</v>
      </c>
      <c r="O321">
        <v>2146</v>
      </c>
      <c r="P321">
        <v>2146</v>
      </c>
      <c r="Q321">
        <v>2146</v>
      </c>
      <c r="R321">
        <v>2146</v>
      </c>
      <c r="S321">
        <v>2224.58</v>
      </c>
      <c r="T321">
        <v>2239.4499999999998</v>
      </c>
      <c r="U321" t="s">
        <v>592</v>
      </c>
    </row>
    <row r="322" spans="1:21" x14ac:dyDescent="0.2">
      <c r="A322">
        <v>7021</v>
      </c>
      <c r="B322">
        <v>1100</v>
      </c>
      <c r="C322">
        <v>1100</v>
      </c>
      <c r="D322">
        <v>2650</v>
      </c>
      <c r="E322">
        <v>1100</v>
      </c>
      <c r="F322">
        <v>1100</v>
      </c>
      <c r="G322">
        <v>1100</v>
      </c>
      <c r="H322">
        <v>1100</v>
      </c>
      <c r="I322">
        <v>1976.32</v>
      </c>
      <c r="J322">
        <v>1100</v>
      </c>
      <c r="K322">
        <v>1600</v>
      </c>
      <c r="L322">
        <v>1100</v>
      </c>
      <c r="M322">
        <v>1100</v>
      </c>
      <c r="N322">
        <v>1100</v>
      </c>
      <c r="O322">
        <v>1100</v>
      </c>
      <c r="P322">
        <v>1100</v>
      </c>
      <c r="Q322">
        <v>1100</v>
      </c>
      <c r="R322">
        <v>1100</v>
      </c>
      <c r="S322">
        <v>2016.13</v>
      </c>
      <c r="T322">
        <v>1252.6300000000001</v>
      </c>
      <c r="U322" t="s">
        <v>754</v>
      </c>
    </row>
    <row r="323" spans="1:21" x14ac:dyDescent="0.2">
      <c r="A323">
        <v>7022</v>
      </c>
      <c r="B323">
        <v>1284.47</v>
      </c>
      <c r="C323">
        <v>1326.46</v>
      </c>
      <c r="D323">
        <v>2063.11</v>
      </c>
      <c r="E323">
        <v>2275.29</v>
      </c>
      <c r="F323">
        <v>1421.46</v>
      </c>
      <c r="G323">
        <v>576.08000000000004</v>
      </c>
      <c r="H323">
        <v>1218.8599999999999</v>
      </c>
      <c r="I323">
        <v>1381.3</v>
      </c>
      <c r="J323">
        <v>1210.48</v>
      </c>
      <c r="K323">
        <v>1432.11</v>
      </c>
      <c r="L323">
        <v>446.13</v>
      </c>
      <c r="M323">
        <v>375</v>
      </c>
      <c r="N323">
        <v>457.65</v>
      </c>
      <c r="O323">
        <v>375</v>
      </c>
      <c r="P323">
        <v>1052.94</v>
      </c>
      <c r="Q323">
        <v>1715.32</v>
      </c>
      <c r="R323">
        <v>567.59</v>
      </c>
      <c r="S323">
        <v>594.32000000000005</v>
      </c>
      <c r="T323">
        <v>600.79</v>
      </c>
      <c r="U323" t="s">
        <v>755</v>
      </c>
    </row>
    <row r="324" spans="1:21" x14ac:dyDescent="0.2">
      <c r="A324">
        <v>7023</v>
      </c>
      <c r="B324">
        <v>1975.65</v>
      </c>
      <c r="C324">
        <v>1450</v>
      </c>
      <c r="D324">
        <v>349.21</v>
      </c>
      <c r="E324">
        <v>349.21</v>
      </c>
      <c r="F324">
        <v>349.21</v>
      </c>
      <c r="G324">
        <v>349.21</v>
      </c>
      <c r="H324">
        <v>349.21</v>
      </c>
      <c r="I324">
        <v>1359.99</v>
      </c>
      <c r="J324">
        <v>349.21</v>
      </c>
      <c r="K324">
        <v>1471.43</v>
      </c>
      <c r="L324">
        <v>560.98</v>
      </c>
      <c r="M324">
        <v>480.4</v>
      </c>
      <c r="N324">
        <v>489.31</v>
      </c>
      <c r="O324">
        <v>349.21</v>
      </c>
      <c r="P324">
        <v>349.21</v>
      </c>
      <c r="Q324">
        <v>1200</v>
      </c>
      <c r="R324">
        <v>349.21</v>
      </c>
      <c r="S324">
        <v>538.17999999999995</v>
      </c>
      <c r="T324">
        <v>588.26</v>
      </c>
      <c r="U324" t="s">
        <v>609</v>
      </c>
    </row>
    <row r="325" spans="1:21" x14ac:dyDescent="0.2">
      <c r="A325">
        <v>7024</v>
      </c>
      <c r="B325">
        <v>650.16</v>
      </c>
      <c r="C325">
        <v>650.16</v>
      </c>
      <c r="D325">
        <v>650.16</v>
      </c>
      <c r="E325">
        <v>650.16</v>
      </c>
      <c r="F325">
        <v>650.16</v>
      </c>
      <c r="G325">
        <v>650.16</v>
      </c>
      <c r="H325">
        <v>650.16</v>
      </c>
      <c r="I325">
        <v>650.16</v>
      </c>
      <c r="J325">
        <v>650.16</v>
      </c>
      <c r="K325">
        <v>650.16</v>
      </c>
      <c r="L325">
        <v>650.16</v>
      </c>
      <c r="M325">
        <v>650.16</v>
      </c>
      <c r="N325">
        <v>650.16</v>
      </c>
      <c r="O325">
        <v>650.16</v>
      </c>
      <c r="P325">
        <v>650.16</v>
      </c>
      <c r="Q325">
        <v>650.16</v>
      </c>
      <c r="R325">
        <v>650.16</v>
      </c>
      <c r="S325">
        <v>0</v>
      </c>
      <c r="T325">
        <v>0</v>
      </c>
      <c r="U325" t="s">
        <v>600</v>
      </c>
    </row>
    <row r="326" spans="1:21" x14ac:dyDescent="0.2">
      <c r="A326">
        <v>7025</v>
      </c>
      <c r="B326">
        <v>650.16</v>
      </c>
      <c r="C326">
        <v>650.16</v>
      </c>
      <c r="D326">
        <v>650.16</v>
      </c>
      <c r="E326">
        <v>650.16</v>
      </c>
      <c r="F326">
        <v>650.16</v>
      </c>
      <c r="G326">
        <v>650.16</v>
      </c>
      <c r="H326">
        <v>650.16</v>
      </c>
      <c r="I326">
        <v>650.16</v>
      </c>
      <c r="J326">
        <v>650.16</v>
      </c>
      <c r="K326">
        <v>650.16</v>
      </c>
      <c r="L326">
        <v>650.16</v>
      </c>
      <c r="M326">
        <v>650.16</v>
      </c>
      <c r="N326">
        <v>650.16</v>
      </c>
      <c r="O326">
        <v>650.16</v>
      </c>
      <c r="P326">
        <v>650.16</v>
      </c>
      <c r="Q326">
        <v>650.16</v>
      </c>
      <c r="R326">
        <v>650.16</v>
      </c>
      <c r="S326">
        <v>0</v>
      </c>
      <c r="T326">
        <v>0</v>
      </c>
      <c r="U326" t="s">
        <v>611</v>
      </c>
    </row>
    <row r="327" spans="1:21" x14ac:dyDescent="0.2">
      <c r="A327">
        <v>7026</v>
      </c>
      <c r="B327">
        <v>288.79000000000002</v>
      </c>
      <c r="C327">
        <v>288.79000000000002</v>
      </c>
      <c r="D327">
        <v>288.79000000000002</v>
      </c>
      <c r="E327">
        <v>288.79000000000002</v>
      </c>
      <c r="F327">
        <v>288.79000000000002</v>
      </c>
      <c r="G327">
        <v>2000</v>
      </c>
      <c r="H327">
        <v>288.79000000000002</v>
      </c>
      <c r="I327">
        <v>288.79000000000002</v>
      </c>
      <c r="J327">
        <v>288.79000000000002</v>
      </c>
      <c r="K327">
        <v>288.79000000000002</v>
      </c>
      <c r="L327">
        <v>288.79000000000002</v>
      </c>
      <c r="M327">
        <v>288.79000000000002</v>
      </c>
      <c r="N327">
        <v>288.79000000000002</v>
      </c>
      <c r="O327">
        <v>288.79000000000002</v>
      </c>
      <c r="P327">
        <v>288.79000000000002</v>
      </c>
      <c r="Q327">
        <v>1500</v>
      </c>
      <c r="R327">
        <v>288.79000000000002</v>
      </c>
      <c r="S327">
        <v>329.15</v>
      </c>
      <c r="T327">
        <v>353.89</v>
      </c>
      <c r="U327" t="s">
        <v>760</v>
      </c>
    </row>
    <row r="328" spans="1:21" x14ac:dyDescent="0.2">
      <c r="A328">
        <v>7027</v>
      </c>
      <c r="B328">
        <v>650.16</v>
      </c>
      <c r="C328">
        <v>650.16</v>
      </c>
      <c r="D328">
        <v>650.16</v>
      </c>
      <c r="E328">
        <v>650.16</v>
      </c>
      <c r="F328">
        <v>650.16</v>
      </c>
      <c r="G328">
        <v>650.16</v>
      </c>
      <c r="H328">
        <v>650.16</v>
      </c>
      <c r="I328">
        <v>650.16</v>
      </c>
      <c r="J328">
        <v>650.16</v>
      </c>
      <c r="K328">
        <v>650.16</v>
      </c>
      <c r="L328">
        <v>650.16</v>
      </c>
      <c r="M328">
        <v>650.16</v>
      </c>
      <c r="N328">
        <v>650.16</v>
      </c>
      <c r="O328">
        <v>650.16</v>
      </c>
      <c r="P328">
        <v>650.16</v>
      </c>
      <c r="Q328">
        <v>650.16</v>
      </c>
      <c r="R328">
        <v>650.16</v>
      </c>
      <c r="S328">
        <v>0</v>
      </c>
      <c r="T328">
        <v>0</v>
      </c>
      <c r="U328" t="s">
        <v>622</v>
      </c>
    </row>
    <row r="329" spans="1:21" x14ac:dyDescent="0.2">
      <c r="A329">
        <v>7028</v>
      </c>
      <c r="B329">
        <v>650.16</v>
      </c>
      <c r="C329">
        <v>650.16</v>
      </c>
      <c r="D329">
        <v>650.16</v>
      </c>
      <c r="E329">
        <v>650.16</v>
      </c>
      <c r="F329">
        <v>650.16</v>
      </c>
      <c r="G329">
        <v>650.16</v>
      </c>
      <c r="H329">
        <v>650.16</v>
      </c>
      <c r="I329">
        <v>650.16</v>
      </c>
      <c r="J329">
        <v>650.16</v>
      </c>
      <c r="K329">
        <v>650.16</v>
      </c>
      <c r="L329">
        <v>650.16</v>
      </c>
      <c r="M329">
        <v>650.16</v>
      </c>
      <c r="N329">
        <v>650.16</v>
      </c>
      <c r="O329">
        <v>650.16</v>
      </c>
      <c r="P329">
        <v>650.16</v>
      </c>
      <c r="Q329">
        <v>650.16</v>
      </c>
      <c r="R329">
        <v>650.16</v>
      </c>
      <c r="S329">
        <v>0</v>
      </c>
      <c r="T329">
        <v>0</v>
      </c>
      <c r="U329" t="s">
        <v>629</v>
      </c>
    </row>
    <row r="330" spans="1:21" x14ac:dyDescent="0.2">
      <c r="A330">
        <v>7029</v>
      </c>
      <c r="B330">
        <v>1414.89</v>
      </c>
      <c r="C330">
        <v>1000</v>
      </c>
      <c r="D330">
        <v>2135.38</v>
      </c>
      <c r="E330">
        <v>1890.7</v>
      </c>
      <c r="F330">
        <v>1000</v>
      </c>
      <c r="G330">
        <v>1315.73</v>
      </c>
      <c r="H330">
        <v>1358.79</v>
      </c>
      <c r="I330">
        <v>2166.0500000000002</v>
      </c>
      <c r="J330">
        <v>1000</v>
      </c>
      <c r="K330">
        <v>1000</v>
      </c>
      <c r="L330">
        <v>1000</v>
      </c>
      <c r="M330">
        <v>1000</v>
      </c>
      <c r="N330">
        <v>1000</v>
      </c>
      <c r="O330">
        <v>1000</v>
      </c>
      <c r="P330">
        <v>1000</v>
      </c>
      <c r="Q330">
        <v>1000</v>
      </c>
      <c r="R330">
        <v>1000</v>
      </c>
      <c r="S330">
        <v>1668.21</v>
      </c>
      <c r="T330">
        <v>1651.38</v>
      </c>
      <c r="U330" t="s">
        <v>632</v>
      </c>
    </row>
    <row r="331" spans="1:21" x14ac:dyDescent="0.2">
      <c r="A331">
        <v>7030</v>
      </c>
      <c r="B331">
        <v>650.16</v>
      </c>
      <c r="C331">
        <v>650.16</v>
      </c>
      <c r="D331">
        <v>650.16</v>
      </c>
      <c r="E331">
        <v>650.16</v>
      </c>
      <c r="F331">
        <v>650.16</v>
      </c>
      <c r="G331">
        <v>650.16</v>
      </c>
      <c r="H331">
        <v>650.16</v>
      </c>
      <c r="I331">
        <v>650.16</v>
      </c>
      <c r="J331">
        <v>650.16</v>
      </c>
      <c r="K331">
        <v>650.16</v>
      </c>
      <c r="L331">
        <v>650.16</v>
      </c>
      <c r="M331">
        <v>650.16</v>
      </c>
      <c r="N331">
        <v>650.16</v>
      </c>
      <c r="O331">
        <v>650.16</v>
      </c>
      <c r="P331">
        <v>650.16</v>
      </c>
      <c r="Q331">
        <v>650.16</v>
      </c>
      <c r="R331">
        <v>650.16</v>
      </c>
      <c r="S331">
        <v>0</v>
      </c>
      <c r="T331">
        <v>0</v>
      </c>
      <c r="U331" t="s">
        <v>647</v>
      </c>
    </row>
    <row r="332" spans="1:21" x14ac:dyDescent="0.2">
      <c r="A332">
        <v>7031</v>
      </c>
      <c r="B332">
        <v>650.16</v>
      </c>
      <c r="C332">
        <v>650.16</v>
      </c>
      <c r="D332">
        <v>650.16</v>
      </c>
      <c r="E332">
        <v>650.16</v>
      </c>
      <c r="F332">
        <v>650.16</v>
      </c>
      <c r="G332">
        <v>650.16</v>
      </c>
      <c r="H332">
        <v>650.16</v>
      </c>
      <c r="I332">
        <v>650.16</v>
      </c>
      <c r="J332">
        <v>650.16</v>
      </c>
      <c r="K332">
        <v>650.16</v>
      </c>
      <c r="L332">
        <v>650.16</v>
      </c>
      <c r="M332">
        <v>650.16</v>
      </c>
      <c r="N332">
        <v>650.16</v>
      </c>
      <c r="O332">
        <v>650.16</v>
      </c>
      <c r="P332">
        <v>650.16</v>
      </c>
      <c r="Q332">
        <v>650.16</v>
      </c>
      <c r="R332">
        <v>650.16</v>
      </c>
      <c r="S332">
        <v>0</v>
      </c>
      <c r="T332">
        <v>0</v>
      </c>
      <c r="U332" t="s">
        <v>653</v>
      </c>
    </row>
    <row r="333" spans="1:21" x14ac:dyDescent="0.2">
      <c r="A333">
        <v>7032</v>
      </c>
      <c r="B333">
        <v>2100</v>
      </c>
      <c r="C333">
        <v>2100</v>
      </c>
      <c r="D333">
        <v>2100</v>
      </c>
      <c r="E333">
        <v>2100</v>
      </c>
      <c r="F333">
        <v>2100</v>
      </c>
      <c r="G333">
        <v>2100</v>
      </c>
      <c r="H333">
        <v>2100</v>
      </c>
      <c r="I333">
        <v>2900</v>
      </c>
      <c r="J333">
        <v>2100</v>
      </c>
      <c r="K333">
        <v>2100</v>
      </c>
      <c r="L333">
        <v>2100</v>
      </c>
      <c r="M333">
        <v>2100</v>
      </c>
      <c r="N333">
        <v>2100</v>
      </c>
      <c r="O333">
        <v>2100</v>
      </c>
      <c r="P333">
        <v>2100</v>
      </c>
      <c r="Q333">
        <v>2100</v>
      </c>
      <c r="R333">
        <v>2100</v>
      </c>
      <c r="S333">
        <v>2262.96</v>
      </c>
      <c r="T333">
        <v>2121</v>
      </c>
      <c r="U333" t="s">
        <v>772</v>
      </c>
    </row>
    <row r="334" spans="1:21" x14ac:dyDescent="0.2">
      <c r="A334">
        <v>7033</v>
      </c>
      <c r="B334">
        <v>1366.79</v>
      </c>
      <c r="C334">
        <v>1236.6600000000001</v>
      </c>
      <c r="D334">
        <v>1786.88</v>
      </c>
      <c r="E334">
        <v>2413.6</v>
      </c>
      <c r="F334">
        <v>1168.5</v>
      </c>
      <c r="G334">
        <v>787.52</v>
      </c>
      <c r="H334">
        <v>1203.1199999999999</v>
      </c>
      <c r="I334">
        <v>1441.44</v>
      </c>
      <c r="J334">
        <v>579.48</v>
      </c>
      <c r="K334">
        <v>940.41</v>
      </c>
      <c r="L334">
        <v>584.21</v>
      </c>
      <c r="M334">
        <v>520.30999999999995</v>
      </c>
      <c r="N334">
        <v>532.05999999999995</v>
      </c>
      <c r="O334">
        <v>400</v>
      </c>
      <c r="P334">
        <v>1650</v>
      </c>
      <c r="Q334">
        <v>1637.31</v>
      </c>
      <c r="R334">
        <v>592.24</v>
      </c>
      <c r="S334">
        <v>1150.1500000000001</v>
      </c>
      <c r="T334">
        <v>1106.04</v>
      </c>
      <c r="U334" t="s">
        <v>667</v>
      </c>
    </row>
    <row r="335" spans="1:21" x14ac:dyDescent="0.2">
      <c r="A335">
        <v>7034</v>
      </c>
      <c r="B335">
        <v>1542.95</v>
      </c>
      <c r="C335">
        <v>1350</v>
      </c>
      <c r="D335">
        <v>1733.81</v>
      </c>
      <c r="E335">
        <v>2274.71</v>
      </c>
      <c r="F335">
        <v>1350</v>
      </c>
      <c r="G335">
        <v>1350</v>
      </c>
      <c r="H335">
        <v>1490.13</v>
      </c>
      <c r="I335">
        <v>1350</v>
      </c>
      <c r="J335">
        <v>1350</v>
      </c>
      <c r="K335">
        <v>1500</v>
      </c>
      <c r="L335">
        <v>1350</v>
      </c>
      <c r="M335">
        <v>1350</v>
      </c>
      <c r="N335">
        <v>1350</v>
      </c>
      <c r="O335">
        <v>1350</v>
      </c>
      <c r="P335">
        <v>1350</v>
      </c>
      <c r="Q335">
        <v>1350</v>
      </c>
      <c r="R335">
        <v>1350</v>
      </c>
      <c r="S335">
        <v>1752.68</v>
      </c>
      <c r="T335">
        <v>1628.45</v>
      </c>
      <c r="U335" t="s">
        <v>668</v>
      </c>
    </row>
    <row r="336" spans="1:21" x14ac:dyDescent="0.2">
      <c r="A336">
        <v>7035</v>
      </c>
      <c r="B336">
        <v>1800</v>
      </c>
      <c r="C336">
        <v>1800</v>
      </c>
      <c r="D336">
        <v>2411.9699999999998</v>
      </c>
      <c r="E336">
        <v>2712.08</v>
      </c>
      <c r="F336">
        <v>1800</v>
      </c>
      <c r="G336">
        <v>1800</v>
      </c>
      <c r="H336">
        <v>1800</v>
      </c>
      <c r="I336">
        <v>1800</v>
      </c>
      <c r="J336">
        <v>1800</v>
      </c>
      <c r="K336">
        <v>1850</v>
      </c>
      <c r="L336">
        <v>1800</v>
      </c>
      <c r="M336">
        <v>1800</v>
      </c>
      <c r="N336">
        <v>1800</v>
      </c>
      <c r="O336">
        <v>1800</v>
      </c>
      <c r="P336">
        <v>1800</v>
      </c>
      <c r="Q336">
        <v>1800</v>
      </c>
      <c r="R336">
        <v>1800</v>
      </c>
      <c r="S336">
        <v>2519.6799999999998</v>
      </c>
      <c r="T336">
        <v>2580.27</v>
      </c>
      <c r="U336" t="s">
        <v>771</v>
      </c>
    </row>
    <row r="337" spans="1:21" x14ac:dyDescent="0.2">
      <c r="A337">
        <v>7036</v>
      </c>
      <c r="B337">
        <v>1436.27</v>
      </c>
      <c r="C337">
        <v>1236.29</v>
      </c>
      <c r="D337">
        <v>2172.4899999999998</v>
      </c>
      <c r="E337">
        <v>2813.74</v>
      </c>
      <c r="F337">
        <v>400</v>
      </c>
      <c r="G337">
        <v>1038.5</v>
      </c>
      <c r="H337">
        <v>1590.25</v>
      </c>
      <c r="I337">
        <v>2007.93</v>
      </c>
      <c r="J337">
        <v>1150</v>
      </c>
      <c r="K337">
        <v>1405.08</v>
      </c>
      <c r="L337">
        <v>493.03</v>
      </c>
      <c r="M337">
        <v>400</v>
      </c>
      <c r="N337">
        <v>400</v>
      </c>
      <c r="O337">
        <v>400</v>
      </c>
      <c r="P337">
        <v>1650</v>
      </c>
      <c r="Q337">
        <v>400</v>
      </c>
      <c r="R337">
        <v>467.93</v>
      </c>
      <c r="S337">
        <v>1041.67</v>
      </c>
      <c r="T337">
        <v>825.8</v>
      </c>
      <c r="U337" t="s">
        <v>672</v>
      </c>
    </row>
    <row r="338" spans="1:21" x14ac:dyDescent="0.2">
      <c r="A338">
        <v>7037</v>
      </c>
      <c r="B338">
        <v>650.16</v>
      </c>
      <c r="C338">
        <v>650.16</v>
      </c>
      <c r="D338">
        <v>650.16</v>
      </c>
      <c r="E338">
        <v>650.16</v>
      </c>
      <c r="F338">
        <v>650.16</v>
      </c>
      <c r="G338">
        <v>650.16</v>
      </c>
      <c r="H338">
        <v>650.16</v>
      </c>
      <c r="I338">
        <v>650.16</v>
      </c>
      <c r="J338">
        <v>650.16</v>
      </c>
      <c r="K338">
        <v>650.16</v>
      </c>
      <c r="L338">
        <v>650.16</v>
      </c>
      <c r="M338">
        <v>650.16</v>
      </c>
      <c r="N338">
        <v>650.16</v>
      </c>
      <c r="O338">
        <v>650.16</v>
      </c>
      <c r="P338">
        <v>650.16</v>
      </c>
      <c r="Q338">
        <v>650.16</v>
      </c>
      <c r="R338">
        <v>650.16</v>
      </c>
      <c r="S338">
        <v>0</v>
      </c>
      <c r="T338">
        <v>0</v>
      </c>
      <c r="U338" t="s">
        <v>690</v>
      </c>
    </row>
    <row r="339" spans="1:21" x14ac:dyDescent="0.2">
      <c r="A339">
        <v>7038</v>
      </c>
      <c r="B339">
        <v>2374.73</v>
      </c>
      <c r="C339">
        <v>1458.72</v>
      </c>
      <c r="D339">
        <v>2399.52</v>
      </c>
      <c r="E339">
        <v>4000</v>
      </c>
      <c r="F339">
        <v>850.43</v>
      </c>
      <c r="G339">
        <v>1759.49</v>
      </c>
      <c r="H339">
        <v>860.1</v>
      </c>
      <c r="I339">
        <v>1283.21</v>
      </c>
      <c r="J339">
        <v>360.76</v>
      </c>
      <c r="K339">
        <v>1418.77</v>
      </c>
      <c r="L339">
        <v>507.37</v>
      </c>
      <c r="M339">
        <v>405.78</v>
      </c>
      <c r="N339">
        <v>360.76</v>
      </c>
      <c r="O339">
        <v>360.76</v>
      </c>
      <c r="P339">
        <v>360.76</v>
      </c>
      <c r="Q339">
        <v>1555.45</v>
      </c>
      <c r="R339">
        <v>581.20000000000005</v>
      </c>
      <c r="S339">
        <v>689.15</v>
      </c>
      <c r="T339">
        <v>750.13</v>
      </c>
      <c r="U339" t="s">
        <v>778</v>
      </c>
    </row>
    <row r="340" spans="1:21" x14ac:dyDescent="0.2">
      <c r="A340">
        <v>7039</v>
      </c>
      <c r="B340">
        <v>650.16</v>
      </c>
      <c r="C340">
        <v>650.16</v>
      </c>
      <c r="D340">
        <v>650.16</v>
      </c>
      <c r="E340">
        <v>650.16</v>
      </c>
      <c r="F340">
        <v>650.16</v>
      </c>
      <c r="G340">
        <v>650.16</v>
      </c>
      <c r="H340">
        <v>650.16</v>
      </c>
      <c r="I340">
        <v>650.16</v>
      </c>
      <c r="J340">
        <v>650.16</v>
      </c>
      <c r="K340">
        <v>650.16</v>
      </c>
      <c r="L340">
        <v>650.16</v>
      </c>
      <c r="M340">
        <v>650.16</v>
      </c>
      <c r="N340">
        <v>650.16</v>
      </c>
      <c r="O340">
        <v>650.16</v>
      </c>
      <c r="P340">
        <v>650.16</v>
      </c>
      <c r="Q340">
        <v>650.16</v>
      </c>
      <c r="R340">
        <v>650.16</v>
      </c>
      <c r="S340">
        <v>0</v>
      </c>
      <c r="T340">
        <v>0</v>
      </c>
      <c r="U340" t="s">
        <v>670</v>
      </c>
    </row>
    <row r="341" spans="1:21" x14ac:dyDescent="0.2">
      <c r="A341">
        <v>7040</v>
      </c>
      <c r="B341">
        <v>650.16</v>
      </c>
      <c r="C341">
        <v>650.16</v>
      </c>
      <c r="D341">
        <v>650.16</v>
      </c>
      <c r="E341">
        <v>650.16</v>
      </c>
      <c r="F341">
        <v>650.16</v>
      </c>
      <c r="G341">
        <v>650.16</v>
      </c>
      <c r="H341">
        <v>650.16</v>
      </c>
      <c r="I341">
        <v>650.16</v>
      </c>
      <c r="J341">
        <v>650.16</v>
      </c>
      <c r="K341">
        <v>650.16</v>
      </c>
      <c r="L341">
        <v>650.16</v>
      </c>
      <c r="M341">
        <v>650.16</v>
      </c>
      <c r="N341">
        <v>650.16</v>
      </c>
      <c r="O341">
        <v>650.16</v>
      </c>
      <c r="P341">
        <v>650.16</v>
      </c>
      <c r="Q341">
        <v>650.16</v>
      </c>
      <c r="R341">
        <v>650.16</v>
      </c>
      <c r="S341">
        <v>0</v>
      </c>
      <c r="T341">
        <v>0</v>
      </c>
      <c r="U341" t="s">
        <v>525</v>
      </c>
    </row>
    <row r="342" spans="1:21" x14ac:dyDescent="0.2">
      <c r="A342">
        <v>7041</v>
      </c>
      <c r="B342">
        <v>270</v>
      </c>
      <c r="C342">
        <v>270</v>
      </c>
      <c r="D342">
        <v>1200</v>
      </c>
      <c r="E342">
        <v>270</v>
      </c>
      <c r="F342">
        <v>270</v>
      </c>
      <c r="G342">
        <v>270</v>
      </c>
      <c r="H342">
        <v>270</v>
      </c>
      <c r="I342">
        <v>270</v>
      </c>
      <c r="J342">
        <v>270</v>
      </c>
      <c r="K342">
        <v>270</v>
      </c>
      <c r="L342">
        <v>417.51</v>
      </c>
      <c r="M342">
        <v>450</v>
      </c>
      <c r="N342">
        <v>275.63</v>
      </c>
      <c r="O342">
        <v>270</v>
      </c>
      <c r="P342">
        <v>270</v>
      </c>
      <c r="Q342">
        <v>270</v>
      </c>
      <c r="R342">
        <v>270</v>
      </c>
      <c r="S342">
        <v>285.2</v>
      </c>
      <c r="T342">
        <v>297.26</v>
      </c>
      <c r="U342" t="s">
        <v>691</v>
      </c>
    </row>
    <row r="343" spans="1:21" x14ac:dyDescent="0.2">
      <c r="A343">
        <v>7042</v>
      </c>
      <c r="B343">
        <v>2098.27</v>
      </c>
      <c r="C343">
        <v>1725</v>
      </c>
      <c r="D343">
        <v>2947.23</v>
      </c>
      <c r="E343">
        <v>3589.61</v>
      </c>
      <c r="F343">
        <v>691.88</v>
      </c>
      <c r="G343">
        <v>2000</v>
      </c>
      <c r="H343">
        <v>691.88</v>
      </c>
      <c r="I343">
        <v>2204.83</v>
      </c>
      <c r="J343">
        <v>1450</v>
      </c>
      <c r="K343">
        <v>1974.32</v>
      </c>
      <c r="L343">
        <v>691.88</v>
      </c>
      <c r="M343">
        <v>691.88</v>
      </c>
      <c r="N343">
        <v>1100</v>
      </c>
      <c r="O343">
        <v>691.88</v>
      </c>
      <c r="P343">
        <v>691.88</v>
      </c>
      <c r="Q343">
        <v>1645.46</v>
      </c>
      <c r="R343">
        <v>691.88</v>
      </c>
      <c r="S343">
        <v>2153.6</v>
      </c>
      <c r="T343">
        <v>2035.81</v>
      </c>
      <c r="U343" t="s">
        <v>658</v>
      </c>
    </row>
    <row r="344" spans="1:21" x14ac:dyDescent="0.2">
      <c r="A344">
        <v>7043</v>
      </c>
      <c r="B344">
        <v>1346.4</v>
      </c>
      <c r="C344">
        <v>1391.72</v>
      </c>
      <c r="D344">
        <v>2613.0300000000002</v>
      </c>
      <c r="E344">
        <v>3871.65</v>
      </c>
      <c r="F344">
        <v>780.13</v>
      </c>
      <c r="G344">
        <v>1346.1</v>
      </c>
      <c r="H344">
        <v>1670.95</v>
      </c>
      <c r="I344">
        <v>1387.51</v>
      </c>
      <c r="J344">
        <v>1553.85</v>
      </c>
      <c r="K344">
        <v>1663.35</v>
      </c>
      <c r="L344">
        <v>502.45</v>
      </c>
      <c r="M344">
        <v>457.7</v>
      </c>
      <c r="N344">
        <v>570.04</v>
      </c>
      <c r="O344">
        <v>457.7</v>
      </c>
      <c r="P344">
        <v>1237.78</v>
      </c>
      <c r="Q344">
        <v>1702.99</v>
      </c>
      <c r="R344">
        <v>562.23</v>
      </c>
      <c r="S344">
        <v>744.9</v>
      </c>
      <c r="T344">
        <v>705.14</v>
      </c>
      <c r="U344" t="s">
        <v>90</v>
      </c>
    </row>
    <row r="345" spans="1:21" x14ac:dyDescent="0.2">
      <c r="A345">
        <v>7044</v>
      </c>
      <c r="B345">
        <v>1821.88</v>
      </c>
      <c r="C345">
        <v>1261.03</v>
      </c>
      <c r="D345">
        <v>1812.99</v>
      </c>
      <c r="E345">
        <v>1858.48</v>
      </c>
      <c r="F345">
        <v>700.8</v>
      </c>
      <c r="G345">
        <v>695.17</v>
      </c>
      <c r="H345">
        <v>1213.33</v>
      </c>
      <c r="I345">
        <v>1298.04</v>
      </c>
      <c r="J345">
        <v>487.17</v>
      </c>
      <c r="K345">
        <v>1172.8599999999999</v>
      </c>
      <c r="L345">
        <v>570.15</v>
      </c>
      <c r="M345">
        <v>467.3</v>
      </c>
      <c r="N345">
        <v>446.73</v>
      </c>
      <c r="O345">
        <v>440</v>
      </c>
      <c r="P345">
        <v>440</v>
      </c>
      <c r="Q345">
        <v>1703.1</v>
      </c>
      <c r="R345">
        <v>624.02</v>
      </c>
      <c r="S345">
        <v>558.79999999999995</v>
      </c>
      <c r="T345">
        <v>581.08000000000004</v>
      </c>
      <c r="U345" t="s">
        <v>761</v>
      </c>
    </row>
    <row r="346" spans="1:21" x14ac:dyDescent="0.2">
      <c r="A346">
        <v>7045</v>
      </c>
      <c r="B346">
        <v>2544.64</v>
      </c>
      <c r="C346">
        <v>873.57</v>
      </c>
      <c r="D346">
        <v>2517.56</v>
      </c>
      <c r="E346">
        <v>9083.5400000000009</v>
      </c>
      <c r="F346">
        <v>873.57</v>
      </c>
      <c r="G346">
        <v>873.57</v>
      </c>
      <c r="H346">
        <v>873.57</v>
      </c>
      <c r="I346">
        <v>2220.5500000000002</v>
      </c>
      <c r="J346">
        <v>1463.64</v>
      </c>
      <c r="K346">
        <v>2026.88</v>
      </c>
      <c r="L346">
        <v>873.57</v>
      </c>
      <c r="M346">
        <v>873.57</v>
      </c>
      <c r="N346">
        <v>981.82</v>
      </c>
      <c r="O346">
        <v>873.57</v>
      </c>
      <c r="P346">
        <v>1659.1</v>
      </c>
      <c r="Q346">
        <v>2000</v>
      </c>
      <c r="R346">
        <v>873.57</v>
      </c>
      <c r="S346">
        <v>1940.53</v>
      </c>
      <c r="T346">
        <v>1722.38</v>
      </c>
      <c r="U346" t="s">
        <v>590</v>
      </c>
    </row>
    <row r="347" spans="1:21" x14ac:dyDescent="0.2">
      <c r="A347">
        <v>7046</v>
      </c>
      <c r="B347">
        <v>1334.93</v>
      </c>
      <c r="C347">
        <v>1334.93</v>
      </c>
      <c r="D347">
        <v>1334.93</v>
      </c>
      <c r="E347">
        <v>1334.93</v>
      </c>
      <c r="F347">
        <v>1334.93</v>
      </c>
      <c r="G347">
        <v>1334.93</v>
      </c>
      <c r="H347">
        <v>1334.93</v>
      </c>
      <c r="I347">
        <v>1334.93</v>
      </c>
      <c r="J347">
        <v>1334.93</v>
      </c>
      <c r="K347">
        <v>1334.93</v>
      </c>
      <c r="L347">
        <v>1448.18</v>
      </c>
      <c r="M347">
        <v>1450</v>
      </c>
      <c r="N347">
        <v>1334.93</v>
      </c>
      <c r="O347">
        <v>1334.93</v>
      </c>
      <c r="P347">
        <v>1334.93</v>
      </c>
      <c r="Q347">
        <v>1334.93</v>
      </c>
      <c r="R347">
        <v>1334.93</v>
      </c>
      <c r="S347">
        <v>1384.04</v>
      </c>
      <c r="T347">
        <v>1420.07</v>
      </c>
      <c r="U347" t="s">
        <v>870</v>
      </c>
    </row>
    <row r="348" spans="1:21" x14ac:dyDescent="0.2">
      <c r="A348">
        <v>7047</v>
      </c>
      <c r="B348">
        <v>1700</v>
      </c>
      <c r="C348">
        <v>470</v>
      </c>
      <c r="D348">
        <v>470</v>
      </c>
      <c r="E348">
        <v>470</v>
      </c>
      <c r="F348">
        <v>470</v>
      </c>
      <c r="G348">
        <v>470</v>
      </c>
      <c r="H348">
        <v>470</v>
      </c>
      <c r="I348">
        <v>470</v>
      </c>
      <c r="J348">
        <v>900</v>
      </c>
      <c r="K348">
        <v>470</v>
      </c>
      <c r="L348">
        <v>470</v>
      </c>
      <c r="M348">
        <v>470</v>
      </c>
      <c r="N348">
        <v>470</v>
      </c>
      <c r="O348">
        <v>470</v>
      </c>
      <c r="P348">
        <v>470</v>
      </c>
      <c r="Q348">
        <v>470</v>
      </c>
      <c r="R348">
        <v>470</v>
      </c>
      <c r="S348">
        <v>588</v>
      </c>
      <c r="T348">
        <v>765.2</v>
      </c>
      <c r="U348" t="s">
        <v>509</v>
      </c>
    </row>
    <row r="349" spans="1:21" x14ac:dyDescent="0.2">
      <c r="A349">
        <v>7048</v>
      </c>
      <c r="B349">
        <v>650.16</v>
      </c>
      <c r="C349">
        <v>650.16</v>
      </c>
      <c r="D349">
        <v>650.16</v>
      </c>
      <c r="E349">
        <v>650.16</v>
      </c>
      <c r="F349">
        <v>650.16</v>
      </c>
      <c r="G349">
        <v>650.16</v>
      </c>
      <c r="H349">
        <v>650.16</v>
      </c>
      <c r="I349">
        <v>650.16</v>
      </c>
      <c r="J349">
        <v>650.16</v>
      </c>
      <c r="K349">
        <v>650.16</v>
      </c>
      <c r="L349">
        <v>650.16</v>
      </c>
      <c r="M349">
        <v>650.16</v>
      </c>
      <c r="N349">
        <v>650.16</v>
      </c>
      <c r="O349">
        <v>650.16</v>
      </c>
      <c r="P349">
        <v>650.16</v>
      </c>
      <c r="Q349">
        <v>650.16</v>
      </c>
      <c r="R349">
        <v>650.16</v>
      </c>
      <c r="S349">
        <v>0</v>
      </c>
      <c r="T349">
        <v>0</v>
      </c>
      <c r="U349" t="s">
        <v>530</v>
      </c>
    </row>
    <row r="350" spans="1:21" x14ac:dyDescent="0.2">
      <c r="A350">
        <v>7049</v>
      </c>
      <c r="B350">
        <v>264.57</v>
      </c>
      <c r="C350">
        <v>264.57</v>
      </c>
      <c r="D350">
        <v>6000</v>
      </c>
      <c r="E350">
        <v>2600</v>
      </c>
      <c r="F350">
        <v>264.57</v>
      </c>
      <c r="G350">
        <v>264.57</v>
      </c>
      <c r="H350">
        <v>264.57</v>
      </c>
      <c r="I350">
        <v>264.57</v>
      </c>
      <c r="J350">
        <v>2000</v>
      </c>
      <c r="K350">
        <v>1400</v>
      </c>
      <c r="L350">
        <v>264.57</v>
      </c>
      <c r="M350">
        <v>301.02999999999997</v>
      </c>
      <c r="N350">
        <v>292.02</v>
      </c>
      <c r="O350">
        <v>264.57</v>
      </c>
      <c r="P350">
        <v>264.57</v>
      </c>
      <c r="Q350">
        <v>264.57</v>
      </c>
      <c r="R350">
        <v>924.87</v>
      </c>
      <c r="S350">
        <v>286.87</v>
      </c>
      <c r="T350">
        <v>281.58999999999997</v>
      </c>
      <c r="U350" t="s">
        <v>608</v>
      </c>
    </row>
    <row r="351" spans="1:21" x14ac:dyDescent="0.2">
      <c r="A351">
        <v>7050</v>
      </c>
      <c r="B351">
        <v>650.16</v>
      </c>
      <c r="C351">
        <v>650.16</v>
      </c>
      <c r="D351">
        <v>650.16</v>
      </c>
      <c r="E351">
        <v>650.16</v>
      </c>
      <c r="F351">
        <v>650.16</v>
      </c>
      <c r="G351">
        <v>650.16</v>
      </c>
      <c r="H351">
        <v>650.16</v>
      </c>
      <c r="I351">
        <v>650.16</v>
      </c>
      <c r="J351">
        <v>650.16</v>
      </c>
      <c r="K351">
        <v>650.16</v>
      </c>
      <c r="L351">
        <v>650.16</v>
      </c>
      <c r="M351">
        <v>650.16</v>
      </c>
      <c r="N351">
        <v>650.16</v>
      </c>
      <c r="O351">
        <v>650.16</v>
      </c>
      <c r="P351">
        <v>650.16</v>
      </c>
      <c r="Q351">
        <v>650.16</v>
      </c>
      <c r="R351">
        <v>650.16</v>
      </c>
      <c r="S351">
        <v>0</v>
      </c>
      <c r="T351">
        <v>0</v>
      </c>
      <c r="U351" t="s">
        <v>562</v>
      </c>
    </row>
    <row r="352" spans="1:21" x14ac:dyDescent="0.2">
      <c r="A352">
        <v>7051</v>
      </c>
      <c r="B352">
        <v>1383.38</v>
      </c>
      <c r="C352">
        <v>1383.38</v>
      </c>
      <c r="D352">
        <v>2503.4499999999998</v>
      </c>
      <c r="E352">
        <v>3250</v>
      </c>
      <c r="F352">
        <v>1383.38</v>
      </c>
      <c r="G352">
        <v>1383.38</v>
      </c>
      <c r="H352">
        <v>1383.38</v>
      </c>
      <c r="I352">
        <v>1556.89</v>
      </c>
      <c r="J352">
        <v>1383.38</v>
      </c>
      <c r="K352">
        <v>1850</v>
      </c>
      <c r="L352">
        <v>1383.38</v>
      </c>
      <c r="M352">
        <v>1383.38</v>
      </c>
      <c r="N352">
        <v>1383.38</v>
      </c>
      <c r="O352">
        <v>1383.38</v>
      </c>
      <c r="P352">
        <v>1383.38</v>
      </c>
      <c r="Q352">
        <v>1383.38</v>
      </c>
      <c r="R352">
        <v>1383.38</v>
      </c>
      <c r="S352">
        <v>1821.51</v>
      </c>
      <c r="T352">
        <v>1914.59</v>
      </c>
      <c r="U352" t="s">
        <v>704</v>
      </c>
    </row>
    <row r="353" spans="1:21" x14ac:dyDescent="0.2">
      <c r="A353">
        <v>7052</v>
      </c>
      <c r="B353">
        <v>2378.85</v>
      </c>
      <c r="C353">
        <v>2378.85</v>
      </c>
      <c r="D353">
        <v>2378.85</v>
      </c>
      <c r="E353">
        <v>2378.85</v>
      </c>
      <c r="F353">
        <v>2378.85</v>
      </c>
      <c r="G353">
        <v>2378.85</v>
      </c>
      <c r="H353">
        <v>2378.85</v>
      </c>
      <c r="I353">
        <v>2378.85</v>
      </c>
      <c r="J353">
        <v>2378.85</v>
      </c>
      <c r="K353">
        <v>2378.85</v>
      </c>
      <c r="L353">
        <v>2378.85</v>
      </c>
      <c r="M353">
        <v>2378.85</v>
      </c>
      <c r="N353">
        <v>2378.85</v>
      </c>
      <c r="O353">
        <v>2378.85</v>
      </c>
      <c r="P353">
        <v>2378.85</v>
      </c>
      <c r="Q353">
        <v>2378.85</v>
      </c>
      <c r="R353">
        <v>2378.85</v>
      </c>
      <c r="S353">
        <v>2378.85</v>
      </c>
      <c r="T353">
        <v>2300</v>
      </c>
      <c r="U353" t="s">
        <v>88</v>
      </c>
    </row>
    <row r="354" spans="1:21" x14ac:dyDescent="0.2">
      <c r="A354">
        <v>7053</v>
      </c>
      <c r="B354">
        <v>650.16</v>
      </c>
      <c r="C354">
        <v>650.16</v>
      </c>
      <c r="D354">
        <v>650.16</v>
      </c>
      <c r="E354">
        <v>650.16</v>
      </c>
      <c r="F354">
        <v>650.16</v>
      </c>
      <c r="G354">
        <v>650.16</v>
      </c>
      <c r="H354">
        <v>650.16</v>
      </c>
      <c r="I354">
        <v>650.16</v>
      </c>
      <c r="J354">
        <v>650.16</v>
      </c>
      <c r="K354">
        <v>650.16</v>
      </c>
      <c r="L354">
        <v>650.16</v>
      </c>
      <c r="M354">
        <v>650.16</v>
      </c>
      <c r="N354">
        <v>650.16</v>
      </c>
      <c r="O354">
        <v>650.16</v>
      </c>
      <c r="P354">
        <v>650.16</v>
      </c>
      <c r="Q354">
        <v>650.16</v>
      </c>
      <c r="R354">
        <v>650.16</v>
      </c>
      <c r="S354">
        <v>0</v>
      </c>
      <c r="T354">
        <v>0</v>
      </c>
      <c r="U354" t="s">
        <v>580</v>
      </c>
    </row>
    <row r="355" spans="1:21" x14ac:dyDescent="0.2">
      <c r="A355">
        <v>7054</v>
      </c>
      <c r="B355">
        <v>1870.85</v>
      </c>
      <c r="C355">
        <v>1700</v>
      </c>
      <c r="D355">
        <v>1700</v>
      </c>
      <c r="E355">
        <v>1700</v>
      </c>
      <c r="F355">
        <v>1700</v>
      </c>
      <c r="G355">
        <v>1700</v>
      </c>
      <c r="H355">
        <v>1700</v>
      </c>
      <c r="I355">
        <v>2184.7800000000002</v>
      </c>
      <c r="J355">
        <v>1700</v>
      </c>
      <c r="K355">
        <v>2300</v>
      </c>
      <c r="L355">
        <v>1700</v>
      </c>
      <c r="M355">
        <v>1700</v>
      </c>
      <c r="N355">
        <v>1700</v>
      </c>
      <c r="O355">
        <v>1700</v>
      </c>
      <c r="P355">
        <v>1700</v>
      </c>
      <c r="Q355">
        <v>2056</v>
      </c>
      <c r="R355">
        <v>1980</v>
      </c>
      <c r="S355">
        <v>1901.94</v>
      </c>
      <c r="T355">
        <v>1923.91</v>
      </c>
      <c r="U355" t="s">
        <v>455</v>
      </c>
    </row>
    <row r="356" spans="1:21" x14ac:dyDescent="0.2">
      <c r="A356">
        <v>7055</v>
      </c>
      <c r="B356">
        <v>2150</v>
      </c>
      <c r="C356">
        <v>2000</v>
      </c>
      <c r="D356">
        <v>2819.11</v>
      </c>
      <c r="E356">
        <v>2923.39</v>
      </c>
      <c r="F356">
        <v>1700</v>
      </c>
      <c r="G356">
        <v>1700</v>
      </c>
      <c r="H356">
        <v>1418.63</v>
      </c>
      <c r="I356">
        <v>1671.18</v>
      </c>
      <c r="J356">
        <v>1385.52</v>
      </c>
      <c r="K356">
        <v>2098.63</v>
      </c>
      <c r="L356">
        <v>891.66</v>
      </c>
      <c r="M356">
        <v>363.32</v>
      </c>
      <c r="N356">
        <v>363.32</v>
      </c>
      <c r="O356">
        <v>363.32</v>
      </c>
      <c r="P356">
        <v>363.32</v>
      </c>
      <c r="Q356">
        <v>1900</v>
      </c>
      <c r="R356">
        <v>1500</v>
      </c>
      <c r="S356">
        <v>1384.48</v>
      </c>
      <c r="T356">
        <v>1363.86</v>
      </c>
      <c r="U356" t="s">
        <v>564</v>
      </c>
    </row>
    <row r="357" spans="1:21" x14ac:dyDescent="0.2">
      <c r="A357">
        <v>7056</v>
      </c>
      <c r="B357">
        <v>1200</v>
      </c>
      <c r="C357">
        <v>1200</v>
      </c>
      <c r="D357">
        <v>2835.29</v>
      </c>
      <c r="E357">
        <v>3578.77</v>
      </c>
      <c r="F357">
        <v>1200</v>
      </c>
      <c r="G357">
        <v>1200</v>
      </c>
      <c r="H357">
        <v>1200</v>
      </c>
      <c r="I357">
        <v>1200</v>
      </c>
      <c r="J357">
        <v>1200</v>
      </c>
      <c r="K357">
        <v>1200</v>
      </c>
      <c r="L357">
        <v>1200</v>
      </c>
      <c r="M357">
        <v>1200</v>
      </c>
      <c r="N357">
        <v>1200</v>
      </c>
      <c r="O357">
        <v>1200</v>
      </c>
      <c r="P357">
        <v>1200</v>
      </c>
      <c r="Q357">
        <v>1200</v>
      </c>
      <c r="R357">
        <v>1200</v>
      </c>
      <c r="S357">
        <v>3176.83</v>
      </c>
      <c r="T357">
        <v>3302.01</v>
      </c>
      <c r="U357" t="s">
        <v>767</v>
      </c>
    </row>
    <row r="358" spans="1:21" x14ac:dyDescent="0.2">
      <c r="A358">
        <v>7057</v>
      </c>
      <c r="B358">
        <v>650.16</v>
      </c>
      <c r="C358">
        <v>650.16</v>
      </c>
      <c r="D358">
        <v>650.16</v>
      </c>
      <c r="E358">
        <v>650.16</v>
      </c>
      <c r="F358">
        <v>650.16</v>
      </c>
      <c r="G358">
        <v>650.16</v>
      </c>
      <c r="H358">
        <v>650.16</v>
      </c>
      <c r="I358">
        <v>650.16</v>
      </c>
      <c r="J358">
        <v>650.16</v>
      </c>
      <c r="K358">
        <v>650.16</v>
      </c>
      <c r="L358">
        <v>650.16</v>
      </c>
      <c r="M358">
        <v>650.16</v>
      </c>
      <c r="N358">
        <v>650.16</v>
      </c>
      <c r="O358">
        <v>650.16</v>
      </c>
      <c r="P358">
        <v>650.16</v>
      </c>
      <c r="Q358">
        <v>650.16</v>
      </c>
      <c r="R358">
        <v>650.16</v>
      </c>
      <c r="S358">
        <v>0</v>
      </c>
      <c r="T358">
        <v>0</v>
      </c>
      <c r="U358" t="s">
        <v>595</v>
      </c>
    </row>
    <row r="359" spans="1:21" x14ac:dyDescent="0.2">
      <c r="A359">
        <v>7058</v>
      </c>
      <c r="B359">
        <v>262.52999999999997</v>
      </c>
      <c r="C359">
        <v>262.52999999999997</v>
      </c>
      <c r="D359">
        <v>262.52999999999997</v>
      </c>
      <c r="E359">
        <v>262.52999999999997</v>
      </c>
      <c r="F359">
        <v>262.52999999999997</v>
      </c>
      <c r="G359">
        <v>262.52999999999997</v>
      </c>
      <c r="H359">
        <v>262.52999999999997</v>
      </c>
      <c r="I359">
        <v>262.52999999999997</v>
      </c>
      <c r="J359">
        <v>262.52999999999997</v>
      </c>
      <c r="K359">
        <v>262.52999999999997</v>
      </c>
      <c r="L359">
        <v>262.52999999999997</v>
      </c>
      <c r="M359">
        <v>315.41000000000003</v>
      </c>
      <c r="N359">
        <v>262.52999999999997</v>
      </c>
      <c r="O359">
        <v>262.52999999999997</v>
      </c>
      <c r="P359">
        <v>262.52999999999997</v>
      </c>
      <c r="Q359">
        <v>262.52999999999997</v>
      </c>
      <c r="R359">
        <v>262.52999999999997</v>
      </c>
      <c r="S359">
        <v>267.33999999999997</v>
      </c>
      <c r="T359">
        <v>211.81</v>
      </c>
      <c r="U359" t="s">
        <v>881</v>
      </c>
    </row>
    <row r="360" spans="1:21" x14ac:dyDescent="0.2">
      <c r="A360">
        <v>7059</v>
      </c>
      <c r="B360">
        <v>650.16</v>
      </c>
      <c r="C360">
        <v>650.16</v>
      </c>
      <c r="D360">
        <v>650.16</v>
      </c>
      <c r="E360">
        <v>650.16</v>
      </c>
      <c r="F360">
        <v>650.16</v>
      </c>
      <c r="G360">
        <v>650.16</v>
      </c>
      <c r="H360">
        <v>650.16</v>
      </c>
      <c r="I360">
        <v>650.16</v>
      </c>
      <c r="J360">
        <v>650.16</v>
      </c>
      <c r="K360">
        <v>650.16</v>
      </c>
      <c r="L360">
        <v>650.16</v>
      </c>
      <c r="M360">
        <v>650.16</v>
      </c>
      <c r="N360">
        <v>650.16</v>
      </c>
      <c r="O360">
        <v>650.16</v>
      </c>
      <c r="P360">
        <v>650.16</v>
      </c>
      <c r="Q360">
        <v>650.16</v>
      </c>
      <c r="R360">
        <v>650.16</v>
      </c>
      <c r="S360">
        <v>0</v>
      </c>
      <c r="T360">
        <v>0</v>
      </c>
      <c r="U360" t="s">
        <v>1056</v>
      </c>
    </row>
    <row r="361" spans="1:21" x14ac:dyDescent="0.2">
      <c r="A361">
        <v>7060</v>
      </c>
      <c r="B361">
        <v>650.16</v>
      </c>
      <c r="C361">
        <v>650.16</v>
      </c>
      <c r="D361">
        <v>650.16</v>
      </c>
      <c r="E361">
        <v>650.16</v>
      </c>
      <c r="F361">
        <v>650.16</v>
      </c>
      <c r="G361">
        <v>650.16</v>
      </c>
      <c r="H361">
        <v>650.16</v>
      </c>
      <c r="I361">
        <v>650.16</v>
      </c>
      <c r="J361">
        <v>650.16</v>
      </c>
      <c r="K361">
        <v>650.16</v>
      </c>
      <c r="L361">
        <v>650.16</v>
      </c>
      <c r="M361">
        <v>650.16</v>
      </c>
      <c r="N361">
        <v>650.16</v>
      </c>
      <c r="O361">
        <v>650.16</v>
      </c>
      <c r="P361">
        <v>650.16</v>
      </c>
      <c r="Q361">
        <v>650.16</v>
      </c>
      <c r="R361">
        <v>650.16</v>
      </c>
      <c r="S361">
        <v>0</v>
      </c>
      <c r="T361">
        <v>0</v>
      </c>
      <c r="U361" t="s">
        <v>1062</v>
      </c>
    </row>
    <row r="362" spans="1:21" x14ac:dyDescent="0.2">
      <c r="A362">
        <v>7061</v>
      </c>
      <c r="B362">
        <v>650.16</v>
      </c>
      <c r="C362">
        <v>650.16</v>
      </c>
      <c r="D362">
        <v>650.16</v>
      </c>
      <c r="E362">
        <v>650.16</v>
      </c>
      <c r="F362">
        <v>650.16</v>
      </c>
      <c r="G362">
        <v>650.16</v>
      </c>
      <c r="H362">
        <v>650.16</v>
      </c>
      <c r="I362">
        <v>650.16</v>
      </c>
      <c r="J362">
        <v>650.16</v>
      </c>
      <c r="K362">
        <v>650.16</v>
      </c>
      <c r="L362">
        <v>650.16</v>
      </c>
      <c r="M362">
        <v>650.16</v>
      </c>
      <c r="N362">
        <v>650.16</v>
      </c>
      <c r="O362">
        <v>650.16</v>
      </c>
      <c r="P362">
        <v>650.16</v>
      </c>
      <c r="Q362">
        <v>650.16</v>
      </c>
      <c r="R362">
        <v>650.16</v>
      </c>
      <c r="S362">
        <v>0</v>
      </c>
      <c r="T362">
        <v>0</v>
      </c>
      <c r="U362" t="s">
        <v>1057</v>
      </c>
    </row>
    <row r="363" spans="1:21" x14ac:dyDescent="0.2">
      <c r="A363">
        <v>7062</v>
      </c>
      <c r="B363">
        <v>2255.56</v>
      </c>
      <c r="C363">
        <v>500.39</v>
      </c>
      <c r="D363">
        <v>2429.59</v>
      </c>
      <c r="E363">
        <v>3358.1</v>
      </c>
      <c r="F363">
        <v>1300.3599999999999</v>
      </c>
      <c r="G363">
        <v>500.39</v>
      </c>
      <c r="H363">
        <v>1437.94</v>
      </c>
      <c r="I363">
        <v>1973.71</v>
      </c>
      <c r="J363">
        <v>1700</v>
      </c>
      <c r="K363">
        <v>1920.62</v>
      </c>
      <c r="L363">
        <v>1035.52</v>
      </c>
      <c r="M363">
        <v>1000</v>
      </c>
      <c r="N363">
        <v>500.39</v>
      </c>
      <c r="O363">
        <v>500.39</v>
      </c>
      <c r="P363">
        <v>1600</v>
      </c>
      <c r="Q363">
        <v>1813.41</v>
      </c>
      <c r="R363">
        <v>683.78</v>
      </c>
      <c r="S363">
        <v>1049.98</v>
      </c>
      <c r="T363">
        <v>1088.18</v>
      </c>
      <c r="U363" t="s">
        <v>442</v>
      </c>
    </row>
    <row r="364" spans="1:21" x14ac:dyDescent="0.2">
      <c r="A364">
        <v>7063</v>
      </c>
      <c r="B364">
        <v>550</v>
      </c>
      <c r="C364">
        <v>550</v>
      </c>
      <c r="D364">
        <v>2700</v>
      </c>
      <c r="E364">
        <v>550</v>
      </c>
      <c r="F364">
        <v>550</v>
      </c>
      <c r="G364">
        <v>2000</v>
      </c>
      <c r="H364">
        <v>1232.2</v>
      </c>
      <c r="I364">
        <v>1933.92</v>
      </c>
      <c r="J364">
        <v>550</v>
      </c>
      <c r="K364">
        <v>550</v>
      </c>
      <c r="L364">
        <v>550</v>
      </c>
      <c r="M364">
        <v>550</v>
      </c>
      <c r="N364">
        <v>550</v>
      </c>
      <c r="O364">
        <v>550</v>
      </c>
      <c r="P364">
        <v>550</v>
      </c>
      <c r="Q364">
        <v>550</v>
      </c>
      <c r="R364">
        <v>550</v>
      </c>
      <c r="S364">
        <v>1301.4000000000001</v>
      </c>
      <c r="T364">
        <v>1202.96</v>
      </c>
      <c r="U364" t="s">
        <v>1065</v>
      </c>
    </row>
    <row r="365" spans="1:21" x14ac:dyDescent="0.2">
      <c r="A365">
        <v>7064</v>
      </c>
      <c r="B365">
        <v>554.91</v>
      </c>
      <c r="C365">
        <v>1818.75</v>
      </c>
      <c r="D365">
        <v>2104.54</v>
      </c>
      <c r="E365">
        <v>2493.62</v>
      </c>
      <c r="F365">
        <v>554.91</v>
      </c>
      <c r="G365">
        <v>554.91</v>
      </c>
      <c r="H365">
        <v>1600</v>
      </c>
      <c r="I365">
        <v>1659.16</v>
      </c>
      <c r="J365">
        <v>1700</v>
      </c>
      <c r="K365">
        <v>1943.33</v>
      </c>
      <c r="L365">
        <v>554.91</v>
      </c>
      <c r="M365">
        <v>554.91</v>
      </c>
      <c r="N365">
        <v>554.91</v>
      </c>
      <c r="O365">
        <v>554.91</v>
      </c>
      <c r="P365">
        <v>554.91</v>
      </c>
      <c r="Q365">
        <v>2102.36</v>
      </c>
      <c r="R365">
        <v>1980</v>
      </c>
      <c r="S365">
        <v>881.67</v>
      </c>
      <c r="T365">
        <v>892.91</v>
      </c>
      <c r="U365" t="s">
        <v>1076</v>
      </c>
    </row>
    <row r="366" spans="1:21" x14ac:dyDescent="0.2">
      <c r="A366">
        <v>7065</v>
      </c>
      <c r="B366">
        <v>4000</v>
      </c>
      <c r="C366">
        <v>943</v>
      </c>
      <c r="D366">
        <v>3000</v>
      </c>
      <c r="E366">
        <v>943</v>
      </c>
      <c r="F366">
        <v>943</v>
      </c>
      <c r="G366">
        <v>943</v>
      </c>
      <c r="H366">
        <v>943</v>
      </c>
      <c r="I366">
        <v>2417.86</v>
      </c>
      <c r="J366">
        <v>943</v>
      </c>
      <c r="K366">
        <v>2505.38</v>
      </c>
      <c r="L366">
        <v>1700</v>
      </c>
      <c r="M366">
        <v>943</v>
      </c>
      <c r="N366">
        <v>1140</v>
      </c>
      <c r="O366">
        <v>943</v>
      </c>
      <c r="P366">
        <v>943</v>
      </c>
      <c r="Q366">
        <v>943</v>
      </c>
      <c r="R366">
        <v>943</v>
      </c>
      <c r="S366">
        <v>1749.27</v>
      </c>
      <c r="T366">
        <v>2122.7399999999998</v>
      </c>
      <c r="U366" t="s">
        <v>68</v>
      </c>
    </row>
    <row r="367" spans="1:21" x14ac:dyDescent="0.2">
      <c r="A367">
        <v>7066</v>
      </c>
      <c r="B367">
        <v>700</v>
      </c>
      <c r="C367">
        <v>700</v>
      </c>
      <c r="D367">
        <v>2000</v>
      </c>
      <c r="E367">
        <v>700</v>
      </c>
      <c r="F367">
        <v>700</v>
      </c>
      <c r="G367">
        <v>700</v>
      </c>
      <c r="H367">
        <v>700</v>
      </c>
      <c r="I367">
        <v>2409.62</v>
      </c>
      <c r="J367">
        <v>1096.43</v>
      </c>
      <c r="K367">
        <v>1792.5</v>
      </c>
      <c r="L367">
        <v>700</v>
      </c>
      <c r="M367">
        <v>700</v>
      </c>
      <c r="N367">
        <v>700</v>
      </c>
      <c r="O367">
        <v>700</v>
      </c>
      <c r="P367">
        <v>700</v>
      </c>
      <c r="Q367">
        <v>1800</v>
      </c>
      <c r="R367">
        <v>1150</v>
      </c>
      <c r="S367">
        <v>1507.74</v>
      </c>
      <c r="T367">
        <v>1488.78</v>
      </c>
      <c r="U367" t="s">
        <v>534</v>
      </c>
    </row>
    <row r="368" spans="1:21" x14ac:dyDescent="0.2">
      <c r="A368">
        <v>7067</v>
      </c>
      <c r="B368">
        <v>650.16</v>
      </c>
      <c r="C368">
        <v>650.16</v>
      </c>
      <c r="D368">
        <v>650.16</v>
      </c>
      <c r="E368">
        <v>650.16</v>
      </c>
      <c r="F368">
        <v>650.16</v>
      </c>
      <c r="G368">
        <v>650.16</v>
      </c>
      <c r="H368">
        <v>650.16</v>
      </c>
      <c r="I368">
        <v>650.16</v>
      </c>
      <c r="J368">
        <v>650.16</v>
      </c>
      <c r="K368">
        <v>650.16</v>
      </c>
      <c r="L368">
        <v>650.16</v>
      </c>
      <c r="M368">
        <v>650.16</v>
      </c>
      <c r="N368">
        <v>650.16</v>
      </c>
      <c r="O368">
        <v>650.16</v>
      </c>
      <c r="P368">
        <v>650.16</v>
      </c>
      <c r="Q368">
        <v>650.16</v>
      </c>
      <c r="R368">
        <v>650.16</v>
      </c>
      <c r="S368">
        <v>0</v>
      </c>
      <c r="T368">
        <v>0</v>
      </c>
      <c r="U368" t="s">
        <v>1183</v>
      </c>
    </row>
    <row r="369" spans="1:21" x14ac:dyDescent="0.2">
      <c r="A369">
        <v>7068</v>
      </c>
      <c r="B369">
        <v>650.16</v>
      </c>
      <c r="C369">
        <v>650.16</v>
      </c>
      <c r="D369">
        <v>650.16</v>
      </c>
      <c r="E369">
        <v>650.16</v>
      </c>
      <c r="F369">
        <v>650.16</v>
      </c>
      <c r="G369">
        <v>650.16</v>
      </c>
      <c r="H369">
        <v>650.16</v>
      </c>
      <c r="I369">
        <v>650.16</v>
      </c>
      <c r="J369">
        <v>650.16</v>
      </c>
      <c r="K369">
        <v>650.16</v>
      </c>
      <c r="L369">
        <v>650.16</v>
      </c>
      <c r="M369">
        <v>650.16</v>
      </c>
      <c r="N369">
        <v>650.16</v>
      </c>
      <c r="O369">
        <v>650.16</v>
      </c>
      <c r="P369">
        <v>650.16</v>
      </c>
      <c r="Q369">
        <v>650.16</v>
      </c>
      <c r="R369">
        <v>650.16</v>
      </c>
      <c r="S369">
        <v>0</v>
      </c>
      <c r="T369">
        <v>0</v>
      </c>
      <c r="U369" t="s">
        <v>1184</v>
      </c>
    </row>
    <row r="370" spans="1:21" x14ac:dyDescent="0.2">
      <c r="A370">
        <v>7069</v>
      </c>
      <c r="B370">
        <v>650.16</v>
      </c>
      <c r="C370">
        <v>650.16</v>
      </c>
      <c r="D370">
        <v>650.16</v>
      </c>
      <c r="E370">
        <v>650.16</v>
      </c>
      <c r="F370">
        <v>650.16</v>
      </c>
      <c r="G370">
        <v>650.16</v>
      </c>
      <c r="H370">
        <v>650.16</v>
      </c>
      <c r="I370">
        <v>650.16</v>
      </c>
      <c r="J370">
        <v>650.16</v>
      </c>
      <c r="K370">
        <v>650.16</v>
      </c>
      <c r="L370">
        <v>650.16</v>
      </c>
      <c r="M370">
        <v>650.16</v>
      </c>
      <c r="N370">
        <v>650.16</v>
      </c>
      <c r="O370">
        <v>650.16</v>
      </c>
      <c r="P370">
        <v>650.16</v>
      </c>
      <c r="Q370">
        <v>650.16</v>
      </c>
      <c r="R370">
        <v>650.16</v>
      </c>
      <c r="S370">
        <v>0</v>
      </c>
      <c r="T370">
        <v>0</v>
      </c>
      <c r="U370" t="s">
        <v>1216</v>
      </c>
    </row>
    <row r="371" spans="1:21" x14ac:dyDescent="0.2">
      <c r="A371">
        <v>7070</v>
      </c>
      <c r="B371">
        <v>650.16</v>
      </c>
      <c r="C371">
        <v>650.16</v>
      </c>
      <c r="D371">
        <v>650.16</v>
      </c>
      <c r="E371">
        <v>650.16</v>
      </c>
      <c r="F371">
        <v>650.16</v>
      </c>
      <c r="G371">
        <v>650.16</v>
      </c>
      <c r="H371">
        <v>650.16</v>
      </c>
      <c r="I371">
        <v>650.16</v>
      </c>
      <c r="J371">
        <v>650.16</v>
      </c>
      <c r="K371">
        <v>650.16</v>
      </c>
      <c r="L371">
        <v>650.16</v>
      </c>
      <c r="M371">
        <v>650.16</v>
      </c>
      <c r="N371">
        <v>650.16</v>
      </c>
      <c r="O371">
        <v>650.16</v>
      </c>
      <c r="P371">
        <v>650.16</v>
      </c>
      <c r="Q371">
        <v>650.16</v>
      </c>
      <c r="R371">
        <v>650.16</v>
      </c>
      <c r="S371">
        <v>0</v>
      </c>
      <c r="T371">
        <v>0</v>
      </c>
      <c r="U371" t="s">
        <v>1185</v>
      </c>
    </row>
    <row r="372" spans="1:21" x14ac:dyDescent="0.2">
      <c r="A372">
        <v>7071</v>
      </c>
      <c r="B372">
        <v>650.16</v>
      </c>
      <c r="C372">
        <v>650.16</v>
      </c>
      <c r="D372">
        <v>650.16</v>
      </c>
      <c r="E372">
        <v>650.16</v>
      </c>
      <c r="F372">
        <v>650.16</v>
      </c>
      <c r="G372">
        <v>650.16</v>
      </c>
      <c r="H372">
        <v>650.16</v>
      </c>
      <c r="I372">
        <v>650.16</v>
      </c>
      <c r="J372">
        <v>650.16</v>
      </c>
      <c r="K372">
        <v>650.16</v>
      </c>
      <c r="L372">
        <v>650.16</v>
      </c>
      <c r="M372">
        <v>650.16</v>
      </c>
      <c r="N372">
        <v>650.16</v>
      </c>
      <c r="O372">
        <v>650.16</v>
      </c>
      <c r="P372">
        <v>650.16</v>
      </c>
      <c r="Q372">
        <v>650.16</v>
      </c>
      <c r="R372">
        <v>650.16</v>
      </c>
      <c r="S372">
        <v>0</v>
      </c>
      <c r="T372">
        <v>0</v>
      </c>
      <c r="U372" t="s">
        <v>1186</v>
      </c>
    </row>
    <row r="373" spans="1:21" x14ac:dyDescent="0.2">
      <c r="A373">
        <v>7072</v>
      </c>
      <c r="B373">
        <v>650.16</v>
      </c>
      <c r="C373">
        <v>650.16</v>
      </c>
      <c r="D373">
        <v>650.16</v>
      </c>
      <c r="E373">
        <v>650.16</v>
      </c>
      <c r="F373">
        <v>650.16</v>
      </c>
      <c r="G373">
        <v>650.16</v>
      </c>
      <c r="H373">
        <v>650.16</v>
      </c>
      <c r="I373">
        <v>650.16</v>
      </c>
      <c r="J373">
        <v>650.16</v>
      </c>
      <c r="K373">
        <v>650.16</v>
      </c>
      <c r="L373">
        <v>650.16</v>
      </c>
      <c r="M373">
        <v>650.16</v>
      </c>
      <c r="N373">
        <v>650.16</v>
      </c>
      <c r="O373">
        <v>650.16</v>
      </c>
      <c r="P373">
        <v>650.16</v>
      </c>
      <c r="Q373">
        <v>650.16</v>
      </c>
      <c r="R373">
        <v>650.16</v>
      </c>
      <c r="S373">
        <v>0</v>
      </c>
      <c r="T373">
        <v>0</v>
      </c>
      <c r="U373" t="s">
        <v>1217</v>
      </c>
    </row>
    <row r="374" spans="1:21" x14ac:dyDescent="0.2">
      <c r="A374">
        <v>7073</v>
      </c>
      <c r="B374">
        <v>650.16</v>
      </c>
      <c r="C374">
        <v>650.16</v>
      </c>
      <c r="D374">
        <v>650.16</v>
      </c>
      <c r="E374">
        <v>650.16</v>
      </c>
      <c r="F374">
        <v>650.16</v>
      </c>
      <c r="G374">
        <v>650.16</v>
      </c>
      <c r="H374">
        <v>650.16</v>
      </c>
      <c r="I374">
        <v>650.16</v>
      </c>
      <c r="J374">
        <v>650.16</v>
      </c>
      <c r="K374">
        <v>650.16</v>
      </c>
      <c r="L374">
        <v>650.16</v>
      </c>
      <c r="M374">
        <v>650.16</v>
      </c>
      <c r="N374">
        <v>650.16</v>
      </c>
      <c r="O374">
        <v>650.16</v>
      </c>
      <c r="P374">
        <v>650.16</v>
      </c>
      <c r="Q374">
        <v>650.16</v>
      </c>
      <c r="R374">
        <v>650.16</v>
      </c>
      <c r="S374">
        <v>0</v>
      </c>
      <c r="T374">
        <v>0</v>
      </c>
      <c r="U374" t="s">
        <v>1218</v>
      </c>
    </row>
    <row r="375" spans="1:21" x14ac:dyDescent="0.2">
      <c r="A375">
        <v>7075</v>
      </c>
      <c r="B375">
        <v>1000</v>
      </c>
      <c r="C375">
        <v>1000</v>
      </c>
      <c r="D375">
        <v>1200</v>
      </c>
      <c r="E375">
        <v>1000</v>
      </c>
      <c r="F375">
        <v>1000</v>
      </c>
      <c r="G375">
        <v>1000</v>
      </c>
      <c r="H375">
        <v>1000</v>
      </c>
      <c r="I375">
        <v>1246.43</v>
      </c>
      <c r="J375">
        <v>1000</v>
      </c>
      <c r="K375">
        <v>1553.85</v>
      </c>
      <c r="L375">
        <v>1600</v>
      </c>
      <c r="M375">
        <v>1000</v>
      </c>
      <c r="N375">
        <v>1000</v>
      </c>
      <c r="O375">
        <v>1000</v>
      </c>
      <c r="P375">
        <v>1000</v>
      </c>
      <c r="Q375">
        <v>1000</v>
      </c>
      <c r="R375">
        <v>1091.05</v>
      </c>
      <c r="S375">
        <v>1169.53</v>
      </c>
      <c r="T375">
        <v>1437.5</v>
      </c>
      <c r="U375" t="s">
        <v>1220</v>
      </c>
    </row>
    <row r="376" spans="1:21" x14ac:dyDescent="0.2">
      <c r="A376">
        <v>7076</v>
      </c>
      <c r="B376">
        <v>650.16</v>
      </c>
      <c r="C376">
        <v>650.16</v>
      </c>
      <c r="D376">
        <v>650.16</v>
      </c>
      <c r="E376">
        <v>650.16</v>
      </c>
      <c r="F376">
        <v>650.16</v>
      </c>
      <c r="G376">
        <v>650.16</v>
      </c>
      <c r="H376">
        <v>650.16</v>
      </c>
      <c r="I376">
        <v>650.16</v>
      </c>
      <c r="J376">
        <v>650.16</v>
      </c>
      <c r="K376">
        <v>650.16</v>
      </c>
      <c r="L376">
        <v>650.16</v>
      </c>
      <c r="M376">
        <v>650.16</v>
      </c>
      <c r="N376">
        <v>650.16</v>
      </c>
      <c r="O376">
        <v>650.16</v>
      </c>
      <c r="P376">
        <v>650.16</v>
      </c>
      <c r="Q376">
        <v>650.16</v>
      </c>
      <c r="R376">
        <v>650.16</v>
      </c>
      <c r="S376">
        <v>0</v>
      </c>
      <c r="T376">
        <v>0</v>
      </c>
      <c r="U376" t="s">
        <v>1221</v>
      </c>
    </row>
    <row r="377" spans="1:21" x14ac:dyDescent="0.2">
      <c r="A377">
        <v>7077</v>
      </c>
      <c r="B377">
        <v>1500</v>
      </c>
      <c r="C377">
        <v>1500</v>
      </c>
      <c r="D377">
        <v>1500</v>
      </c>
      <c r="E377">
        <v>1500</v>
      </c>
      <c r="F377">
        <v>1500</v>
      </c>
      <c r="G377">
        <v>1500</v>
      </c>
      <c r="H377">
        <v>1500</v>
      </c>
      <c r="I377">
        <v>1500</v>
      </c>
      <c r="J377">
        <v>1500</v>
      </c>
      <c r="K377">
        <v>1500</v>
      </c>
      <c r="L377">
        <v>1500</v>
      </c>
      <c r="M377">
        <v>1500</v>
      </c>
      <c r="N377">
        <v>1500</v>
      </c>
      <c r="O377">
        <v>1500</v>
      </c>
      <c r="P377">
        <v>1500</v>
      </c>
      <c r="Q377">
        <v>1500</v>
      </c>
      <c r="R377">
        <v>1500</v>
      </c>
      <c r="S377">
        <v>1500</v>
      </c>
      <c r="T377">
        <v>0</v>
      </c>
      <c r="U377" t="s">
        <v>1238</v>
      </c>
    </row>
    <row r="378" spans="1:21" x14ac:dyDescent="0.2">
      <c r="A378">
        <v>7078</v>
      </c>
      <c r="B378">
        <v>650.16</v>
      </c>
      <c r="C378">
        <v>650.16</v>
      </c>
      <c r="D378">
        <v>650.16</v>
      </c>
      <c r="E378">
        <v>650.16</v>
      </c>
      <c r="F378">
        <v>650.16</v>
      </c>
      <c r="G378">
        <v>650.16</v>
      </c>
      <c r="H378">
        <v>650.16</v>
      </c>
      <c r="I378">
        <v>650.16</v>
      </c>
      <c r="J378">
        <v>650.16</v>
      </c>
      <c r="K378">
        <v>650.16</v>
      </c>
      <c r="L378">
        <v>650.16</v>
      </c>
      <c r="M378">
        <v>650.16</v>
      </c>
      <c r="N378">
        <v>650.16</v>
      </c>
      <c r="O378">
        <v>650.16</v>
      </c>
      <c r="P378">
        <v>650.16</v>
      </c>
      <c r="Q378">
        <v>650.16</v>
      </c>
      <c r="R378">
        <v>650.16</v>
      </c>
      <c r="S378">
        <v>0</v>
      </c>
      <c r="T378">
        <v>0</v>
      </c>
      <c r="U378" t="s">
        <v>1267</v>
      </c>
    </row>
    <row r="379" spans="1:21" x14ac:dyDescent="0.2">
      <c r="A379">
        <v>7079</v>
      </c>
      <c r="B379">
        <v>650.16</v>
      </c>
      <c r="C379">
        <v>650.16</v>
      </c>
      <c r="D379">
        <v>650.16</v>
      </c>
      <c r="E379">
        <v>650.16</v>
      </c>
      <c r="F379">
        <v>650.16</v>
      </c>
      <c r="G379">
        <v>650.16</v>
      </c>
      <c r="H379">
        <v>650.16</v>
      </c>
      <c r="I379">
        <v>650.16</v>
      </c>
      <c r="J379">
        <v>650.16</v>
      </c>
      <c r="K379">
        <v>650.16</v>
      </c>
      <c r="L379">
        <v>650.16</v>
      </c>
      <c r="M379">
        <v>650.16</v>
      </c>
      <c r="N379">
        <v>650.16</v>
      </c>
      <c r="O379">
        <v>650.16</v>
      </c>
      <c r="P379">
        <v>650.16</v>
      </c>
      <c r="Q379">
        <v>650.16</v>
      </c>
      <c r="R379">
        <v>650.16</v>
      </c>
      <c r="S379">
        <v>0</v>
      </c>
      <c r="T379">
        <v>0</v>
      </c>
      <c r="U379" t="s">
        <v>1268</v>
      </c>
    </row>
    <row r="380" spans="1:21" x14ac:dyDescent="0.2">
      <c r="A380">
        <v>7080</v>
      </c>
      <c r="B380">
        <v>650.16</v>
      </c>
      <c r="C380">
        <v>650.16</v>
      </c>
      <c r="D380">
        <v>650.16</v>
      </c>
      <c r="E380">
        <v>650.16</v>
      </c>
      <c r="F380">
        <v>650.16</v>
      </c>
      <c r="G380">
        <v>650.16</v>
      </c>
      <c r="H380">
        <v>650.16</v>
      </c>
      <c r="I380">
        <v>650.16</v>
      </c>
      <c r="J380">
        <v>650.16</v>
      </c>
      <c r="K380">
        <v>650.16</v>
      </c>
      <c r="L380">
        <v>650.16</v>
      </c>
      <c r="M380">
        <v>650.16</v>
      </c>
      <c r="N380">
        <v>650.16</v>
      </c>
      <c r="O380">
        <v>650.16</v>
      </c>
      <c r="P380">
        <v>650.16</v>
      </c>
      <c r="Q380">
        <v>650.16</v>
      </c>
      <c r="R380">
        <v>650.16</v>
      </c>
      <c r="S380">
        <v>0</v>
      </c>
      <c r="T380">
        <v>0</v>
      </c>
      <c r="U380" t="s">
        <v>1269</v>
      </c>
    </row>
    <row r="381" spans="1:21" x14ac:dyDescent="0.2">
      <c r="A381">
        <v>7081</v>
      </c>
      <c r="B381">
        <v>650.16</v>
      </c>
      <c r="C381">
        <v>650.16</v>
      </c>
      <c r="D381">
        <v>650.16</v>
      </c>
      <c r="E381">
        <v>650.16</v>
      </c>
      <c r="F381">
        <v>650.16</v>
      </c>
      <c r="G381">
        <v>650.16</v>
      </c>
      <c r="H381">
        <v>650.16</v>
      </c>
      <c r="I381">
        <v>650.16</v>
      </c>
      <c r="J381">
        <v>650.16</v>
      </c>
      <c r="K381">
        <v>650.16</v>
      </c>
      <c r="L381">
        <v>650.16</v>
      </c>
      <c r="M381">
        <v>650.16</v>
      </c>
      <c r="N381">
        <v>650.16</v>
      </c>
      <c r="O381">
        <v>650.16</v>
      </c>
      <c r="P381">
        <v>650.16</v>
      </c>
      <c r="Q381">
        <v>650.16</v>
      </c>
      <c r="R381">
        <v>650.16</v>
      </c>
      <c r="S381">
        <v>0</v>
      </c>
      <c r="T381">
        <v>0</v>
      </c>
      <c r="U381" t="s">
        <v>1310</v>
      </c>
    </row>
    <row r="382" spans="1:21" x14ac:dyDescent="0.2">
      <c r="A382">
        <v>7082</v>
      </c>
      <c r="B382">
        <v>650.16</v>
      </c>
      <c r="C382">
        <v>650.16</v>
      </c>
      <c r="D382">
        <v>650.16</v>
      </c>
      <c r="E382">
        <v>650.16</v>
      </c>
      <c r="F382">
        <v>650.16</v>
      </c>
      <c r="G382">
        <v>650.16</v>
      </c>
      <c r="H382">
        <v>650.16</v>
      </c>
      <c r="I382">
        <v>650.16</v>
      </c>
      <c r="J382">
        <v>650.16</v>
      </c>
      <c r="K382">
        <v>650.16</v>
      </c>
      <c r="L382">
        <v>650.16</v>
      </c>
      <c r="M382">
        <v>650.16</v>
      </c>
      <c r="N382">
        <v>650.16</v>
      </c>
      <c r="O382">
        <v>650.16</v>
      </c>
      <c r="P382">
        <v>650.16</v>
      </c>
      <c r="Q382">
        <v>650.16</v>
      </c>
      <c r="R382">
        <v>650.16</v>
      </c>
      <c r="S382">
        <v>0</v>
      </c>
      <c r="T382">
        <v>0</v>
      </c>
      <c r="U382" t="s">
        <v>1311</v>
      </c>
    </row>
    <row r="383" spans="1:21" x14ac:dyDescent="0.2">
      <c r="A383">
        <v>7147</v>
      </c>
      <c r="B383">
        <v>400</v>
      </c>
      <c r="C383">
        <v>400</v>
      </c>
      <c r="D383">
        <v>400</v>
      </c>
      <c r="E383">
        <v>1942.11</v>
      </c>
      <c r="F383">
        <v>1178.6199999999999</v>
      </c>
      <c r="G383">
        <v>1347.9</v>
      </c>
      <c r="H383">
        <v>400</v>
      </c>
      <c r="I383">
        <v>1622.87</v>
      </c>
      <c r="J383">
        <v>1930.42</v>
      </c>
      <c r="K383">
        <v>1645.28</v>
      </c>
      <c r="L383">
        <v>553.51</v>
      </c>
      <c r="M383">
        <v>1554</v>
      </c>
      <c r="N383">
        <v>400</v>
      </c>
      <c r="O383">
        <v>400</v>
      </c>
      <c r="P383">
        <v>400</v>
      </c>
      <c r="Q383">
        <v>2100</v>
      </c>
      <c r="R383">
        <v>605.21</v>
      </c>
      <c r="S383">
        <v>665.3</v>
      </c>
      <c r="T383">
        <v>582.88</v>
      </c>
      <c r="U383" t="s">
        <v>87</v>
      </c>
    </row>
    <row r="384" spans="1:21" x14ac:dyDescent="0.2">
      <c r="A384">
        <v>7999</v>
      </c>
      <c r="B384">
        <v>1329.32</v>
      </c>
      <c r="C384">
        <v>1249.4100000000001</v>
      </c>
      <c r="D384">
        <v>2255.77</v>
      </c>
      <c r="E384">
        <v>2699.68</v>
      </c>
      <c r="F384">
        <v>799.38</v>
      </c>
      <c r="G384">
        <v>919.38</v>
      </c>
      <c r="H384">
        <v>1210.32</v>
      </c>
      <c r="I384">
        <v>1481.18</v>
      </c>
      <c r="J384">
        <v>614.55999999999995</v>
      </c>
      <c r="K384">
        <v>1401.67</v>
      </c>
      <c r="L384">
        <v>546.12</v>
      </c>
      <c r="M384">
        <v>452.14</v>
      </c>
      <c r="N384">
        <v>325.10000000000002</v>
      </c>
      <c r="O384">
        <v>286.52</v>
      </c>
      <c r="P384">
        <v>1248.6199999999999</v>
      </c>
      <c r="Q384">
        <v>1751.51</v>
      </c>
      <c r="R384">
        <v>600.83000000000004</v>
      </c>
      <c r="S384">
        <v>650.16</v>
      </c>
      <c r="T384">
        <v>599.91</v>
      </c>
      <c r="U384" t="s">
        <v>731</v>
      </c>
    </row>
    <row r="385" spans="1:21" x14ac:dyDescent="0.2">
      <c r="A385">
        <v>8999</v>
      </c>
      <c r="B385">
        <v>1667.4</v>
      </c>
      <c r="C385">
        <v>1716.05</v>
      </c>
      <c r="D385">
        <v>2792.09</v>
      </c>
      <c r="E385">
        <v>5533.49</v>
      </c>
      <c r="F385">
        <v>1058.99</v>
      </c>
      <c r="G385">
        <v>1225</v>
      </c>
      <c r="H385">
        <v>1401.78</v>
      </c>
      <c r="I385">
        <v>1644.22</v>
      </c>
      <c r="J385">
        <v>663.23</v>
      </c>
      <c r="K385">
        <v>1539.27</v>
      </c>
      <c r="L385">
        <v>604.45000000000005</v>
      </c>
      <c r="M385">
        <v>475.17</v>
      </c>
      <c r="N385">
        <v>318.62</v>
      </c>
      <c r="O385">
        <v>278.33</v>
      </c>
      <c r="P385">
        <v>1244.0899999999999</v>
      </c>
      <c r="Q385">
        <v>1697.34</v>
      </c>
      <c r="R385">
        <v>632.80999999999995</v>
      </c>
      <c r="S385">
        <v>881.14</v>
      </c>
      <c r="T385">
        <v>824.84</v>
      </c>
      <c r="U385" t="s">
        <v>438</v>
      </c>
    </row>
    <row r="386" spans="1:21" x14ac:dyDescent="0.2">
      <c r="A386">
        <v>9999</v>
      </c>
      <c r="B386">
        <v>1667.4</v>
      </c>
      <c r="C386">
        <v>1716.05</v>
      </c>
      <c r="D386">
        <v>2792.09</v>
      </c>
      <c r="E386">
        <v>5533.49</v>
      </c>
      <c r="F386">
        <v>1058.99</v>
      </c>
      <c r="G386">
        <v>1224.96</v>
      </c>
      <c r="H386">
        <v>1401.78</v>
      </c>
      <c r="I386">
        <v>1644.22</v>
      </c>
      <c r="J386">
        <v>663.23</v>
      </c>
      <c r="K386">
        <v>1539.24</v>
      </c>
      <c r="L386">
        <v>604.45000000000005</v>
      </c>
      <c r="M386">
        <v>475.17</v>
      </c>
      <c r="N386">
        <v>317.66000000000003</v>
      </c>
      <c r="O386">
        <v>252.6</v>
      </c>
      <c r="P386">
        <v>1244.0899999999999</v>
      </c>
      <c r="Q386">
        <v>1697.34</v>
      </c>
      <c r="R386">
        <v>632.80999999999995</v>
      </c>
      <c r="S386">
        <v>852.27</v>
      </c>
      <c r="T386">
        <v>797.9</v>
      </c>
      <c r="U386" t="s">
        <v>439</v>
      </c>
    </row>
  </sheetData>
  <sheetProtection password="C01D"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workbookViewId="0">
      <selection activeCell="C4" sqref="C4"/>
    </sheetView>
  </sheetViews>
  <sheetFormatPr defaultRowHeight="12.75" x14ac:dyDescent="0.2"/>
  <cols>
    <col min="1" max="1" width="2.5703125" style="315" customWidth="1"/>
    <col min="2" max="2" width="4.140625" style="315" customWidth="1"/>
    <col min="3" max="3" width="26" style="315" customWidth="1"/>
    <col min="4" max="4" width="71.5703125" style="315" customWidth="1"/>
    <col min="5" max="5" width="13.5703125" style="315" customWidth="1"/>
    <col min="6" max="6" width="9.140625" style="315"/>
    <col min="7" max="7" width="0" style="315" hidden="1" customWidth="1"/>
    <col min="8" max="16384" width="9.140625" style="315"/>
  </cols>
  <sheetData>
    <row r="1" spans="2:5" ht="12" customHeight="1" x14ac:dyDescent="0.2"/>
    <row r="2" spans="2:5" ht="26.25" customHeight="1" x14ac:dyDescent="0.3">
      <c r="B2" s="271"/>
      <c r="C2" s="316" t="s">
        <v>425</v>
      </c>
      <c r="D2" s="277"/>
      <c r="E2" s="317"/>
    </row>
    <row r="3" spans="2:5" ht="23.25" customHeight="1" x14ac:dyDescent="0.2">
      <c r="B3" s="318"/>
      <c r="C3" s="319" t="s">
        <v>96</v>
      </c>
      <c r="D3" s="320"/>
      <c r="E3" s="321"/>
    </row>
    <row r="4" spans="2:5" ht="30" customHeight="1" x14ac:dyDescent="0.2">
      <c r="B4" s="318"/>
      <c r="C4" s="322" t="s">
        <v>95</v>
      </c>
      <c r="D4" s="322" t="s">
        <v>225</v>
      </c>
      <c r="E4" s="321"/>
    </row>
    <row r="5" spans="2:5" ht="19.5" customHeight="1" x14ac:dyDescent="0.2">
      <c r="B5" s="318"/>
      <c r="C5" s="320" t="s">
        <v>422</v>
      </c>
      <c r="D5" s="320" t="s">
        <v>423</v>
      </c>
      <c r="E5" s="321"/>
    </row>
    <row r="6" spans="2:5" ht="13.5" customHeight="1" x14ac:dyDescent="0.2">
      <c r="B6" s="318"/>
      <c r="C6" s="320" t="s">
        <v>97</v>
      </c>
      <c r="D6" s="320" t="s">
        <v>1109</v>
      </c>
      <c r="E6" s="321"/>
    </row>
    <row r="7" spans="2:5" ht="15" x14ac:dyDescent="0.2">
      <c r="B7" s="318"/>
      <c r="C7" s="320" t="s">
        <v>150</v>
      </c>
      <c r="D7" s="320" t="s">
        <v>104</v>
      </c>
      <c r="E7" s="321"/>
    </row>
    <row r="8" spans="2:5" ht="15" x14ac:dyDescent="0.2">
      <c r="B8" s="318"/>
      <c r="C8" s="320" t="s">
        <v>98</v>
      </c>
      <c r="D8" s="320" t="s">
        <v>105</v>
      </c>
      <c r="E8" s="321"/>
    </row>
    <row r="9" spans="2:5" ht="15.75" x14ac:dyDescent="0.25">
      <c r="B9" s="318"/>
      <c r="C9" s="320" t="s">
        <v>99</v>
      </c>
      <c r="D9" s="320" t="s">
        <v>427</v>
      </c>
      <c r="E9" s="321"/>
    </row>
    <row r="10" spans="2:5" ht="15.75" x14ac:dyDescent="0.25">
      <c r="B10" s="318"/>
      <c r="C10" s="320" t="s">
        <v>100</v>
      </c>
      <c r="D10" s="320" t="s">
        <v>428</v>
      </c>
      <c r="E10" s="321"/>
    </row>
    <row r="11" spans="2:5" ht="15.75" x14ac:dyDescent="0.25">
      <c r="B11" s="318"/>
      <c r="C11" s="320" t="s">
        <v>101</v>
      </c>
      <c r="D11" s="320" t="s">
        <v>429</v>
      </c>
      <c r="E11" s="321"/>
    </row>
    <row r="12" spans="2:5" ht="15" x14ac:dyDescent="0.2">
      <c r="B12" s="318"/>
      <c r="C12" s="320" t="s">
        <v>94</v>
      </c>
      <c r="D12" s="320" t="s">
        <v>349</v>
      </c>
      <c r="E12" s="321"/>
    </row>
    <row r="13" spans="2:5" ht="15" x14ac:dyDescent="0.2">
      <c r="B13" s="318"/>
      <c r="C13" s="320" t="s">
        <v>102</v>
      </c>
      <c r="D13" s="320" t="s">
        <v>106</v>
      </c>
      <c r="E13" s="321"/>
    </row>
    <row r="14" spans="2:5" ht="15" x14ac:dyDescent="0.2">
      <c r="B14" s="318"/>
      <c r="C14" s="320" t="s">
        <v>103</v>
      </c>
      <c r="D14" s="320" t="s">
        <v>107</v>
      </c>
      <c r="E14" s="321"/>
    </row>
    <row r="15" spans="2:5" ht="15" x14ac:dyDescent="0.2">
      <c r="B15" s="318"/>
      <c r="C15" s="320" t="s">
        <v>42</v>
      </c>
      <c r="D15" s="320" t="s">
        <v>51</v>
      </c>
      <c r="E15" s="321"/>
    </row>
    <row r="16" spans="2:5" ht="15" x14ac:dyDescent="0.2">
      <c r="B16" s="318"/>
      <c r="C16" s="320" t="s">
        <v>43</v>
      </c>
      <c r="D16" s="320" t="s">
        <v>52</v>
      </c>
      <c r="E16" s="321"/>
    </row>
    <row r="17" spans="2:7" ht="15" x14ac:dyDescent="0.2">
      <c r="B17" s="318"/>
      <c r="C17" s="320" t="s">
        <v>1145</v>
      </c>
      <c r="D17" s="320" t="s">
        <v>1146</v>
      </c>
      <c r="E17" s="321"/>
      <c r="G17" s="315" t="s">
        <v>1174</v>
      </c>
    </row>
    <row r="18" spans="2:7" ht="15" x14ac:dyDescent="0.2">
      <c r="B18" s="318"/>
      <c r="C18" s="320" t="s">
        <v>223</v>
      </c>
      <c r="D18" s="320" t="s">
        <v>226</v>
      </c>
      <c r="E18" s="321"/>
    </row>
    <row r="19" spans="2:7" ht="15" x14ac:dyDescent="0.2">
      <c r="B19" s="318"/>
      <c r="C19" s="320" t="s">
        <v>224</v>
      </c>
      <c r="D19" s="320" t="s">
        <v>1302</v>
      </c>
      <c r="E19" s="321"/>
    </row>
    <row r="20" spans="2:7" ht="15" customHeight="1" x14ac:dyDescent="0.2">
      <c r="B20" s="318"/>
      <c r="C20" s="320" t="s">
        <v>392</v>
      </c>
      <c r="D20" s="320" t="s">
        <v>397</v>
      </c>
      <c r="E20" s="321"/>
    </row>
    <row r="21" spans="2:7" ht="15" customHeight="1" x14ac:dyDescent="0.2">
      <c r="B21" s="318"/>
      <c r="C21" s="320" t="s">
        <v>41</v>
      </c>
      <c r="D21" s="320" t="s">
        <v>55</v>
      </c>
      <c r="E21" s="321"/>
    </row>
    <row r="22" spans="2:7" ht="9" customHeight="1" x14ac:dyDescent="0.2">
      <c r="B22" s="323"/>
      <c r="C22" s="484"/>
      <c r="D22" s="484"/>
      <c r="E22" s="325"/>
    </row>
    <row r="23" spans="2:7" ht="23.25" customHeight="1" x14ac:dyDescent="0.2">
      <c r="B23" s="485"/>
      <c r="C23" s="486" t="s">
        <v>958</v>
      </c>
      <c r="D23" s="487"/>
      <c r="E23" s="488"/>
    </row>
    <row r="24" spans="2:7" ht="18" customHeight="1" x14ac:dyDescent="0.2">
      <c r="B24" s="489"/>
      <c r="C24" s="490" t="s">
        <v>1188</v>
      </c>
      <c r="D24" s="490"/>
      <c r="E24" s="491"/>
    </row>
    <row r="25" spans="2:7" ht="13.5" customHeight="1" x14ac:dyDescent="0.2">
      <c r="B25" s="489"/>
      <c r="C25" s="490" t="s">
        <v>1348</v>
      </c>
      <c r="D25" s="490"/>
      <c r="E25" s="491"/>
    </row>
    <row r="26" spans="2:7" ht="13.5" customHeight="1" x14ac:dyDescent="0.2">
      <c r="B26" s="489"/>
      <c r="C26" s="490" t="s">
        <v>1347</v>
      </c>
      <c r="D26" s="490"/>
      <c r="E26" s="491"/>
    </row>
    <row r="27" spans="2:7" ht="17.25" customHeight="1" x14ac:dyDescent="0.2">
      <c r="B27" s="489"/>
      <c r="C27" s="760" t="s">
        <v>1346</v>
      </c>
      <c r="D27" s="490"/>
      <c r="E27" s="491"/>
    </row>
    <row r="28" spans="2:7" ht="32.25" customHeight="1" x14ac:dyDescent="0.2">
      <c r="B28" s="485"/>
      <c r="C28" s="486" t="s">
        <v>952</v>
      </c>
      <c r="D28" s="487"/>
      <c r="E28" s="488"/>
    </row>
    <row r="29" spans="2:7" ht="18" customHeight="1" x14ac:dyDescent="0.2">
      <c r="B29" s="489"/>
      <c r="C29" s="490" t="s">
        <v>72</v>
      </c>
      <c r="D29" s="490"/>
      <c r="E29" s="491"/>
    </row>
    <row r="30" spans="2:7" ht="13.5" customHeight="1" x14ac:dyDescent="0.2">
      <c r="B30" s="489"/>
      <c r="C30" s="490" t="s">
        <v>953</v>
      </c>
      <c r="D30" s="490"/>
      <c r="E30" s="491"/>
    </row>
    <row r="31" spans="2:7" ht="18" customHeight="1" x14ac:dyDescent="0.2">
      <c r="B31" s="489"/>
      <c r="C31" s="490" t="s">
        <v>74</v>
      </c>
      <c r="D31" s="490"/>
      <c r="E31" s="491"/>
    </row>
    <row r="32" spans="2:7" ht="16.5" customHeight="1" x14ac:dyDescent="0.2">
      <c r="B32" s="489"/>
      <c r="C32" s="798" t="s">
        <v>1137</v>
      </c>
      <c r="D32" s="490"/>
      <c r="E32" s="491"/>
    </row>
    <row r="33" spans="2:5" ht="15.75" customHeight="1" x14ac:dyDescent="0.2">
      <c r="B33" s="489"/>
      <c r="C33" s="798" t="s">
        <v>1138</v>
      </c>
      <c r="D33" s="490"/>
      <c r="E33" s="491"/>
    </row>
    <row r="34" spans="2:5" ht="23.25" customHeight="1" x14ac:dyDescent="0.2">
      <c r="B34" s="489"/>
      <c r="C34" s="490" t="s">
        <v>1189</v>
      </c>
      <c r="D34" s="490"/>
      <c r="E34" s="491"/>
    </row>
    <row r="35" spans="2:5" ht="13.5" customHeight="1" x14ac:dyDescent="0.2">
      <c r="B35" s="489"/>
      <c r="C35" s="490" t="s">
        <v>949</v>
      </c>
      <c r="D35" s="490"/>
      <c r="E35" s="491"/>
    </row>
    <row r="36" spans="2:5" ht="13.5" customHeight="1" x14ac:dyDescent="0.2">
      <c r="B36" s="489"/>
      <c r="C36" s="798" t="s">
        <v>1099</v>
      </c>
      <c r="D36" s="490"/>
      <c r="E36" s="491"/>
    </row>
    <row r="37" spans="2:5" ht="18" customHeight="1" x14ac:dyDescent="0.2">
      <c r="B37" s="489"/>
      <c r="C37" s="490" t="s">
        <v>1021</v>
      </c>
      <c r="D37" s="490"/>
      <c r="E37" s="491"/>
    </row>
    <row r="38" spans="2:5" ht="13.5" customHeight="1" x14ac:dyDescent="0.2">
      <c r="B38" s="489"/>
      <c r="C38" s="490" t="s">
        <v>1330</v>
      </c>
      <c r="D38" s="490"/>
      <c r="E38" s="491"/>
    </row>
    <row r="39" spans="2:5" ht="21" customHeight="1" x14ac:dyDescent="0.2">
      <c r="B39" s="489"/>
      <c r="C39" s="490" t="s">
        <v>950</v>
      </c>
      <c r="D39" s="490"/>
      <c r="E39" s="491"/>
    </row>
    <row r="40" spans="2:5" ht="13.5" customHeight="1" x14ac:dyDescent="0.2">
      <c r="B40" s="489"/>
      <c r="C40" s="798" t="s">
        <v>1331</v>
      </c>
      <c r="D40" s="490"/>
      <c r="E40" s="491"/>
    </row>
    <row r="41" spans="2:5" ht="18" customHeight="1" x14ac:dyDescent="0.2">
      <c r="B41" s="489"/>
      <c r="C41" s="490" t="s">
        <v>1015</v>
      </c>
      <c r="D41" s="490"/>
      <c r="E41" s="491"/>
    </row>
    <row r="42" spans="2:5" ht="13.5" customHeight="1" x14ac:dyDescent="0.2">
      <c r="B42" s="489"/>
      <c r="C42" s="490" t="s">
        <v>1016</v>
      </c>
      <c r="D42" s="490"/>
      <c r="E42" s="491"/>
    </row>
    <row r="43" spans="2:5" ht="18.75" customHeight="1" x14ac:dyDescent="0.2">
      <c r="B43" s="489"/>
      <c r="C43" s="490" t="s">
        <v>1332</v>
      </c>
      <c r="D43" s="490"/>
      <c r="E43" s="491"/>
    </row>
    <row r="44" spans="2:5" ht="13.5" customHeight="1" x14ac:dyDescent="0.2">
      <c r="B44" s="489"/>
      <c r="C44" s="490" t="s">
        <v>1333</v>
      </c>
      <c r="D44" s="490"/>
      <c r="E44" s="491"/>
    </row>
    <row r="45" spans="2:5" ht="20.25" customHeight="1" x14ac:dyDescent="0.2">
      <c r="B45" s="489"/>
      <c r="C45" s="490" t="s">
        <v>951</v>
      </c>
      <c r="D45" s="490"/>
      <c r="E45" s="491"/>
    </row>
    <row r="46" spans="2:5" ht="13.5" customHeight="1" x14ac:dyDescent="0.2">
      <c r="B46" s="489"/>
      <c r="C46" s="798" t="s">
        <v>1139</v>
      </c>
      <c r="D46" s="490"/>
      <c r="E46" s="491"/>
    </row>
    <row r="47" spans="2:5" ht="18" customHeight="1" x14ac:dyDescent="0.2">
      <c r="B47" s="489"/>
      <c r="C47" s="490" t="s">
        <v>1000</v>
      </c>
      <c r="D47" s="490"/>
      <c r="E47" s="491"/>
    </row>
    <row r="48" spans="2:5" ht="10.5" customHeight="1" x14ac:dyDescent="0.2">
      <c r="B48" s="489"/>
      <c r="C48" s="490" t="s">
        <v>998</v>
      </c>
      <c r="D48" s="490"/>
      <c r="E48" s="491"/>
    </row>
    <row r="49" spans="2:7" ht="18.75" customHeight="1" x14ac:dyDescent="0.2">
      <c r="B49" s="489"/>
      <c r="C49" s="490" t="s">
        <v>1001</v>
      </c>
      <c r="D49" s="490"/>
      <c r="E49" s="491"/>
    </row>
    <row r="50" spans="2:7" ht="14.25" customHeight="1" x14ac:dyDescent="0.2">
      <c r="B50" s="489"/>
      <c r="C50" s="490" t="s">
        <v>999</v>
      </c>
      <c r="D50" s="490"/>
      <c r="E50" s="491"/>
    </row>
    <row r="51" spans="2:7" ht="19.5" customHeight="1" x14ac:dyDescent="0.2">
      <c r="B51" s="489"/>
      <c r="C51" s="490" t="s">
        <v>1002</v>
      </c>
      <c r="D51" s="490"/>
      <c r="E51" s="491"/>
    </row>
    <row r="52" spans="2:7" ht="13.5" customHeight="1" x14ac:dyDescent="0.2">
      <c r="B52" s="489"/>
      <c r="C52" s="490" t="s">
        <v>999</v>
      </c>
      <c r="D52" s="490"/>
      <c r="E52" s="491"/>
    </row>
    <row r="53" spans="2:7" ht="18" customHeight="1" x14ac:dyDescent="0.2">
      <c r="B53" s="489"/>
      <c r="C53" s="490" t="s">
        <v>50</v>
      </c>
      <c r="D53" s="490"/>
      <c r="E53" s="491"/>
    </row>
    <row r="54" spans="2:7" ht="18" customHeight="1" x14ac:dyDescent="0.2">
      <c r="B54" s="489"/>
      <c r="C54" s="490" t="s">
        <v>1336</v>
      </c>
      <c r="D54" s="490"/>
      <c r="E54" s="491"/>
    </row>
    <row r="55" spans="2:7" ht="13.5" customHeight="1" x14ac:dyDescent="0.2">
      <c r="B55" s="489"/>
      <c r="C55" s="490" t="s">
        <v>1334</v>
      </c>
      <c r="D55" s="490"/>
      <c r="E55" s="491"/>
    </row>
    <row r="56" spans="2:7" ht="18" customHeight="1" x14ac:dyDescent="0.2">
      <c r="B56" s="489"/>
      <c r="C56" s="490" t="s">
        <v>1335</v>
      </c>
      <c r="D56" s="490"/>
      <c r="E56" s="491"/>
    </row>
    <row r="57" spans="2:7" ht="18" customHeight="1" x14ac:dyDescent="0.2">
      <c r="B57" s="489"/>
      <c r="C57" s="490" t="s">
        <v>1337</v>
      </c>
      <c r="D57" s="490"/>
      <c r="E57" s="491"/>
    </row>
    <row r="58" spans="2:7" ht="13.5" customHeight="1" x14ac:dyDescent="0.2">
      <c r="B58" s="489"/>
      <c r="C58" s="490" t="s">
        <v>1344</v>
      </c>
      <c r="D58" s="490"/>
      <c r="E58" s="491"/>
    </row>
    <row r="59" spans="2:7" ht="18" customHeight="1" x14ac:dyDescent="0.2">
      <c r="B59" s="489"/>
      <c r="C59" s="490" t="s">
        <v>1338</v>
      </c>
      <c r="D59" s="490"/>
      <c r="E59" s="491"/>
    </row>
    <row r="60" spans="2:7" ht="13.5" customHeight="1" x14ac:dyDescent="0.2">
      <c r="B60" s="489"/>
      <c r="C60" s="490" t="s">
        <v>955</v>
      </c>
      <c r="D60" s="490"/>
      <c r="E60" s="491"/>
    </row>
    <row r="61" spans="2:7" ht="12" customHeight="1" x14ac:dyDescent="0.2">
      <c r="B61" s="489"/>
      <c r="C61" s="490"/>
      <c r="D61" s="490"/>
      <c r="E61" s="491"/>
    </row>
    <row r="62" spans="2:7" ht="20.25" customHeight="1" x14ac:dyDescent="0.2">
      <c r="B62" s="489"/>
      <c r="C62" s="490" t="s">
        <v>1339</v>
      </c>
      <c r="D62" s="490"/>
      <c r="E62" s="491"/>
      <c r="G62" s="315" t="s">
        <v>1192</v>
      </c>
    </row>
    <row r="63" spans="2:7" ht="13.5" customHeight="1" x14ac:dyDescent="0.2">
      <c r="B63" s="489"/>
      <c r="C63" s="490" t="s">
        <v>1340</v>
      </c>
      <c r="D63" s="490"/>
      <c r="E63" s="491"/>
      <c r="G63" s="315" t="s">
        <v>1192</v>
      </c>
    </row>
    <row r="64" spans="2:7" ht="13.5" customHeight="1" x14ac:dyDescent="0.2">
      <c r="B64" s="489"/>
      <c r="C64" s="490" t="s">
        <v>1342</v>
      </c>
      <c r="D64" s="490"/>
      <c r="E64" s="491"/>
      <c r="G64" s="315" t="s">
        <v>1192</v>
      </c>
    </row>
    <row r="65" spans="2:7" ht="13.5" customHeight="1" x14ac:dyDescent="0.2">
      <c r="B65" s="489"/>
      <c r="C65" s="490" t="s">
        <v>1341</v>
      </c>
      <c r="D65" s="490"/>
      <c r="E65" s="491"/>
    </row>
    <row r="66" spans="2:7" ht="13.5" customHeight="1" x14ac:dyDescent="0.2">
      <c r="B66" s="489"/>
      <c r="C66" s="490" t="s">
        <v>1147</v>
      </c>
      <c r="D66" s="490"/>
      <c r="E66" s="491"/>
      <c r="G66" s="315" t="s">
        <v>1192</v>
      </c>
    </row>
    <row r="67" spans="2:7" ht="13.5" customHeight="1" x14ac:dyDescent="0.2">
      <c r="B67" s="489"/>
      <c r="C67" s="490" t="s">
        <v>1148</v>
      </c>
      <c r="D67" s="490"/>
      <c r="E67" s="491"/>
      <c r="G67" s="315" t="s">
        <v>1192</v>
      </c>
    </row>
    <row r="68" spans="2:7" ht="13.5" customHeight="1" x14ac:dyDescent="0.2">
      <c r="B68" s="489"/>
      <c r="C68" s="490" t="s">
        <v>1149</v>
      </c>
      <c r="D68" s="490"/>
      <c r="E68" s="491"/>
      <c r="G68" s="315" t="s">
        <v>1192</v>
      </c>
    </row>
    <row r="69" spans="2:7" ht="13.5" customHeight="1" x14ac:dyDescent="0.2">
      <c r="B69" s="489"/>
      <c r="C69" s="490" t="s">
        <v>1150</v>
      </c>
      <c r="D69" s="490"/>
      <c r="E69" s="491"/>
      <c r="G69" s="315" t="s">
        <v>1192</v>
      </c>
    </row>
    <row r="70" spans="2:7" ht="13.5" customHeight="1" x14ac:dyDescent="0.2">
      <c r="B70" s="489"/>
      <c r="C70" s="490" t="s">
        <v>1151</v>
      </c>
      <c r="D70" s="490"/>
      <c r="E70" s="491"/>
      <c r="G70" s="315" t="s">
        <v>1192</v>
      </c>
    </row>
    <row r="71" spans="2:7" ht="13.5" customHeight="1" x14ac:dyDescent="0.2">
      <c r="B71" s="489"/>
      <c r="C71" s="490" t="s">
        <v>1152</v>
      </c>
      <c r="D71" s="490"/>
      <c r="E71" s="491"/>
      <c r="G71" s="315" t="s">
        <v>1192</v>
      </c>
    </row>
    <row r="72" spans="2:7" ht="13.5" customHeight="1" x14ac:dyDescent="0.2">
      <c r="B72" s="489"/>
      <c r="C72" s="490" t="s">
        <v>1343</v>
      </c>
      <c r="D72" s="490"/>
      <c r="E72" s="491"/>
      <c r="G72" s="315" t="s">
        <v>1192</v>
      </c>
    </row>
    <row r="73" spans="2:7" ht="13.5" customHeight="1" x14ac:dyDescent="0.2">
      <c r="B73" s="489"/>
      <c r="C73" s="490" t="s">
        <v>1153</v>
      </c>
      <c r="D73" s="490"/>
      <c r="E73" s="491"/>
      <c r="G73" s="315" t="s">
        <v>1192</v>
      </c>
    </row>
    <row r="74" spans="2:7" ht="13.5" customHeight="1" x14ac:dyDescent="0.2">
      <c r="B74" s="489"/>
      <c r="C74" s="490" t="s">
        <v>1154</v>
      </c>
      <c r="D74" s="490"/>
      <c r="E74" s="491"/>
      <c r="G74" s="315" t="s">
        <v>1192</v>
      </c>
    </row>
    <row r="75" spans="2:7" ht="13.5" customHeight="1" x14ac:dyDescent="0.2">
      <c r="B75" s="489"/>
      <c r="C75" s="490" t="s">
        <v>1155</v>
      </c>
      <c r="D75" s="490"/>
      <c r="E75" s="491"/>
      <c r="G75" s="315" t="s">
        <v>1192</v>
      </c>
    </row>
    <row r="76" spans="2:7" ht="13.5" customHeight="1" x14ac:dyDescent="0.2">
      <c r="B76" s="489"/>
      <c r="C76" s="490" t="s">
        <v>1191</v>
      </c>
      <c r="D76" s="490"/>
      <c r="E76" s="491"/>
      <c r="G76" s="315" t="s">
        <v>1192</v>
      </c>
    </row>
    <row r="77" spans="2:7" ht="6" customHeight="1" x14ac:dyDescent="0.2">
      <c r="B77" s="489"/>
      <c r="C77" s="490"/>
      <c r="D77" s="490"/>
      <c r="E77" s="491"/>
    </row>
    <row r="78" spans="2:7" ht="21" customHeight="1" x14ac:dyDescent="0.2">
      <c r="B78" s="489"/>
      <c r="C78" s="490" t="s">
        <v>75</v>
      </c>
      <c r="D78" s="490"/>
      <c r="E78" s="491"/>
    </row>
    <row r="79" spans="2:7" ht="13.5" customHeight="1" x14ac:dyDescent="0.2">
      <c r="B79" s="489"/>
      <c r="C79" s="490" t="s">
        <v>954</v>
      </c>
      <c r="D79" s="490"/>
      <c r="E79" s="491"/>
    </row>
    <row r="80" spans="2:7" ht="13.5" customHeight="1" x14ac:dyDescent="0.2">
      <c r="B80" s="489"/>
      <c r="C80" s="798" t="s">
        <v>1140</v>
      </c>
      <c r="D80" s="490"/>
      <c r="E80" s="491"/>
    </row>
    <row r="81" spans="2:7" ht="13.5" customHeight="1" x14ac:dyDescent="0.2">
      <c r="B81" s="489"/>
      <c r="C81" s="490" t="s">
        <v>956</v>
      </c>
      <c r="D81" s="490"/>
      <c r="E81" s="491"/>
    </row>
    <row r="82" spans="2:7" ht="13.5" customHeight="1" x14ac:dyDescent="0.2">
      <c r="B82" s="489"/>
      <c r="C82" s="490" t="s">
        <v>957</v>
      </c>
      <c r="D82" s="490"/>
      <c r="E82" s="491"/>
    </row>
    <row r="83" spans="2:7" ht="13.5" customHeight="1" x14ac:dyDescent="0.2">
      <c r="B83" s="489"/>
      <c r="C83" s="490" t="s">
        <v>1156</v>
      </c>
      <c r="D83" s="490"/>
      <c r="E83" s="491"/>
      <c r="G83" s="315" t="s">
        <v>1192</v>
      </c>
    </row>
    <row r="84" spans="2:7" ht="13.5" customHeight="1" x14ac:dyDescent="0.2">
      <c r="B84" s="489"/>
      <c r="C84" s="490" t="s">
        <v>1157</v>
      </c>
      <c r="D84" s="490"/>
      <c r="E84" s="491"/>
      <c r="G84" s="315" t="s">
        <v>1192</v>
      </c>
    </row>
    <row r="85" spans="2:7" ht="13.5" customHeight="1" x14ac:dyDescent="0.2">
      <c r="B85" s="489"/>
      <c r="C85" s="490" t="s">
        <v>1158</v>
      </c>
      <c r="D85" s="490"/>
      <c r="E85" s="491"/>
    </row>
    <row r="86" spans="2:7" ht="18" customHeight="1" x14ac:dyDescent="0.2">
      <c r="B86" s="489"/>
      <c r="C86" s="490" t="s">
        <v>1020</v>
      </c>
      <c r="D86" s="490"/>
      <c r="E86" s="491"/>
    </row>
    <row r="87" spans="2:7" ht="12.75" customHeight="1" x14ac:dyDescent="0.2">
      <c r="B87" s="489"/>
      <c r="C87" s="490"/>
      <c r="D87" s="760" t="s">
        <v>1345</v>
      </c>
      <c r="E87" s="491"/>
    </row>
    <row r="88" spans="2:7" ht="8.25" customHeight="1" x14ac:dyDescent="0.2">
      <c r="B88" s="492"/>
      <c r="C88" s="493"/>
      <c r="D88" s="493"/>
      <c r="E88" s="494"/>
    </row>
    <row r="89" spans="2:7" x14ac:dyDescent="0.2">
      <c r="B89" s="306"/>
      <c r="C89" s="424"/>
      <c r="D89" s="424"/>
      <c r="E89" s="425"/>
    </row>
    <row r="90" spans="2:7" ht="15.75" x14ac:dyDescent="0.25">
      <c r="B90" s="307"/>
      <c r="C90" s="426" t="s">
        <v>931</v>
      </c>
      <c r="D90" s="427"/>
      <c r="E90" s="428"/>
    </row>
    <row r="91" spans="2:7" ht="15.75" x14ac:dyDescent="0.25">
      <c r="B91" s="307"/>
      <c r="C91" s="426"/>
      <c r="D91" s="427"/>
      <c r="E91" s="428"/>
    </row>
    <row r="92" spans="2:7" x14ac:dyDescent="0.2">
      <c r="B92" s="307"/>
      <c r="C92" s="427" t="s">
        <v>1108</v>
      </c>
      <c r="D92" s="427"/>
      <c r="E92" s="428"/>
    </row>
    <row r="93" spans="2:7" ht="15.75" x14ac:dyDescent="0.25">
      <c r="B93" s="307"/>
      <c r="C93" s="426"/>
      <c r="D93" s="427"/>
      <c r="E93" s="428"/>
    </row>
    <row r="94" spans="2:7" ht="15" customHeight="1" x14ac:dyDescent="0.2">
      <c r="B94" s="495"/>
      <c r="C94" s="500" t="s">
        <v>968</v>
      </c>
      <c r="D94" s="501"/>
      <c r="E94" s="499"/>
    </row>
    <row r="95" spans="2:7" x14ac:dyDescent="0.2">
      <c r="B95" s="495"/>
      <c r="C95" s="496" t="s">
        <v>1044</v>
      </c>
      <c r="D95" s="496"/>
      <c r="E95" s="497"/>
    </row>
    <row r="96" spans="2:7" x14ac:dyDescent="0.2">
      <c r="B96" s="495"/>
      <c r="C96" s="496" t="s">
        <v>78</v>
      </c>
      <c r="D96" s="496"/>
      <c r="E96" s="497"/>
    </row>
    <row r="97" spans="2:5" x14ac:dyDescent="0.2">
      <c r="B97" s="495"/>
      <c r="C97" s="496"/>
      <c r="D97" s="496"/>
      <c r="E97" s="497"/>
    </row>
    <row r="98" spans="2:5" ht="15" customHeight="1" x14ac:dyDescent="0.2">
      <c r="B98" s="495"/>
      <c r="C98" s="502" t="s">
        <v>969</v>
      </c>
      <c r="D98" s="503"/>
      <c r="E98" s="497"/>
    </row>
    <row r="99" spans="2:5" x14ac:dyDescent="0.2">
      <c r="B99" s="495"/>
      <c r="C99" s="496" t="s">
        <v>1017</v>
      </c>
      <c r="D99" s="496"/>
      <c r="E99" s="497"/>
    </row>
    <row r="100" spans="2:5" ht="12" customHeight="1" x14ac:dyDescent="0.2">
      <c r="B100" s="495"/>
      <c r="C100" s="496"/>
      <c r="D100" s="496"/>
      <c r="E100" s="497"/>
    </row>
    <row r="101" spans="2:5" x14ac:dyDescent="0.2">
      <c r="B101" s="495"/>
      <c r="C101" s="496" t="s">
        <v>930</v>
      </c>
      <c r="D101" s="496"/>
      <c r="E101" s="497"/>
    </row>
    <row r="102" spans="2:5" x14ac:dyDescent="0.2">
      <c r="B102" s="495"/>
      <c r="C102" s="496" t="s">
        <v>1012</v>
      </c>
      <c r="D102" s="496"/>
      <c r="E102" s="497"/>
    </row>
    <row r="103" spans="2:5" x14ac:dyDescent="0.2">
      <c r="B103" s="495"/>
      <c r="C103" s="496"/>
      <c r="D103" s="496"/>
      <c r="E103" s="497"/>
    </row>
    <row r="104" spans="2:5" x14ac:dyDescent="0.2">
      <c r="B104" s="495"/>
      <c r="C104" s="496" t="s">
        <v>970</v>
      </c>
      <c r="D104" s="496"/>
      <c r="E104" s="497"/>
    </row>
    <row r="105" spans="2:5" x14ac:dyDescent="0.2">
      <c r="B105" s="495"/>
      <c r="C105" s="496" t="s">
        <v>971</v>
      </c>
      <c r="D105" s="496"/>
      <c r="E105" s="497"/>
    </row>
    <row r="106" spans="2:5" x14ac:dyDescent="0.2">
      <c r="B106" s="495"/>
      <c r="C106" s="496"/>
      <c r="D106" s="496"/>
      <c r="E106" s="497"/>
    </row>
    <row r="107" spans="2:5" x14ac:dyDescent="0.2">
      <c r="B107" s="495"/>
      <c r="C107" s="496" t="s">
        <v>76</v>
      </c>
      <c r="D107" s="496"/>
      <c r="E107" s="497"/>
    </row>
    <row r="108" spans="2:5" x14ac:dyDescent="0.2">
      <c r="B108" s="495"/>
      <c r="C108" s="782" t="s">
        <v>972</v>
      </c>
      <c r="D108" s="779"/>
      <c r="E108" s="497"/>
    </row>
    <row r="109" spans="2:5" x14ac:dyDescent="0.2">
      <c r="B109" s="495"/>
      <c r="C109" s="496" t="s">
        <v>973</v>
      </c>
      <c r="D109" s="496"/>
      <c r="E109" s="497"/>
    </row>
    <row r="110" spans="2:5" x14ac:dyDescent="0.2">
      <c r="B110" s="495"/>
      <c r="C110" s="496" t="s">
        <v>974</v>
      </c>
      <c r="D110" s="496"/>
      <c r="E110" s="497"/>
    </row>
    <row r="111" spans="2:5" x14ac:dyDescent="0.2">
      <c r="B111" s="495"/>
      <c r="C111" s="496" t="s">
        <v>77</v>
      </c>
      <c r="D111" s="496"/>
      <c r="E111" s="497"/>
    </row>
    <row r="112" spans="2:5" x14ac:dyDescent="0.2">
      <c r="B112" s="495"/>
      <c r="C112" s="496" t="s">
        <v>977</v>
      </c>
      <c r="D112" s="496"/>
      <c r="E112" s="497"/>
    </row>
    <row r="113" spans="2:5" x14ac:dyDescent="0.2">
      <c r="B113" s="495"/>
      <c r="C113" s="496"/>
      <c r="D113" s="496"/>
      <c r="E113" s="497"/>
    </row>
    <row r="114" spans="2:5" x14ac:dyDescent="0.2">
      <c r="B114" s="495"/>
      <c r="C114" s="496" t="s">
        <v>882</v>
      </c>
      <c r="D114" s="496"/>
      <c r="E114" s="497"/>
    </row>
    <row r="115" spans="2:5" x14ac:dyDescent="0.2">
      <c r="B115" s="495"/>
      <c r="C115" s="496"/>
      <c r="D115" s="496"/>
      <c r="E115" s="497"/>
    </row>
    <row r="116" spans="2:5" x14ac:dyDescent="0.2">
      <c r="B116" s="495"/>
      <c r="C116" s="496" t="s">
        <v>978</v>
      </c>
      <c r="D116" s="496"/>
      <c r="E116" s="497"/>
    </row>
    <row r="117" spans="2:5" x14ac:dyDescent="0.2">
      <c r="B117" s="495"/>
      <c r="C117" s="496" t="s">
        <v>56</v>
      </c>
      <c r="D117" s="496"/>
      <c r="E117" s="497"/>
    </row>
    <row r="118" spans="2:5" ht="15" x14ac:dyDescent="0.2">
      <c r="B118" s="307"/>
      <c r="C118" s="429"/>
      <c r="D118" s="427"/>
      <c r="E118" s="428"/>
    </row>
    <row r="119" spans="2:5" ht="15" x14ac:dyDescent="0.2">
      <c r="B119" s="307"/>
      <c r="C119" s="430" t="s">
        <v>879</v>
      </c>
      <c r="D119" s="427"/>
      <c r="E119" s="428"/>
    </row>
    <row r="120" spans="2:5" x14ac:dyDescent="0.2">
      <c r="B120" s="495"/>
      <c r="C120" s="496" t="s">
        <v>57</v>
      </c>
      <c r="D120" s="496"/>
      <c r="E120" s="497"/>
    </row>
    <row r="121" spans="2:5" x14ac:dyDescent="0.2">
      <c r="B121" s="495"/>
      <c r="C121" s="496" t="s">
        <v>69</v>
      </c>
      <c r="D121" s="496"/>
      <c r="E121" s="497"/>
    </row>
    <row r="122" spans="2:5" ht="15" x14ac:dyDescent="0.2">
      <c r="B122" s="307"/>
      <c r="C122" s="429"/>
      <c r="D122" s="427"/>
      <c r="E122" s="428"/>
    </row>
    <row r="123" spans="2:5" ht="15" x14ac:dyDescent="0.2">
      <c r="B123" s="307"/>
      <c r="C123" s="430" t="s">
        <v>866</v>
      </c>
      <c r="D123" s="427"/>
      <c r="E123" s="428"/>
    </row>
    <row r="124" spans="2:5" ht="15" x14ac:dyDescent="0.2">
      <c r="B124" s="307"/>
      <c r="C124" s="429"/>
      <c r="D124" s="427"/>
      <c r="E124" s="428"/>
    </row>
    <row r="125" spans="2:5" ht="15" x14ac:dyDescent="0.2">
      <c r="B125" s="307"/>
      <c r="C125" s="430" t="s">
        <v>880</v>
      </c>
      <c r="D125" s="427"/>
      <c r="E125" s="428"/>
    </row>
    <row r="126" spans="2:5" x14ac:dyDescent="0.2">
      <c r="B126" s="495"/>
      <c r="C126" s="496" t="s">
        <v>959</v>
      </c>
      <c r="D126" s="496"/>
      <c r="E126" s="497"/>
    </row>
    <row r="127" spans="2:5" x14ac:dyDescent="0.2">
      <c r="B127" s="495"/>
      <c r="C127" s="496" t="s">
        <v>960</v>
      </c>
      <c r="D127" s="496"/>
      <c r="E127" s="497"/>
    </row>
    <row r="128" spans="2:5" x14ac:dyDescent="0.2">
      <c r="B128" s="495"/>
      <c r="C128" s="496" t="s">
        <v>961</v>
      </c>
      <c r="D128" s="496"/>
      <c r="E128" s="497"/>
    </row>
    <row r="129" spans="2:5" x14ac:dyDescent="0.2">
      <c r="B129" s="495"/>
      <c r="C129" s="496" t="s">
        <v>70</v>
      </c>
      <c r="D129" s="496"/>
      <c r="E129" s="497"/>
    </row>
    <row r="130" spans="2:5" x14ac:dyDescent="0.2">
      <c r="B130" s="495"/>
      <c r="C130" s="496" t="s">
        <v>71</v>
      </c>
      <c r="D130" s="496"/>
      <c r="E130" s="497"/>
    </row>
    <row r="131" spans="2:5" x14ac:dyDescent="0.2">
      <c r="B131" s="495"/>
      <c r="C131" s="496" t="s">
        <v>962</v>
      </c>
      <c r="D131" s="496"/>
      <c r="E131" s="497"/>
    </row>
    <row r="132" spans="2:5" x14ac:dyDescent="0.2">
      <c r="B132" s="495"/>
      <c r="C132" s="496" t="s">
        <v>965</v>
      </c>
      <c r="D132" s="496"/>
      <c r="E132" s="497"/>
    </row>
    <row r="133" spans="2:5" x14ac:dyDescent="0.2">
      <c r="B133" s="495"/>
      <c r="C133" s="496"/>
      <c r="D133" s="496"/>
      <c r="E133" s="497"/>
    </row>
    <row r="134" spans="2:5" ht="21.75" customHeight="1" x14ac:dyDescent="0.25">
      <c r="B134" s="495"/>
      <c r="C134" s="777" t="s">
        <v>82</v>
      </c>
      <c r="D134" s="496"/>
      <c r="E134" s="497"/>
    </row>
    <row r="135" spans="2:5" x14ac:dyDescent="0.2">
      <c r="B135" s="495"/>
      <c r="C135" s="496" t="s">
        <v>79</v>
      </c>
      <c r="D135" s="496"/>
      <c r="E135" s="497"/>
    </row>
    <row r="136" spans="2:5" x14ac:dyDescent="0.2">
      <c r="B136" s="495"/>
      <c r="C136" s="496" t="s">
        <v>83</v>
      </c>
      <c r="D136" s="496"/>
      <c r="E136" s="497"/>
    </row>
    <row r="137" spans="2:5" x14ac:dyDescent="0.2">
      <c r="B137" s="495"/>
      <c r="C137" s="496" t="s">
        <v>80</v>
      </c>
      <c r="D137" s="496"/>
      <c r="E137" s="497"/>
    </row>
    <row r="138" spans="2:5" x14ac:dyDescent="0.2">
      <c r="B138" s="495"/>
      <c r="C138" s="496" t="s">
        <v>81</v>
      </c>
      <c r="D138" s="496"/>
      <c r="E138" s="497"/>
    </row>
    <row r="139" spans="2:5" x14ac:dyDescent="0.2">
      <c r="B139" s="495"/>
      <c r="C139" s="496"/>
      <c r="D139" s="496"/>
      <c r="E139" s="497"/>
    </row>
    <row r="140" spans="2:5" x14ac:dyDescent="0.2">
      <c r="B140" s="495"/>
      <c r="C140" s="496" t="s">
        <v>1248</v>
      </c>
      <c r="D140" s="496"/>
      <c r="E140" s="497"/>
    </row>
    <row r="141" spans="2:5" x14ac:dyDescent="0.2">
      <c r="B141" s="495"/>
      <c r="C141" s="496" t="s">
        <v>1249</v>
      </c>
      <c r="D141" s="496"/>
      <c r="E141" s="497"/>
    </row>
    <row r="142" spans="2:5" x14ac:dyDescent="0.2">
      <c r="B142" s="495"/>
      <c r="C142" s="496" t="s">
        <v>1250</v>
      </c>
      <c r="D142" s="496"/>
      <c r="E142" s="497"/>
    </row>
    <row r="143" spans="2:5" x14ac:dyDescent="0.2">
      <c r="B143" s="495"/>
      <c r="C143" s="496" t="s">
        <v>1251</v>
      </c>
      <c r="D143" s="496"/>
      <c r="E143" s="497"/>
    </row>
    <row r="144" spans="2:5" x14ac:dyDescent="0.2">
      <c r="B144" s="495"/>
      <c r="C144" s="496" t="s">
        <v>1252</v>
      </c>
      <c r="D144" s="496"/>
      <c r="E144" s="497"/>
    </row>
    <row r="145" spans="2:5" x14ac:dyDescent="0.2">
      <c r="B145" s="495"/>
      <c r="C145" s="496" t="s">
        <v>1253</v>
      </c>
      <c r="D145" s="496"/>
      <c r="E145" s="497"/>
    </row>
    <row r="146" spans="2:5" x14ac:dyDescent="0.2">
      <c r="B146" s="495"/>
      <c r="C146" s="496" t="s">
        <v>1254</v>
      </c>
      <c r="D146" s="496"/>
      <c r="E146" s="497"/>
    </row>
    <row r="147" spans="2:5" x14ac:dyDescent="0.2">
      <c r="B147" s="495"/>
      <c r="C147" s="496"/>
      <c r="D147" s="496"/>
      <c r="E147" s="497"/>
    </row>
    <row r="148" spans="2:5" x14ac:dyDescent="0.2">
      <c r="B148" s="495"/>
      <c r="C148" s="778" t="s">
        <v>825</v>
      </c>
      <c r="D148" s="779"/>
      <c r="E148" s="497"/>
    </row>
    <row r="149" spans="2:5" x14ac:dyDescent="0.2">
      <c r="B149" s="495"/>
      <c r="C149" s="496" t="s">
        <v>1020</v>
      </c>
      <c r="D149" s="496"/>
      <c r="E149" s="497"/>
    </row>
    <row r="150" spans="2:5" x14ac:dyDescent="0.2">
      <c r="B150" s="495"/>
      <c r="C150" s="496"/>
      <c r="D150" s="796" t="s">
        <v>1345</v>
      </c>
      <c r="E150" s="497"/>
    </row>
    <row r="151" spans="2:5" x14ac:dyDescent="0.2">
      <c r="B151" s="495"/>
      <c r="C151" s="496"/>
      <c r="D151" s="496"/>
      <c r="E151" s="497"/>
    </row>
    <row r="152" spans="2:5" ht="15" x14ac:dyDescent="0.2">
      <c r="B152" s="307"/>
      <c r="C152" s="430" t="s">
        <v>1100</v>
      </c>
      <c r="D152" s="427"/>
      <c r="E152" s="428"/>
    </row>
    <row r="153" spans="2:5" x14ac:dyDescent="0.2">
      <c r="B153" s="495"/>
      <c r="C153" s="778" t="s">
        <v>1103</v>
      </c>
      <c r="D153" s="780"/>
      <c r="E153" s="428"/>
    </row>
    <row r="154" spans="2:5" x14ac:dyDescent="0.2">
      <c r="B154" s="498"/>
      <c r="C154" s="778" t="s">
        <v>1104</v>
      </c>
      <c r="D154" s="781"/>
      <c r="E154" s="428"/>
    </row>
    <row r="155" spans="2:5" x14ac:dyDescent="0.2">
      <c r="B155" s="498"/>
      <c r="C155" s="778" t="s">
        <v>1105</v>
      </c>
      <c r="D155" s="781"/>
      <c r="E155" s="428"/>
    </row>
    <row r="156" spans="2:5" x14ac:dyDescent="0.2">
      <c r="B156" s="498"/>
      <c r="C156" s="427" t="s">
        <v>1106</v>
      </c>
      <c r="D156" s="496"/>
      <c r="E156" s="428"/>
    </row>
    <row r="157" spans="2:5" x14ac:dyDescent="0.2">
      <c r="B157" s="498"/>
      <c r="C157" s="427" t="s">
        <v>1107</v>
      </c>
      <c r="D157" s="496"/>
      <c r="E157" s="428"/>
    </row>
    <row r="158" spans="2:5" x14ac:dyDescent="0.2">
      <c r="B158" s="498"/>
      <c r="C158" s="427" t="s">
        <v>1101</v>
      </c>
      <c r="D158" s="496"/>
      <c r="E158" s="428"/>
    </row>
    <row r="159" spans="2:5" x14ac:dyDescent="0.2">
      <c r="B159" s="498"/>
      <c r="C159" s="427" t="s">
        <v>1102</v>
      </c>
      <c r="D159" s="496"/>
      <c r="E159" s="428"/>
    </row>
    <row r="160" spans="2:5" x14ac:dyDescent="0.2">
      <c r="B160" s="498"/>
      <c r="C160" s="427"/>
      <c r="D160" s="496"/>
      <c r="E160" s="428"/>
    </row>
    <row r="161" spans="2:5" ht="15" x14ac:dyDescent="0.2">
      <c r="B161" s="308"/>
      <c r="C161" s="431"/>
      <c r="D161" s="432"/>
      <c r="E161" s="433"/>
    </row>
  </sheetData>
  <sheetProtection password="C01D" sheet="1" objects="1" scenarios="1"/>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1"/>
  <sheetViews>
    <sheetView workbookViewId="0">
      <pane ySplit="19" topLeftCell="A20" activePane="bottomLeft" state="frozen"/>
      <selection pane="bottomLeft" activeCell="F6" sqref="F6"/>
    </sheetView>
  </sheetViews>
  <sheetFormatPr defaultRowHeight="12.75" x14ac:dyDescent="0.2"/>
  <cols>
    <col min="1" max="1" width="3.85546875" style="49" customWidth="1"/>
    <col min="2" max="2" width="5.140625" style="49" customWidth="1"/>
    <col min="3" max="3" width="5.42578125" style="49" customWidth="1"/>
    <col min="4" max="4" width="33.140625" style="49" customWidth="1"/>
    <col min="5" max="5" width="22.7109375" style="49" customWidth="1"/>
    <col min="6" max="6" width="11.42578125" style="49" customWidth="1"/>
    <col min="7" max="7" width="12" style="49" customWidth="1"/>
    <col min="8" max="8" width="10.42578125" style="49" customWidth="1"/>
    <col min="9" max="9" width="2.7109375" style="49" customWidth="1"/>
    <col min="10" max="11" width="9.140625" style="49"/>
    <col min="12" max="12" width="14" style="49" hidden="1" customWidth="1"/>
    <col min="13" max="13" width="14.42578125" style="49" hidden="1" customWidth="1"/>
    <col min="14" max="16384" width="9.140625" style="49"/>
  </cols>
  <sheetData>
    <row r="1" spans="1:13" ht="21" customHeight="1" x14ac:dyDescent="0.25">
      <c r="A1" s="5" t="s">
        <v>151</v>
      </c>
      <c r="B1" s="15"/>
      <c r="C1" s="24"/>
      <c r="D1" s="24"/>
      <c r="E1" s="15" t="s">
        <v>966</v>
      </c>
      <c r="F1" s="29"/>
      <c r="G1" s="15"/>
      <c r="H1" s="15"/>
      <c r="I1" s="7"/>
    </row>
    <row r="2" spans="1:13" ht="12.75" customHeight="1" x14ac:dyDescent="0.25">
      <c r="A2" s="25" t="s">
        <v>150</v>
      </c>
      <c r="B2" s="27"/>
      <c r="C2" s="26"/>
      <c r="D2" s="26"/>
      <c r="E2" s="27"/>
      <c r="F2" s="30"/>
      <c r="G2" s="9"/>
      <c r="H2" s="22"/>
      <c r="I2" s="10"/>
    </row>
    <row r="3" spans="1:13" ht="12.75" customHeight="1" x14ac:dyDescent="0.2">
      <c r="A3" s="12"/>
      <c r="B3" s="9"/>
      <c r="C3" s="11"/>
      <c r="D3" s="11"/>
      <c r="E3" s="9"/>
      <c r="F3" s="30"/>
      <c r="G3" s="9"/>
      <c r="H3" s="22"/>
      <c r="I3" s="10"/>
    </row>
    <row r="4" spans="1:13" ht="15.75" customHeight="1" thickBot="1" x14ac:dyDescent="0.25">
      <c r="A4" s="12"/>
      <c r="B4" s="9"/>
      <c r="C4" s="11"/>
      <c r="D4" s="11"/>
      <c r="E4" s="9"/>
      <c r="F4" s="96" t="s">
        <v>153</v>
      </c>
      <c r="G4" s="97" t="s">
        <v>154</v>
      </c>
      <c r="H4" s="17"/>
      <c r="I4" s="10"/>
    </row>
    <row r="5" spans="1:13" ht="13.5" thickTop="1" x14ac:dyDescent="0.2">
      <c r="A5" s="886" t="s">
        <v>1286</v>
      </c>
      <c r="B5" s="9"/>
      <c r="C5" s="9"/>
      <c r="D5" s="9"/>
      <c r="E5" s="9"/>
      <c r="F5" s="27"/>
      <c r="G5" s="27"/>
      <c r="H5" s="17"/>
      <c r="I5" s="10"/>
    </row>
    <row r="6" spans="1:13" x14ac:dyDescent="0.2">
      <c r="A6" s="162" t="s">
        <v>402</v>
      </c>
      <c r="B6" s="9"/>
      <c r="C6" s="9"/>
      <c r="D6" s="9"/>
      <c r="E6" s="9"/>
      <c r="F6" s="3"/>
      <c r="G6" s="101"/>
      <c r="H6" s="17"/>
      <c r="I6" s="10"/>
    </row>
    <row r="7" spans="1:13" x14ac:dyDescent="0.2">
      <c r="A7" s="12"/>
      <c r="B7" s="9"/>
      <c r="C7" s="9"/>
      <c r="D7" s="9"/>
      <c r="E7" s="9"/>
      <c r="F7" s="27"/>
      <c r="G7" s="27"/>
      <c r="H7" s="17"/>
      <c r="I7" s="10"/>
    </row>
    <row r="8" spans="1:13" x14ac:dyDescent="0.2">
      <c r="A8" s="12" t="s">
        <v>398</v>
      </c>
      <c r="B8" s="9"/>
      <c r="C8" s="9"/>
      <c r="D8" s="9"/>
      <c r="E8" s="9"/>
      <c r="F8" s="3"/>
      <c r="G8" s="101"/>
      <c r="H8" s="17"/>
      <c r="I8" s="10"/>
    </row>
    <row r="9" spans="1:13" x14ac:dyDescent="0.2">
      <c r="A9" s="12"/>
      <c r="B9" s="161" t="s">
        <v>152</v>
      </c>
      <c r="C9" s="9"/>
      <c r="D9" s="161" t="s">
        <v>964</v>
      </c>
      <c r="E9" s="9"/>
      <c r="F9" s="27"/>
      <c r="G9" s="27"/>
      <c r="H9" s="17"/>
      <c r="I9" s="10"/>
    </row>
    <row r="10" spans="1:13" x14ac:dyDescent="0.2">
      <c r="A10" s="12" t="s">
        <v>208</v>
      </c>
      <c r="B10" s="9"/>
      <c r="C10" s="9"/>
      <c r="D10" s="9"/>
      <c r="E10" s="9"/>
      <c r="F10" s="27"/>
      <c r="G10" s="27"/>
      <c r="H10" s="17"/>
      <c r="I10" s="10"/>
    </row>
    <row r="11" spans="1:13" x14ac:dyDescent="0.2">
      <c r="A11" s="12"/>
      <c r="B11" s="9"/>
      <c r="C11" s="9"/>
      <c r="D11" s="9" t="s">
        <v>430</v>
      </c>
      <c r="E11" s="9"/>
      <c r="F11" s="3"/>
      <c r="G11" s="101"/>
      <c r="H11" s="17"/>
      <c r="I11" s="10"/>
    </row>
    <row r="12" spans="1:13" x14ac:dyDescent="0.2">
      <c r="A12" s="12"/>
      <c r="B12" s="161" t="s">
        <v>152</v>
      </c>
      <c r="C12" s="9"/>
      <c r="D12" s="161"/>
      <c r="E12" s="9"/>
      <c r="F12" s="9"/>
      <c r="G12" s="9"/>
      <c r="H12" s="17"/>
      <c r="I12" s="10"/>
    </row>
    <row r="13" spans="1:13" x14ac:dyDescent="0.2">
      <c r="A13" s="12"/>
      <c r="B13" s="161" t="s">
        <v>933</v>
      </c>
      <c r="C13" s="9"/>
      <c r="D13" s="161"/>
      <c r="E13" s="9"/>
      <c r="F13" s="9"/>
      <c r="G13" s="9"/>
      <c r="H13" s="17"/>
      <c r="I13" s="10"/>
    </row>
    <row r="14" spans="1:13" x14ac:dyDescent="0.2">
      <c r="A14" s="12"/>
      <c r="B14" s="161" t="s">
        <v>944</v>
      </c>
      <c r="C14" s="9"/>
      <c r="D14" s="161"/>
      <c r="E14" s="9"/>
      <c r="F14" s="9"/>
      <c r="G14" s="9"/>
      <c r="H14" s="17"/>
      <c r="I14" s="10"/>
    </row>
    <row r="15" spans="1:13" ht="13.5" thickBot="1" x14ac:dyDescent="0.25">
      <c r="A15" s="21"/>
      <c r="B15" s="9"/>
      <c r="C15" s="9"/>
      <c r="D15" s="9"/>
      <c r="E15" s="9"/>
      <c r="F15" s="9"/>
      <c r="G15" s="9"/>
      <c r="H15" s="17"/>
      <c r="I15" s="10"/>
      <c r="L15" s="49" t="s">
        <v>926</v>
      </c>
      <c r="M15" s="49" t="s">
        <v>925</v>
      </c>
    </row>
    <row r="16" spans="1:13" ht="14.25" thickTop="1" thickBot="1" x14ac:dyDescent="0.25">
      <c r="A16" s="28"/>
      <c r="B16" s="11"/>
      <c r="C16" s="11"/>
      <c r="D16" s="256" t="str">
        <f>IF(+Operation=0, "YOUR FIRM'S NAME IS MISSING.", +Operation)</f>
        <v>YOUR FIRM'S NAME IS MISSING.</v>
      </c>
      <c r="E16" s="256" t="str">
        <f>IF(ISNUMBER(+POID), IF(+POID &gt;300000000, IF(+POID &gt;999999999, "INVALID ID NUMBER", +POID ), "INVALID ID NUMBER" ), "YOUR ID NUMBER IS MISSING.")</f>
        <v>YOUR ID NUMBER IS MISSING.</v>
      </c>
      <c r="F16" s="9"/>
      <c r="G16" s="184">
        <f>SUM(G20:G519)</f>
        <v>0</v>
      </c>
      <c r="H16" s="20"/>
      <c r="I16" s="10"/>
      <c r="L16" s="49">
        <f>SUM(L20:L519)</f>
        <v>0</v>
      </c>
      <c r="M16" s="49">
        <f>SUM(M20:M519)</f>
        <v>0</v>
      </c>
    </row>
    <row r="17" spans="1:13" ht="13.5" thickTop="1" x14ac:dyDescent="0.2">
      <c r="A17" s="87"/>
      <c r="B17" s="63" t="s">
        <v>399</v>
      </c>
      <c r="C17" s="62" t="s">
        <v>399</v>
      </c>
      <c r="D17" s="62"/>
      <c r="E17" s="63" t="str">
        <f>IF(+Q1bIndicator&gt;0,"BAD NAME FOR","")</f>
        <v/>
      </c>
      <c r="F17" s="63" t="s">
        <v>110</v>
      </c>
      <c r="G17" s="63" t="s">
        <v>136</v>
      </c>
      <c r="H17" s="64" t="s">
        <v>118</v>
      </c>
      <c r="I17" s="252">
        <v>19</v>
      </c>
    </row>
    <row r="18" spans="1:13" x14ac:dyDescent="0.2">
      <c r="A18" s="91"/>
      <c r="B18" s="58" t="s">
        <v>114</v>
      </c>
      <c r="C18" s="65" t="s">
        <v>114</v>
      </c>
      <c r="D18" s="65" t="s">
        <v>155</v>
      </c>
      <c r="E18" s="58" t="s">
        <v>156</v>
      </c>
      <c r="F18" s="58" t="s">
        <v>112</v>
      </c>
      <c r="G18" s="58" t="s">
        <v>157</v>
      </c>
      <c r="H18" s="66" t="s">
        <v>119</v>
      </c>
      <c r="I18" s="10"/>
    </row>
    <row r="19" spans="1:13" x14ac:dyDescent="0.2">
      <c r="A19" s="92"/>
      <c r="B19" s="93" t="s">
        <v>113</v>
      </c>
      <c r="C19" s="67" t="s">
        <v>113</v>
      </c>
      <c r="D19" s="67"/>
      <c r="E19" s="93"/>
      <c r="F19" s="93" t="s">
        <v>111</v>
      </c>
      <c r="G19" s="93" t="s">
        <v>158</v>
      </c>
      <c r="H19" s="68" t="s">
        <v>120</v>
      </c>
      <c r="I19" s="10"/>
    </row>
    <row r="20" spans="1:13" x14ac:dyDescent="0.2">
      <c r="A20" s="94">
        <f>ROW()-Q1bline</f>
        <v>1</v>
      </c>
      <c r="B20" s="202">
        <f t="shared" ref="B20:B83" si="0">IF(ISBLANK(E20),0,VLOOKUP(TRIM(E20),AllVarieties,4,FALSE))</f>
        <v>0</v>
      </c>
      <c r="C20" s="438"/>
      <c r="D20" s="181"/>
      <c r="E20" s="181"/>
      <c r="F20" s="4"/>
      <c r="G20" s="60"/>
      <c r="H20" s="83"/>
      <c r="I20" s="10"/>
      <c r="L20" s="49">
        <f>IF(ISNA(+B20),1,0)</f>
        <v>0</v>
      </c>
      <c r="M20" s="49">
        <f>IF(ISERR(+B20),1,0)</f>
        <v>0</v>
      </c>
    </row>
    <row r="21" spans="1:13" x14ac:dyDescent="0.2">
      <c r="A21" s="94">
        <f>ROW()-Q1bline</f>
        <v>2</v>
      </c>
      <c r="B21" s="202">
        <f t="shared" si="0"/>
        <v>0</v>
      </c>
      <c r="C21" s="438"/>
      <c r="D21" s="181"/>
      <c r="E21" s="181"/>
      <c r="F21" s="4"/>
      <c r="G21" s="60"/>
      <c r="H21" s="83"/>
      <c r="I21" s="10"/>
      <c r="L21" s="49">
        <f t="shared" ref="L21:L84" si="1">IF(ISNA(+B21),1,0)</f>
        <v>0</v>
      </c>
      <c r="M21" s="49">
        <f t="shared" ref="M21:M84" si="2">IF(ISERR(+B21),1,0)</f>
        <v>0</v>
      </c>
    </row>
    <row r="22" spans="1:13" x14ac:dyDescent="0.2">
      <c r="A22" s="94">
        <f>ROW()-Q1bline</f>
        <v>3</v>
      </c>
      <c r="B22" s="202">
        <f t="shared" si="0"/>
        <v>0</v>
      </c>
      <c r="C22" s="438"/>
      <c r="D22" s="181"/>
      <c r="E22" s="181"/>
      <c r="F22" s="4"/>
      <c r="G22" s="60"/>
      <c r="H22" s="83"/>
      <c r="I22" s="10"/>
      <c r="L22" s="49">
        <f t="shared" si="1"/>
        <v>0</v>
      </c>
      <c r="M22" s="49">
        <f t="shared" si="2"/>
        <v>0</v>
      </c>
    </row>
    <row r="23" spans="1:13" x14ac:dyDescent="0.2">
      <c r="A23" s="94">
        <f>ROW()-Q1bline</f>
        <v>4</v>
      </c>
      <c r="B23" s="202">
        <f t="shared" si="0"/>
        <v>0</v>
      </c>
      <c r="C23" s="438"/>
      <c r="D23" s="181"/>
      <c r="E23" s="181"/>
      <c r="F23" s="4"/>
      <c r="G23" s="60"/>
      <c r="H23" s="83"/>
      <c r="I23" s="10"/>
      <c r="L23" s="49">
        <f t="shared" si="1"/>
        <v>0</v>
      </c>
      <c r="M23" s="49">
        <f t="shared" si="2"/>
        <v>0</v>
      </c>
    </row>
    <row r="24" spans="1:13" x14ac:dyDescent="0.2">
      <c r="A24" s="94">
        <f>ROW()-Q1bline</f>
        <v>5</v>
      </c>
      <c r="B24" s="202">
        <f t="shared" si="0"/>
        <v>0</v>
      </c>
      <c r="C24" s="438"/>
      <c r="D24" s="181"/>
      <c r="E24" s="181"/>
      <c r="F24" s="4"/>
      <c r="G24" s="60"/>
      <c r="H24" s="83"/>
      <c r="I24" s="10"/>
      <c r="L24" s="49">
        <f t="shared" si="1"/>
        <v>0</v>
      </c>
      <c r="M24" s="49">
        <f t="shared" si="2"/>
        <v>0</v>
      </c>
    </row>
    <row r="25" spans="1:13" x14ac:dyDescent="0.2">
      <c r="A25" s="94">
        <f t="shared" ref="A25:A519" si="3">ROW()-Q1bline</f>
        <v>6</v>
      </c>
      <c r="B25" s="202">
        <f t="shared" si="0"/>
        <v>0</v>
      </c>
      <c r="C25" s="438"/>
      <c r="D25" s="181"/>
      <c r="E25" s="181"/>
      <c r="F25" s="4"/>
      <c r="G25" s="60"/>
      <c r="H25" s="83"/>
      <c r="I25" s="10"/>
      <c r="L25" s="49">
        <f t="shared" si="1"/>
        <v>0</v>
      </c>
      <c r="M25" s="49">
        <f t="shared" si="2"/>
        <v>0</v>
      </c>
    </row>
    <row r="26" spans="1:13" x14ac:dyDescent="0.2">
      <c r="A26" s="94">
        <f t="shared" si="3"/>
        <v>7</v>
      </c>
      <c r="B26" s="202">
        <f t="shared" si="0"/>
        <v>0</v>
      </c>
      <c r="C26" s="438"/>
      <c r="D26" s="181"/>
      <c r="E26" s="181"/>
      <c r="F26" s="4"/>
      <c r="G26" s="60"/>
      <c r="H26" s="83"/>
      <c r="I26" s="10"/>
      <c r="L26" s="49">
        <f t="shared" si="1"/>
        <v>0</v>
      </c>
      <c r="M26" s="49">
        <f t="shared" si="2"/>
        <v>0</v>
      </c>
    </row>
    <row r="27" spans="1:13" x14ac:dyDescent="0.2">
      <c r="A27" s="94">
        <f t="shared" si="3"/>
        <v>8</v>
      </c>
      <c r="B27" s="202">
        <f t="shared" si="0"/>
        <v>0</v>
      </c>
      <c r="C27" s="438"/>
      <c r="D27" s="181"/>
      <c r="E27" s="181"/>
      <c r="F27" s="4"/>
      <c r="G27" s="60"/>
      <c r="H27" s="83"/>
      <c r="I27" s="10"/>
      <c r="L27" s="49">
        <f t="shared" si="1"/>
        <v>0</v>
      </c>
      <c r="M27" s="49">
        <f t="shared" si="2"/>
        <v>0</v>
      </c>
    </row>
    <row r="28" spans="1:13" x14ac:dyDescent="0.2">
      <c r="A28" s="94">
        <f t="shared" si="3"/>
        <v>9</v>
      </c>
      <c r="B28" s="202">
        <f t="shared" si="0"/>
        <v>0</v>
      </c>
      <c r="C28" s="438"/>
      <c r="D28" s="181"/>
      <c r="E28" s="181"/>
      <c r="F28" s="4"/>
      <c r="G28" s="60"/>
      <c r="H28" s="83"/>
      <c r="I28" s="10"/>
      <c r="L28" s="49">
        <f t="shared" si="1"/>
        <v>0</v>
      </c>
      <c r="M28" s="49">
        <f t="shared" si="2"/>
        <v>0</v>
      </c>
    </row>
    <row r="29" spans="1:13" x14ac:dyDescent="0.2">
      <c r="A29" s="94">
        <f t="shared" si="3"/>
        <v>10</v>
      </c>
      <c r="B29" s="202">
        <f t="shared" si="0"/>
        <v>0</v>
      </c>
      <c r="C29" s="438"/>
      <c r="D29" s="181"/>
      <c r="E29" s="181"/>
      <c r="F29" s="4"/>
      <c r="G29" s="60"/>
      <c r="H29" s="83"/>
      <c r="I29" s="10"/>
      <c r="L29" s="49">
        <f t="shared" si="1"/>
        <v>0</v>
      </c>
      <c r="M29" s="49">
        <f t="shared" si="2"/>
        <v>0</v>
      </c>
    </row>
    <row r="30" spans="1:13" x14ac:dyDescent="0.2">
      <c r="A30" s="94">
        <f t="shared" si="3"/>
        <v>11</v>
      </c>
      <c r="B30" s="202">
        <f t="shared" si="0"/>
        <v>0</v>
      </c>
      <c r="C30" s="438"/>
      <c r="D30" s="181"/>
      <c r="E30" s="181"/>
      <c r="F30" s="4"/>
      <c r="G30" s="60"/>
      <c r="H30" s="83"/>
      <c r="I30" s="10"/>
      <c r="L30" s="49">
        <f t="shared" si="1"/>
        <v>0</v>
      </c>
      <c r="M30" s="49">
        <f t="shared" si="2"/>
        <v>0</v>
      </c>
    </row>
    <row r="31" spans="1:13" x14ac:dyDescent="0.2">
      <c r="A31" s="94">
        <f t="shared" si="3"/>
        <v>12</v>
      </c>
      <c r="B31" s="202">
        <f t="shared" si="0"/>
        <v>0</v>
      </c>
      <c r="C31" s="438"/>
      <c r="D31" s="181"/>
      <c r="E31" s="181"/>
      <c r="F31" s="4"/>
      <c r="G31" s="60"/>
      <c r="H31" s="83"/>
      <c r="I31" s="10"/>
      <c r="L31" s="49">
        <f t="shared" si="1"/>
        <v>0</v>
      </c>
      <c r="M31" s="49">
        <f t="shared" si="2"/>
        <v>0</v>
      </c>
    </row>
    <row r="32" spans="1:13" x14ac:dyDescent="0.2">
      <c r="A32" s="94">
        <f t="shared" si="3"/>
        <v>13</v>
      </c>
      <c r="B32" s="202">
        <f t="shared" si="0"/>
        <v>0</v>
      </c>
      <c r="C32" s="438"/>
      <c r="D32" s="181"/>
      <c r="E32" s="181"/>
      <c r="F32" s="4"/>
      <c r="G32" s="60"/>
      <c r="H32" s="83"/>
      <c r="I32" s="10"/>
      <c r="L32" s="49">
        <f t="shared" si="1"/>
        <v>0</v>
      </c>
      <c r="M32" s="49">
        <f t="shared" si="2"/>
        <v>0</v>
      </c>
    </row>
    <row r="33" spans="1:13" x14ac:dyDescent="0.2">
      <c r="A33" s="94">
        <f t="shared" si="3"/>
        <v>14</v>
      </c>
      <c r="B33" s="202">
        <f t="shared" si="0"/>
        <v>0</v>
      </c>
      <c r="C33" s="438"/>
      <c r="D33" s="181"/>
      <c r="E33" s="181"/>
      <c r="F33" s="4"/>
      <c r="G33" s="60"/>
      <c r="H33" s="83"/>
      <c r="I33" s="10"/>
      <c r="L33" s="49">
        <f t="shared" si="1"/>
        <v>0</v>
      </c>
      <c r="M33" s="49">
        <f t="shared" si="2"/>
        <v>0</v>
      </c>
    </row>
    <row r="34" spans="1:13" x14ac:dyDescent="0.2">
      <c r="A34" s="94">
        <f t="shared" si="3"/>
        <v>15</v>
      </c>
      <c r="B34" s="202">
        <f t="shared" si="0"/>
        <v>0</v>
      </c>
      <c r="C34" s="438"/>
      <c r="D34" s="181"/>
      <c r="E34" s="181"/>
      <c r="F34" s="4"/>
      <c r="G34" s="60"/>
      <c r="H34" s="83"/>
      <c r="I34" s="10"/>
      <c r="L34" s="49">
        <f t="shared" si="1"/>
        <v>0</v>
      </c>
      <c r="M34" s="49">
        <f t="shared" si="2"/>
        <v>0</v>
      </c>
    </row>
    <row r="35" spans="1:13" x14ac:dyDescent="0.2">
      <c r="A35" s="94">
        <f t="shared" si="3"/>
        <v>16</v>
      </c>
      <c r="B35" s="202">
        <f t="shared" si="0"/>
        <v>0</v>
      </c>
      <c r="C35" s="438"/>
      <c r="D35" s="181"/>
      <c r="E35" s="181"/>
      <c r="F35" s="4"/>
      <c r="G35" s="60"/>
      <c r="H35" s="83"/>
      <c r="I35" s="10"/>
      <c r="L35" s="49">
        <f t="shared" si="1"/>
        <v>0</v>
      </c>
      <c r="M35" s="49">
        <f t="shared" si="2"/>
        <v>0</v>
      </c>
    </row>
    <row r="36" spans="1:13" x14ac:dyDescent="0.2">
      <c r="A36" s="94">
        <f t="shared" si="3"/>
        <v>17</v>
      </c>
      <c r="B36" s="202">
        <f t="shared" si="0"/>
        <v>0</v>
      </c>
      <c r="C36" s="438"/>
      <c r="D36" s="181"/>
      <c r="E36" s="181"/>
      <c r="F36" s="4"/>
      <c r="G36" s="60"/>
      <c r="H36" s="83"/>
      <c r="I36" s="10"/>
      <c r="L36" s="49">
        <f t="shared" si="1"/>
        <v>0</v>
      </c>
      <c r="M36" s="49">
        <f t="shared" si="2"/>
        <v>0</v>
      </c>
    </row>
    <row r="37" spans="1:13" x14ac:dyDescent="0.2">
      <c r="A37" s="94">
        <f t="shared" si="3"/>
        <v>18</v>
      </c>
      <c r="B37" s="202">
        <f t="shared" si="0"/>
        <v>0</v>
      </c>
      <c r="C37" s="438"/>
      <c r="D37" s="181"/>
      <c r="E37" s="181"/>
      <c r="F37" s="4"/>
      <c r="G37" s="60"/>
      <c r="H37" s="83"/>
      <c r="I37" s="10"/>
      <c r="L37" s="49">
        <f t="shared" si="1"/>
        <v>0</v>
      </c>
      <c r="M37" s="49">
        <f t="shared" si="2"/>
        <v>0</v>
      </c>
    </row>
    <row r="38" spans="1:13" x14ac:dyDescent="0.2">
      <c r="A38" s="94">
        <f t="shared" si="3"/>
        <v>19</v>
      </c>
      <c r="B38" s="202">
        <f t="shared" si="0"/>
        <v>0</v>
      </c>
      <c r="C38" s="438"/>
      <c r="D38" s="181"/>
      <c r="E38" s="181"/>
      <c r="F38" s="4"/>
      <c r="G38" s="60"/>
      <c r="H38" s="83"/>
      <c r="I38" s="10"/>
      <c r="L38" s="49">
        <f t="shared" si="1"/>
        <v>0</v>
      </c>
      <c r="M38" s="49">
        <f t="shared" si="2"/>
        <v>0</v>
      </c>
    </row>
    <row r="39" spans="1:13" x14ac:dyDescent="0.2">
      <c r="A39" s="94">
        <f t="shared" si="3"/>
        <v>20</v>
      </c>
      <c r="B39" s="202">
        <f t="shared" si="0"/>
        <v>0</v>
      </c>
      <c r="C39" s="438"/>
      <c r="D39" s="181"/>
      <c r="E39" s="181"/>
      <c r="F39" s="4"/>
      <c r="G39" s="60"/>
      <c r="H39" s="83"/>
      <c r="I39" s="10"/>
      <c r="L39" s="49">
        <f t="shared" si="1"/>
        <v>0</v>
      </c>
      <c r="M39" s="49">
        <f t="shared" si="2"/>
        <v>0</v>
      </c>
    </row>
    <row r="40" spans="1:13" x14ac:dyDescent="0.2">
      <c r="A40" s="94">
        <f t="shared" si="3"/>
        <v>21</v>
      </c>
      <c r="B40" s="202">
        <f t="shared" si="0"/>
        <v>0</v>
      </c>
      <c r="C40" s="438"/>
      <c r="D40" s="181"/>
      <c r="E40" s="181"/>
      <c r="F40" s="4"/>
      <c r="G40" s="60"/>
      <c r="H40" s="83"/>
      <c r="I40" s="10"/>
      <c r="L40" s="49">
        <f t="shared" si="1"/>
        <v>0</v>
      </c>
      <c r="M40" s="49">
        <f t="shared" si="2"/>
        <v>0</v>
      </c>
    </row>
    <row r="41" spans="1:13" x14ac:dyDescent="0.2">
      <c r="A41" s="94">
        <f t="shared" si="3"/>
        <v>22</v>
      </c>
      <c r="B41" s="202">
        <f t="shared" si="0"/>
        <v>0</v>
      </c>
      <c r="C41" s="438"/>
      <c r="D41" s="181"/>
      <c r="E41" s="181"/>
      <c r="F41" s="4"/>
      <c r="G41" s="60"/>
      <c r="H41" s="83"/>
      <c r="I41" s="10"/>
      <c r="L41" s="49">
        <f t="shared" si="1"/>
        <v>0</v>
      </c>
      <c r="M41" s="49">
        <f t="shared" si="2"/>
        <v>0</v>
      </c>
    </row>
    <row r="42" spans="1:13" x14ac:dyDescent="0.2">
      <c r="A42" s="94">
        <f t="shared" si="3"/>
        <v>23</v>
      </c>
      <c r="B42" s="202">
        <f t="shared" si="0"/>
        <v>0</v>
      </c>
      <c r="C42" s="438"/>
      <c r="D42" s="181"/>
      <c r="E42" s="181"/>
      <c r="F42" s="4"/>
      <c r="G42" s="60"/>
      <c r="H42" s="83"/>
      <c r="I42" s="10"/>
      <c r="L42" s="49">
        <f t="shared" si="1"/>
        <v>0</v>
      </c>
      <c r="M42" s="49">
        <f t="shared" si="2"/>
        <v>0</v>
      </c>
    </row>
    <row r="43" spans="1:13" x14ac:dyDescent="0.2">
      <c r="A43" s="94">
        <f t="shared" si="3"/>
        <v>24</v>
      </c>
      <c r="B43" s="202">
        <f t="shared" si="0"/>
        <v>0</v>
      </c>
      <c r="C43" s="438"/>
      <c r="D43" s="181"/>
      <c r="E43" s="181"/>
      <c r="F43" s="4"/>
      <c r="G43" s="60"/>
      <c r="H43" s="83"/>
      <c r="I43" s="10"/>
      <c r="L43" s="49">
        <f t="shared" si="1"/>
        <v>0</v>
      </c>
      <c r="M43" s="49">
        <f t="shared" si="2"/>
        <v>0</v>
      </c>
    </row>
    <row r="44" spans="1:13" x14ac:dyDescent="0.2">
      <c r="A44" s="94">
        <f t="shared" si="3"/>
        <v>25</v>
      </c>
      <c r="B44" s="202">
        <f t="shared" si="0"/>
        <v>0</v>
      </c>
      <c r="C44" s="438"/>
      <c r="D44" s="181"/>
      <c r="E44" s="181"/>
      <c r="F44" s="4"/>
      <c r="G44" s="60"/>
      <c r="H44" s="83"/>
      <c r="I44" s="10"/>
      <c r="L44" s="49">
        <f t="shared" si="1"/>
        <v>0</v>
      </c>
      <c r="M44" s="49">
        <f t="shared" si="2"/>
        <v>0</v>
      </c>
    </row>
    <row r="45" spans="1:13" x14ac:dyDescent="0.2">
      <c r="A45" s="94">
        <f t="shared" si="3"/>
        <v>26</v>
      </c>
      <c r="B45" s="202">
        <f t="shared" si="0"/>
        <v>0</v>
      </c>
      <c r="C45" s="438"/>
      <c r="D45" s="181"/>
      <c r="E45" s="181"/>
      <c r="F45" s="4"/>
      <c r="G45" s="60"/>
      <c r="H45" s="83"/>
      <c r="I45" s="10"/>
      <c r="L45" s="49">
        <f t="shared" si="1"/>
        <v>0</v>
      </c>
      <c r="M45" s="49">
        <f t="shared" si="2"/>
        <v>0</v>
      </c>
    </row>
    <row r="46" spans="1:13" x14ac:dyDescent="0.2">
      <c r="A46" s="94">
        <f t="shared" si="3"/>
        <v>27</v>
      </c>
      <c r="B46" s="202">
        <f t="shared" si="0"/>
        <v>0</v>
      </c>
      <c r="C46" s="438"/>
      <c r="D46" s="181"/>
      <c r="E46" s="181"/>
      <c r="F46" s="4"/>
      <c r="G46" s="60"/>
      <c r="H46" s="83"/>
      <c r="I46" s="10"/>
      <c r="L46" s="49">
        <f t="shared" si="1"/>
        <v>0</v>
      </c>
      <c r="M46" s="49">
        <f t="shared" si="2"/>
        <v>0</v>
      </c>
    </row>
    <row r="47" spans="1:13" x14ac:dyDescent="0.2">
      <c r="A47" s="94">
        <f t="shared" si="3"/>
        <v>28</v>
      </c>
      <c r="B47" s="202">
        <f t="shared" si="0"/>
        <v>0</v>
      </c>
      <c r="C47" s="438"/>
      <c r="D47" s="181"/>
      <c r="E47" s="181"/>
      <c r="F47" s="4"/>
      <c r="G47" s="60"/>
      <c r="H47" s="83"/>
      <c r="I47" s="10"/>
      <c r="L47" s="49">
        <f t="shared" si="1"/>
        <v>0</v>
      </c>
      <c r="M47" s="49">
        <f t="shared" si="2"/>
        <v>0</v>
      </c>
    </row>
    <row r="48" spans="1:13" x14ac:dyDescent="0.2">
      <c r="A48" s="94">
        <f t="shared" si="3"/>
        <v>29</v>
      </c>
      <c r="B48" s="202">
        <f t="shared" si="0"/>
        <v>0</v>
      </c>
      <c r="C48" s="438"/>
      <c r="D48" s="181"/>
      <c r="E48" s="181"/>
      <c r="F48" s="4"/>
      <c r="G48" s="60"/>
      <c r="H48" s="83"/>
      <c r="I48" s="10"/>
      <c r="L48" s="49">
        <f t="shared" si="1"/>
        <v>0</v>
      </c>
      <c r="M48" s="49">
        <f t="shared" si="2"/>
        <v>0</v>
      </c>
    </row>
    <row r="49" spans="1:13" x14ac:dyDescent="0.2">
      <c r="A49" s="94">
        <f t="shared" si="3"/>
        <v>30</v>
      </c>
      <c r="B49" s="202">
        <f t="shared" si="0"/>
        <v>0</v>
      </c>
      <c r="C49" s="438"/>
      <c r="D49" s="181"/>
      <c r="E49" s="181"/>
      <c r="F49" s="4"/>
      <c r="G49" s="60"/>
      <c r="H49" s="83"/>
      <c r="I49" s="10"/>
      <c r="L49" s="49">
        <f t="shared" si="1"/>
        <v>0</v>
      </c>
      <c r="M49" s="49">
        <f t="shared" si="2"/>
        <v>0</v>
      </c>
    </row>
    <row r="50" spans="1:13" x14ac:dyDescent="0.2">
      <c r="A50" s="94">
        <f t="shared" si="3"/>
        <v>31</v>
      </c>
      <c r="B50" s="202">
        <f t="shared" si="0"/>
        <v>0</v>
      </c>
      <c r="C50" s="438"/>
      <c r="D50" s="181"/>
      <c r="E50" s="181"/>
      <c r="F50" s="4"/>
      <c r="G50" s="60"/>
      <c r="H50" s="83"/>
      <c r="I50" s="10"/>
      <c r="L50" s="49">
        <f t="shared" si="1"/>
        <v>0</v>
      </c>
      <c r="M50" s="49">
        <f t="shared" si="2"/>
        <v>0</v>
      </c>
    </row>
    <row r="51" spans="1:13" x14ac:dyDescent="0.2">
      <c r="A51" s="94">
        <f t="shared" si="3"/>
        <v>32</v>
      </c>
      <c r="B51" s="202">
        <f t="shared" si="0"/>
        <v>0</v>
      </c>
      <c r="C51" s="438"/>
      <c r="D51" s="181"/>
      <c r="E51" s="181"/>
      <c r="F51" s="4"/>
      <c r="G51" s="60"/>
      <c r="H51" s="83"/>
      <c r="I51" s="10"/>
      <c r="L51" s="49">
        <f t="shared" si="1"/>
        <v>0</v>
      </c>
      <c r="M51" s="49">
        <f t="shared" si="2"/>
        <v>0</v>
      </c>
    </row>
    <row r="52" spans="1:13" x14ac:dyDescent="0.2">
      <c r="A52" s="94">
        <f t="shared" si="3"/>
        <v>33</v>
      </c>
      <c r="B52" s="202">
        <f t="shared" si="0"/>
        <v>0</v>
      </c>
      <c r="C52" s="438"/>
      <c r="D52" s="181"/>
      <c r="E52" s="181"/>
      <c r="F52" s="4"/>
      <c r="G52" s="60"/>
      <c r="H52" s="83"/>
      <c r="I52" s="10"/>
      <c r="L52" s="49">
        <f t="shared" si="1"/>
        <v>0</v>
      </c>
      <c r="M52" s="49">
        <f t="shared" si="2"/>
        <v>0</v>
      </c>
    </row>
    <row r="53" spans="1:13" x14ac:dyDescent="0.2">
      <c r="A53" s="94">
        <f t="shared" si="3"/>
        <v>34</v>
      </c>
      <c r="B53" s="202">
        <f t="shared" si="0"/>
        <v>0</v>
      </c>
      <c r="C53" s="438"/>
      <c r="D53" s="181"/>
      <c r="E53" s="181"/>
      <c r="F53" s="4"/>
      <c r="G53" s="60"/>
      <c r="H53" s="83"/>
      <c r="I53" s="10"/>
      <c r="L53" s="49">
        <f t="shared" si="1"/>
        <v>0</v>
      </c>
      <c r="M53" s="49">
        <f t="shared" si="2"/>
        <v>0</v>
      </c>
    </row>
    <row r="54" spans="1:13" x14ac:dyDescent="0.2">
      <c r="A54" s="94">
        <f t="shared" si="3"/>
        <v>35</v>
      </c>
      <c r="B54" s="202">
        <f t="shared" si="0"/>
        <v>0</v>
      </c>
      <c r="C54" s="438"/>
      <c r="D54" s="181"/>
      <c r="E54" s="181"/>
      <c r="F54" s="4"/>
      <c r="G54" s="60"/>
      <c r="H54" s="83"/>
      <c r="I54" s="10"/>
      <c r="L54" s="49">
        <f t="shared" si="1"/>
        <v>0</v>
      </c>
      <c r="M54" s="49">
        <f t="shared" si="2"/>
        <v>0</v>
      </c>
    </row>
    <row r="55" spans="1:13" x14ac:dyDescent="0.2">
      <c r="A55" s="94">
        <f t="shared" si="3"/>
        <v>36</v>
      </c>
      <c r="B55" s="202">
        <f t="shared" si="0"/>
        <v>0</v>
      </c>
      <c r="C55" s="438"/>
      <c r="D55" s="181"/>
      <c r="E55" s="181"/>
      <c r="F55" s="4"/>
      <c r="G55" s="60"/>
      <c r="H55" s="83"/>
      <c r="I55" s="10"/>
      <c r="L55" s="49">
        <f t="shared" si="1"/>
        <v>0</v>
      </c>
      <c r="M55" s="49">
        <f t="shared" si="2"/>
        <v>0</v>
      </c>
    </row>
    <row r="56" spans="1:13" x14ac:dyDescent="0.2">
      <c r="A56" s="94">
        <f t="shared" si="3"/>
        <v>37</v>
      </c>
      <c r="B56" s="202">
        <f t="shared" si="0"/>
        <v>0</v>
      </c>
      <c r="C56" s="438"/>
      <c r="D56" s="181"/>
      <c r="E56" s="181"/>
      <c r="F56" s="4"/>
      <c r="G56" s="60"/>
      <c r="H56" s="83"/>
      <c r="I56" s="10"/>
      <c r="L56" s="49">
        <f t="shared" si="1"/>
        <v>0</v>
      </c>
      <c r="M56" s="49">
        <f t="shared" si="2"/>
        <v>0</v>
      </c>
    </row>
    <row r="57" spans="1:13" x14ac:dyDescent="0.2">
      <c r="A57" s="94">
        <f t="shared" si="3"/>
        <v>38</v>
      </c>
      <c r="B57" s="202">
        <f t="shared" si="0"/>
        <v>0</v>
      </c>
      <c r="C57" s="438"/>
      <c r="D57" s="181"/>
      <c r="E57" s="181"/>
      <c r="F57" s="4"/>
      <c r="G57" s="60"/>
      <c r="H57" s="83"/>
      <c r="I57" s="10"/>
      <c r="L57" s="49">
        <f t="shared" si="1"/>
        <v>0</v>
      </c>
      <c r="M57" s="49">
        <f t="shared" si="2"/>
        <v>0</v>
      </c>
    </row>
    <row r="58" spans="1:13" x14ac:dyDescent="0.2">
      <c r="A58" s="94">
        <f t="shared" si="3"/>
        <v>39</v>
      </c>
      <c r="B58" s="202">
        <f t="shared" si="0"/>
        <v>0</v>
      </c>
      <c r="C58" s="438"/>
      <c r="D58" s="181"/>
      <c r="E58" s="181"/>
      <c r="F58" s="4"/>
      <c r="G58" s="60"/>
      <c r="H58" s="83"/>
      <c r="I58" s="10"/>
      <c r="L58" s="49">
        <f t="shared" si="1"/>
        <v>0</v>
      </c>
      <c r="M58" s="49">
        <f t="shared" si="2"/>
        <v>0</v>
      </c>
    </row>
    <row r="59" spans="1:13" x14ac:dyDescent="0.2">
      <c r="A59" s="94">
        <f t="shared" si="3"/>
        <v>40</v>
      </c>
      <c r="B59" s="202">
        <f t="shared" si="0"/>
        <v>0</v>
      </c>
      <c r="C59" s="438"/>
      <c r="D59" s="181"/>
      <c r="E59" s="181"/>
      <c r="F59" s="4"/>
      <c r="G59" s="60"/>
      <c r="H59" s="83"/>
      <c r="I59" s="10"/>
      <c r="L59" s="49">
        <f t="shared" si="1"/>
        <v>0</v>
      </c>
      <c r="M59" s="49">
        <f t="shared" si="2"/>
        <v>0</v>
      </c>
    </row>
    <row r="60" spans="1:13" x14ac:dyDescent="0.2">
      <c r="A60" s="94">
        <f t="shared" si="3"/>
        <v>41</v>
      </c>
      <c r="B60" s="202">
        <f t="shared" si="0"/>
        <v>0</v>
      </c>
      <c r="C60" s="438"/>
      <c r="D60" s="181"/>
      <c r="E60" s="181"/>
      <c r="F60" s="4"/>
      <c r="G60" s="60"/>
      <c r="H60" s="83"/>
      <c r="I60" s="10"/>
      <c r="L60" s="49">
        <f t="shared" si="1"/>
        <v>0</v>
      </c>
      <c r="M60" s="49">
        <f t="shared" si="2"/>
        <v>0</v>
      </c>
    </row>
    <row r="61" spans="1:13" x14ac:dyDescent="0.2">
      <c r="A61" s="94">
        <f t="shared" si="3"/>
        <v>42</v>
      </c>
      <c r="B61" s="202">
        <f t="shared" si="0"/>
        <v>0</v>
      </c>
      <c r="C61" s="438"/>
      <c r="D61" s="181"/>
      <c r="E61" s="181"/>
      <c r="F61" s="4"/>
      <c r="G61" s="60"/>
      <c r="H61" s="83"/>
      <c r="I61" s="10"/>
      <c r="L61" s="49">
        <f t="shared" si="1"/>
        <v>0</v>
      </c>
      <c r="M61" s="49">
        <f t="shared" si="2"/>
        <v>0</v>
      </c>
    </row>
    <row r="62" spans="1:13" x14ac:dyDescent="0.2">
      <c r="A62" s="94">
        <f t="shared" si="3"/>
        <v>43</v>
      </c>
      <c r="B62" s="202">
        <f t="shared" si="0"/>
        <v>0</v>
      </c>
      <c r="C62" s="438"/>
      <c r="D62" s="181"/>
      <c r="E62" s="181"/>
      <c r="F62" s="4"/>
      <c r="G62" s="60"/>
      <c r="H62" s="83"/>
      <c r="I62" s="10"/>
      <c r="L62" s="49">
        <f t="shared" si="1"/>
        <v>0</v>
      </c>
      <c r="M62" s="49">
        <f t="shared" si="2"/>
        <v>0</v>
      </c>
    </row>
    <row r="63" spans="1:13" x14ac:dyDescent="0.2">
      <c r="A63" s="94">
        <f t="shared" si="3"/>
        <v>44</v>
      </c>
      <c r="B63" s="202">
        <f t="shared" si="0"/>
        <v>0</v>
      </c>
      <c r="C63" s="438"/>
      <c r="D63" s="181"/>
      <c r="E63" s="181"/>
      <c r="F63" s="4"/>
      <c r="G63" s="60"/>
      <c r="H63" s="83"/>
      <c r="I63" s="10"/>
      <c r="L63" s="49">
        <f t="shared" si="1"/>
        <v>0</v>
      </c>
      <c r="M63" s="49">
        <f t="shared" si="2"/>
        <v>0</v>
      </c>
    </row>
    <row r="64" spans="1:13" x14ac:dyDescent="0.2">
      <c r="A64" s="94">
        <f t="shared" si="3"/>
        <v>45</v>
      </c>
      <c r="B64" s="202">
        <f t="shared" si="0"/>
        <v>0</v>
      </c>
      <c r="C64" s="438"/>
      <c r="D64" s="181"/>
      <c r="E64" s="181"/>
      <c r="F64" s="4"/>
      <c r="G64" s="60"/>
      <c r="H64" s="83"/>
      <c r="I64" s="10"/>
      <c r="L64" s="49">
        <f t="shared" si="1"/>
        <v>0</v>
      </c>
      <c r="M64" s="49">
        <f t="shared" si="2"/>
        <v>0</v>
      </c>
    </row>
    <row r="65" spans="1:13" x14ac:dyDescent="0.2">
      <c r="A65" s="94">
        <f t="shared" si="3"/>
        <v>46</v>
      </c>
      <c r="B65" s="202">
        <f t="shared" si="0"/>
        <v>0</v>
      </c>
      <c r="C65" s="438"/>
      <c r="D65" s="181"/>
      <c r="E65" s="181"/>
      <c r="F65" s="4"/>
      <c r="G65" s="60"/>
      <c r="H65" s="83"/>
      <c r="I65" s="10"/>
      <c r="L65" s="49">
        <f t="shared" si="1"/>
        <v>0</v>
      </c>
      <c r="M65" s="49">
        <f t="shared" si="2"/>
        <v>0</v>
      </c>
    </row>
    <row r="66" spans="1:13" x14ac:dyDescent="0.2">
      <c r="A66" s="94">
        <f t="shared" si="3"/>
        <v>47</v>
      </c>
      <c r="B66" s="202">
        <f t="shared" si="0"/>
        <v>0</v>
      </c>
      <c r="C66" s="438"/>
      <c r="D66" s="181"/>
      <c r="E66" s="181"/>
      <c r="F66" s="4"/>
      <c r="G66" s="60"/>
      <c r="H66" s="83"/>
      <c r="I66" s="10"/>
      <c r="L66" s="49">
        <f t="shared" si="1"/>
        <v>0</v>
      </c>
      <c r="M66" s="49">
        <f t="shared" si="2"/>
        <v>0</v>
      </c>
    </row>
    <row r="67" spans="1:13" x14ac:dyDescent="0.2">
      <c r="A67" s="94">
        <f t="shared" si="3"/>
        <v>48</v>
      </c>
      <c r="B67" s="202">
        <f t="shared" si="0"/>
        <v>0</v>
      </c>
      <c r="C67" s="438"/>
      <c r="D67" s="181"/>
      <c r="E67" s="181"/>
      <c r="F67" s="4"/>
      <c r="G67" s="60"/>
      <c r="H67" s="83"/>
      <c r="I67" s="10"/>
      <c r="L67" s="49">
        <f t="shared" si="1"/>
        <v>0</v>
      </c>
      <c r="M67" s="49">
        <f t="shared" si="2"/>
        <v>0</v>
      </c>
    </row>
    <row r="68" spans="1:13" x14ac:dyDescent="0.2">
      <c r="A68" s="94">
        <f t="shared" si="3"/>
        <v>49</v>
      </c>
      <c r="B68" s="202">
        <f t="shared" si="0"/>
        <v>0</v>
      </c>
      <c r="C68" s="438"/>
      <c r="D68" s="181"/>
      <c r="E68" s="181"/>
      <c r="F68" s="4"/>
      <c r="G68" s="60"/>
      <c r="H68" s="83"/>
      <c r="I68" s="10"/>
      <c r="L68" s="49">
        <f t="shared" si="1"/>
        <v>0</v>
      </c>
      <c r="M68" s="49">
        <f t="shared" si="2"/>
        <v>0</v>
      </c>
    </row>
    <row r="69" spans="1:13" x14ac:dyDescent="0.2">
      <c r="A69" s="94">
        <f t="shared" si="3"/>
        <v>50</v>
      </c>
      <c r="B69" s="202">
        <f t="shared" si="0"/>
        <v>0</v>
      </c>
      <c r="C69" s="438"/>
      <c r="D69" s="181"/>
      <c r="E69" s="181"/>
      <c r="F69" s="4"/>
      <c r="G69" s="60"/>
      <c r="H69" s="83"/>
      <c r="I69" s="10"/>
      <c r="L69" s="49">
        <f t="shared" si="1"/>
        <v>0</v>
      </c>
      <c r="M69" s="49">
        <f t="shared" si="2"/>
        <v>0</v>
      </c>
    </row>
    <row r="70" spans="1:13" x14ac:dyDescent="0.2">
      <c r="A70" s="94">
        <f t="shared" si="3"/>
        <v>51</v>
      </c>
      <c r="B70" s="202">
        <f t="shared" si="0"/>
        <v>0</v>
      </c>
      <c r="C70" s="438"/>
      <c r="D70" s="181"/>
      <c r="E70" s="181"/>
      <c r="F70" s="4"/>
      <c r="G70" s="60"/>
      <c r="H70" s="83"/>
      <c r="I70" s="10"/>
      <c r="L70" s="49">
        <f t="shared" si="1"/>
        <v>0</v>
      </c>
      <c r="M70" s="49">
        <f t="shared" si="2"/>
        <v>0</v>
      </c>
    </row>
    <row r="71" spans="1:13" x14ac:dyDescent="0.2">
      <c r="A71" s="94">
        <f t="shared" si="3"/>
        <v>52</v>
      </c>
      <c r="B71" s="202">
        <f t="shared" si="0"/>
        <v>0</v>
      </c>
      <c r="C71" s="438"/>
      <c r="D71" s="181"/>
      <c r="E71" s="181"/>
      <c r="F71" s="4"/>
      <c r="G71" s="60"/>
      <c r="H71" s="83"/>
      <c r="I71" s="10"/>
      <c r="L71" s="49">
        <f t="shared" si="1"/>
        <v>0</v>
      </c>
      <c r="M71" s="49">
        <f t="shared" si="2"/>
        <v>0</v>
      </c>
    </row>
    <row r="72" spans="1:13" x14ac:dyDescent="0.2">
      <c r="A72" s="94">
        <f t="shared" si="3"/>
        <v>53</v>
      </c>
      <c r="B72" s="202">
        <f t="shared" si="0"/>
        <v>0</v>
      </c>
      <c r="C72" s="438"/>
      <c r="D72" s="181"/>
      <c r="E72" s="181"/>
      <c r="F72" s="4"/>
      <c r="G72" s="60"/>
      <c r="H72" s="83"/>
      <c r="I72" s="10"/>
      <c r="L72" s="49">
        <f t="shared" si="1"/>
        <v>0</v>
      </c>
      <c r="M72" s="49">
        <f t="shared" si="2"/>
        <v>0</v>
      </c>
    </row>
    <row r="73" spans="1:13" x14ac:dyDescent="0.2">
      <c r="A73" s="94">
        <f t="shared" si="3"/>
        <v>54</v>
      </c>
      <c r="B73" s="202">
        <f t="shared" si="0"/>
        <v>0</v>
      </c>
      <c r="C73" s="438"/>
      <c r="D73" s="181"/>
      <c r="E73" s="181"/>
      <c r="F73" s="4"/>
      <c r="G73" s="60"/>
      <c r="H73" s="83"/>
      <c r="I73" s="10"/>
      <c r="L73" s="49">
        <f t="shared" si="1"/>
        <v>0</v>
      </c>
      <c r="M73" s="49">
        <f t="shared" si="2"/>
        <v>0</v>
      </c>
    </row>
    <row r="74" spans="1:13" x14ac:dyDescent="0.2">
      <c r="A74" s="94">
        <f t="shared" si="3"/>
        <v>55</v>
      </c>
      <c r="B74" s="202">
        <f t="shared" si="0"/>
        <v>0</v>
      </c>
      <c r="C74" s="438"/>
      <c r="D74" s="181"/>
      <c r="E74" s="181"/>
      <c r="F74" s="4"/>
      <c r="G74" s="60"/>
      <c r="H74" s="83"/>
      <c r="I74" s="10"/>
      <c r="L74" s="49">
        <f t="shared" si="1"/>
        <v>0</v>
      </c>
      <c r="M74" s="49">
        <f t="shared" si="2"/>
        <v>0</v>
      </c>
    </row>
    <row r="75" spans="1:13" x14ac:dyDescent="0.2">
      <c r="A75" s="94">
        <f t="shared" si="3"/>
        <v>56</v>
      </c>
      <c r="B75" s="202">
        <f t="shared" si="0"/>
        <v>0</v>
      </c>
      <c r="C75" s="438"/>
      <c r="D75" s="181"/>
      <c r="E75" s="181"/>
      <c r="F75" s="4"/>
      <c r="G75" s="60"/>
      <c r="H75" s="83"/>
      <c r="I75" s="10"/>
      <c r="L75" s="49">
        <f t="shared" si="1"/>
        <v>0</v>
      </c>
      <c r="M75" s="49">
        <f t="shared" si="2"/>
        <v>0</v>
      </c>
    </row>
    <row r="76" spans="1:13" x14ac:dyDescent="0.2">
      <c r="A76" s="94">
        <f t="shared" si="3"/>
        <v>57</v>
      </c>
      <c r="B76" s="202">
        <f t="shared" si="0"/>
        <v>0</v>
      </c>
      <c r="C76" s="438"/>
      <c r="D76" s="181"/>
      <c r="E76" s="181"/>
      <c r="F76" s="4"/>
      <c r="G76" s="60"/>
      <c r="H76" s="83"/>
      <c r="I76" s="10"/>
      <c r="L76" s="49">
        <f t="shared" si="1"/>
        <v>0</v>
      </c>
      <c r="M76" s="49">
        <f t="shared" si="2"/>
        <v>0</v>
      </c>
    </row>
    <row r="77" spans="1:13" x14ac:dyDescent="0.2">
      <c r="A77" s="94">
        <f t="shared" si="3"/>
        <v>58</v>
      </c>
      <c r="B77" s="202">
        <f t="shared" si="0"/>
        <v>0</v>
      </c>
      <c r="C77" s="438"/>
      <c r="D77" s="181"/>
      <c r="E77" s="181"/>
      <c r="F77" s="4"/>
      <c r="G77" s="60"/>
      <c r="H77" s="83"/>
      <c r="I77" s="10"/>
      <c r="L77" s="49">
        <f t="shared" si="1"/>
        <v>0</v>
      </c>
      <c r="M77" s="49">
        <f t="shared" si="2"/>
        <v>0</v>
      </c>
    </row>
    <row r="78" spans="1:13" x14ac:dyDescent="0.2">
      <c r="A78" s="94">
        <f t="shared" si="3"/>
        <v>59</v>
      </c>
      <c r="B78" s="202">
        <f t="shared" si="0"/>
        <v>0</v>
      </c>
      <c r="C78" s="438"/>
      <c r="D78" s="181"/>
      <c r="E78" s="181"/>
      <c r="F78" s="4"/>
      <c r="G78" s="60"/>
      <c r="H78" s="83"/>
      <c r="I78" s="10"/>
      <c r="L78" s="49">
        <f t="shared" si="1"/>
        <v>0</v>
      </c>
      <c r="M78" s="49">
        <f t="shared" si="2"/>
        <v>0</v>
      </c>
    </row>
    <row r="79" spans="1:13" x14ac:dyDescent="0.2">
      <c r="A79" s="94">
        <f t="shared" si="3"/>
        <v>60</v>
      </c>
      <c r="B79" s="202">
        <f t="shared" si="0"/>
        <v>0</v>
      </c>
      <c r="C79" s="438"/>
      <c r="D79" s="181"/>
      <c r="E79" s="181"/>
      <c r="F79" s="4"/>
      <c r="G79" s="60"/>
      <c r="H79" s="83"/>
      <c r="I79" s="10"/>
      <c r="L79" s="49">
        <f t="shared" si="1"/>
        <v>0</v>
      </c>
      <c r="M79" s="49">
        <f t="shared" si="2"/>
        <v>0</v>
      </c>
    </row>
    <row r="80" spans="1:13" x14ac:dyDescent="0.2">
      <c r="A80" s="94">
        <f t="shared" si="3"/>
        <v>61</v>
      </c>
      <c r="B80" s="202">
        <f t="shared" si="0"/>
        <v>0</v>
      </c>
      <c r="C80" s="438"/>
      <c r="D80" s="181"/>
      <c r="E80" s="181"/>
      <c r="F80" s="4"/>
      <c r="G80" s="60"/>
      <c r="H80" s="83"/>
      <c r="I80" s="10"/>
      <c r="L80" s="49">
        <f t="shared" si="1"/>
        <v>0</v>
      </c>
      <c r="M80" s="49">
        <f t="shared" si="2"/>
        <v>0</v>
      </c>
    </row>
    <row r="81" spans="1:13" x14ac:dyDescent="0.2">
      <c r="A81" s="94">
        <f t="shared" si="3"/>
        <v>62</v>
      </c>
      <c r="B81" s="202">
        <f t="shared" si="0"/>
        <v>0</v>
      </c>
      <c r="C81" s="438"/>
      <c r="D81" s="181"/>
      <c r="E81" s="181"/>
      <c r="F81" s="4"/>
      <c r="G81" s="60"/>
      <c r="H81" s="83"/>
      <c r="I81" s="10"/>
      <c r="L81" s="49">
        <f t="shared" si="1"/>
        <v>0</v>
      </c>
      <c r="M81" s="49">
        <f t="shared" si="2"/>
        <v>0</v>
      </c>
    </row>
    <row r="82" spans="1:13" x14ac:dyDescent="0.2">
      <c r="A82" s="94">
        <f t="shared" si="3"/>
        <v>63</v>
      </c>
      <c r="B82" s="202">
        <f t="shared" si="0"/>
        <v>0</v>
      </c>
      <c r="C82" s="438"/>
      <c r="D82" s="181"/>
      <c r="E82" s="181"/>
      <c r="F82" s="4"/>
      <c r="G82" s="60"/>
      <c r="H82" s="83"/>
      <c r="I82" s="10"/>
      <c r="L82" s="49">
        <f t="shared" si="1"/>
        <v>0</v>
      </c>
      <c r="M82" s="49">
        <f t="shared" si="2"/>
        <v>0</v>
      </c>
    </row>
    <row r="83" spans="1:13" x14ac:dyDescent="0.2">
      <c r="A83" s="94">
        <f t="shared" si="3"/>
        <v>64</v>
      </c>
      <c r="B83" s="202">
        <f t="shared" si="0"/>
        <v>0</v>
      </c>
      <c r="C83" s="438"/>
      <c r="D83" s="181"/>
      <c r="E83" s="181"/>
      <c r="F83" s="4"/>
      <c r="G83" s="60"/>
      <c r="H83" s="83"/>
      <c r="I83" s="10"/>
      <c r="L83" s="49">
        <f t="shared" si="1"/>
        <v>0</v>
      </c>
      <c r="M83" s="49">
        <f t="shared" si="2"/>
        <v>0</v>
      </c>
    </row>
    <row r="84" spans="1:13" x14ac:dyDescent="0.2">
      <c r="A84" s="94">
        <f t="shared" si="3"/>
        <v>65</v>
      </c>
      <c r="B84" s="202">
        <f t="shared" ref="B84:B147" si="4">IF(ISBLANK(E84),0,VLOOKUP(TRIM(E84),AllVarieties,4,FALSE))</f>
        <v>0</v>
      </c>
      <c r="C84" s="438"/>
      <c r="D84" s="181"/>
      <c r="E84" s="181"/>
      <c r="F84" s="4"/>
      <c r="G84" s="60"/>
      <c r="H84" s="83"/>
      <c r="I84" s="10"/>
      <c r="L84" s="49">
        <f t="shared" si="1"/>
        <v>0</v>
      </c>
      <c r="M84" s="49">
        <f t="shared" si="2"/>
        <v>0</v>
      </c>
    </row>
    <row r="85" spans="1:13" x14ac:dyDescent="0.2">
      <c r="A85" s="94">
        <f t="shared" si="3"/>
        <v>66</v>
      </c>
      <c r="B85" s="202">
        <f t="shared" si="4"/>
        <v>0</v>
      </c>
      <c r="C85" s="438"/>
      <c r="D85" s="181"/>
      <c r="E85" s="181"/>
      <c r="F85" s="4"/>
      <c r="G85" s="60"/>
      <c r="H85" s="83"/>
      <c r="I85" s="10"/>
      <c r="L85" s="49">
        <f t="shared" ref="L85:L148" si="5">IF(ISNA(+B85),1,0)</f>
        <v>0</v>
      </c>
      <c r="M85" s="49">
        <f t="shared" ref="M85:M148" si="6">IF(ISERR(+B85),1,0)</f>
        <v>0</v>
      </c>
    </row>
    <row r="86" spans="1:13" x14ac:dyDescent="0.2">
      <c r="A86" s="94">
        <f t="shared" si="3"/>
        <v>67</v>
      </c>
      <c r="B86" s="202">
        <f t="shared" si="4"/>
        <v>0</v>
      </c>
      <c r="C86" s="438"/>
      <c r="D86" s="181"/>
      <c r="E86" s="181"/>
      <c r="F86" s="4"/>
      <c r="G86" s="60"/>
      <c r="H86" s="83"/>
      <c r="I86" s="10"/>
      <c r="L86" s="49">
        <f t="shared" si="5"/>
        <v>0</v>
      </c>
      <c r="M86" s="49">
        <f t="shared" si="6"/>
        <v>0</v>
      </c>
    </row>
    <row r="87" spans="1:13" x14ac:dyDescent="0.2">
      <c r="A87" s="94">
        <f t="shared" si="3"/>
        <v>68</v>
      </c>
      <c r="B87" s="202">
        <f t="shared" si="4"/>
        <v>0</v>
      </c>
      <c r="C87" s="438"/>
      <c r="D87" s="181"/>
      <c r="E87" s="181"/>
      <c r="F87" s="4"/>
      <c r="G87" s="60"/>
      <c r="H87" s="83"/>
      <c r="I87" s="10"/>
      <c r="L87" s="49">
        <f t="shared" si="5"/>
        <v>0</v>
      </c>
      <c r="M87" s="49">
        <f t="shared" si="6"/>
        <v>0</v>
      </c>
    </row>
    <row r="88" spans="1:13" x14ac:dyDescent="0.2">
      <c r="A88" s="94">
        <f t="shared" si="3"/>
        <v>69</v>
      </c>
      <c r="B88" s="202">
        <f t="shared" si="4"/>
        <v>0</v>
      </c>
      <c r="C88" s="438"/>
      <c r="D88" s="181"/>
      <c r="E88" s="181"/>
      <c r="F88" s="4"/>
      <c r="G88" s="60"/>
      <c r="H88" s="83"/>
      <c r="I88" s="10"/>
      <c r="L88" s="49">
        <f t="shared" si="5"/>
        <v>0</v>
      </c>
      <c r="M88" s="49">
        <f t="shared" si="6"/>
        <v>0</v>
      </c>
    </row>
    <row r="89" spans="1:13" x14ac:dyDescent="0.2">
      <c r="A89" s="94">
        <f t="shared" si="3"/>
        <v>70</v>
      </c>
      <c r="B89" s="202">
        <f t="shared" si="4"/>
        <v>0</v>
      </c>
      <c r="C89" s="438"/>
      <c r="D89" s="181"/>
      <c r="E89" s="181"/>
      <c r="F89" s="4"/>
      <c r="G89" s="60"/>
      <c r="H89" s="83"/>
      <c r="I89" s="10"/>
      <c r="L89" s="49">
        <f t="shared" si="5"/>
        <v>0</v>
      </c>
      <c r="M89" s="49">
        <f t="shared" si="6"/>
        <v>0</v>
      </c>
    </row>
    <row r="90" spans="1:13" x14ac:dyDescent="0.2">
      <c r="A90" s="94">
        <f t="shared" si="3"/>
        <v>71</v>
      </c>
      <c r="B90" s="202">
        <f t="shared" si="4"/>
        <v>0</v>
      </c>
      <c r="C90" s="438"/>
      <c r="D90" s="181"/>
      <c r="E90" s="181"/>
      <c r="F90" s="4"/>
      <c r="G90" s="60"/>
      <c r="H90" s="83"/>
      <c r="I90" s="10"/>
      <c r="L90" s="49">
        <f t="shared" si="5"/>
        <v>0</v>
      </c>
      <c r="M90" s="49">
        <f t="shared" si="6"/>
        <v>0</v>
      </c>
    </row>
    <row r="91" spans="1:13" x14ac:dyDescent="0.2">
      <c r="A91" s="94">
        <f t="shared" si="3"/>
        <v>72</v>
      </c>
      <c r="B91" s="202">
        <f t="shared" si="4"/>
        <v>0</v>
      </c>
      <c r="C91" s="438"/>
      <c r="D91" s="181"/>
      <c r="E91" s="181"/>
      <c r="F91" s="4"/>
      <c r="G91" s="60"/>
      <c r="H91" s="83"/>
      <c r="I91" s="10"/>
      <c r="L91" s="49">
        <f t="shared" si="5"/>
        <v>0</v>
      </c>
      <c r="M91" s="49">
        <f t="shared" si="6"/>
        <v>0</v>
      </c>
    </row>
    <row r="92" spans="1:13" x14ac:dyDescent="0.2">
      <c r="A92" s="94">
        <f t="shared" si="3"/>
        <v>73</v>
      </c>
      <c r="B92" s="202">
        <f t="shared" si="4"/>
        <v>0</v>
      </c>
      <c r="C92" s="438"/>
      <c r="D92" s="181"/>
      <c r="E92" s="181"/>
      <c r="F92" s="4"/>
      <c r="G92" s="60"/>
      <c r="H92" s="83"/>
      <c r="I92" s="10"/>
      <c r="L92" s="49">
        <f t="shared" si="5"/>
        <v>0</v>
      </c>
      <c r="M92" s="49">
        <f t="shared" si="6"/>
        <v>0</v>
      </c>
    </row>
    <row r="93" spans="1:13" x14ac:dyDescent="0.2">
      <c r="A93" s="94">
        <f t="shared" si="3"/>
        <v>74</v>
      </c>
      <c r="B93" s="202">
        <f t="shared" si="4"/>
        <v>0</v>
      </c>
      <c r="C93" s="438"/>
      <c r="D93" s="181"/>
      <c r="E93" s="181"/>
      <c r="F93" s="4"/>
      <c r="G93" s="60"/>
      <c r="H93" s="83"/>
      <c r="I93" s="10"/>
      <c r="L93" s="49">
        <f t="shared" si="5"/>
        <v>0</v>
      </c>
      <c r="M93" s="49">
        <f t="shared" si="6"/>
        <v>0</v>
      </c>
    </row>
    <row r="94" spans="1:13" x14ac:dyDescent="0.2">
      <c r="A94" s="94">
        <f t="shared" si="3"/>
        <v>75</v>
      </c>
      <c r="B94" s="202">
        <f t="shared" si="4"/>
        <v>0</v>
      </c>
      <c r="C94" s="438"/>
      <c r="D94" s="181"/>
      <c r="E94" s="181"/>
      <c r="F94" s="4"/>
      <c r="G94" s="60"/>
      <c r="H94" s="83"/>
      <c r="I94" s="10"/>
      <c r="L94" s="49">
        <f t="shared" si="5"/>
        <v>0</v>
      </c>
      <c r="M94" s="49">
        <f t="shared" si="6"/>
        <v>0</v>
      </c>
    </row>
    <row r="95" spans="1:13" x14ac:dyDescent="0.2">
      <c r="A95" s="94">
        <f t="shared" si="3"/>
        <v>76</v>
      </c>
      <c r="B95" s="202">
        <f t="shared" si="4"/>
        <v>0</v>
      </c>
      <c r="C95" s="438"/>
      <c r="D95" s="181"/>
      <c r="E95" s="181"/>
      <c r="F95" s="4"/>
      <c r="G95" s="60"/>
      <c r="H95" s="83"/>
      <c r="I95" s="10"/>
      <c r="L95" s="49">
        <f t="shared" si="5"/>
        <v>0</v>
      </c>
      <c r="M95" s="49">
        <f t="shared" si="6"/>
        <v>0</v>
      </c>
    </row>
    <row r="96" spans="1:13" x14ac:dyDescent="0.2">
      <c r="A96" s="94">
        <f t="shared" si="3"/>
        <v>77</v>
      </c>
      <c r="B96" s="202">
        <f t="shared" si="4"/>
        <v>0</v>
      </c>
      <c r="C96" s="438"/>
      <c r="D96" s="181"/>
      <c r="E96" s="181"/>
      <c r="F96" s="4"/>
      <c r="G96" s="60"/>
      <c r="H96" s="83"/>
      <c r="I96" s="10"/>
      <c r="L96" s="49">
        <f t="shared" si="5"/>
        <v>0</v>
      </c>
      <c r="M96" s="49">
        <f t="shared" si="6"/>
        <v>0</v>
      </c>
    </row>
    <row r="97" spans="1:13" x14ac:dyDescent="0.2">
      <c r="A97" s="94">
        <f t="shared" si="3"/>
        <v>78</v>
      </c>
      <c r="B97" s="202">
        <f t="shared" si="4"/>
        <v>0</v>
      </c>
      <c r="C97" s="438"/>
      <c r="D97" s="181"/>
      <c r="E97" s="181"/>
      <c r="F97" s="4"/>
      <c r="G97" s="60"/>
      <c r="H97" s="83"/>
      <c r="I97" s="10"/>
      <c r="L97" s="49">
        <f t="shared" si="5"/>
        <v>0</v>
      </c>
      <c r="M97" s="49">
        <f t="shared" si="6"/>
        <v>0</v>
      </c>
    </row>
    <row r="98" spans="1:13" x14ac:dyDescent="0.2">
      <c r="A98" s="94">
        <f t="shared" si="3"/>
        <v>79</v>
      </c>
      <c r="B98" s="202">
        <f t="shared" si="4"/>
        <v>0</v>
      </c>
      <c r="C98" s="438"/>
      <c r="D98" s="181"/>
      <c r="E98" s="181"/>
      <c r="F98" s="4"/>
      <c r="G98" s="60"/>
      <c r="H98" s="83"/>
      <c r="I98" s="10"/>
      <c r="L98" s="49">
        <f t="shared" si="5"/>
        <v>0</v>
      </c>
      <c r="M98" s="49">
        <f t="shared" si="6"/>
        <v>0</v>
      </c>
    </row>
    <row r="99" spans="1:13" x14ac:dyDescent="0.2">
      <c r="A99" s="94">
        <f t="shared" si="3"/>
        <v>80</v>
      </c>
      <c r="B99" s="202">
        <f t="shared" si="4"/>
        <v>0</v>
      </c>
      <c r="C99" s="438"/>
      <c r="D99" s="181"/>
      <c r="E99" s="181"/>
      <c r="F99" s="4"/>
      <c r="G99" s="60"/>
      <c r="H99" s="83"/>
      <c r="I99" s="10"/>
      <c r="L99" s="49">
        <f t="shared" si="5"/>
        <v>0</v>
      </c>
      <c r="M99" s="49">
        <f t="shared" si="6"/>
        <v>0</v>
      </c>
    </row>
    <row r="100" spans="1:13" x14ac:dyDescent="0.2">
      <c r="A100" s="94">
        <f t="shared" si="3"/>
        <v>81</v>
      </c>
      <c r="B100" s="202">
        <f t="shared" si="4"/>
        <v>0</v>
      </c>
      <c r="C100" s="438"/>
      <c r="D100" s="181"/>
      <c r="E100" s="181"/>
      <c r="F100" s="4"/>
      <c r="G100" s="60"/>
      <c r="H100" s="83"/>
      <c r="I100" s="10"/>
      <c r="L100" s="49">
        <f t="shared" si="5"/>
        <v>0</v>
      </c>
      <c r="M100" s="49">
        <f t="shared" si="6"/>
        <v>0</v>
      </c>
    </row>
    <row r="101" spans="1:13" x14ac:dyDescent="0.2">
      <c r="A101" s="94">
        <f t="shared" si="3"/>
        <v>82</v>
      </c>
      <c r="B101" s="202">
        <f t="shared" si="4"/>
        <v>0</v>
      </c>
      <c r="C101" s="438"/>
      <c r="D101" s="181"/>
      <c r="E101" s="181"/>
      <c r="F101" s="4"/>
      <c r="G101" s="60"/>
      <c r="H101" s="83"/>
      <c r="I101" s="10"/>
      <c r="L101" s="49">
        <f t="shared" si="5"/>
        <v>0</v>
      </c>
      <c r="M101" s="49">
        <f t="shared" si="6"/>
        <v>0</v>
      </c>
    </row>
    <row r="102" spans="1:13" x14ac:dyDescent="0.2">
      <c r="A102" s="94">
        <f t="shared" si="3"/>
        <v>83</v>
      </c>
      <c r="B102" s="202">
        <f t="shared" si="4"/>
        <v>0</v>
      </c>
      <c r="C102" s="438"/>
      <c r="D102" s="181"/>
      <c r="E102" s="181"/>
      <c r="F102" s="4"/>
      <c r="G102" s="60"/>
      <c r="H102" s="83"/>
      <c r="I102" s="10"/>
      <c r="L102" s="49">
        <f t="shared" si="5"/>
        <v>0</v>
      </c>
      <c r="M102" s="49">
        <f t="shared" si="6"/>
        <v>0</v>
      </c>
    </row>
    <row r="103" spans="1:13" x14ac:dyDescent="0.2">
      <c r="A103" s="94">
        <f t="shared" si="3"/>
        <v>84</v>
      </c>
      <c r="B103" s="202">
        <f t="shared" si="4"/>
        <v>0</v>
      </c>
      <c r="C103" s="438"/>
      <c r="D103" s="181"/>
      <c r="E103" s="181"/>
      <c r="F103" s="4"/>
      <c r="G103" s="60"/>
      <c r="H103" s="83"/>
      <c r="I103" s="10"/>
      <c r="L103" s="49">
        <f t="shared" si="5"/>
        <v>0</v>
      </c>
      <c r="M103" s="49">
        <f t="shared" si="6"/>
        <v>0</v>
      </c>
    </row>
    <row r="104" spans="1:13" x14ac:dyDescent="0.2">
      <c r="A104" s="94">
        <f t="shared" si="3"/>
        <v>85</v>
      </c>
      <c r="B104" s="202">
        <f t="shared" si="4"/>
        <v>0</v>
      </c>
      <c r="C104" s="438"/>
      <c r="D104" s="181"/>
      <c r="E104" s="181"/>
      <c r="F104" s="4"/>
      <c r="G104" s="60"/>
      <c r="H104" s="83"/>
      <c r="I104" s="10"/>
      <c r="L104" s="49">
        <f t="shared" si="5"/>
        <v>0</v>
      </c>
      <c r="M104" s="49">
        <f t="shared" si="6"/>
        <v>0</v>
      </c>
    </row>
    <row r="105" spans="1:13" x14ac:dyDescent="0.2">
      <c r="A105" s="94">
        <f t="shared" si="3"/>
        <v>86</v>
      </c>
      <c r="B105" s="202">
        <f t="shared" si="4"/>
        <v>0</v>
      </c>
      <c r="C105" s="438"/>
      <c r="D105" s="181"/>
      <c r="E105" s="181"/>
      <c r="F105" s="4"/>
      <c r="G105" s="60"/>
      <c r="H105" s="83"/>
      <c r="I105" s="10"/>
      <c r="L105" s="49">
        <f t="shared" si="5"/>
        <v>0</v>
      </c>
      <c r="M105" s="49">
        <f t="shared" si="6"/>
        <v>0</v>
      </c>
    </row>
    <row r="106" spans="1:13" x14ac:dyDescent="0.2">
      <c r="A106" s="94">
        <f t="shared" si="3"/>
        <v>87</v>
      </c>
      <c r="B106" s="202">
        <f t="shared" si="4"/>
        <v>0</v>
      </c>
      <c r="C106" s="438"/>
      <c r="D106" s="181"/>
      <c r="E106" s="181"/>
      <c r="F106" s="4"/>
      <c r="G106" s="60"/>
      <c r="H106" s="83"/>
      <c r="I106" s="10"/>
      <c r="L106" s="49">
        <f t="shared" si="5"/>
        <v>0</v>
      </c>
      <c r="M106" s="49">
        <f t="shared" si="6"/>
        <v>0</v>
      </c>
    </row>
    <row r="107" spans="1:13" x14ac:dyDescent="0.2">
      <c r="A107" s="94">
        <f t="shared" si="3"/>
        <v>88</v>
      </c>
      <c r="B107" s="202">
        <f t="shared" si="4"/>
        <v>0</v>
      </c>
      <c r="C107" s="438"/>
      <c r="D107" s="181"/>
      <c r="E107" s="181"/>
      <c r="F107" s="4"/>
      <c r="G107" s="60"/>
      <c r="H107" s="83"/>
      <c r="I107" s="10"/>
      <c r="L107" s="49">
        <f t="shared" si="5"/>
        <v>0</v>
      </c>
      <c r="M107" s="49">
        <f t="shared" si="6"/>
        <v>0</v>
      </c>
    </row>
    <row r="108" spans="1:13" x14ac:dyDescent="0.2">
      <c r="A108" s="94">
        <f t="shared" si="3"/>
        <v>89</v>
      </c>
      <c r="B108" s="202">
        <f t="shared" si="4"/>
        <v>0</v>
      </c>
      <c r="C108" s="438"/>
      <c r="D108" s="181"/>
      <c r="E108" s="181"/>
      <c r="F108" s="4"/>
      <c r="G108" s="60"/>
      <c r="H108" s="83"/>
      <c r="I108" s="10"/>
      <c r="L108" s="49">
        <f t="shared" si="5"/>
        <v>0</v>
      </c>
      <c r="M108" s="49">
        <f t="shared" si="6"/>
        <v>0</v>
      </c>
    </row>
    <row r="109" spans="1:13" x14ac:dyDescent="0.2">
      <c r="A109" s="94">
        <f t="shared" si="3"/>
        <v>90</v>
      </c>
      <c r="B109" s="202">
        <f t="shared" si="4"/>
        <v>0</v>
      </c>
      <c r="C109" s="438"/>
      <c r="D109" s="181"/>
      <c r="E109" s="181"/>
      <c r="F109" s="4"/>
      <c r="G109" s="60"/>
      <c r="H109" s="83"/>
      <c r="I109" s="10"/>
      <c r="L109" s="49">
        <f t="shared" si="5"/>
        <v>0</v>
      </c>
      <c r="M109" s="49">
        <f t="shared" si="6"/>
        <v>0</v>
      </c>
    </row>
    <row r="110" spans="1:13" x14ac:dyDescent="0.2">
      <c r="A110" s="94">
        <f t="shared" si="3"/>
        <v>91</v>
      </c>
      <c r="B110" s="202">
        <f t="shared" si="4"/>
        <v>0</v>
      </c>
      <c r="C110" s="438"/>
      <c r="D110" s="181"/>
      <c r="E110" s="181"/>
      <c r="F110" s="4"/>
      <c r="G110" s="60"/>
      <c r="H110" s="83"/>
      <c r="I110" s="10"/>
      <c r="L110" s="49">
        <f t="shared" si="5"/>
        <v>0</v>
      </c>
      <c r="M110" s="49">
        <f t="shared" si="6"/>
        <v>0</v>
      </c>
    </row>
    <row r="111" spans="1:13" x14ac:dyDescent="0.2">
      <c r="A111" s="94">
        <f t="shared" si="3"/>
        <v>92</v>
      </c>
      <c r="B111" s="202">
        <f t="shared" si="4"/>
        <v>0</v>
      </c>
      <c r="C111" s="438"/>
      <c r="D111" s="181"/>
      <c r="E111" s="181"/>
      <c r="F111" s="4"/>
      <c r="G111" s="60"/>
      <c r="H111" s="83"/>
      <c r="I111" s="10"/>
      <c r="L111" s="49">
        <f t="shared" si="5"/>
        <v>0</v>
      </c>
      <c r="M111" s="49">
        <f t="shared" si="6"/>
        <v>0</v>
      </c>
    </row>
    <row r="112" spans="1:13" x14ac:dyDescent="0.2">
      <c r="A112" s="94">
        <f t="shared" si="3"/>
        <v>93</v>
      </c>
      <c r="B112" s="202">
        <f t="shared" si="4"/>
        <v>0</v>
      </c>
      <c r="C112" s="438"/>
      <c r="D112" s="181"/>
      <c r="E112" s="181"/>
      <c r="F112" s="4"/>
      <c r="G112" s="60"/>
      <c r="H112" s="83"/>
      <c r="I112" s="10"/>
      <c r="L112" s="49">
        <f t="shared" si="5"/>
        <v>0</v>
      </c>
      <c r="M112" s="49">
        <f t="shared" si="6"/>
        <v>0</v>
      </c>
    </row>
    <row r="113" spans="1:13" x14ac:dyDescent="0.2">
      <c r="A113" s="94">
        <f t="shared" si="3"/>
        <v>94</v>
      </c>
      <c r="B113" s="202">
        <f t="shared" si="4"/>
        <v>0</v>
      </c>
      <c r="C113" s="438"/>
      <c r="D113" s="181"/>
      <c r="E113" s="181"/>
      <c r="F113" s="4"/>
      <c r="G113" s="60"/>
      <c r="H113" s="83"/>
      <c r="I113" s="10"/>
      <c r="L113" s="49">
        <f t="shared" si="5"/>
        <v>0</v>
      </c>
      <c r="M113" s="49">
        <f t="shared" si="6"/>
        <v>0</v>
      </c>
    </row>
    <row r="114" spans="1:13" x14ac:dyDescent="0.2">
      <c r="A114" s="94">
        <f t="shared" si="3"/>
        <v>95</v>
      </c>
      <c r="B114" s="202">
        <f t="shared" si="4"/>
        <v>0</v>
      </c>
      <c r="C114" s="438"/>
      <c r="D114" s="181"/>
      <c r="E114" s="181"/>
      <c r="F114" s="4"/>
      <c r="G114" s="60"/>
      <c r="H114" s="83"/>
      <c r="I114" s="10"/>
      <c r="L114" s="49">
        <f t="shared" si="5"/>
        <v>0</v>
      </c>
      <c r="M114" s="49">
        <f t="shared" si="6"/>
        <v>0</v>
      </c>
    </row>
    <row r="115" spans="1:13" x14ac:dyDescent="0.2">
      <c r="A115" s="94">
        <f t="shared" si="3"/>
        <v>96</v>
      </c>
      <c r="B115" s="202">
        <f t="shared" si="4"/>
        <v>0</v>
      </c>
      <c r="C115" s="438"/>
      <c r="D115" s="181"/>
      <c r="E115" s="181"/>
      <c r="F115" s="4"/>
      <c r="G115" s="60"/>
      <c r="H115" s="83"/>
      <c r="I115" s="10"/>
      <c r="L115" s="49">
        <f t="shared" si="5"/>
        <v>0</v>
      </c>
      <c r="M115" s="49">
        <f t="shared" si="6"/>
        <v>0</v>
      </c>
    </row>
    <row r="116" spans="1:13" x14ac:dyDescent="0.2">
      <c r="A116" s="94">
        <f t="shared" si="3"/>
        <v>97</v>
      </c>
      <c r="B116" s="202">
        <f t="shared" si="4"/>
        <v>0</v>
      </c>
      <c r="C116" s="438"/>
      <c r="D116" s="181"/>
      <c r="E116" s="181"/>
      <c r="F116" s="4"/>
      <c r="G116" s="60"/>
      <c r="H116" s="83"/>
      <c r="I116" s="10"/>
      <c r="L116" s="49">
        <f t="shared" si="5"/>
        <v>0</v>
      </c>
      <c r="M116" s="49">
        <f t="shared" si="6"/>
        <v>0</v>
      </c>
    </row>
    <row r="117" spans="1:13" x14ac:dyDescent="0.2">
      <c r="A117" s="94">
        <f t="shared" si="3"/>
        <v>98</v>
      </c>
      <c r="B117" s="202">
        <f t="shared" si="4"/>
        <v>0</v>
      </c>
      <c r="C117" s="438"/>
      <c r="D117" s="181"/>
      <c r="E117" s="181"/>
      <c r="F117" s="4"/>
      <c r="G117" s="60"/>
      <c r="H117" s="83"/>
      <c r="I117" s="10"/>
      <c r="L117" s="49">
        <f t="shared" si="5"/>
        <v>0</v>
      </c>
      <c r="M117" s="49">
        <f t="shared" si="6"/>
        <v>0</v>
      </c>
    </row>
    <row r="118" spans="1:13" x14ac:dyDescent="0.2">
      <c r="A118" s="94">
        <f t="shared" si="3"/>
        <v>99</v>
      </c>
      <c r="B118" s="202">
        <f t="shared" si="4"/>
        <v>0</v>
      </c>
      <c r="C118" s="438"/>
      <c r="D118" s="181"/>
      <c r="E118" s="181"/>
      <c r="F118" s="4"/>
      <c r="G118" s="60"/>
      <c r="H118" s="83"/>
      <c r="I118" s="10"/>
      <c r="L118" s="49">
        <f t="shared" si="5"/>
        <v>0</v>
      </c>
      <c r="M118" s="49">
        <f t="shared" si="6"/>
        <v>0</v>
      </c>
    </row>
    <row r="119" spans="1:13" x14ac:dyDescent="0.2">
      <c r="A119" s="94">
        <f t="shared" si="3"/>
        <v>100</v>
      </c>
      <c r="B119" s="202">
        <f t="shared" si="4"/>
        <v>0</v>
      </c>
      <c r="C119" s="438"/>
      <c r="D119" s="181"/>
      <c r="E119" s="181"/>
      <c r="F119" s="4"/>
      <c r="G119" s="60"/>
      <c r="H119" s="83"/>
      <c r="I119" s="10"/>
      <c r="L119" s="49">
        <f t="shared" si="5"/>
        <v>0</v>
      </c>
      <c r="M119" s="49">
        <f t="shared" si="6"/>
        <v>0</v>
      </c>
    </row>
    <row r="120" spans="1:13" x14ac:dyDescent="0.2">
      <c r="A120" s="94">
        <f t="shared" si="3"/>
        <v>101</v>
      </c>
      <c r="B120" s="202">
        <f t="shared" si="4"/>
        <v>0</v>
      </c>
      <c r="C120" s="438"/>
      <c r="D120" s="181"/>
      <c r="E120" s="181"/>
      <c r="F120" s="4"/>
      <c r="G120" s="60"/>
      <c r="H120" s="83"/>
      <c r="I120" s="10"/>
      <c r="L120" s="49">
        <f t="shared" si="5"/>
        <v>0</v>
      </c>
      <c r="M120" s="49">
        <f t="shared" si="6"/>
        <v>0</v>
      </c>
    </row>
    <row r="121" spans="1:13" x14ac:dyDescent="0.2">
      <c r="A121" s="94">
        <f t="shared" si="3"/>
        <v>102</v>
      </c>
      <c r="B121" s="202">
        <f t="shared" si="4"/>
        <v>0</v>
      </c>
      <c r="C121" s="438"/>
      <c r="D121" s="181"/>
      <c r="E121" s="181"/>
      <c r="F121" s="4"/>
      <c r="G121" s="60"/>
      <c r="H121" s="83"/>
      <c r="I121" s="10"/>
      <c r="L121" s="49">
        <f t="shared" si="5"/>
        <v>0</v>
      </c>
      <c r="M121" s="49">
        <f t="shared" si="6"/>
        <v>0</v>
      </c>
    </row>
    <row r="122" spans="1:13" x14ac:dyDescent="0.2">
      <c r="A122" s="94">
        <f t="shared" si="3"/>
        <v>103</v>
      </c>
      <c r="B122" s="202">
        <f t="shared" si="4"/>
        <v>0</v>
      </c>
      <c r="C122" s="438"/>
      <c r="D122" s="181"/>
      <c r="E122" s="181"/>
      <c r="F122" s="4"/>
      <c r="G122" s="60"/>
      <c r="H122" s="83"/>
      <c r="I122" s="10"/>
      <c r="L122" s="49">
        <f t="shared" si="5"/>
        <v>0</v>
      </c>
      <c r="M122" s="49">
        <f t="shared" si="6"/>
        <v>0</v>
      </c>
    </row>
    <row r="123" spans="1:13" x14ac:dyDescent="0.2">
      <c r="A123" s="94">
        <f t="shared" si="3"/>
        <v>104</v>
      </c>
      <c r="B123" s="202">
        <f t="shared" si="4"/>
        <v>0</v>
      </c>
      <c r="C123" s="438"/>
      <c r="D123" s="181"/>
      <c r="E123" s="181"/>
      <c r="F123" s="4"/>
      <c r="G123" s="60"/>
      <c r="H123" s="83"/>
      <c r="I123" s="10"/>
      <c r="L123" s="49">
        <f t="shared" si="5"/>
        <v>0</v>
      </c>
      <c r="M123" s="49">
        <f t="shared" si="6"/>
        <v>0</v>
      </c>
    </row>
    <row r="124" spans="1:13" x14ac:dyDescent="0.2">
      <c r="A124" s="94">
        <f t="shared" si="3"/>
        <v>105</v>
      </c>
      <c r="B124" s="202">
        <f t="shared" si="4"/>
        <v>0</v>
      </c>
      <c r="C124" s="438"/>
      <c r="D124" s="181"/>
      <c r="E124" s="181"/>
      <c r="F124" s="4"/>
      <c r="G124" s="60"/>
      <c r="H124" s="83"/>
      <c r="I124" s="10"/>
      <c r="L124" s="49">
        <f t="shared" si="5"/>
        <v>0</v>
      </c>
      <c r="M124" s="49">
        <f t="shared" si="6"/>
        <v>0</v>
      </c>
    </row>
    <row r="125" spans="1:13" x14ac:dyDescent="0.2">
      <c r="A125" s="94">
        <f t="shared" si="3"/>
        <v>106</v>
      </c>
      <c r="B125" s="202">
        <f t="shared" si="4"/>
        <v>0</v>
      </c>
      <c r="C125" s="438"/>
      <c r="D125" s="181"/>
      <c r="E125" s="181"/>
      <c r="F125" s="4"/>
      <c r="G125" s="60"/>
      <c r="H125" s="83"/>
      <c r="I125" s="10"/>
      <c r="L125" s="49">
        <f t="shared" si="5"/>
        <v>0</v>
      </c>
      <c r="M125" s="49">
        <f t="shared" si="6"/>
        <v>0</v>
      </c>
    </row>
    <row r="126" spans="1:13" x14ac:dyDescent="0.2">
      <c r="A126" s="94">
        <f t="shared" si="3"/>
        <v>107</v>
      </c>
      <c r="B126" s="202">
        <f t="shared" si="4"/>
        <v>0</v>
      </c>
      <c r="C126" s="438"/>
      <c r="D126" s="181"/>
      <c r="E126" s="181"/>
      <c r="F126" s="4"/>
      <c r="G126" s="60"/>
      <c r="H126" s="83"/>
      <c r="I126" s="10"/>
      <c r="L126" s="49">
        <f t="shared" si="5"/>
        <v>0</v>
      </c>
      <c r="M126" s="49">
        <f t="shared" si="6"/>
        <v>0</v>
      </c>
    </row>
    <row r="127" spans="1:13" x14ac:dyDescent="0.2">
      <c r="A127" s="94">
        <f t="shared" si="3"/>
        <v>108</v>
      </c>
      <c r="B127" s="202">
        <f t="shared" si="4"/>
        <v>0</v>
      </c>
      <c r="C127" s="438"/>
      <c r="D127" s="181"/>
      <c r="E127" s="181"/>
      <c r="F127" s="4"/>
      <c r="G127" s="60"/>
      <c r="H127" s="83"/>
      <c r="I127" s="10"/>
      <c r="L127" s="49">
        <f t="shared" si="5"/>
        <v>0</v>
      </c>
      <c r="M127" s="49">
        <f t="shared" si="6"/>
        <v>0</v>
      </c>
    </row>
    <row r="128" spans="1:13" x14ac:dyDescent="0.2">
      <c r="A128" s="94">
        <f t="shared" si="3"/>
        <v>109</v>
      </c>
      <c r="B128" s="202">
        <f t="shared" si="4"/>
        <v>0</v>
      </c>
      <c r="C128" s="438"/>
      <c r="D128" s="181"/>
      <c r="E128" s="181"/>
      <c r="F128" s="4"/>
      <c r="G128" s="60"/>
      <c r="H128" s="83"/>
      <c r="I128" s="10"/>
      <c r="L128" s="49">
        <f t="shared" si="5"/>
        <v>0</v>
      </c>
      <c r="M128" s="49">
        <f t="shared" si="6"/>
        <v>0</v>
      </c>
    </row>
    <row r="129" spans="1:13" x14ac:dyDescent="0.2">
      <c r="A129" s="94">
        <f t="shared" si="3"/>
        <v>110</v>
      </c>
      <c r="B129" s="202">
        <f t="shared" si="4"/>
        <v>0</v>
      </c>
      <c r="C129" s="438"/>
      <c r="D129" s="181"/>
      <c r="E129" s="181"/>
      <c r="F129" s="4"/>
      <c r="G129" s="60"/>
      <c r="H129" s="83"/>
      <c r="I129" s="10"/>
      <c r="L129" s="49">
        <f t="shared" si="5"/>
        <v>0</v>
      </c>
      <c r="M129" s="49">
        <f t="shared" si="6"/>
        <v>0</v>
      </c>
    </row>
    <row r="130" spans="1:13" x14ac:dyDescent="0.2">
      <c r="A130" s="94">
        <f t="shared" si="3"/>
        <v>111</v>
      </c>
      <c r="B130" s="202">
        <f t="shared" si="4"/>
        <v>0</v>
      </c>
      <c r="C130" s="438"/>
      <c r="D130" s="181"/>
      <c r="E130" s="181"/>
      <c r="F130" s="4"/>
      <c r="G130" s="60"/>
      <c r="H130" s="83"/>
      <c r="I130" s="10"/>
      <c r="L130" s="49">
        <f t="shared" si="5"/>
        <v>0</v>
      </c>
      <c r="M130" s="49">
        <f t="shared" si="6"/>
        <v>0</v>
      </c>
    </row>
    <row r="131" spans="1:13" x14ac:dyDescent="0.2">
      <c r="A131" s="94">
        <f t="shared" si="3"/>
        <v>112</v>
      </c>
      <c r="B131" s="202">
        <f t="shared" si="4"/>
        <v>0</v>
      </c>
      <c r="C131" s="438"/>
      <c r="D131" s="181"/>
      <c r="E131" s="181"/>
      <c r="F131" s="4"/>
      <c r="G131" s="60"/>
      <c r="H131" s="83"/>
      <c r="I131" s="10"/>
      <c r="L131" s="49">
        <f t="shared" si="5"/>
        <v>0</v>
      </c>
      <c r="M131" s="49">
        <f t="shared" si="6"/>
        <v>0</v>
      </c>
    </row>
    <row r="132" spans="1:13" x14ac:dyDescent="0.2">
      <c r="A132" s="94">
        <f t="shared" si="3"/>
        <v>113</v>
      </c>
      <c r="B132" s="202">
        <f t="shared" si="4"/>
        <v>0</v>
      </c>
      <c r="C132" s="438"/>
      <c r="D132" s="181"/>
      <c r="E132" s="181"/>
      <c r="F132" s="4"/>
      <c r="G132" s="60"/>
      <c r="H132" s="83"/>
      <c r="I132" s="10"/>
      <c r="L132" s="49">
        <f t="shared" si="5"/>
        <v>0</v>
      </c>
      <c r="M132" s="49">
        <f t="shared" si="6"/>
        <v>0</v>
      </c>
    </row>
    <row r="133" spans="1:13" x14ac:dyDescent="0.2">
      <c r="A133" s="94">
        <f t="shared" si="3"/>
        <v>114</v>
      </c>
      <c r="B133" s="202">
        <f t="shared" si="4"/>
        <v>0</v>
      </c>
      <c r="C133" s="438"/>
      <c r="D133" s="181"/>
      <c r="E133" s="181"/>
      <c r="F133" s="4"/>
      <c r="G133" s="60"/>
      <c r="H133" s="83"/>
      <c r="I133" s="10"/>
      <c r="L133" s="49">
        <f t="shared" si="5"/>
        <v>0</v>
      </c>
      <c r="M133" s="49">
        <f t="shared" si="6"/>
        <v>0</v>
      </c>
    </row>
    <row r="134" spans="1:13" x14ac:dyDescent="0.2">
      <c r="A134" s="94">
        <f t="shared" si="3"/>
        <v>115</v>
      </c>
      <c r="B134" s="202">
        <f t="shared" si="4"/>
        <v>0</v>
      </c>
      <c r="C134" s="438"/>
      <c r="D134" s="181"/>
      <c r="E134" s="181"/>
      <c r="F134" s="4"/>
      <c r="G134" s="60"/>
      <c r="H134" s="83"/>
      <c r="I134" s="10"/>
      <c r="L134" s="49">
        <f t="shared" si="5"/>
        <v>0</v>
      </c>
      <c r="M134" s="49">
        <f t="shared" si="6"/>
        <v>0</v>
      </c>
    </row>
    <row r="135" spans="1:13" x14ac:dyDescent="0.2">
      <c r="A135" s="94">
        <f t="shared" si="3"/>
        <v>116</v>
      </c>
      <c r="B135" s="202">
        <f t="shared" si="4"/>
        <v>0</v>
      </c>
      <c r="C135" s="438"/>
      <c r="D135" s="181"/>
      <c r="E135" s="181"/>
      <c r="F135" s="4"/>
      <c r="G135" s="60"/>
      <c r="H135" s="83"/>
      <c r="I135" s="10"/>
      <c r="L135" s="49">
        <f t="shared" si="5"/>
        <v>0</v>
      </c>
      <c r="M135" s="49">
        <f t="shared" si="6"/>
        <v>0</v>
      </c>
    </row>
    <row r="136" spans="1:13" x14ac:dyDescent="0.2">
      <c r="A136" s="94">
        <f t="shared" si="3"/>
        <v>117</v>
      </c>
      <c r="B136" s="202">
        <f t="shared" si="4"/>
        <v>0</v>
      </c>
      <c r="C136" s="438"/>
      <c r="D136" s="181"/>
      <c r="E136" s="181"/>
      <c r="F136" s="4"/>
      <c r="G136" s="60"/>
      <c r="H136" s="83"/>
      <c r="I136" s="10"/>
      <c r="L136" s="49">
        <f t="shared" si="5"/>
        <v>0</v>
      </c>
      <c r="M136" s="49">
        <f t="shared" si="6"/>
        <v>0</v>
      </c>
    </row>
    <row r="137" spans="1:13" x14ac:dyDescent="0.2">
      <c r="A137" s="94">
        <f t="shared" si="3"/>
        <v>118</v>
      </c>
      <c r="B137" s="202">
        <f t="shared" si="4"/>
        <v>0</v>
      </c>
      <c r="C137" s="438"/>
      <c r="D137" s="181"/>
      <c r="E137" s="181"/>
      <c r="F137" s="4"/>
      <c r="G137" s="60"/>
      <c r="H137" s="83"/>
      <c r="I137" s="10"/>
      <c r="L137" s="49">
        <f t="shared" si="5"/>
        <v>0</v>
      </c>
      <c r="M137" s="49">
        <f t="shared" si="6"/>
        <v>0</v>
      </c>
    </row>
    <row r="138" spans="1:13" x14ac:dyDescent="0.2">
      <c r="A138" s="94">
        <f t="shared" si="3"/>
        <v>119</v>
      </c>
      <c r="B138" s="202">
        <f t="shared" si="4"/>
        <v>0</v>
      </c>
      <c r="C138" s="438"/>
      <c r="D138" s="181"/>
      <c r="E138" s="181"/>
      <c r="F138" s="4"/>
      <c r="G138" s="60"/>
      <c r="H138" s="83"/>
      <c r="I138" s="10"/>
      <c r="L138" s="49">
        <f t="shared" si="5"/>
        <v>0</v>
      </c>
      <c r="M138" s="49">
        <f t="shared" si="6"/>
        <v>0</v>
      </c>
    </row>
    <row r="139" spans="1:13" x14ac:dyDescent="0.2">
      <c r="A139" s="94">
        <f t="shared" si="3"/>
        <v>120</v>
      </c>
      <c r="B139" s="202">
        <f t="shared" si="4"/>
        <v>0</v>
      </c>
      <c r="C139" s="438"/>
      <c r="D139" s="181"/>
      <c r="E139" s="181"/>
      <c r="F139" s="4"/>
      <c r="G139" s="60"/>
      <c r="H139" s="83"/>
      <c r="I139" s="10"/>
      <c r="L139" s="49">
        <f t="shared" si="5"/>
        <v>0</v>
      </c>
      <c r="M139" s="49">
        <f t="shared" si="6"/>
        <v>0</v>
      </c>
    </row>
    <row r="140" spans="1:13" x14ac:dyDescent="0.2">
      <c r="A140" s="94">
        <f t="shared" si="3"/>
        <v>121</v>
      </c>
      <c r="B140" s="202">
        <f t="shared" si="4"/>
        <v>0</v>
      </c>
      <c r="C140" s="438"/>
      <c r="D140" s="181"/>
      <c r="E140" s="181"/>
      <c r="F140" s="4"/>
      <c r="G140" s="60"/>
      <c r="H140" s="83"/>
      <c r="I140" s="10"/>
      <c r="L140" s="49">
        <f t="shared" si="5"/>
        <v>0</v>
      </c>
      <c r="M140" s="49">
        <f t="shared" si="6"/>
        <v>0</v>
      </c>
    </row>
    <row r="141" spans="1:13" x14ac:dyDescent="0.2">
      <c r="A141" s="94">
        <f t="shared" si="3"/>
        <v>122</v>
      </c>
      <c r="B141" s="202">
        <f t="shared" si="4"/>
        <v>0</v>
      </c>
      <c r="C141" s="438"/>
      <c r="D141" s="181"/>
      <c r="E141" s="181"/>
      <c r="F141" s="4"/>
      <c r="G141" s="60"/>
      <c r="H141" s="83"/>
      <c r="I141" s="10"/>
      <c r="L141" s="49">
        <f t="shared" si="5"/>
        <v>0</v>
      </c>
      <c r="M141" s="49">
        <f t="shared" si="6"/>
        <v>0</v>
      </c>
    </row>
    <row r="142" spans="1:13" x14ac:dyDescent="0.2">
      <c r="A142" s="94">
        <f t="shared" si="3"/>
        <v>123</v>
      </c>
      <c r="B142" s="202">
        <f t="shared" si="4"/>
        <v>0</v>
      </c>
      <c r="C142" s="438"/>
      <c r="D142" s="181"/>
      <c r="E142" s="181"/>
      <c r="F142" s="4"/>
      <c r="G142" s="60"/>
      <c r="H142" s="83"/>
      <c r="I142" s="10"/>
      <c r="L142" s="49">
        <f t="shared" si="5"/>
        <v>0</v>
      </c>
      <c r="M142" s="49">
        <f t="shared" si="6"/>
        <v>0</v>
      </c>
    </row>
    <row r="143" spans="1:13" x14ac:dyDescent="0.2">
      <c r="A143" s="94">
        <f t="shared" si="3"/>
        <v>124</v>
      </c>
      <c r="B143" s="202">
        <f t="shared" si="4"/>
        <v>0</v>
      </c>
      <c r="C143" s="438"/>
      <c r="D143" s="181"/>
      <c r="E143" s="181"/>
      <c r="F143" s="4"/>
      <c r="G143" s="60"/>
      <c r="H143" s="83"/>
      <c r="I143" s="10"/>
      <c r="L143" s="49">
        <f t="shared" si="5"/>
        <v>0</v>
      </c>
      <c r="M143" s="49">
        <f t="shared" si="6"/>
        <v>0</v>
      </c>
    </row>
    <row r="144" spans="1:13" x14ac:dyDescent="0.2">
      <c r="A144" s="94">
        <f t="shared" si="3"/>
        <v>125</v>
      </c>
      <c r="B144" s="202">
        <f t="shared" si="4"/>
        <v>0</v>
      </c>
      <c r="C144" s="438"/>
      <c r="D144" s="181"/>
      <c r="E144" s="181"/>
      <c r="F144" s="4"/>
      <c r="G144" s="60"/>
      <c r="H144" s="83"/>
      <c r="I144" s="10"/>
      <c r="L144" s="49">
        <f t="shared" si="5"/>
        <v>0</v>
      </c>
      <c r="M144" s="49">
        <f t="shared" si="6"/>
        <v>0</v>
      </c>
    </row>
    <row r="145" spans="1:13" x14ac:dyDescent="0.2">
      <c r="A145" s="94">
        <f t="shared" si="3"/>
        <v>126</v>
      </c>
      <c r="B145" s="202">
        <f t="shared" si="4"/>
        <v>0</v>
      </c>
      <c r="C145" s="438"/>
      <c r="D145" s="181"/>
      <c r="E145" s="181"/>
      <c r="F145" s="4"/>
      <c r="G145" s="60"/>
      <c r="H145" s="83"/>
      <c r="I145" s="10"/>
      <c r="L145" s="49">
        <f t="shared" si="5"/>
        <v>0</v>
      </c>
      <c r="M145" s="49">
        <f t="shared" si="6"/>
        <v>0</v>
      </c>
    </row>
    <row r="146" spans="1:13" x14ac:dyDescent="0.2">
      <c r="A146" s="94">
        <f t="shared" si="3"/>
        <v>127</v>
      </c>
      <c r="B146" s="202">
        <f t="shared" si="4"/>
        <v>0</v>
      </c>
      <c r="C146" s="438"/>
      <c r="D146" s="181"/>
      <c r="E146" s="181"/>
      <c r="F146" s="4"/>
      <c r="G146" s="60"/>
      <c r="H146" s="83"/>
      <c r="I146" s="10"/>
      <c r="L146" s="49">
        <f t="shared" si="5"/>
        <v>0</v>
      </c>
      <c r="M146" s="49">
        <f t="shared" si="6"/>
        <v>0</v>
      </c>
    </row>
    <row r="147" spans="1:13" x14ac:dyDescent="0.2">
      <c r="A147" s="94">
        <f t="shared" si="3"/>
        <v>128</v>
      </c>
      <c r="B147" s="202">
        <f t="shared" si="4"/>
        <v>0</v>
      </c>
      <c r="C147" s="438"/>
      <c r="D147" s="181"/>
      <c r="E147" s="181"/>
      <c r="F147" s="4"/>
      <c r="G147" s="60"/>
      <c r="H147" s="83"/>
      <c r="I147" s="10"/>
      <c r="L147" s="49">
        <f t="shared" si="5"/>
        <v>0</v>
      </c>
      <c r="M147" s="49">
        <f t="shared" si="6"/>
        <v>0</v>
      </c>
    </row>
    <row r="148" spans="1:13" x14ac:dyDescent="0.2">
      <c r="A148" s="94">
        <f t="shared" si="3"/>
        <v>129</v>
      </c>
      <c r="B148" s="202">
        <f t="shared" ref="B148:B211" si="7">IF(ISBLANK(E148),0,VLOOKUP(TRIM(E148),AllVarieties,4,FALSE))</f>
        <v>0</v>
      </c>
      <c r="C148" s="438"/>
      <c r="D148" s="181"/>
      <c r="E148" s="181"/>
      <c r="F148" s="4"/>
      <c r="G148" s="60"/>
      <c r="H148" s="83"/>
      <c r="I148" s="10"/>
      <c r="L148" s="49">
        <f t="shared" si="5"/>
        <v>0</v>
      </c>
      <c r="M148" s="49">
        <f t="shared" si="6"/>
        <v>0</v>
      </c>
    </row>
    <row r="149" spans="1:13" x14ac:dyDescent="0.2">
      <c r="A149" s="94">
        <f t="shared" si="3"/>
        <v>130</v>
      </c>
      <c r="B149" s="202">
        <f t="shared" si="7"/>
        <v>0</v>
      </c>
      <c r="C149" s="438"/>
      <c r="D149" s="181"/>
      <c r="E149" s="181"/>
      <c r="F149" s="4"/>
      <c r="G149" s="60"/>
      <c r="H149" s="83"/>
      <c r="I149" s="10"/>
      <c r="L149" s="49">
        <f t="shared" ref="L149:L262" si="8">IF(ISNA(+B149),1,0)</f>
        <v>0</v>
      </c>
      <c r="M149" s="49">
        <f t="shared" ref="M149:M262" si="9">IF(ISERR(+B149),1,0)</f>
        <v>0</v>
      </c>
    </row>
    <row r="150" spans="1:13" x14ac:dyDescent="0.2">
      <c r="A150" s="94">
        <f t="shared" si="3"/>
        <v>131</v>
      </c>
      <c r="B150" s="202">
        <f t="shared" si="7"/>
        <v>0</v>
      </c>
      <c r="C150" s="438"/>
      <c r="D150" s="181"/>
      <c r="E150" s="181"/>
      <c r="F150" s="4"/>
      <c r="G150" s="60"/>
      <c r="H150" s="83"/>
      <c r="I150" s="10"/>
      <c r="L150" s="49">
        <f t="shared" si="8"/>
        <v>0</v>
      </c>
      <c r="M150" s="49">
        <f t="shared" si="9"/>
        <v>0</v>
      </c>
    </row>
    <row r="151" spans="1:13" x14ac:dyDescent="0.2">
      <c r="A151" s="94">
        <f t="shared" si="3"/>
        <v>132</v>
      </c>
      <c r="B151" s="202">
        <f t="shared" si="7"/>
        <v>0</v>
      </c>
      <c r="C151" s="438"/>
      <c r="D151" s="181"/>
      <c r="E151" s="181"/>
      <c r="F151" s="4"/>
      <c r="G151" s="60"/>
      <c r="H151" s="83"/>
      <c r="I151" s="10"/>
      <c r="L151" s="49">
        <f t="shared" si="8"/>
        <v>0</v>
      </c>
      <c r="M151" s="49">
        <f t="shared" si="9"/>
        <v>0</v>
      </c>
    </row>
    <row r="152" spans="1:13" x14ac:dyDescent="0.2">
      <c r="A152" s="94">
        <f t="shared" si="3"/>
        <v>133</v>
      </c>
      <c r="B152" s="202">
        <f t="shared" si="7"/>
        <v>0</v>
      </c>
      <c r="C152" s="438"/>
      <c r="D152" s="181"/>
      <c r="E152" s="181"/>
      <c r="F152" s="4"/>
      <c r="G152" s="60"/>
      <c r="H152" s="83"/>
      <c r="I152" s="10"/>
      <c r="L152" s="49">
        <f t="shared" si="8"/>
        <v>0</v>
      </c>
      <c r="M152" s="49">
        <f t="shared" si="9"/>
        <v>0</v>
      </c>
    </row>
    <row r="153" spans="1:13" x14ac:dyDescent="0.2">
      <c r="A153" s="94">
        <f t="shared" si="3"/>
        <v>134</v>
      </c>
      <c r="B153" s="202">
        <f t="shared" si="7"/>
        <v>0</v>
      </c>
      <c r="C153" s="438"/>
      <c r="D153" s="181"/>
      <c r="E153" s="181"/>
      <c r="F153" s="4"/>
      <c r="G153" s="60"/>
      <c r="H153" s="83"/>
      <c r="I153" s="10"/>
      <c r="L153" s="49">
        <f t="shared" si="8"/>
        <v>0</v>
      </c>
      <c r="M153" s="49">
        <f t="shared" si="9"/>
        <v>0</v>
      </c>
    </row>
    <row r="154" spans="1:13" x14ac:dyDescent="0.2">
      <c r="A154" s="94">
        <f t="shared" si="3"/>
        <v>135</v>
      </c>
      <c r="B154" s="202">
        <f t="shared" si="7"/>
        <v>0</v>
      </c>
      <c r="C154" s="438"/>
      <c r="D154" s="181"/>
      <c r="E154" s="181"/>
      <c r="F154" s="4"/>
      <c r="G154" s="60"/>
      <c r="H154" s="83"/>
      <c r="I154" s="10"/>
      <c r="L154" s="49">
        <f t="shared" si="8"/>
        <v>0</v>
      </c>
      <c r="M154" s="49">
        <f t="shared" si="9"/>
        <v>0</v>
      </c>
    </row>
    <row r="155" spans="1:13" x14ac:dyDescent="0.2">
      <c r="A155" s="94">
        <f t="shared" si="3"/>
        <v>136</v>
      </c>
      <c r="B155" s="202">
        <f t="shared" si="7"/>
        <v>0</v>
      </c>
      <c r="C155" s="438"/>
      <c r="D155" s="181"/>
      <c r="E155" s="181"/>
      <c r="F155" s="4"/>
      <c r="G155" s="60"/>
      <c r="H155" s="83"/>
      <c r="I155" s="10"/>
      <c r="L155" s="49">
        <f t="shared" si="8"/>
        <v>0</v>
      </c>
      <c r="M155" s="49">
        <f t="shared" si="9"/>
        <v>0</v>
      </c>
    </row>
    <row r="156" spans="1:13" x14ac:dyDescent="0.2">
      <c r="A156" s="94">
        <f t="shared" si="3"/>
        <v>137</v>
      </c>
      <c r="B156" s="202">
        <f t="shared" si="7"/>
        <v>0</v>
      </c>
      <c r="C156" s="438"/>
      <c r="D156" s="181"/>
      <c r="E156" s="181"/>
      <c r="F156" s="4"/>
      <c r="G156" s="60"/>
      <c r="H156" s="83"/>
      <c r="I156" s="10"/>
      <c r="L156" s="49">
        <f t="shared" si="8"/>
        <v>0</v>
      </c>
      <c r="M156" s="49">
        <f t="shared" si="9"/>
        <v>0</v>
      </c>
    </row>
    <row r="157" spans="1:13" x14ac:dyDescent="0.2">
      <c r="A157" s="94">
        <f t="shared" si="3"/>
        <v>138</v>
      </c>
      <c r="B157" s="202">
        <f t="shared" si="7"/>
        <v>0</v>
      </c>
      <c r="C157" s="438"/>
      <c r="D157" s="181"/>
      <c r="E157" s="181"/>
      <c r="F157" s="4"/>
      <c r="G157" s="60"/>
      <c r="H157" s="83"/>
      <c r="I157" s="10"/>
      <c r="L157" s="49">
        <f t="shared" si="8"/>
        <v>0</v>
      </c>
      <c r="M157" s="49">
        <f t="shared" si="9"/>
        <v>0</v>
      </c>
    </row>
    <row r="158" spans="1:13" x14ac:dyDescent="0.2">
      <c r="A158" s="94">
        <f t="shared" si="3"/>
        <v>139</v>
      </c>
      <c r="B158" s="202">
        <f t="shared" si="7"/>
        <v>0</v>
      </c>
      <c r="C158" s="438"/>
      <c r="D158" s="181"/>
      <c r="E158" s="181"/>
      <c r="F158" s="4"/>
      <c r="G158" s="60"/>
      <c r="H158" s="83"/>
      <c r="I158" s="10"/>
      <c r="L158" s="49">
        <f t="shared" si="8"/>
        <v>0</v>
      </c>
      <c r="M158" s="49">
        <f t="shared" si="9"/>
        <v>0</v>
      </c>
    </row>
    <row r="159" spans="1:13" x14ac:dyDescent="0.2">
      <c r="A159" s="94">
        <f t="shared" si="3"/>
        <v>140</v>
      </c>
      <c r="B159" s="202">
        <f t="shared" si="7"/>
        <v>0</v>
      </c>
      <c r="C159" s="438"/>
      <c r="D159" s="181"/>
      <c r="E159" s="181"/>
      <c r="F159" s="4"/>
      <c r="G159" s="60"/>
      <c r="H159" s="83"/>
      <c r="I159" s="10"/>
      <c r="L159" s="49">
        <f t="shared" si="8"/>
        <v>0</v>
      </c>
      <c r="M159" s="49">
        <f t="shared" si="9"/>
        <v>0</v>
      </c>
    </row>
    <row r="160" spans="1:13" x14ac:dyDescent="0.2">
      <c r="A160" s="94">
        <f t="shared" si="3"/>
        <v>141</v>
      </c>
      <c r="B160" s="202">
        <f t="shared" si="7"/>
        <v>0</v>
      </c>
      <c r="C160" s="438"/>
      <c r="D160" s="181"/>
      <c r="E160" s="181"/>
      <c r="F160" s="4"/>
      <c r="G160" s="60"/>
      <c r="H160" s="83"/>
      <c r="I160" s="10"/>
      <c r="L160" s="49">
        <f t="shared" si="8"/>
        <v>0</v>
      </c>
      <c r="M160" s="49">
        <f t="shared" si="9"/>
        <v>0</v>
      </c>
    </row>
    <row r="161" spans="1:13" x14ac:dyDescent="0.2">
      <c r="A161" s="94">
        <f t="shared" si="3"/>
        <v>142</v>
      </c>
      <c r="B161" s="202">
        <f t="shared" si="7"/>
        <v>0</v>
      </c>
      <c r="C161" s="438"/>
      <c r="D161" s="181"/>
      <c r="E161" s="181"/>
      <c r="F161" s="4"/>
      <c r="G161" s="60"/>
      <c r="H161" s="83"/>
      <c r="I161" s="10"/>
      <c r="L161" s="49">
        <f t="shared" si="8"/>
        <v>0</v>
      </c>
      <c r="M161" s="49">
        <f t="shared" si="9"/>
        <v>0</v>
      </c>
    </row>
    <row r="162" spans="1:13" x14ac:dyDescent="0.2">
      <c r="A162" s="94">
        <f t="shared" si="3"/>
        <v>143</v>
      </c>
      <c r="B162" s="202">
        <f t="shared" si="7"/>
        <v>0</v>
      </c>
      <c r="C162" s="438"/>
      <c r="D162" s="181"/>
      <c r="E162" s="181"/>
      <c r="F162" s="4"/>
      <c r="G162" s="60"/>
      <c r="H162" s="83"/>
      <c r="I162" s="10"/>
      <c r="L162" s="49">
        <f t="shared" si="8"/>
        <v>0</v>
      </c>
      <c r="M162" s="49">
        <f t="shared" si="9"/>
        <v>0</v>
      </c>
    </row>
    <row r="163" spans="1:13" x14ac:dyDescent="0.2">
      <c r="A163" s="94">
        <f t="shared" si="3"/>
        <v>144</v>
      </c>
      <c r="B163" s="202">
        <f t="shared" si="7"/>
        <v>0</v>
      </c>
      <c r="C163" s="438"/>
      <c r="D163" s="181"/>
      <c r="E163" s="181"/>
      <c r="F163" s="4"/>
      <c r="G163" s="60"/>
      <c r="H163" s="83"/>
      <c r="I163" s="10"/>
      <c r="L163" s="49">
        <f t="shared" si="8"/>
        <v>0</v>
      </c>
      <c r="M163" s="49">
        <f t="shared" si="9"/>
        <v>0</v>
      </c>
    </row>
    <row r="164" spans="1:13" x14ac:dyDescent="0.2">
      <c r="A164" s="94">
        <f t="shared" si="3"/>
        <v>145</v>
      </c>
      <c r="B164" s="202">
        <f t="shared" si="7"/>
        <v>0</v>
      </c>
      <c r="C164" s="438"/>
      <c r="D164" s="181"/>
      <c r="E164" s="181"/>
      <c r="F164" s="4"/>
      <c r="G164" s="60"/>
      <c r="H164" s="83"/>
      <c r="I164" s="10"/>
      <c r="L164" s="49">
        <f t="shared" si="8"/>
        <v>0</v>
      </c>
      <c r="M164" s="49">
        <f t="shared" si="9"/>
        <v>0</v>
      </c>
    </row>
    <row r="165" spans="1:13" x14ac:dyDescent="0.2">
      <c r="A165" s="94">
        <f t="shared" si="3"/>
        <v>146</v>
      </c>
      <c r="B165" s="202">
        <f t="shared" si="7"/>
        <v>0</v>
      </c>
      <c r="C165" s="438"/>
      <c r="D165" s="181"/>
      <c r="E165" s="181"/>
      <c r="F165" s="4"/>
      <c r="G165" s="60"/>
      <c r="H165" s="83"/>
      <c r="I165" s="10"/>
      <c r="L165" s="49">
        <f t="shared" si="8"/>
        <v>0</v>
      </c>
      <c r="M165" s="49">
        <f t="shared" si="9"/>
        <v>0</v>
      </c>
    </row>
    <row r="166" spans="1:13" x14ac:dyDescent="0.2">
      <c r="A166" s="94">
        <f t="shared" si="3"/>
        <v>147</v>
      </c>
      <c r="B166" s="202">
        <f t="shared" si="7"/>
        <v>0</v>
      </c>
      <c r="C166" s="438"/>
      <c r="D166" s="181"/>
      <c r="E166" s="181"/>
      <c r="F166" s="4"/>
      <c r="G166" s="60"/>
      <c r="H166" s="83"/>
      <c r="I166" s="10"/>
      <c r="L166" s="49">
        <f t="shared" si="8"/>
        <v>0</v>
      </c>
      <c r="M166" s="49">
        <f t="shared" si="9"/>
        <v>0</v>
      </c>
    </row>
    <row r="167" spans="1:13" x14ac:dyDescent="0.2">
      <c r="A167" s="94">
        <f t="shared" si="3"/>
        <v>148</v>
      </c>
      <c r="B167" s="202">
        <f t="shared" si="7"/>
        <v>0</v>
      </c>
      <c r="C167" s="438"/>
      <c r="D167" s="181"/>
      <c r="E167" s="181"/>
      <c r="F167" s="4"/>
      <c r="G167" s="60"/>
      <c r="H167" s="83"/>
      <c r="I167" s="10"/>
      <c r="L167" s="49">
        <f t="shared" si="8"/>
        <v>0</v>
      </c>
      <c r="M167" s="49">
        <f t="shared" si="9"/>
        <v>0</v>
      </c>
    </row>
    <row r="168" spans="1:13" x14ac:dyDescent="0.2">
      <c r="A168" s="94">
        <f t="shared" si="3"/>
        <v>149</v>
      </c>
      <c r="B168" s="202">
        <f t="shared" si="7"/>
        <v>0</v>
      </c>
      <c r="C168" s="438"/>
      <c r="D168" s="181"/>
      <c r="E168" s="181"/>
      <c r="F168" s="4"/>
      <c r="G168" s="60"/>
      <c r="H168" s="83"/>
      <c r="I168" s="10"/>
      <c r="L168" s="49">
        <f t="shared" si="8"/>
        <v>0</v>
      </c>
      <c r="M168" s="49">
        <f t="shared" si="9"/>
        <v>0</v>
      </c>
    </row>
    <row r="169" spans="1:13" x14ac:dyDescent="0.2">
      <c r="A169" s="94">
        <f t="shared" si="3"/>
        <v>150</v>
      </c>
      <c r="B169" s="202">
        <f t="shared" si="7"/>
        <v>0</v>
      </c>
      <c r="C169" s="438"/>
      <c r="D169" s="181"/>
      <c r="E169" s="181"/>
      <c r="F169" s="4"/>
      <c r="G169" s="60"/>
      <c r="H169" s="83"/>
      <c r="I169" s="10"/>
      <c r="L169" s="49">
        <f t="shared" si="8"/>
        <v>0</v>
      </c>
      <c r="M169" s="49">
        <f t="shared" si="9"/>
        <v>0</v>
      </c>
    </row>
    <row r="170" spans="1:13" x14ac:dyDescent="0.2">
      <c r="A170" s="94">
        <f t="shared" si="3"/>
        <v>151</v>
      </c>
      <c r="B170" s="202">
        <f t="shared" si="7"/>
        <v>0</v>
      </c>
      <c r="C170" s="438"/>
      <c r="D170" s="181"/>
      <c r="E170" s="181"/>
      <c r="F170" s="4"/>
      <c r="G170" s="60"/>
      <c r="H170" s="83"/>
      <c r="I170" s="10"/>
      <c r="L170" s="49">
        <f t="shared" si="8"/>
        <v>0</v>
      </c>
      <c r="M170" s="49">
        <f t="shared" si="9"/>
        <v>0</v>
      </c>
    </row>
    <row r="171" spans="1:13" x14ac:dyDescent="0.2">
      <c r="A171" s="94">
        <f t="shared" si="3"/>
        <v>152</v>
      </c>
      <c r="B171" s="202">
        <f t="shared" si="7"/>
        <v>0</v>
      </c>
      <c r="C171" s="438"/>
      <c r="D171" s="181"/>
      <c r="E171" s="181"/>
      <c r="F171" s="4"/>
      <c r="G171" s="60"/>
      <c r="H171" s="83"/>
      <c r="I171" s="10"/>
      <c r="L171" s="49">
        <f t="shared" si="8"/>
        <v>0</v>
      </c>
      <c r="M171" s="49">
        <f t="shared" si="9"/>
        <v>0</v>
      </c>
    </row>
    <row r="172" spans="1:13" x14ac:dyDescent="0.2">
      <c r="A172" s="94">
        <f t="shared" si="3"/>
        <v>153</v>
      </c>
      <c r="B172" s="202">
        <f t="shared" si="7"/>
        <v>0</v>
      </c>
      <c r="C172" s="438"/>
      <c r="D172" s="181"/>
      <c r="E172" s="181"/>
      <c r="F172" s="4"/>
      <c r="G172" s="60"/>
      <c r="H172" s="83"/>
      <c r="I172" s="10"/>
      <c r="L172" s="49">
        <f t="shared" si="8"/>
        <v>0</v>
      </c>
      <c r="M172" s="49">
        <f t="shared" si="9"/>
        <v>0</v>
      </c>
    </row>
    <row r="173" spans="1:13" x14ac:dyDescent="0.2">
      <c r="A173" s="94">
        <f t="shared" si="3"/>
        <v>154</v>
      </c>
      <c r="B173" s="202">
        <f t="shared" si="7"/>
        <v>0</v>
      </c>
      <c r="C173" s="438"/>
      <c r="D173" s="181"/>
      <c r="E173" s="181"/>
      <c r="F173" s="4"/>
      <c r="G173" s="60"/>
      <c r="H173" s="83"/>
      <c r="I173" s="10"/>
      <c r="L173" s="49">
        <f t="shared" si="8"/>
        <v>0</v>
      </c>
      <c r="M173" s="49">
        <f t="shared" si="9"/>
        <v>0</v>
      </c>
    </row>
    <row r="174" spans="1:13" x14ac:dyDescent="0.2">
      <c r="A174" s="94">
        <f t="shared" si="3"/>
        <v>155</v>
      </c>
      <c r="B174" s="202">
        <f t="shared" si="7"/>
        <v>0</v>
      </c>
      <c r="C174" s="438"/>
      <c r="D174" s="181"/>
      <c r="E174" s="181"/>
      <c r="F174" s="4"/>
      <c r="G174" s="60"/>
      <c r="H174" s="83"/>
      <c r="I174" s="10"/>
      <c r="L174" s="49">
        <f t="shared" si="8"/>
        <v>0</v>
      </c>
      <c r="M174" s="49">
        <f t="shared" si="9"/>
        <v>0</v>
      </c>
    </row>
    <row r="175" spans="1:13" x14ac:dyDescent="0.2">
      <c r="A175" s="94">
        <f t="shared" si="3"/>
        <v>156</v>
      </c>
      <c r="B175" s="202">
        <f t="shared" si="7"/>
        <v>0</v>
      </c>
      <c r="C175" s="438"/>
      <c r="D175" s="181"/>
      <c r="E175" s="181"/>
      <c r="F175" s="4"/>
      <c r="G175" s="60"/>
      <c r="H175" s="83"/>
      <c r="I175" s="10"/>
      <c r="L175" s="49">
        <f t="shared" si="8"/>
        <v>0</v>
      </c>
      <c r="M175" s="49">
        <f t="shared" si="9"/>
        <v>0</v>
      </c>
    </row>
    <row r="176" spans="1:13" x14ac:dyDescent="0.2">
      <c r="A176" s="94">
        <f t="shared" si="3"/>
        <v>157</v>
      </c>
      <c r="B176" s="202">
        <f t="shared" si="7"/>
        <v>0</v>
      </c>
      <c r="C176" s="438"/>
      <c r="D176" s="181"/>
      <c r="E176" s="181"/>
      <c r="F176" s="4"/>
      <c r="G176" s="60"/>
      <c r="H176" s="83"/>
      <c r="I176" s="10"/>
      <c r="L176" s="49">
        <f t="shared" si="8"/>
        <v>0</v>
      </c>
      <c r="M176" s="49">
        <f t="shared" si="9"/>
        <v>0</v>
      </c>
    </row>
    <row r="177" spans="1:13" x14ac:dyDescent="0.2">
      <c r="A177" s="94">
        <f t="shared" si="3"/>
        <v>158</v>
      </c>
      <c r="B177" s="202">
        <f t="shared" si="7"/>
        <v>0</v>
      </c>
      <c r="C177" s="438"/>
      <c r="D177" s="181"/>
      <c r="E177" s="181"/>
      <c r="F177" s="4"/>
      <c r="G177" s="60"/>
      <c r="H177" s="83"/>
      <c r="I177" s="10"/>
      <c r="L177" s="49">
        <f t="shared" si="8"/>
        <v>0</v>
      </c>
      <c r="M177" s="49">
        <f t="shared" si="9"/>
        <v>0</v>
      </c>
    </row>
    <row r="178" spans="1:13" x14ac:dyDescent="0.2">
      <c r="A178" s="94">
        <f t="shared" si="3"/>
        <v>159</v>
      </c>
      <c r="B178" s="202">
        <f t="shared" si="7"/>
        <v>0</v>
      </c>
      <c r="C178" s="438"/>
      <c r="D178" s="181"/>
      <c r="E178" s="181"/>
      <c r="F178" s="4"/>
      <c r="G178" s="60"/>
      <c r="H178" s="83"/>
      <c r="I178" s="10"/>
      <c r="L178" s="49">
        <f t="shared" si="8"/>
        <v>0</v>
      </c>
      <c r="M178" s="49">
        <f t="shared" si="9"/>
        <v>0</v>
      </c>
    </row>
    <row r="179" spans="1:13" x14ac:dyDescent="0.2">
      <c r="A179" s="94">
        <f t="shared" si="3"/>
        <v>160</v>
      </c>
      <c r="B179" s="202">
        <f t="shared" si="7"/>
        <v>0</v>
      </c>
      <c r="C179" s="438"/>
      <c r="D179" s="181"/>
      <c r="E179" s="181"/>
      <c r="F179" s="4"/>
      <c r="G179" s="60"/>
      <c r="H179" s="83"/>
      <c r="I179" s="10"/>
      <c r="L179" s="49">
        <f t="shared" si="8"/>
        <v>0</v>
      </c>
      <c r="M179" s="49">
        <f t="shared" si="9"/>
        <v>0</v>
      </c>
    </row>
    <row r="180" spans="1:13" x14ac:dyDescent="0.2">
      <c r="A180" s="94">
        <f t="shared" si="3"/>
        <v>161</v>
      </c>
      <c r="B180" s="202">
        <f t="shared" si="7"/>
        <v>0</v>
      </c>
      <c r="C180" s="438"/>
      <c r="D180" s="181"/>
      <c r="E180" s="181"/>
      <c r="F180" s="4"/>
      <c r="G180" s="60"/>
      <c r="H180" s="83"/>
      <c r="I180" s="10"/>
      <c r="L180" s="49">
        <f t="shared" si="8"/>
        <v>0</v>
      </c>
      <c r="M180" s="49">
        <f t="shared" si="9"/>
        <v>0</v>
      </c>
    </row>
    <row r="181" spans="1:13" x14ac:dyDescent="0.2">
      <c r="A181" s="94">
        <f t="shared" si="3"/>
        <v>162</v>
      </c>
      <c r="B181" s="202">
        <f t="shared" si="7"/>
        <v>0</v>
      </c>
      <c r="C181" s="438"/>
      <c r="D181" s="181"/>
      <c r="E181" s="181"/>
      <c r="F181" s="4"/>
      <c r="G181" s="60"/>
      <c r="H181" s="83"/>
      <c r="I181" s="10"/>
      <c r="L181" s="49">
        <f t="shared" si="8"/>
        <v>0</v>
      </c>
      <c r="M181" s="49">
        <f t="shared" si="9"/>
        <v>0</v>
      </c>
    </row>
    <row r="182" spans="1:13" x14ac:dyDescent="0.2">
      <c r="A182" s="94">
        <f t="shared" si="3"/>
        <v>163</v>
      </c>
      <c r="B182" s="202">
        <f t="shared" si="7"/>
        <v>0</v>
      </c>
      <c r="C182" s="438"/>
      <c r="D182" s="181"/>
      <c r="E182" s="181"/>
      <c r="F182" s="4"/>
      <c r="G182" s="60"/>
      <c r="H182" s="83"/>
      <c r="I182" s="10"/>
      <c r="L182" s="49">
        <f t="shared" si="8"/>
        <v>0</v>
      </c>
      <c r="M182" s="49">
        <f t="shared" si="9"/>
        <v>0</v>
      </c>
    </row>
    <row r="183" spans="1:13" x14ac:dyDescent="0.2">
      <c r="A183" s="94">
        <f t="shared" si="3"/>
        <v>164</v>
      </c>
      <c r="B183" s="202">
        <f t="shared" si="7"/>
        <v>0</v>
      </c>
      <c r="C183" s="438"/>
      <c r="D183" s="181"/>
      <c r="E183" s="181"/>
      <c r="F183" s="4"/>
      <c r="G183" s="60"/>
      <c r="H183" s="83"/>
      <c r="I183" s="10"/>
      <c r="L183" s="49">
        <f t="shared" si="8"/>
        <v>0</v>
      </c>
      <c r="M183" s="49">
        <f t="shared" si="9"/>
        <v>0</v>
      </c>
    </row>
    <row r="184" spans="1:13" x14ac:dyDescent="0.2">
      <c r="A184" s="94">
        <f t="shared" si="3"/>
        <v>165</v>
      </c>
      <c r="B184" s="202">
        <f t="shared" si="7"/>
        <v>0</v>
      </c>
      <c r="C184" s="438"/>
      <c r="D184" s="181"/>
      <c r="E184" s="181"/>
      <c r="F184" s="4"/>
      <c r="G184" s="60"/>
      <c r="H184" s="83"/>
      <c r="I184" s="10"/>
      <c r="L184" s="49">
        <f t="shared" si="8"/>
        <v>0</v>
      </c>
      <c r="M184" s="49">
        <f t="shared" si="9"/>
        <v>0</v>
      </c>
    </row>
    <row r="185" spans="1:13" x14ac:dyDescent="0.2">
      <c r="A185" s="94">
        <f t="shared" si="3"/>
        <v>166</v>
      </c>
      <c r="B185" s="202">
        <f t="shared" si="7"/>
        <v>0</v>
      </c>
      <c r="C185" s="438"/>
      <c r="D185" s="181"/>
      <c r="E185" s="181"/>
      <c r="F185" s="4"/>
      <c r="G185" s="60"/>
      <c r="H185" s="83"/>
      <c r="I185" s="10"/>
      <c r="L185" s="49">
        <f t="shared" si="8"/>
        <v>0</v>
      </c>
      <c r="M185" s="49">
        <f t="shared" si="9"/>
        <v>0</v>
      </c>
    </row>
    <row r="186" spans="1:13" x14ac:dyDescent="0.2">
      <c r="A186" s="94">
        <f t="shared" si="3"/>
        <v>167</v>
      </c>
      <c r="B186" s="202">
        <f t="shared" si="7"/>
        <v>0</v>
      </c>
      <c r="C186" s="438"/>
      <c r="D186" s="181"/>
      <c r="E186" s="181"/>
      <c r="F186" s="4"/>
      <c r="G186" s="60"/>
      <c r="H186" s="83"/>
      <c r="I186" s="10"/>
      <c r="L186" s="49">
        <f t="shared" si="8"/>
        <v>0</v>
      </c>
      <c r="M186" s="49">
        <f t="shared" si="9"/>
        <v>0</v>
      </c>
    </row>
    <row r="187" spans="1:13" x14ac:dyDescent="0.2">
      <c r="A187" s="94">
        <f t="shared" si="3"/>
        <v>168</v>
      </c>
      <c r="B187" s="202">
        <f t="shared" si="7"/>
        <v>0</v>
      </c>
      <c r="C187" s="438"/>
      <c r="D187" s="181"/>
      <c r="E187" s="181"/>
      <c r="F187" s="4"/>
      <c r="G187" s="60"/>
      <c r="H187" s="83"/>
      <c r="I187" s="10"/>
      <c r="L187" s="49">
        <f t="shared" si="8"/>
        <v>0</v>
      </c>
      <c r="M187" s="49">
        <f t="shared" si="9"/>
        <v>0</v>
      </c>
    </row>
    <row r="188" spans="1:13" x14ac:dyDescent="0.2">
      <c r="A188" s="94">
        <f t="shared" si="3"/>
        <v>169</v>
      </c>
      <c r="B188" s="202">
        <f t="shared" si="7"/>
        <v>0</v>
      </c>
      <c r="C188" s="438"/>
      <c r="D188" s="181"/>
      <c r="E188" s="181"/>
      <c r="F188" s="4"/>
      <c r="G188" s="60"/>
      <c r="H188" s="83"/>
      <c r="I188" s="10"/>
      <c r="L188" s="49">
        <f t="shared" si="8"/>
        <v>0</v>
      </c>
      <c r="M188" s="49">
        <f t="shared" si="9"/>
        <v>0</v>
      </c>
    </row>
    <row r="189" spans="1:13" x14ac:dyDescent="0.2">
      <c r="A189" s="94">
        <f t="shared" si="3"/>
        <v>170</v>
      </c>
      <c r="B189" s="202">
        <f t="shared" si="7"/>
        <v>0</v>
      </c>
      <c r="C189" s="438"/>
      <c r="D189" s="181"/>
      <c r="E189" s="181"/>
      <c r="F189" s="4"/>
      <c r="G189" s="60"/>
      <c r="H189" s="83"/>
      <c r="I189" s="10"/>
      <c r="L189" s="49">
        <f t="shared" si="8"/>
        <v>0</v>
      </c>
      <c r="M189" s="49">
        <f t="shared" si="9"/>
        <v>0</v>
      </c>
    </row>
    <row r="190" spans="1:13" x14ac:dyDescent="0.2">
      <c r="A190" s="94">
        <f t="shared" si="3"/>
        <v>171</v>
      </c>
      <c r="B190" s="202">
        <f t="shared" si="7"/>
        <v>0</v>
      </c>
      <c r="C190" s="438"/>
      <c r="D190" s="181"/>
      <c r="E190" s="181"/>
      <c r="F190" s="4"/>
      <c r="G190" s="60"/>
      <c r="H190" s="83"/>
      <c r="I190" s="10"/>
      <c r="L190" s="49">
        <f t="shared" si="8"/>
        <v>0</v>
      </c>
      <c r="M190" s="49">
        <f t="shared" si="9"/>
        <v>0</v>
      </c>
    </row>
    <row r="191" spans="1:13" x14ac:dyDescent="0.2">
      <c r="A191" s="94">
        <f t="shared" si="3"/>
        <v>172</v>
      </c>
      <c r="B191" s="202">
        <f t="shared" si="7"/>
        <v>0</v>
      </c>
      <c r="C191" s="438"/>
      <c r="D191" s="181"/>
      <c r="E191" s="181"/>
      <c r="F191" s="4"/>
      <c r="G191" s="60"/>
      <c r="H191" s="83"/>
      <c r="I191" s="10"/>
      <c r="L191" s="49">
        <f t="shared" si="8"/>
        <v>0</v>
      </c>
      <c r="M191" s="49">
        <f t="shared" si="9"/>
        <v>0</v>
      </c>
    </row>
    <row r="192" spans="1:13" x14ac:dyDescent="0.2">
      <c r="A192" s="94">
        <f t="shared" si="3"/>
        <v>173</v>
      </c>
      <c r="B192" s="202">
        <f t="shared" si="7"/>
        <v>0</v>
      </c>
      <c r="C192" s="438"/>
      <c r="D192" s="181"/>
      <c r="E192" s="181"/>
      <c r="F192" s="4"/>
      <c r="G192" s="60"/>
      <c r="H192" s="83"/>
      <c r="I192" s="10"/>
      <c r="L192" s="49">
        <f t="shared" si="8"/>
        <v>0</v>
      </c>
      <c r="M192" s="49">
        <f t="shared" si="9"/>
        <v>0</v>
      </c>
    </row>
    <row r="193" spans="1:13" x14ac:dyDescent="0.2">
      <c r="A193" s="94">
        <f t="shared" si="3"/>
        <v>174</v>
      </c>
      <c r="B193" s="202">
        <f t="shared" si="7"/>
        <v>0</v>
      </c>
      <c r="C193" s="438"/>
      <c r="D193" s="181"/>
      <c r="E193" s="181"/>
      <c r="F193" s="4"/>
      <c r="G193" s="60"/>
      <c r="H193" s="83"/>
      <c r="I193" s="10"/>
      <c r="L193" s="49">
        <f t="shared" si="8"/>
        <v>0</v>
      </c>
      <c r="M193" s="49">
        <f t="shared" si="9"/>
        <v>0</v>
      </c>
    </row>
    <row r="194" spans="1:13" x14ac:dyDescent="0.2">
      <c r="A194" s="94">
        <f t="shared" si="3"/>
        <v>175</v>
      </c>
      <c r="B194" s="202">
        <f t="shared" si="7"/>
        <v>0</v>
      </c>
      <c r="C194" s="438"/>
      <c r="D194" s="181"/>
      <c r="E194" s="181"/>
      <c r="F194" s="4"/>
      <c r="G194" s="60"/>
      <c r="H194" s="83"/>
      <c r="I194" s="10"/>
      <c r="L194" s="49">
        <f t="shared" si="8"/>
        <v>0</v>
      </c>
      <c r="M194" s="49">
        <f t="shared" si="9"/>
        <v>0</v>
      </c>
    </row>
    <row r="195" spans="1:13" x14ac:dyDescent="0.2">
      <c r="A195" s="94">
        <f t="shared" si="3"/>
        <v>176</v>
      </c>
      <c r="B195" s="202">
        <f t="shared" si="7"/>
        <v>0</v>
      </c>
      <c r="C195" s="438"/>
      <c r="D195" s="181"/>
      <c r="E195" s="181"/>
      <c r="F195" s="4"/>
      <c r="G195" s="60"/>
      <c r="H195" s="83"/>
      <c r="I195" s="10"/>
      <c r="L195" s="49">
        <f t="shared" si="8"/>
        <v>0</v>
      </c>
      <c r="M195" s="49">
        <f t="shared" si="9"/>
        <v>0</v>
      </c>
    </row>
    <row r="196" spans="1:13" x14ac:dyDescent="0.2">
      <c r="A196" s="94">
        <f t="shared" si="3"/>
        <v>177</v>
      </c>
      <c r="B196" s="202">
        <f t="shared" si="7"/>
        <v>0</v>
      </c>
      <c r="C196" s="438"/>
      <c r="D196" s="181"/>
      <c r="E196" s="181"/>
      <c r="F196" s="4"/>
      <c r="G196" s="60"/>
      <c r="H196" s="83"/>
      <c r="I196" s="10"/>
      <c r="L196" s="49">
        <f t="shared" si="8"/>
        <v>0</v>
      </c>
      <c r="M196" s="49">
        <f t="shared" si="9"/>
        <v>0</v>
      </c>
    </row>
    <row r="197" spans="1:13" x14ac:dyDescent="0.2">
      <c r="A197" s="94">
        <f t="shared" si="3"/>
        <v>178</v>
      </c>
      <c r="B197" s="202">
        <f t="shared" si="7"/>
        <v>0</v>
      </c>
      <c r="C197" s="438"/>
      <c r="D197" s="181"/>
      <c r="E197" s="181"/>
      <c r="F197" s="4"/>
      <c r="G197" s="60"/>
      <c r="H197" s="83"/>
      <c r="I197" s="10"/>
      <c r="L197" s="49">
        <f t="shared" si="8"/>
        <v>0</v>
      </c>
      <c r="M197" s="49">
        <f t="shared" si="9"/>
        <v>0</v>
      </c>
    </row>
    <row r="198" spans="1:13" x14ac:dyDescent="0.2">
      <c r="A198" s="94">
        <f t="shared" si="3"/>
        <v>179</v>
      </c>
      <c r="B198" s="202">
        <f t="shared" si="7"/>
        <v>0</v>
      </c>
      <c r="C198" s="438"/>
      <c r="D198" s="181"/>
      <c r="E198" s="181"/>
      <c r="F198" s="4"/>
      <c r="G198" s="60"/>
      <c r="H198" s="83"/>
      <c r="I198" s="10"/>
      <c r="L198" s="49">
        <f t="shared" si="8"/>
        <v>0</v>
      </c>
      <c r="M198" s="49">
        <f t="shared" si="9"/>
        <v>0</v>
      </c>
    </row>
    <row r="199" spans="1:13" x14ac:dyDescent="0.2">
      <c r="A199" s="94">
        <f t="shared" si="3"/>
        <v>180</v>
      </c>
      <c r="B199" s="202">
        <f t="shared" si="7"/>
        <v>0</v>
      </c>
      <c r="C199" s="438"/>
      <c r="D199" s="181"/>
      <c r="E199" s="181"/>
      <c r="F199" s="4"/>
      <c r="G199" s="60"/>
      <c r="H199" s="83"/>
      <c r="I199" s="10"/>
      <c r="L199" s="49">
        <f t="shared" si="8"/>
        <v>0</v>
      </c>
      <c r="M199" s="49">
        <f t="shared" si="9"/>
        <v>0</v>
      </c>
    </row>
    <row r="200" spans="1:13" x14ac:dyDescent="0.2">
      <c r="A200" s="94">
        <f t="shared" si="3"/>
        <v>181</v>
      </c>
      <c r="B200" s="202">
        <f t="shared" si="7"/>
        <v>0</v>
      </c>
      <c r="C200" s="438"/>
      <c r="D200" s="181"/>
      <c r="E200" s="181"/>
      <c r="F200" s="4"/>
      <c r="G200" s="60"/>
      <c r="H200" s="83"/>
      <c r="I200" s="10"/>
      <c r="L200" s="49">
        <f t="shared" si="8"/>
        <v>0</v>
      </c>
      <c r="M200" s="49">
        <f t="shared" si="9"/>
        <v>0</v>
      </c>
    </row>
    <row r="201" spans="1:13" x14ac:dyDescent="0.2">
      <c r="A201" s="94">
        <f t="shared" si="3"/>
        <v>182</v>
      </c>
      <c r="B201" s="202">
        <f t="shared" si="7"/>
        <v>0</v>
      </c>
      <c r="C201" s="438"/>
      <c r="D201" s="181"/>
      <c r="E201" s="181"/>
      <c r="F201" s="4"/>
      <c r="G201" s="60"/>
      <c r="H201" s="83"/>
      <c r="I201" s="10"/>
      <c r="L201" s="49">
        <f t="shared" si="8"/>
        <v>0</v>
      </c>
      <c r="M201" s="49">
        <f t="shared" si="9"/>
        <v>0</v>
      </c>
    </row>
    <row r="202" spans="1:13" x14ac:dyDescent="0.2">
      <c r="A202" s="94">
        <f t="shared" si="3"/>
        <v>183</v>
      </c>
      <c r="B202" s="202">
        <f t="shared" si="7"/>
        <v>0</v>
      </c>
      <c r="C202" s="438"/>
      <c r="D202" s="181"/>
      <c r="E202" s="181"/>
      <c r="F202" s="4"/>
      <c r="G202" s="60"/>
      <c r="H202" s="83"/>
      <c r="I202" s="10"/>
      <c r="L202" s="49">
        <f t="shared" si="8"/>
        <v>0</v>
      </c>
      <c r="M202" s="49">
        <f t="shared" si="9"/>
        <v>0</v>
      </c>
    </row>
    <row r="203" spans="1:13" x14ac:dyDescent="0.2">
      <c r="A203" s="94">
        <f t="shared" si="3"/>
        <v>184</v>
      </c>
      <c r="B203" s="202">
        <f t="shared" si="7"/>
        <v>0</v>
      </c>
      <c r="C203" s="438"/>
      <c r="D203" s="181"/>
      <c r="E203" s="181"/>
      <c r="F203" s="4"/>
      <c r="G203" s="60"/>
      <c r="H203" s="83"/>
      <c r="I203" s="10"/>
      <c r="L203" s="49">
        <f t="shared" si="8"/>
        <v>0</v>
      </c>
      <c r="M203" s="49">
        <f t="shared" si="9"/>
        <v>0</v>
      </c>
    </row>
    <row r="204" spans="1:13" x14ac:dyDescent="0.2">
      <c r="A204" s="94">
        <f t="shared" si="3"/>
        <v>185</v>
      </c>
      <c r="B204" s="202">
        <f t="shared" si="7"/>
        <v>0</v>
      </c>
      <c r="C204" s="438"/>
      <c r="D204" s="181"/>
      <c r="E204" s="181"/>
      <c r="F204" s="4"/>
      <c r="G204" s="60"/>
      <c r="H204" s="83"/>
      <c r="I204" s="10"/>
      <c r="L204" s="49">
        <f t="shared" si="8"/>
        <v>0</v>
      </c>
      <c r="M204" s="49">
        <f t="shared" si="9"/>
        <v>0</v>
      </c>
    </row>
    <row r="205" spans="1:13" x14ac:dyDescent="0.2">
      <c r="A205" s="94">
        <f t="shared" si="3"/>
        <v>186</v>
      </c>
      <c r="B205" s="202">
        <f t="shared" si="7"/>
        <v>0</v>
      </c>
      <c r="C205" s="438"/>
      <c r="D205" s="181"/>
      <c r="E205" s="181"/>
      <c r="F205" s="4"/>
      <c r="G205" s="60"/>
      <c r="H205" s="83"/>
      <c r="I205" s="10"/>
      <c r="L205" s="49">
        <f t="shared" si="8"/>
        <v>0</v>
      </c>
      <c r="M205" s="49">
        <f t="shared" si="9"/>
        <v>0</v>
      </c>
    </row>
    <row r="206" spans="1:13" x14ac:dyDescent="0.2">
      <c r="A206" s="94">
        <f t="shared" si="3"/>
        <v>187</v>
      </c>
      <c r="B206" s="202">
        <f t="shared" si="7"/>
        <v>0</v>
      </c>
      <c r="C206" s="438"/>
      <c r="D206" s="181"/>
      <c r="E206" s="181"/>
      <c r="F206" s="4"/>
      <c r="G206" s="60"/>
      <c r="H206" s="83"/>
      <c r="I206" s="10"/>
      <c r="L206" s="49">
        <f t="shared" si="8"/>
        <v>0</v>
      </c>
      <c r="M206" s="49">
        <f t="shared" si="9"/>
        <v>0</v>
      </c>
    </row>
    <row r="207" spans="1:13" x14ac:dyDescent="0.2">
      <c r="A207" s="94">
        <f t="shared" si="3"/>
        <v>188</v>
      </c>
      <c r="B207" s="202">
        <f t="shared" si="7"/>
        <v>0</v>
      </c>
      <c r="C207" s="438"/>
      <c r="D207" s="181"/>
      <c r="E207" s="181"/>
      <c r="F207" s="4"/>
      <c r="G207" s="60"/>
      <c r="H207" s="83"/>
      <c r="I207" s="10"/>
      <c r="L207" s="49">
        <f t="shared" si="8"/>
        <v>0</v>
      </c>
      <c r="M207" s="49">
        <f t="shared" si="9"/>
        <v>0</v>
      </c>
    </row>
    <row r="208" spans="1:13" x14ac:dyDescent="0.2">
      <c r="A208" s="94">
        <f t="shared" si="3"/>
        <v>189</v>
      </c>
      <c r="B208" s="202">
        <f t="shared" si="7"/>
        <v>0</v>
      </c>
      <c r="C208" s="438"/>
      <c r="D208" s="181"/>
      <c r="E208" s="181"/>
      <c r="F208" s="4"/>
      <c r="G208" s="60"/>
      <c r="H208" s="83"/>
      <c r="I208" s="10"/>
      <c r="L208" s="49">
        <f t="shared" si="8"/>
        <v>0</v>
      </c>
      <c r="M208" s="49">
        <f t="shared" si="9"/>
        <v>0</v>
      </c>
    </row>
    <row r="209" spans="1:13" x14ac:dyDescent="0.2">
      <c r="A209" s="94">
        <f t="shared" si="3"/>
        <v>190</v>
      </c>
      <c r="B209" s="202">
        <f t="shared" si="7"/>
        <v>0</v>
      </c>
      <c r="C209" s="438"/>
      <c r="D209" s="181"/>
      <c r="E209" s="181"/>
      <c r="F209" s="4"/>
      <c r="G209" s="60"/>
      <c r="H209" s="83"/>
      <c r="I209" s="10"/>
      <c r="L209" s="49">
        <f t="shared" si="8"/>
        <v>0</v>
      </c>
      <c r="M209" s="49">
        <f t="shared" si="9"/>
        <v>0</v>
      </c>
    </row>
    <row r="210" spans="1:13" x14ac:dyDescent="0.2">
      <c r="A210" s="94">
        <f t="shared" si="3"/>
        <v>191</v>
      </c>
      <c r="B210" s="202">
        <f t="shared" si="7"/>
        <v>0</v>
      </c>
      <c r="C210" s="438"/>
      <c r="D210" s="181"/>
      <c r="E210" s="181"/>
      <c r="F210" s="4"/>
      <c r="G210" s="60"/>
      <c r="H210" s="83"/>
      <c r="I210" s="10"/>
      <c r="L210" s="49">
        <f t="shared" si="8"/>
        <v>0</v>
      </c>
      <c r="M210" s="49">
        <f t="shared" si="9"/>
        <v>0</v>
      </c>
    </row>
    <row r="211" spans="1:13" x14ac:dyDescent="0.2">
      <c r="A211" s="94">
        <f t="shared" si="3"/>
        <v>192</v>
      </c>
      <c r="B211" s="202">
        <f t="shared" si="7"/>
        <v>0</v>
      </c>
      <c r="C211" s="438"/>
      <c r="D211" s="181"/>
      <c r="E211" s="181"/>
      <c r="F211" s="4"/>
      <c r="G211" s="60"/>
      <c r="H211" s="83"/>
      <c r="I211" s="10"/>
      <c r="L211" s="49">
        <f t="shared" si="8"/>
        <v>0</v>
      </c>
      <c r="M211" s="49">
        <f t="shared" si="9"/>
        <v>0</v>
      </c>
    </row>
    <row r="212" spans="1:13" x14ac:dyDescent="0.2">
      <c r="A212" s="94">
        <f t="shared" si="3"/>
        <v>193</v>
      </c>
      <c r="B212" s="202">
        <f t="shared" ref="B212:B261" si="10">IF(ISBLANK(E212),0,VLOOKUP(TRIM(E212),AllVarieties,4,FALSE))</f>
        <v>0</v>
      </c>
      <c r="C212" s="438"/>
      <c r="D212" s="181"/>
      <c r="E212" s="181"/>
      <c r="F212" s="4"/>
      <c r="G212" s="60"/>
      <c r="H212" s="83"/>
      <c r="I212" s="10"/>
      <c r="L212" s="49">
        <f t="shared" si="8"/>
        <v>0</v>
      </c>
      <c r="M212" s="49">
        <f t="shared" si="9"/>
        <v>0</v>
      </c>
    </row>
    <row r="213" spans="1:13" x14ac:dyDescent="0.2">
      <c r="A213" s="94">
        <f t="shared" si="3"/>
        <v>194</v>
      </c>
      <c r="B213" s="202">
        <f t="shared" si="10"/>
        <v>0</v>
      </c>
      <c r="C213" s="438"/>
      <c r="D213" s="181"/>
      <c r="E213" s="181"/>
      <c r="F213" s="4"/>
      <c r="G213" s="60"/>
      <c r="H213" s="83"/>
      <c r="I213" s="10"/>
      <c r="L213" s="49">
        <f t="shared" si="8"/>
        <v>0</v>
      </c>
      <c r="M213" s="49">
        <f t="shared" si="9"/>
        <v>0</v>
      </c>
    </row>
    <row r="214" spans="1:13" x14ac:dyDescent="0.2">
      <c r="A214" s="94">
        <f t="shared" si="3"/>
        <v>195</v>
      </c>
      <c r="B214" s="202">
        <f t="shared" si="10"/>
        <v>0</v>
      </c>
      <c r="C214" s="438"/>
      <c r="D214" s="181"/>
      <c r="E214" s="181"/>
      <c r="F214" s="4"/>
      <c r="G214" s="60"/>
      <c r="H214" s="83"/>
      <c r="I214" s="10"/>
      <c r="L214" s="49">
        <f t="shared" si="8"/>
        <v>0</v>
      </c>
      <c r="M214" s="49">
        <f t="shared" si="9"/>
        <v>0</v>
      </c>
    </row>
    <row r="215" spans="1:13" x14ac:dyDescent="0.2">
      <c r="A215" s="94">
        <f t="shared" si="3"/>
        <v>196</v>
      </c>
      <c r="B215" s="202">
        <f t="shared" si="10"/>
        <v>0</v>
      </c>
      <c r="C215" s="438"/>
      <c r="D215" s="181"/>
      <c r="E215" s="181"/>
      <c r="F215" s="4"/>
      <c r="G215" s="60"/>
      <c r="H215" s="83"/>
      <c r="I215" s="10"/>
      <c r="L215" s="49">
        <f t="shared" si="8"/>
        <v>0</v>
      </c>
      <c r="M215" s="49">
        <f t="shared" si="9"/>
        <v>0</v>
      </c>
    </row>
    <row r="216" spans="1:13" x14ac:dyDescent="0.2">
      <c r="A216" s="94">
        <f t="shared" si="3"/>
        <v>197</v>
      </c>
      <c r="B216" s="202">
        <f t="shared" si="10"/>
        <v>0</v>
      </c>
      <c r="C216" s="438"/>
      <c r="D216" s="181"/>
      <c r="E216" s="181"/>
      <c r="F216" s="4"/>
      <c r="G216" s="60"/>
      <c r="H216" s="83"/>
      <c r="I216" s="10"/>
      <c r="L216" s="49">
        <f t="shared" si="8"/>
        <v>0</v>
      </c>
      <c r="M216" s="49">
        <f t="shared" si="9"/>
        <v>0</v>
      </c>
    </row>
    <row r="217" spans="1:13" x14ac:dyDescent="0.2">
      <c r="A217" s="94">
        <f t="shared" si="3"/>
        <v>198</v>
      </c>
      <c r="B217" s="202">
        <f t="shared" si="10"/>
        <v>0</v>
      </c>
      <c r="C217" s="438"/>
      <c r="D217" s="181"/>
      <c r="E217" s="181"/>
      <c r="F217" s="4"/>
      <c r="G217" s="60"/>
      <c r="H217" s="83"/>
      <c r="I217" s="10"/>
      <c r="L217" s="49">
        <f t="shared" si="8"/>
        <v>0</v>
      </c>
      <c r="M217" s="49">
        <f t="shared" si="9"/>
        <v>0</v>
      </c>
    </row>
    <row r="218" spans="1:13" x14ac:dyDescent="0.2">
      <c r="A218" s="94">
        <f t="shared" si="3"/>
        <v>199</v>
      </c>
      <c r="B218" s="202">
        <f t="shared" si="10"/>
        <v>0</v>
      </c>
      <c r="C218" s="438"/>
      <c r="D218" s="181"/>
      <c r="E218" s="181"/>
      <c r="F218" s="4"/>
      <c r="G218" s="60"/>
      <c r="H218" s="83"/>
      <c r="I218" s="10"/>
      <c r="L218" s="49">
        <f t="shared" si="8"/>
        <v>0</v>
      </c>
      <c r="M218" s="49">
        <f t="shared" si="9"/>
        <v>0</v>
      </c>
    </row>
    <row r="219" spans="1:13" x14ac:dyDescent="0.2">
      <c r="A219" s="94">
        <f t="shared" si="3"/>
        <v>200</v>
      </c>
      <c r="B219" s="202">
        <f t="shared" si="10"/>
        <v>0</v>
      </c>
      <c r="C219" s="438"/>
      <c r="D219" s="181"/>
      <c r="E219" s="181"/>
      <c r="F219" s="4"/>
      <c r="G219" s="60"/>
      <c r="H219" s="83"/>
      <c r="I219" s="10"/>
      <c r="L219" s="49">
        <f t="shared" si="8"/>
        <v>0</v>
      </c>
      <c r="M219" s="49">
        <f t="shared" si="9"/>
        <v>0</v>
      </c>
    </row>
    <row r="220" spans="1:13" x14ac:dyDescent="0.2">
      <c r="A220" s="94">
        <f t="shared" si="3"/>
        <v>201</v>
      </c>
      <c r="B220" s="202">
        <f t="shared" si="10"/>
        <v>0</v>
      </c>
      <c r="C220" s="438"/>
      <c r="D220" s="181"/>
      <c r="E220" s="181"/>
      <c r="F220" s="4"/>
      <c r="G220" s="60"/>
      <c r="H220" s="83"/>
      <c r="I220" s="10"/>
      <c r="L220" s="49">
        <f t="shared" si="8"/>
        <v>0</v>
      </c>
      <c r="M220" s="49">
        <f t="shared" si="9"/>
        <v>0</v>
      </c>
    </row>
    <row r="221" spans="1:13" x14ac:dyDescent="0.2">
      <c r="A221" s="94">
        <f t="shared" si="3"/>
        <v>202</v>
      </c>
      <c r="B221" s="202">
        <f t="shared" si="10"/>
        <v>0</v>
      </c>
      <c r="C221" s="438"/>
      <c r="D221" s="181"/>
      <c r="E221" s="181"/>
      <c r="F221" s="4"/>
      <c r="G221" s="60"/>
      <c r="H221" s="83"/>
      <c r="I221" s="10"/>
      <c r="L221" s="49">
        <f t="shared" si="8"/>
        <v>0</v>
      </c>
      <c r="M221" s="49">
        <f t="shared" si="9"/>
        <v>0</v>
      </c>
    </row>
    <row r="222" spans="1:13" x14ac:dyDescent="0.2">
      <c r="A222" s="94">
        <f t="shared" ref="A222:A261" si="11">ROW()-Q1bline</f>
        <v>203</v>
      </c>
      <c r="B222" s="202">
        <f t="shared" si="10"/>
        <v>0</v>
      </c>
      <c r="C222" s="438"/>
      <c r="D222" s="181"/>
      <c r="E222" s="181"/>
      <c r="F222" s="4"/>
      <c r="G222" s="60"/>
      <c r="H222" s="83"/>
      <c r="I222" s="10"/>
      <c r="L222" s="49">
        <f t="shared" si="8"/>
        <v>0</v>
      </c>
      <c r="M222" s="49">
        <f t="shared" si="9"/>
        <v>0</v>
      </c>
    </row>
    <row r="223" spans="1:13" x14ac:dyDescent="0.2">
      <c r="A223" s="94">
        <f t="shared" si="11"/>
        <v>204</v>
      </c>
      <c r="B223" s="202">
        <f t="shared" si="10"/>
        <v>0</v>
      </c>
      <c r="C223" s="438"/>
      <c r="D223" s="181"/>
      <c r="E223" s="181"/>
      <c r="F223" s="4"/>
      <c r="G223" s="60"/>
      <c r="H223" s="83"/>
      <c r="I223" s="10"/>
      <c r="L223" s="49">
        <f t="shared" si="8"/>
        <v>0</v>
      </c>
      <c r="M223" s="49">
        <f t="shared" si="9"/>
        <v>0</v>
      </c>
    </row>
    <row r="224" spans="1:13" x14ac:dyDescent="0.2">
      <c r="A224" s="94">
        <f t="shared" si="11"/>
        <v>205</v>
      </c>
      <c r="B224" s="202">
        <f t="shared" si="10"/>
        <v>0</v>
      </c>
      <c r="C224" s="438"/>
      <c r="D224" s="181"/>
      <c r="E224" s="181"/>
      <c r="F224" s="4"/>
      <c r="G224" s="60"/>
      <c r="H224" s="83"/>
      <c r="I224" s="10"/>
      <c r="L224" s="49">
        <f t="shared" si="8"/>
        <v>0</v>
      </c>
      <c r="M224" s="49">
        <f t="shared" si="9"/>
        <v>0</v>
      </c>
    </row>
    <row r="225" spans="1:13" x14ac:dyDescent="0.2">
      <c r="A225" s="94">
        <f t="shared" si="11"/>
        <v>206</v>
      </c>
      <c r="B225" s="202">
        <f t="shared" si="10"/>
        <v>0</v>
      </c>
      <c r="C225" s="438"/>
      <c r="D225" s="181"/>
      <c r="E225" s="181"/>
      <c r="F225" s="4"/>
      <c r="G225" s="60"/>
      <c r="H225" s="83"/>
      <c r="I225" s="10"/>
      <c r="L225" s="49">
        <f t="shared" si="8"/>
        <v>0</v>
      </c>
      <c r="M225" s="49">
        <f t="shared" si="9"/>
        <v>0</v>
      </c>
    </row>
    <row r="226" spans="1:13" x14ac:dyDescent="0.2">
      <c r="A226" s="94">
        <f t="shared" si="11"/>
        <v>207</v>
      </c>
      <c r="B226" s="202">
        <f t="shared" si="10"/>
        <v>0</v>
      </c>
      <c r="C226" s="438"/>
      <c r="D226" s="181"/>
      <c r="E226" s="181"/>
      <c r="F226" s="4"/>
      <c r="G226" s="60"/>
      <c r="H226" s="83"/>
      <c r="I226" s="10"/>
      <c r="L226" s="49">
        <f t="shared" si="8"/>
        <v>0</v>
      </c>
      <c r="M226" s="49">
        <f t="shared" si="9"/>
        <v>0</v>
      </c>
    </row>
    <row r="227" spans="1:13" x14ac:dyDescent="0.2">
      <c r="A227" s="94">
        <f t="shared" si="11"/>
        <v>208</v>
      </c>
      <c r="B227" s="202">
        <f t="shared" si="10"/>
        <v>0</v>
      </c>
      <c r="C227" s="438"/>
      <c r="D227" s="181"/>
      <c r="E227" s="181"/>
      <c r="F227" s="4"/>
      <c r="G227" s="60"/>
      <c r="H227" s="83"/>
      <c r="I227" s="10"/>
      <c r="L227" s="49">
        <f t="shared" si="8"/>
        <v>0</v>
      </c>
      <c r="M227" s="49">
        <f t="shared" si="9"/>
        <v>0</v>
      </c>
    </row>
    <row r="228" spans="1:13" x14ac:dyDescent="0.2">
      <c r="A228" s="94">
        <f t="shared" si="11"/>
        <v>209</v>
      </c>
      <c r="B228" s="202">
        <f t="shared" si="10"/>
        <v>0</v>
      </c>
      <c r="C228" s="438"/>
      <c r="D228" s="181"/>
      <c r="E228" s="181"/>
      <c r="F228" s="4"/>
      <c r="G228" s="60"/>
      <c r="H228" s="83"/>
      <c r="I228" s="10"/>
      <c r="L228" s="49">
        <f t="shared" si="8"/>
        <v>0</v>
      </c>
      <c r="M228" s="49">
        <f t="shared" si="9"/>
        <v>0</v>
      </c>
    </row>
    <row r="229" spans="1:13" x14ac:dyDescent="0.2">
      <c r="A229" s="94">
        <f t="shared" si="11"/>
        <v>210</v>
      </c>
      <c r="B229" s="202">
        <f t="shared" si="10"/>
        <v>0</v>
      </c>
      <c r="C229" s="438"/>
      <c r="D229" s="181"/>
      <c r="E229" s="181"/>
      <c r="F229" s="4"/>
      <c r="G229" s="60"/>
      <c r="H229" s="83"/>
      <c r="I229" s="10"/>
      <c r="L229" s="49">
        <f t="shared" si="8"/>
        <v>0</v>
      </c>
      <c r="M229" s="49">
        <f t="shared" si="9"/>
        <v>0</v>
      </c>
    </row>
    <row r="230" spans="1:13" x14ac:dyDescent="0.2">
      <c r="A230" s="94">
        <f t="shared" si="11"/>
        <v>211</v>
      </c>
      <c r="B230" s="202">
        <f t="shared" si="10"/>
        <v>0</v>
      </c>
      <c r="C230" s="438"/>
      <c r="D230" s="181"/>
      <c r="E230" s="181"/>
      <c r="F230" s="4"/>
      <c r="G230" s="60"/>
      <c r="H230" s="83"/>
      <c r="I230" s="10"/>
      <c r="L230" s="49">
        <f t="shared" si="8"/>
        <v>0</v>
      </c>
      <c r="M230" s="49">
        <f t="shared" si="9"/>
        <v>0</v>
      </c>
    </row>
    <row r="231" spans="1:13" x14ac:dyDescent="0.2">
      <c r="A231" s="94">
        <f t="shared" si="11"/>
        <v>212</v>
      </c>
      <c r="B231" s="202">
        <f t="shared" si="10"/>
        <v>0</v>
      </c>
      <c r="C231" s="438"/>
      <c r="D231" s="181"/>
      <c r="E231" s="181"/>
      <c r="F231" s="4"/>
      <c r="G231" s="60"/>
      <c r="H231" s="83"/>
      <c r="I231" s="10"/>
      <c r="L231" s="49">
        <f t="shared" si="8"/>
        <v>0</v>
      </c>
      <c r="M231" s="49">
        <f t="shared" si="9"/>
        <v>0</v>
      </c>
    </row>
    <row r="232" spans="1:13" x14ac:dyDescent="0.2">
      <c r="A232" s="94">
        <f t="shared" si="11"/>
        <v>213</v>
      </c>
      <c r="B232" s="202">
        <f t="shared" si="10"/>
        <v>0</v>
      </c>
      <c r="C232" s="438"/>
      <c r="D232" s="181"/>
      <c r="E232" s="181"/>
      <c r="F232" s="4"/>
      <c r="G232" s="60"/>
      <c r="H232" s="83"/>
      <c r="I232" s="10"/>
      <c r="L232" s="49">
        <f t="shared" si="8"/>
        <v>0</v>
      </c>
      <c r="M232" s="49">
        <f t="shared" si="9"/>
        <v>0</v>
      </c>
    </row>
    <row r="233" spans="1:13" x14ac:dyDescent="0.2">
      <c r="A233" s="94">
        <f t="shared" si="11"/>
        <v>214</v>
      </c>
      <c r="B233" s="202">
        <f t="shared" si="10"/>
        <v>0</v>
      </c>
      <c r="C233" s="438"/>
      <c r="D233" s="181"/>
      <c r="E233" s="181"/>
      <c r="F233" s="4"/>
      <c r="G233" s="60"/>
      <c r="H233" s="83"/>
      <c r="I233" s="10"/>
      <c r="L233" s="49">
        <f t="shared" si="8"/>
        <v>0</v>
      </c>
      <c r="M233" s="49">
        <f t="shared" si="9"/>
        <v>0</v>
      </c>
    </row>
    <row r="234" spans="1:13" x14ac:dyDescent="0.2">
      <c r="A234" s="94">
        <f t="shared" si="11"/>
        <v>215</v>
      </c>
      <c r="B234" s="202">
        <f t="shared" si="10"/>
        <v>0</v>
      </c>
      <c r="C234" s="438"/>
      <c r="D234" s="181"/>
      <c r="E234" s="181"/>
      <c r="F234" s="4"/>
      <c r="G234" s="60"/>
      <c r="H234" s="83"/>
      <c r="I234" s="10"/>
      <c r="L234" s="49">
        <f t="shared" si="8"/>
        <v>0</v>
      </c>
      <c r="M234" s="49">
        <f t="shared" si="9"/>
        <v>0</v>
      </c>
    </row>
    <row r="235" spans="1:13" x14ac:dyDescent="0.2">
      <c r="A235" s="94">
        <f t="shared" si="11"/>
        <v>216</v>
      </c>
      <c r="B235" s="202">
        <f t="shared" si="10"/>
        <v>0</v>
      </c>
      <c r="C235" s="438"/>
      <c r="D235" s="181"/>
      <c r="E235" s="181"/>
      <c r="F235" s="4"/>
      <c r="G235" s="60"/>
      <c r="H235" s="83"/>
      <c r="I235" s="10"/>
      <c r="L235" s="49">
        <f t="shared" si="8"/>
        <v>0</v>
      </c>
      <c r="M235" s="49">
        <f t="shared" si="9"/>
        <v>0</v>
      </c>
    </row>
    <row r="236" spans="1:13" x14ac:dyDescent="0.2">
      <c r="A236" s="94">
        <f t="shared" si="11"/>
        <v>217</v>
      </c>
      <c r="B236" s="202">
        <f t="shared" si="10"/>
        <v>0</v>
      </c>
      <c r="C236" s="438"/>
      <c r="D236" s="181"/>
      <c r="E236" s="181"/>
      <c r="F236" s="4"/>
      <c r="G236" s="60"/>
      <c r="H236" s="83"/>
      <c r="I236" s="10"/>
      <c r="L236" s="49">
        <f t="shared" si="8"/>
        <v>0</v>
      </c>
      <c r="M236" s="49">
        <f t="shared" si="9"/>
        <v>0</v>
      </c>
    </row>
    <row r="237" spans="1:13" x14ac:dyDescent="0.2">
      <c r="A237" s="94">
        <f t="shared" si="11"/>
        <v>218</v>
      </c>
      <c r="B237" s="202">
        <f t="shared" si="10"/>
        <v>0</v>
      </c>
      <c r="C237" s="438"/>
      <c r="D237" s="181"/>
      <c r="E237" s="181"/>
      <c r="F237" s="4"/>
      <c r="G237" s="60"/>
      <c r="H237" s="83"/>
      <c r="I237" s="10"/>
      <c r="L237" s="49">
        <f t="shared" si="8"/>
        <v>0</v>
      </c>
      <c r="M237" s="49">
        <f t="shared" si="9"/>
        <v>0</v>
      </c>
    </row>
    <row r="238" spans="1:13" x14ac:dyDescent="0.2">
      <c r="A238" s="94">
        <f t="shared" si="11"/>
        <v>219</v>
      </c>
      <c r="B238" s="202">
        <f t="shared" si="10"/>
        <v>0</v>
      </c>
      <c r="C238" s="438"/>
      <c r="D238" s="181"/>
      <c r="E238" s="181"/>
      <c r="F238" s="4"/>
      <c r="G238" s="60"/>
      <c r="H238" s="83"/>
      <c r="I238" s="10"/>
      <c r="L238" s="49">
        <f t="shared" si="8"/>
        <v>0</v>
      </c>
      <c r="M238" s="49">
        <f t="shared" si="9"/>
        <v>0</v>
      </c>
    </row>
    <row r="239" spans="1:13" x14ac:dyDescent="0.2">
      <c r="A239" s="94">
        <f t="shared" si="11"/>
        <v>220</v>
      </c>
      <c r="B239" s="202">
        <f t="shared" si="10"/>
        <v>0</v>
      </c>
      <c r="C239" s="438"/>
      <c r="D239" s="181"/>
      <c r="E239" s="181"/>
      <c r="F239" s="4"/>
      <c r="G239" s="60"/>
      <c r="H239" s="83"/>
      <c r="I239" s="10"/>
      <c r="L239" s="49">
        <f t="shared" si="8"/>
        <v>0</v>
      </c>
      <c r="M239" s="49">
        <f t="shared" si="9"/>
        <v>0</v>
      </c>
    </row>
    <row r="240" spans="1:13" x14ac:dyDescent="0.2">
      <c r="A240" s="94">
        <f t="shared" si="11"/>
        <v>221</v>
      </c>
      <c r="B240" s="202">
        <f t="shared" si="10"/>
        <v>0</v>
      </c>
      <c r="C240" s="438"/>
      <c r="D240" s="181"/>
      <c r="E240" s="181"/>
      <c r="F240" s="4"/>
      <c r="G240" s="60"/>
      <c r="H240" s="83"/>
      <c r="I240" s="10"/>
      <c r="L240" s="49">
        <f t="shared" si="8"/>
        <v>0</v>
      </c>
      <c r="M240" s="49">
        <f t="shared" si="9"/>
        <v>0</v>
      </c>
    </row>
    <row r="241" spans="1:13" x14ac:dyDescent="0.2">
      <c r="A241" s="94">
        <f t="shared" si="11"/>
        <v>222</v>
      </c>
      <c r="B241" s="202">
        <f t="shared" si="10"/>
        <v>0</v>
      </c>
      <c r="C241" s="438"/>
      <c r="D241" s="181"/>
      <c r="E241" s="181"/>
      <c r="F241" s="4"/>
      <c r="G241" s="60"/>
      <c r="H241" s="83"/>
      <c r="I241" s="10"/>
      <c r="L241" s="49">
        <f t="shared" si="8"/>
        <v>0</v>
      </c>
      <c r="M241" s="49">
        <f t="shared" si="9"/>
        <v>0</v>
      </c>
    </row>
    <row r="242" spans="1:13" x14ac:dyDescent="0.2">
      <c r="A242" s="94">
        <f t="shared" si="11"/>
        <v>223</v>
      </c>
      <c r="B242" s="202">
        <f t="shared" si="10"/>
        <v>0</v>
      </c>
      <c r="C242" s="438"/>
      <c r="D242" s="181"/>
      <c r="E242" s="181"/>
      <c r="F242" s="4"/>
      <c r="G242" s="60"/>
      <c r="H242" s="83"/>
      <c r="I242" s="10"/>
      <c r="L242" s="49">
        <f t="shared" si="8"/>
        <v>0</v>
      </c>
      <c r="M242" s="49">
        <f t="shared" si="9"/>
        <v>0</v>
      </c>
    </row>
    <row r="243" spans="1:13" x14ac:dyDescent="0.2">
      <c r="A243" s="94">
        <f t="shared" si="11"/>
        <v>224</v>
      </c>
      <c r="B243" s="202">
        <f t="shared" si="10"/>
        <v>0</v>
      </c>
      <c r="C243" s="438"/>
      <c r="D243" s="181"/>
      <c r="E243" s="181"/>
      <c r="F243" s="4"/>
      <c r="G243" s="60"/>
      <c r="H243" s="83"/>
      <c r="I243" s="10"/>
      <c r="L243" s="49">
        <f t="shared" si="8"/>
        <v>0</v>
      </c>
      <c r="M243" s="49">
        <f t="shared" si="9"/>
        <v>0</v>
      </c>
    </row>
    <row r="244" spans="1:13" x14ac:dyDescent="0.2">
      <c r="A244" s="94">
        <f t="shared" si="11"/>
        <v>225</v>
      </c>
      <c r="B244" s="202">
        <f t="shared" si="10"/>
        <v>0</v>
      </c>
      <c r="C244" s="438"/>
      <c r="D244" s="181"/>
      <c r="E244" s="181"/>
      <c r="F244" s="4"/>
      <c r="G244" s="60"/>
      <c r="H244" s="83"/>
      <c r="I244" s="10"/>
      <c r="L244" s="49">
        <f t="shared" si="8"/>
        <v>0</v>
      </c>
      <c r="M244" s="49">
        <f t="shared" si="9"/>
        <v>0</v>
      </c>
    </row>
    <row r="245" spans="1:13" x14ac:dyDescent="0.2">
      <c r="A245" s="94">
        <f t="shared" si="11"/>
        <v>226</v>
      </c>
      <c r="B245" s="202">
        <f t="shared" si="10"/>
        <v>0</v>
      </c>
      <c r="C245" s="438"/>
      <c r="D245" s="181"/>
      <c r="E245" s="181"/>
      <c r="F245" s="4"/>
      <c r="G245" s="60"/>
      <c r="H245" s="83"/>
      <c r="I245" s="10"/>
      <c r="L245" s="49">
        <f t="shared" si="8"/>
        <v>0</v>
      </c>
      <c r="M245" s="49">
        <f t="shared" si="9"/>
        <v>0</v>
      </c>
    </row>
    <row r="246" spans="1:13" x14ac:dyDescent="0.2">
      <c r="A246" s="94">
        <f t="shared" si="11"/>
        <v>227</v>
      </c>
      <c r="B246" s="202">
        <f t="shared" si="10"/>
        <v>0</v>
      </c>
      <c r="C246" s="438"/>
      <c r="D246" s="181"/>
      <c r="E246" s="181"/>
      <c r="F246" s="4"/>
      <c r="G246" s="60"/>
      <c r="H246" s="83"/>
      <c r="I246" s="10"/>
      <c r="L246" s="49">
        <f t="shared" si="8"/>
        <v>0</v>
      </c>
      <c r="M246" s="49">
        <f t="shared" si="9"/>
        <v>0</v>
      </c>
    </row>
    <row r="247" spans="1:13" x14ac:dyDescent="0.2">
      <c r="A247" s="94">
        <f t="shared" si="11"/>
        <v>228</v>
      </c>
      <c r="B247" s="202">
        <f t="shared" si="10"/>
        <v>0</v>
      </c>
      <c r="C247" s="438"/>
      <c r="D247" s="181"/>
      <c r="E247" s="181"/>
      <c r="F247" s="4"/>
      <c r="G247" s="60"/>
      <c r="H247" s="83"/>
      <c r="I247" s="10"/>
      <c r="L247" s="49">
        <f t="shared" si="8"/>
        <v>0</v>
      </c>
      <c r="M247" s="49">
        <f t="shared" si="9"/>
        <v>0</v>
      </c>
    </row>
    <row r="248" spans="1:13" x14ac:dyDescent="0.2">
      <c r="A248" s="94">
        <f t="shared" si="11"/>
        <v>229</v>
      </c>
      <c r="B248" s="202">
        <f t="shared" si="10"/>
        <v>0</v>
      </c>
      <c r="C248" s="438"/>
      <c r="D248" s="181"/>
      <c r="E248" s="181"/>
      <c r="F248" s="4"/>
      <c r="G248" s="60"/>
      <c r="H248" s="83"/>
      <c r="I248" s="10"/>
      <c r="L248" s="49">
        <f t="shared" si="8"/>
        <v>0</v>
      </c>
      <c r="M248" s="49">
        <f t="shared" si="9"/>
        <v>0</v>
      </c>
    </row>
    <row r="249" spans="1:13" x14ac:dyDescent="0.2">
      <c r="A249" s="94">
        <f t="shared" si="11"/>
        <v>230</v>
      </c>
      <c r="B249" s="202">
        <f t="shared" si="10"/>
        <v>0</v>
      </c>
      <c r="C249" s="438"/>
      <c r="D249" s="181"/>
      <c r="E249" s="181"/>
      <c r="F249" s="4"/>
      <c r="G249" s="60"/>
      <c r="H249" s="83"/>
      <c r="I249" s="10"/>
      <c r="L249" s="49">
        <f t="shared" si="8"/>
        <v>0</v>
      </c>
      <c r="M249" s="49">
        <f t="shared" si="9"/>
        <v>0</v>
      </c>
    </row>
    <row r="250" spans="1:13" x14ac:dyDescent="0.2">
      <c r="A250" s="94">
        <f t="shared" si="11"/>
        <v>231</v>
      </c>
      <c r="B250" s="202">
        <f t="shared" si="10"/>
        <v>0</v>
      </c>
      <c r="C250" s="438"/>
      <c r="D250" s="181"/>
      <c r="E250" s="181"/>
      <c r="F250" s="4"/>
      <c r="G250" s="60"/>
      <c r="H250" s="83"/>
      <c r="I250" s="10"/>
      <c r="L250" s="49">
        <f t="shared" si="8"/>
        <v>0</v>
      </c>
      <c r="M250" s="49">
        <f t="shared" si="9"/>
        <v>0</v>
      </c>
    </row>
    <row r="251" spans="1:13" x14ac:dyDescent="0.2">
      <c r="A251" s="94">
        <f t="shared" si="11"/>
        <v>232</v>
      </c>
      <c r="B251" s="202">
        <f t="shared" si="10"/>
        <v>0</v>
      </c>
      <c r="C251" s="438"/>
      <c r="D251" s="181"/>
      <c r="E251" s="181"/>
      <c r="F251" s="4"/>
      <c r="G251" s="60"/>
      <c r="H251" s="83"/>
      <c r="I251" s="10"/>
      <c r="L251" s="49">
        <f t="shared" si="8"/>
        <v>0</v>
      </c>
      <c r="M251" s="49">
        <f t="shared" si="9"/>
        <v>0</v>
      </c>
    </row>
    <row r="252" spans="1:13" x14ac:dyDescent="0.2">
      <c r="A252" s="94">
        <f t="shared" si="11"/>
        <v>233</v>
      </c>
      <c r="B252" s="202">
        <f t="shared" si="10"/>
        <v>0</v>
      </c>
      <c r="C252" s="438"/>
      <c r="D252" s="181"/>
      <c r="E252" s="181"/>
      <c r="F252" s="4"/>
      <c r="G252" s="60"/>
      <c r="H252" s="83"/>
      <c r="I252" s="10"/>
      <c r="L252" s="49">
        <f t="shared" si="8"/>
        <v>0</v>
      </c>
      <c r="M252" s="49">
        <f t="shared" si="9"/>
        <v>0</v>
      </c>
    </row>
    <row r="253" spans="1:13" x14ac:dyDescent="0.2">
      <c r="A253" s="94">
        <f t="shared" si="11"/>
        <v>234</v>
      </c>
      <c r="B253" s="202">
        <f t="shared" si="10"/>
        <v>0</v>
      </c>
      <c r="C253" s="438"/>
      <c r="D253" s="181"/>
      <c r="E253" s="181"/>
      <c r="F253" s="4"/>
      <c r="G253" s="60"/>
      <c r="H253" s="83"/>
      <c r="I253" s="10"/>
      <c r="L253" s="49">
        <f t="shared" si="8"/>
        <v>0</v>
      </c>
      <c r="M253" s="49">
        <f t="shared" si="9"/>
        <v>0</v>
      </c>
    </row>
    <row r="254" spans="1:13" x14ac:dyDescent="0.2">
      <c r="A254" s="94">
        <f t="shared" si="11"/>
        <v>235</v>
      </c>
      <c r="B254" s="202">
        <f t="shared" si="10"/>
        <v>0</v>
      </c>
      <c r="C254" s="438"/>
      <c r="D254" s="181"/>
      <c r="E254" s="181"/>
      <c r="F254" s="4"/>
      <c r="G254" s="60"/>
      <c r="H254" s="83"/>
      <c r="I254" s="10"/>
      <c r="L254" s="49">
        <f t="shared" si="8"/>
        <v>0</v>
      </c>
      <c r="M254" s="49">
        <f t="shared" si="9"/>
        <v>0</v>
      </c>
    </row>
    <row r="255" spans="1:13" x14ac:dyDescent="0.2">
      <c r="A255" s="94">
        <f t="shared" si="11"/>
        <v>236</v>
      </c>
      <c r="B255" s="202">
        <f t="shared" si="10"/>
        <v>0</v>
      </c>
      <c r="C255" s="438"/>
      <c r="D255" s="181"/>
      <c r="E255" s="181"/>
      <c r="F255" s="4"/>
      <c r="G255" s="60"/>
      <c r="H255" s="83"/>
      <c r="I255" s="10"/>
      <c r="L255" s="49">
        <f t="shared" si="8"/>
        <v>0</v>
      </c>
      <c r="M255" s="49">
        <f t="shared" si="9"/>
        <v>0</v>
      </c>
    </row>
    <row r="256" spans="1:13" x14ac:dyDescent="0.2">
      <c r="A256" s="94">
        <f t="shared" si="11"/>
        <v>237</v>
      </c>
      <c r="B256" s="202">
        <f t="shared" si="10"/>
        <v>0</v>
      </c>
      <c r="C256" s="438"/>
      <c r="D256" s="181"/>
      <c r="E256" s="181"/>
      <c r="F256" s="4"/>
      <c r="G256" s="60"/>
      <c r="H256" s="83"/>
      <c r="I256" s="10"/>
      <c r="L256" s="49">
        <f t="shared" si="8"/>
        <v>0</v>
      </c>
      <c r="M256" s="49">
        <f t="shared" si="9"/>
        <v>0</v>
      </c>
    </row>
    <row r="257" spans="1:13" x14ac:dyDescent="0.2">
      <c r="A257" s="94">
        <f t="shared" si="11"/>
        <v>238</v>
      </c>
      <c r="B257" s="202">
        <f t="shared" si="10"/>
        <v>0</v>
      </c>
      <c r="C257" s="438"/>
      <c r="D257" s="181"/>
      <c r="E257" s="181"/>
      <c r="F257" s="4"/>
      <c r="G257" s="60"/>
      <c r="H257" s="83"/>
      <c r="I257" s="10"/>
      <c r="L257" s="49">
        <f t="shared" si="8"/>
        <v>0</v>
      </c>
      <c r="M257" s="49">
        <f t="shared" si="9"/>
        <v>0</v>
      </c>
    </row>
    <row r="258" spans="1:13" x14ac:dyDescent="0.2">
      <c r="A258" s="94">
        <f t="shared" si="11"/>
        <v>239</v>
      </c>
      <c r="B258" s="202">
        <f t="shared" si="10"/>
        <v>0</v>
      </c>
      <c r="C258" s="438"/>
      <c r="D258" s="181"/>
      <c r="E258" s="181"/>
      <c r="F258" s="4"/>
      <c r="G258" s="60"/>
      <c r="H258" s="83"/>
      <c r="I258" s="10"/>
      <c r="L258" s="49">
        <f t="shared" si="8"/>
        <v>0</v>
      </c>
      <c r="M258" s="49">
        <f t="shared" si="9"/>
        <v>0</v>
      </c>
    </row>
    <row r="259" spans="1:13" x14ac:dyDescent="0.2">
      <c r="A259" s="94">
        <f t="shared" si="11"/>
        <v>240</v>
      </c>
      <c r="B259" s="202">
        <f t="shared" si="10"/>
        <v>0</v>
      </c>
      <c r="C259" s="438"/>
      <c r="D259" s="181"/>
      <c r="E259" s="181"/>
      <c r="F259" s="4"/>
      <c r="G259" s="60"/>
      <c r="H259" s="83"/>
      <c r="I259" s="10"/>
      <c r="L259" s="49">
        <f t="shared" si="8"/>
        <v>0</v>
      </c>
      <c r="M259" s="49">
        <f t="shared" si="9"/>
        <v>0</v>
      </c>
    </row>
    <row r="260" spans="1:13" x14ac:dyDescent="0.2">
      <c r="A260" s="94">
        <f t="shared" si="11"/>
        <v>241</v>
      </c>
      <c r="B260" s="202">
        <f t="shared" si="10"/>
        <v>0</v>
      </c>
      <c r="C260" s="438"/>
      <c r="D260" s="181"/>
      <c r="E260" s="181"/>
      <c r="F260" s="4"/>
      <c r="G260" s="60"/>
      <c r="H260" s="83"/>
      <c r="I260" s="10"/>
      <c r="L260" s="49">
        <f t="shared" si="8"/>
        <v>0</v>
      </c>
      <c r="M260" s="49">
        <f t="shared" si="9"/>
        <v>0</v>
      </c>
    </row>
    <row r="261" spans="1:13" x14ac:dyDescent="0.2">
      <c r="A261" s="94">
        <f t="shared" si="11"/>
        <v>242</v>
      </c>
      <c r="B261" s="202">
        <f t="shared" si="10"/>
        <v>0</v>
      </c>
      <c r="C261" s="438"/>
      <c r="D261" s="181"/>
      <c r="E261" s="181"/>
      <c r="F261" s="4"/>
      <c r="G261" s="60"/>
      <c r="H261" s="83"/>
      <c r="I261" s="10"/>
      <c r="L261" s="49">
        <f t="shared" si="8"/>
        <v>0</v>
      </c>
      <c r="M261" s="49">
        <f t="shared" si="9"/>
        <v>0</v>
      </c>
    </row>
    <row r="262" spans="1:13" x14ac:dyDescent="0.2">
      <c r="A262" s="94">
        <f t="shared" si="3"/>
        <v>243</v>
      </c>
      <c r="B262" s="202">
        <f t="shared" ref="B262:B519" si="12">IF(ISBLANK(E262),0,VLOOKUP(TRIM(E262),AllVarieties,4,FALSE))</f>
        <v>0</v>
      </c>
      <c r="C262" s="438"/>
      <c r="D262" s="181"/>
      <c r="E262" s="181"/>
      <c r="F262" s="4"/>
      <c r="G262" s="60"/>
      <c r="H262" s="83"/>
      <c r="I262" s="10"/>
      <c r="L262" s="49">
        <f t="shared" si="8"/>
        <v>0</v>
      </c>
      <c r="M262" s="49">
        <f t="shared" si="9"/>
        <v>0</v>
      </c>
    </row>
    <row r="263" spans="1:13" x14ac:dyDescent="0.2">
      <c r="A263" s="94">
        <f t="shared" si="3"/>
        <v>244</v>
      </c>
      <c r="B263" s="202">
        <f t="shared" si="12"/>
        <v>0</v>
      </c>
      <c r="C263" s="438"/>
      <c r="D263" s="181"/>
      <c r="E263" s="181"/>
      <c r="F263" s="4"/>
      <c r="G263" s="60"/>
      <c r="H263" s="83"/>
      <c r="I263" s="10"/>
      <c r="L263" s="49">
        <f t="shared" ref="L263:L519" si="13">IF(ISNA(+B263),1,0)</f>
        <v>0</v>
      </c>
      <c r="M263" s="49">
        <f t="shared" ref="M263:M519" si="14">IF(ISERR(+B263),1,0)</f>
        <v>0</v>
      </c>
    </row>
    <row r="264" spans="1:13" x14ac:dyDescent="0.2">
      <c r="A264" s="94">
        <f t="shared" si="3"/>
        <v>245</v>
      </c>
      <c r="B264" s="202">
        <f t="shared" si="12"/>
        <v>0</v>
      </c>
      <c r="C264" s="438"/>
      <c r="D264" s="181"/>
      <c r="E264" s="181"/>
      <c r="F264" s="4"/>
      <c r="G264" s="60"/>
      <c r="H264" s="83"/>
      <c r="I264" s="10"/>
      <c r="L264" s="49">
        <f t="shared" si="13"/>
        <v>0</v>
      </c>
      <c r="M264" s="49">
        <f t="shared" si="14"/>
        <v>0</v>
      </c>
    </row>
    <row r="265" spans="1:13" x14ac:dyDescent="0.2">
      <c r="A265" s="94">
        <f t="shared" si="3"/>
        <v>246</v>
      </c>
      <c r="B265" s="202">
        <f t="shared" si="12"/>
        <v>0</v>
      </c>
      <c r="C265" s="438"/>
      <c r="D265" s="181"/>
      <c r="E265" s="181"/>
      <c r="F265" s="4"/>
      <c r="G265" s="60"/>
      <c r="H265" s="83"/>
      <c r="I265" s="10"/>
      <c r="L265" s="49">
        <f t="shared" si="13"/>
        <v>0</v>
      </c>
      <c r="M265" s="49">
        <f t="shared" si="14"/>
        <v>0</v>
      </c>
    </row>
    <row r="266" spans="1:13" x14ac:dyDescent="0.2">
      <c r="A266" s="94">
        <f t="shared" si="3"/>
        <v>247</v>
      </c>
      <c r="B266" s="202">
        <f t="shared" si="12"/>
        <v>0</v>
      </c>
      <c r="C266" s="438"/>
      <c r="D266" s="181"/>
      <c r="E266" s="181"/>
      <c r="F266" s="4"/>
      <c r="G266" s="60"/>
      <c r="H266" s="83"/>
      <c r="I266" s="10"/>
      <c r="L266" s="49">
        <f t="shared" si="13"/>
        <v>0</v>
      </c>
      <c r="M266" s="49">
        <f t="shared" si="14"/>
        <v>0</v>
      </c>
    </row>
    <row r="267" spans="1:13" x14ac:dyDescent="0.2">
      <c r="A267" s="94">
        <f t="shared" si="3"/>
        <v>248</v>
      </c>
      <c r="B267" s="202">
        <f t="shared" si="12"/>
        <v>0</v>
      </c>
      <c r="C267" s="438"/>
      <c r="D267" s="181"/>
      <c r="E267" s="181"/>
      <c r="F267" s="4"/>
      <c r="G267" s="60"/>
      <c r="H267" s="83"/>
      <c r="I267" s="10"/>
      <c r="L267" s="49">
        <f t="shared" si="13"/>
        <v>0</v>
      </c>
      <c r="M267" s="49">
        <f t="shared" si="14"/>
        <v>0</v>
      </c>
    </row>
    <row r="268" spans="1:13" x14ac:dyDescent="0.2">
      <c r="A268" s="94">
        <f t="shared" si="3"/>
        <v>249</v>
      </c>
      <c r="B268" s="202">
        <f t="shared" si="12"/>
        <v>0</v>
      </c>
      <c r="C268" s="438"/>
      <c r="D268" s="181"/>
      <c r="E268" s="181"/>
      <c r="F268" s="4"/>
      <c r="G268" s="60"/>
      <c r="H268" s="83"/>
      <c r="I268" s="10"/>
      <c r="L268" s="49">
        <f t="shared" si="13"/>
        <v>0</v>
      </c>
      <c r="M268" s="49">
        <f t="shared" si="14"/>
        <v>0</v>
      </c>
    </row>
    <row r="269" spans="1:13" x14ac:dyDescent="0.2">
      <c r="A269" s="94">
        <f t="shared" si="3"/>
        <v>250</v>
      </c>
      <c r="B269" s="202">
        <f t="shared" si="12"/>
        <v>0</v>
      </c>
      <c r="C269" s="438"/>
      <c r="D269" s="181"/>
      <c r="E269" s="181"/>
      <c r="F269" s="4"/>
      <c r="G269" s="60"/>
      <c r="H269" s="83"/>
      <c r="I269" s="10"/>
      <c r="L269" s="49">
        <f t="shared" si="13"/>
        <v>0</v>
      </c>
      <c r="M269" s="49">
        <f t="shared" si="14"/>
        <v>0</v>
      </c>
    </row>
    <row r="270" spans="1:13" x14ac:dyDescent="0.2">
      <c r="A270" s="94">
        <f t="shared" si="3"/>
        <v>251</v>
      </c>
      <c r="B270" s="202">
        <f t="shared" si="12"/>
        <v>0</v>
      </c>
      <c r="C270" s="438"/>
      <c r="D270" s="181"/>
      <c r="E270" s="181"/>
      <c r="F270" s="4"/>
      <c r="G270" s="60"/>
      <c r="H270" s="83"/>
      <c r="I270" s="10"/>
      <c r="L270" s="49">
        <f t="shared" si="13"/>
        <v>0</v>
      </c>
      <c r="M270" s="49">
        <f t="shared" si="14"/>
        <v>0</v>
      </c>
    </row>
    <row r="271" spans="1:13" x14ac:dyDescent="0.2">
      <c r="A271" s="94">
        <f t="shared" si="3"/>
        <v>252</v>
      </c>
      <c r="B271" s="202">
        <f t="shared" si="12"/>
        <v>0</v>
      </c>
      <c r="C271" s="438"/>
      <c r="D271" s="181"/>
      <c r="E271" s="181"/>
      <c r="F271" s="4"/>
      <c r="G271" s="60"/>
      <c r="H271" s="83"/>
      <c r="I271" s="10"/>
      <c r="L271" s="49">
        <f t="shared" si="13"/>
        <v>0</v>
      </c>
      <c r="M271" s="49">
        <f t="shared" si="14"/>
        <v>0</v>
      </c>
    </row>
    <row r="272" spans="1:13" x14ac:dyDescent="0.2">
      <c r="A272" s="94">
        <f t="shared" si="3"/>
        <v>253</v>
      </c>
      <c r="B272" s="202">
        <f t="shared" si="12"/>
        <v>0</v>
      </c>
      <c r="C272" s="438"/>
      <c r="D272" s="181"/>
      <c r="E272" s="181"/>
      <c r="F272" s="4"/>
      <c r="G272" s="60"/>
      <c r="H272" s="83"/>
      <c r="I272" s="10"/>
      <c r="L272" s="49">
        <f t="shared" si="13"/>
        <v>0</v>
      </c>
      <c r="M272" s="49">
        <f t="shared" si="14"/>
        <v>0</v>
      </c>
    </row>
    <row r="273" spans="1:13" x14ac:dyDescent="0.2">
      <c r="A273" s="94">
        <f t="shared" si="3"/>
        <v>254</v>
      </c>
      <c r="B273" s="202">
        <f t="shared" si="12"/>
        <v>0</v>
      </c>
      <c r="C273" s="438"/>
      <c r="D273" s="181"/>
      <c r="E273" s="181"/>
      <c r="F273" s="4"/>
      <c r="G273" s="60"/>
      <c r="H273" s="83"/>
      <c r="I273" s="10"/>
      <c r="L273" s="49">
        <f t="shared" si="13"/>
        <v>0</v>
      </c>
      <c r="M273" s="49">
        <f t="shared" si="14"/>
        <v>0</v>
      </c>
    </row>
    <row r="274" spans="1:13" x14ac:dyDescent="0.2">
      <c r="A274" s="94">
        <f t="shared" si="3"/>
        <v>255</v>
      </c>
      <c r="B274" s="202">
        <f t="shared" si="12"/>
        <v>0</v>
      </c>
      <c r="C274" s="438"/>
      <c r="D274" s="181"/>
      <c r="E274" s="181"/>
      <c r="F274" s="4"/>
      <c r="G274" s="60"/>
      <c r="H274" s="83"/>
      <c r="I274" s="10"/>
      <c r="L274" s="49">
        <f t="shared" si="13"/>
        <v>0</v>
      </c>
      <c r="M274" s="49">
        <f t="shared" si="14"/>
        <v>0</v>
      </c>
    </row>
    <row r="275" spans="1:13" x14ac:dyDescent="0.2">
      <c r="A275" s="94">
        <f t="shared" si="3"/>
        <v>256</v>
      </c>
      <c r="B275" s="202">
        <f t="shared" si="12"/>
        <v>0</v>
      </c>
      <c r="C275" s="438"/>
      <c r="D275" s="181"/>
      <c r="E275" s="181"/>
      <c r="F275" s="4"/>
      <c r="G275" s="60"/>
      <c r="H275" s="83"/>
      <c r="I275" s="10"/>
      <c r="L275" s="49">
        <f t="shared" si="13"/>
        <v>0</v>
      </c>
      <c r="M275" s="49">
        <f t="shared" si="14"/>
        <v>0</v>
      </c>
    </row>
    <row r="276" spans="1:13" x14ac:dyDescent="0.2">
      <c r="A276" s="94">
        <f t="shared" si="3"/>
        <v>257</v>
      </c>
      <c r="B276" s="202">
        <f t="shared" si="12"/>
        <v>0</v>
      </c>
      <c r="C276" s="438"/>
      <c r="D276" s="181"/>
      <c r="E276" s="181"/>
      <c r="F276" s="4"/>
      <c r="G276" s="60"/>
      <c r="H276" s="83"/>
      <c r="I276" s="10"/>
      <c r="L276" s="49">
        <f t="shared" si="13"/>
        <v>0</v>
      </c>
      <c r="M276" s="49">
        <f t="shared" si="14"/>
        <v>0</v>
      </c>
    </row>
    <row r="277" spans="1:13" x14ac:dyDescent="0.2">
      <c r="A277" s="94">
        <f t="shared" si="3"/>
        <v>258</v>
      </c>
      <c r="B277" s="202">
        <f t="shared" si="12"/>
        <v>0</v>
      </c>
      <c r="C277" s="438"/>
      <c r="D277" s="181"/>
      <c r="E277" s="181"/>
      <c r="F277" s="4"/>
      <c r="G277" s="60"/>
      <c r="H277" s="83"/>
      <c r="I277" s="10"/>
      <c r="L277" s="49">
        <f t="shared" si="13"/>
        <v>0</v>
      </c>
      <c r="M277" s="49">
        <f t="shared" si="14"/>
        <v>0</v>
      </c>
    </row>
    <row r="278" spans="1:13" x14ac:dyDescent="0.2">
      <c r="A278" s="94">
        <f t="shared" si="3"/>
        <v>259</v>
      </c>
      <c r="B278" s="202">
        <f t="shared" si="12"/>
        <v>0</v>
      </c>
      <c r="C278" s="438"/>
      <c r="D278" s="181"/>
      <c r="E278" s="181"/>
      <c r="F278" s="4"/>
      <c r="G278" s="60"/>
      <c r="H278" s="83"/>
      <c r="I278" s="10"/>
      <c r="L278" s="49">
        <f t="shared" si="13"/>
        <v>0</v>
      </c>
      <c r="M278" s="49">
        <f t="shared" si="14"/>
        <v>0</v>
      </c>
    </row>
    <row r="279" spans="1:13" x14ac:dyDescent="0.2">
      <c r="A279" s="94">
        <f t="shared" si="3"/>
        <v>260</v>
      </c>
      <c r="B279" s="202">
        <f t="shared" si="12"/>
        <v>0</v>
      </c>
      <c r="C279" s="438"/>
      <c r="D279" s="181"/>
      <c r="E279" s="181"/>
      <c r="F279" s="4"/>
      <c r="G279" s="60"/>
      <c r="H279" s="83"/>
      <c r="I279" s="10"/>
      <c r="L279" s="49">
        <f t="shared" si="13"/>
        <v>0</v>
      </c>
      <c r="M279" s="49">
        <f t="shared" si="14"/>
        <v>0</v>
      </c>
    </row>
    <row r="280" spans="1:13" x14ac:dyDescent="0.2">
      <c r="A280" s="94">
        <f t="shared" si="3"/>
        <v>261</v>
      </c>
      <c r="B280" s="202">
        <f t="shared" si="12"/>
        <v>0</v>
      </c>
      <c r="C280" s="438"/>
      <c r="D280" s="181"/>
      <c r="E280" s="181"/>
      <c r="F280" s="4"/>
      <c r="G280" s="60"/>
      <c r="H280" s="83"/>
      <c r="I280" s="10"/>
      <c r="L280" s="49">
        <f t="shared" si="13"/>
        <v>0</v>
      </c>
      <c r="M280" s="49">
        <f t="shared" si="14"/>
        <v>0</v>
      </c>
    </row>
    <row r="281" spans="1:13" x14ac:dyDescent="0.2">
      <c r="A281" s="94">
        <f t="shared" si="3"/>
        <v>262</v>
      </c>
      <c r="B281" s="202">
        <f t="shared" si="12"/>
        <v>0</v>
      </c>
      <c r="C281" s="438"/>
      <c r="D281" s="181"/>
      <c r="E281" s="181"/>
      <c r="F281" s="4"/>
      <c r="G281" s="60"/>
      <c r="H281" s="83"/>
      <c r="I281" s="10"/>
      <c r="L281" s="49">
        <f t="shared" si="13"/>
        <v>0</v>
      </c>
      <c r="M281" s="49">
        <f t="shared" si="14"/>
        <v>0</v>
      </c>
    </row>
    <row r="282" spans="1:13" x14ac:dyDescent="0.2">
      <c r="A282" s="94">
        <f t="shared" si="3"/>
        <v>263</v>
      </c>
      <c r="B282" s="202">
        <f t="shared" si="12"/>
        <v>0</v>
      </c>
      <c r="C282" s="438"/>
      <c r="D282" s="181"/>
      <c r="E282" s="181"/>
      <c r="F282" s="4"/>
      <c r="G282" s="60"/>
      <c r="H282" s="83"/>
      <c r="I282" s="10"/>
      <c r="L282" s="49">
        <f t="shared" si="13"/>
        <v>0</v>
      </c>
      <c r="M282" s="49">
        <f t="shared" si="14"/>
        <v>0</v>
      </c>
    </row>
    <row r="283" spans="1:13" x14ac:dyDescent="0.2">
      <c r="A283" s="94">
        <f t="shared" si="3"/>
        <v>264</v>
      </c>
      <c r="B283" s="202">
        <f t="shared" si="12"/>
        <v>0</v>
      </c>
      <c r="C283" s="438"/>
      <c r="D283" s="181"/>
      <c r="E283" s="181"/>
      <c r="F283" s="4"/>
      <c r="G283" s="60"/>
      <c r="H283" s="83"/>
      <c r="I283" s="10"/>
      <c r="L283" s="49">
        <f t="shared" si="13"/>
        <v>0</v>
      </c>
      <c r="M283" s="49">
        <f t="shared" si="14"/>
        <v>0</v>
      </c>
    </row>
    <row r="284" spans="1:13" x14ac:dyDescent="0.2">
      <c r="A284" s="94">
        <f t="shared" si="3"/>
        <v>265</v>
      </c>
      <c r="B284" s="202">
        <f t="shared" si="12"/>
        <v>0</v>
      </c>
      <c r="C284" s="438"/>
      <c r="D284" s="181"/>
      <c r="E284" s="181"/>
      <c r="F284" s="4"/>
      <c r="G284" s="60"/>
      <c r="H284" s="83"/>
      <c r="I284" s="10"/>
      <c r="L284" s="49">
        <f t="shared" si="13"/>
        <v>0</v>
      </c>
      <c r="M284" s="49">
        <f t="shared" si="14"/>
        <v>0</v>
      </c>
    </row>
    <row r="285" spans="1:13" x14ac:dyDescent="0.2">
      <c r="A285" s="94">
        <f t="shared" si="3"/>
        <v>266</v>
      </c>
      <c r="B285" s="202">
        <f t="shared" si="12"/>
        <v>0</v>
      </c>
      <c r="C285" s="438"/>
      <c r="D285" s="181"/>
      <c r="E285" s="181"/>
      <c r="F285" s="4"/>
      <c r="G285" s="60"/>
      <c r="H285" s="83"/>
      <c r="I285" s="10"/>
      <c r="L285" s="49">
        <f t="shared" si="13"/>
        <v>0</v>
      </c>
      <c r="M285" s="49">
        <f t="shared" si="14"/>
        <v>0</v>
      </c>
    </row>
    <row r="286" spans="1:13" x14ac:dyDescent="0.2">
      <c r="A286" s="94">
        <f t="shared" si="3"/>
        <v>267</v>
      </c>
      <c r="B286" s="202">
        <f t="shared" si="12"/>
        <v>0</v>
      </c>
      <c r="C286" s="438"/>
      <c r="D286" s="181"/>
      <c r="E286" s="181"/>
      <c r="F286" s="4"/>
      <c r="G286" s="60"/>
      <c r="H286" s="83"/>
      <c r="I286" s="10"/>
      <c r="L286" s="49">
        <f t="shared" si="13"/>
        <v>0</v>
      </c>
      <c r="M286" s="49">
        <f t="shared" si="14"/>
        <v>0</v>
      </c>
    </row>
    <row r="287" spans="1:13" x14ac:dyDescent="0.2">
      <c r="A287" s="94">
        <f t="shared" si="3"/>
        <v>268</v>
      </c>
      <c r="B287" s="202">
        <f t="shared" si="12"/>
        <v>0</v>
      </c>
      <c r="C287" s="438"/>
      <c r="D287" s="181"/>
      <c r="E287" s="181"/>
      <c r="F287" s="4"/>
      <c r="G287" s="60"/>
      <c r="H287" s="83"/>
      <c r="I287" s="10"/>
      <c r="L287" s="49">
        <f t="shared" si="13"/>
        <v>0</v>
      </c>
      <c r="M287" s="49">
        <f t="shared" si="14"/>
        <v>0</v>
      </c>
    </row>
    <row r="288" spans="1:13" x14ac:dyDescent="0.2">
      <c r="A288" s="94">
        <f t="shared" si="3"/>
        <v>269</v>
      </c>
      <c r="B288" s="202">
        <f t="shared" si="12"/>
        <v>0</v>
      </c>
      <c r="C288" s="438"/>
      <c r="D288" s="181"/>
      <c r="E288" s="181"/>
      <c r="F288" s="4"/>
      <c r="G288" s="60"/>
      <c r="H288" s="83"/>
      <c r="I288" s="10"/>
      <c r="L288" s="49">
        <f t="shared" si="13"/>
        <v>0</v>
      </c>
      <c r="M288" s="49">
        <f t="shared" si="14"/>
        <v>0</v>
      </c>
    </row>
    <row r="289" spans="1:13" x14ac:dyDescent="0.2">
      <c r="A289" s="94">
        <f t="shared" si="3"/>
        <v>270</v>
      </c>
      <c r="B289" s="202">
        <f t="shared" si="12"/>
        <v>0</v>
      </c>
      <c r="C289" s="438"/>
      <c r="D289" s="181"/>
      <c r="E289" s="181"/>
      <c r="F289" s="4"/>
      <c r="G289" s="60"/>
      <c r="H289" s="83"/>
      <c r="I289" s="10"/>
      <c r="L289" s="49">
        <f t="shared" si="13"/>
        <v>0</v>
      </c>
      <c r="M289" s="49">
        <f t="shared" si="14"/>
        <v>0</v>
      </c>
    </row>
    <row r="290" spans="1:13" x14ac:dyDescent="0.2">
      <c r="A290" s="94">
        <f t="shared" si="3"/>
        <v>271</v>
      </c>
      <c r="B290" s="202">
        <f t="shared" si="12"/>
        <v>0</v>
      </c>
      <c r="C290" s="438"/>
      <c r="D290" s="181"/>
      <c r="E290" s="181"/>
      <c r="F290" s="4"/>
      <c r="G290" s="60"/>
      <c r="H290" s="83"/>
      <c r="I290" s="10"/>
      <c r="L290" s="49">
        <f t="shared" si="13"/>
        <v>0</v>
      </c>
      <c r="M290" s="49">
        <f t="shared" si="14"/>
        <v>0</v>
      </c>
    </row>
    <row r="291" spans="1:13" x14ac:dyDescent="0.2">
      <c r="A291" s="94">
        <f t="shared" si="3"/>
        <v>272</v>
      </c>
      <c r="B291" s="202">
        <f t="shared" si="12"/>
        <v>0</v>
      </c>
      <c r="C291" s="438"/>
      <c r="D291" s="181"/>
      <c r="E291" s="181"/>
      <c r="F291" s="4"/>
      <c r="G291" s="60"/>
      <c r="H291" s="83"/>
      <c r="I291" s="10"/>
      <c r="L291" s="49">
        <f t="shared" si="13"/>
        <v>0</v>
      </c>
      <c r="M291" s="49">
        <f t="shared" si="14"/>
        <v>0</v>
      </c>
    </row>
    <row r="292" spans="1:13" x14ac:dyDescent="0.2">
      <c r="A292" s="94">
        <f t="shared" si="3"/>
        <v>273</v>
      </c>
      <c r="B292" s="202">
        <f t="shared" si="12"/>
        <v>0</v>
      </c>
      <c r="C292" s="438"/>
      <c r="D292" s="181"/>
      <c r="E292" s="181"/>
      <c r="F292" s="4"/>
      <c r="G292" s="60"/>
      <c r="H292" s="83"/>
      <c r="I292" s="10"/>
      <c r="L292" s="49">
        <f t="shared" si="13"/>
        <v>0</v>
      </c>
      <c r="M292" s="49">
        <f t="shared" si="14"/>
        <v>0</v>
      </c>
    </row>
    <row r="293" spans="1:13" x14ac:dyDescent="0.2">
      <c r="A293" s="94">
        <f t="shared" si="3"/>
        <v>274</v>
      </c>
      <c r="B293" s="202">
        <f t="shared" si="12"/>
        <v>0</v>
      </c>
      <c r="C293" s="438"/>
      <c r="D293" s="181"/>
      <c r="E293" s="181"/>
      <c r="F293" s="4"/>
      <c r="G293" s="60"/>
      <c r="H293" s="83"/>
      <c r="I293" s="10"/>
      <c r="L293" s="49">
        <f t="shared" si="13"/>
        <v>0</v>
      </c>
      <c r="M293" s="49">
        <f t="shared" si="14"/>
        <v>0</v>
      </c>
    </row>
    <row r="294" spans="1:13" x14ac:dyDescent="0.2">
      <c r="A294" s="94">
        <f t="shared" si="3"/>
        <v>275</v>
      </c>
      <c r="B294" s="202">
        <f t="shared" si="12"/>
        <v>0</v>
      </c>
      <c r="C294" s="438"/>
      <c r="D294" s="181"/>
      <c r="E294" s="181"/>
      <c r="F294" s="4"/>
      <c r="G294" s="60"/>
      <c r="H294" s="83"/>
      <c r="I294" s="10"/>
      <c r="L294" s="49">
        <f t="shared" si="13"/>
        <v>0</v>
      </c>
      <c r="M294" s="49">
        <f t="shared" si="14"/>
        <v>0</v>
      </c>
    </row>
    <row r="295" spans="1:13" x14ac:dyDescent="0.2">
      <c r="A295" s="94">
        <f t="shared" si="3"/>
        <v>276</v>
      </c>
      <c r="B295" s="202">
        <f t="shared" si="12"/>
        <v>0</v>
      </c>
      <c r="C295" s="438"/>
      <c r="D295" s="181"/>
      <c r="E295" s="181"/>
      <c r="F295" s="4"/>
      <c r="G295" s="60"/>
      <c r="H295" s="83"/>
      <c r="I295" s="10"/>
      <c r="L295" s="49">
        <f t="shared" si="13"/>
        <v>0</v>
      </c>
      <c r="M295" s="49">
        <f t="shared" si="14"/>
        <v>0</v>
      </c>
    </row>
    <row r="296" spans="1:13" x14ac:dyDescent="0.2">
      <c r="A296" s="94">
        <f t="shared" si="3"/>
        <v>277</v>
      </c>
      <c r="B296" s="202">
        <f t="shared" si="12"/>
        <v>0</v>
      </c>
      <c r="C296" s="438"/>
      <c r="D296" s="181"/>
      <c r="E296" s="181"/>
      <c r="F296" s="4"/>
      <c r="G296" s="60"/>
      <c r="H296" s="83"/>
      <c r="I296" s="10"/>
      <c r="L296" s="49">
        <f t="shared" si="13"/>
        <v>0</v>
      </c>
      <c r="M296" s="49">
        <f t="shared" si="14"/>
        <v>0</v>
      </c>
    </row>
    <row r="297" spans="1:13" x14ac:dyDescent="0.2">
      <c r="A297" s="94">
        <f t="shared" si="3"/>
        <v>278</v>
      </c>
      <c r="B297" s="202">
        <f t="shared" si="12"/>
        <v>0</v>
      </c>
      <c r="C297" s="438"/>
      <c r="D297" s="181"/>
      <c r="E297" s="181"/>
      <c r="F297" s="4"/>
      <c r="G297" s="60"/>
      <c r="H297" s="83"/>
      <c r="I297" s="10"/>
      <c r="L297" s="49">
        <f t="shared" si="13"/>
        <v>0</v>
      </c>
      <c r="M297" s="49">
        <f t="shared" si="14"/>
        <v>0</v>
      </c>
    </row>
    <row r="298" spans="1:13" x14ac:dyDescent="0.2">
      <c r="A298" s="94">
        <f t="shared" si="3"/>
        <v>279</v>
      </c>
      <c r="B298" s="202">
        <f t="shared" si="12"/>
        <v>0</v>
      </c>
      <c r="C298" s="438"/>
      <c r="D298" s="181"/>
      <c r="E298" s="181"/>
      <c r="F298" s="4"/>
      <c r="G298" s="60"/>
      <c r="H298" s="83"/>
      <c r="I298" s="10"/>
      <c r="L298" s="49">
        <f t="shared" si="13"/>
        <v>0</v>
      </c>
      <c r="M298" s="49">
        <f t="shared" si="14"/>
        <v>0</v>
      </c>
    </row>
    <row r="299" spans="1:13" x14ac:dyDescent="0.2">
      <c r="A299" s="94">
        <f t="shared" si="3"/>
        <v>280</v>
      </c>
      <c r="B299" s="202">
        <f t="shared" si="12"/>
        <v>0</v>
      </c>
      <c r="C299" s="438"/>
      <c r="D299" s="181"/>
      <c r="E299" s="181"/>
      <c r="F299" s="4"/>
      <c r="G299" s="60"/>
      <c r="H299" s="83"/>
      <c r="I299" s="10"/>
      <c r="L299" s="49">
        <f t="shared" si="13"/>
        <v>0</v>
      </c>
      <c r="M299" s="49">
        <f t="shared" si="14"/>
        <v>0</v>
      </c>
    </row>
    <row r="300" spans="1:13" x14ac:dyDescent="0.2">
      <c r="A300" s="94">
        <f t="shared" si="3"/>
        <v>281</v>
      </c>
      <c r="B300" s="202">
        <f t="shared" si="12"/>
        <v>0</v>
      </c>
      <c r="C300" s="438"/>
      <c r="D300" s="181"/>
      <c r="E300" s="181"/>
      <c r="F300" s="4"/>
      <c r="G300" s="60"/>
      <c r="H300" s="83"/>
      <c r="I300" s="10"/>
      <c r="L300" s="49">
        <f t="shared" si="13"/>
        <v>0</v>
      </c>
      <c r="M300" s="49">
        <f t="shared" si="14"/>
        <v>0</v>
      </c>
    </row>
    <row r="301" spans="1:13" x14ac:dyDescent="0.2">
      <c r="A301" s="94">
        <f t="shared" si="3"/>
        <v>282</v>
      </c>
      <c r="B301" s="202">
        <f t="shared" si="12"/>
        <v>0</v>
      </c>
      <c r="C301" s="438"/>
      <c r="D301" s="181"/>
      <c r="E301" s="181"/>
      <c r="F301" s="4"/>
      <c r="G301" s="60"/>
      <c r="H301" s="83"/>
      <c r="I301" s="10"/>
      <c r="L301" s="49">
        <f t="shared" si="13"/>
        <v>0</v>
      </c>
      <c r="M301" s="49">
        <f t="shared" si="14"/>
        <v>0</v>
      </c>
    </row>
    <row r="302" spans="1:13" x14ac:dyDescent="0.2">
      <c r="A302" s="94">
        <f t="shared" si="3"/>
        <v>283</v>
      </c>
      <c r="B302" s="202">
        <f t="shared" si="12"/>
        <v>0</v>
      </c>
      <c r="C302" s="438"/>
      <c r="D302" s="181"/>
      <c r="E302" s="181"/>
      <c r="F302" s="4"/>
      <c r="G302" s="60"/>
      <c r="H302" s="83"/>
      <c r="I302" s="10"/>
      <c r="L302" s="49">
        <f t="shared" si="13"/>
        <v>0</v>
      </c>
      <c r="M302" s="49">
        <f t="shared" si="14"/>
        <v>0</v>
      </c>
    </row>
    <row r="303" spans="1:13" x14ac:dyDescent="0.2">
      <c r="A303" s="94">
        <f t="shared" si="3"/>
        <v>284</v>
      </c>
      <c r="B303" s="202">
        <f t="shared" si="12"/>
        <v>0</v>
      </c>
      <c r="C303" s="438"/>
      <c r="D303" s="181"/>
      <c r="E303" s="181"/>
      <c r="F303" s="4"/>
      <c r="G303" s="60"/>
      <c r="H303" s="83"/>
      <c r="I303" s="10"/>
      <c r="L303" s="49">
        <f t="shared" si="13"/>
        <v>0</v>
      </c>
      <c r="M303" s="49">
        <f t="shared" si="14"/>
        <v>0</v>
      </c>
    </row>
    <row r="304" spans="1:13" x14ac:dyDescent="0.2">
      <c r="A304" s="94">
        <f t="shared" si="3"/>
        <v>285</v>
      </c>
      <c r="B304" s="202">
        <f t="shared" si="12"/>
        <v>0</v>
      </c>
      <c r="C304" s="438"/>
      <c r="D304" s="181"/>
      <c r="E304" s="181"/>
      <c r="F304" s="4"/>
      <c r="G304" s="60"/>
      <c r="H304" s="83"/>
      <c r="I304" s="10"/>
      <c r="L304" s="49">
        <f t="shared" si="13"/>
        <v>0</v>
      </c>
      <c r="M304" s="49">
        <f t="shared" si="14"/>
        <v>0</v>
      </c>
    </row>
    <row r="305" spans="1:13" x14ac:dyDescent="0.2">
      <c r="A305" s="94">
        <f t="shared" si="3"/>
        <v>286</v>
      </c>
      <c r="B305" s="202">
        <f t="shared" si="12"/>
        <v>0</v>
      </c>
      <c r="C305" s="438"/>
      <c r="D305" s="181"/>
      <c r="E305" s="181"/>
      <c r="F305" s="4"/>
      <c r="G305" s="60"/>
      <c r="H305" s="83"/>
      <c r="I305" s="10"/>
      <c r="L305" s="49">
        <f t="shared" si="13"/>
        <v>0</v>
      </c>
      <c r="M305" s="49">
        <f t="shared" si="14"/>
        <v>0</v>
      </c>
    </row>
    <row r="306" spans="1:13" x14ac:dyDescent="0.2">
      <c r="A306" s="94">
        <f t="shared" si="3"/>
        <v>287</v>
      </c>
      <c r="B306" s="202">
        <f t="shared" si="12"/>
        <v>0</v>
      </c>
      <c r="C306" s="438"/>
      <c r="D306" s="181"/>
      <c r="E306" s="181"/>
      <c r="F306" s="4"/>
      <c r="G306" s="60"/>
      <c r="H306" s="83"/>
      <c r="I306" s="10"/>
      <c r="L306" s="49">
        <f t="shared" si="13"/>
        <v>0</v>
      </c>
      <c r="M306" s="49">
        <f t="shared" si="14"/>
        <v>0</v>
      </c>
    </row>
    <row r="307" spans="1:13" x14ac:dyDescent="0.2">
      <c r="A307" s="94">
        <f t="shared" si="3"/>
        <v>288</v>
      </c>
      <c r="B307" s="202">
        <f t="shared" si="12"/>
        <v>0</v>
      </c>
      <c r="C307" s="438"/>
      <c r="D307" s="181"/>
      <c r="E307" s="181"/>
      <c r="F307" s="4"/>
      <c r="G307" s="60"/>
      <c r="H307" s="83"/>
      <c r="I307" s="10"/>
      <c r="L307" s="49">
        <f t="shared" si="13"/>
        <v>0</v>
      </c>
      <c r="M307" s="49">
        <f t="shared" si="14"/>
        <v>0</v>
      </c>
    </row>
    <row r="308" spans="1:13" x14ac:dyDescent="0.2">
      <c r="A308" s="94">
        <f t="shared" si="3"/>
        <v>289</v>
      </c>
      <c r="B308" s="202">
        <f t="shared" si="12"/>
        <v>0</v>
      </c>
      <c r="C308" s="438"/>
      <c r="D308" s="181"/>
      <c r="E308" s="181"/>
      <c r="F308" s="4"/>
      <c r="G308" s="60"/>
      <c r="H308" s="83"/>
      <c r="I308" s="10"/>
      <c r="L308" s="49">
        <f t="shared" si="13"/>
        <v>0</v>
      </c>
      <c r="M308" s="49">
        <f t="shared" si="14"/>
        <v>0</v>
      </c>
    </row>
    <row r="309" spans="1:13" x14ac:dyDescent="0.2">
      <c r="A309" s="94">
        <f t="shared" si="3"/>
        <v>290</v>
      </c>
      <c r="B309" s="202">
        <f t="shared" si="12"/>
        <v>0</v>
      </c>
      <c r="C309" s="438"/>
      <c r="D309" s="181"/>
      <c r="E309" s="181"/>
      <c r="F309" s="4"/>
      <c r="G309" s="60"/>
      <c r="H309" s="83"/>
      <c r="I309" s="10"/>
      <c r="L309" s="49">
        <f t="shared" si="13"/>
        <v>0</v>
      </c>
      <c r="M309" s="49">
        <f t="shared" si="14"/>
        <v>0</v>
      </c>
    </row>
    <row r="310" spans="1:13" x14ac:dyDescent="0.2">
      <c r="A310" s="94">
        <f t="shared" si="3"/>
        <v>291</v>
      </c>
      <c r="B310" s="202">
        <f t="shared" si="12"/>
        <v>0</v>
      </c>
      <c r="C310" s="438"/>
      <c r="D310" s="181"/>
      <c r="E310" s="181"/>
      <c r="F310" s="4"/>
      <c r="G310" s="60"/>
      <c r="H310" s="83"/>
      <c r="I310" s="10"/>
      <c r="L310" s="49">
        <f t="shared" si="13"/>
        <v>0</v>
      </c>
      <c r="M310" s="49">
        <f t="shared" si="14"/>
        <v>0</v>
      </c>
    </row>
    <row r="311" spans="1:13" x14ac:dyDescent="0.2">
      <c r="A311" s="94">
        <f t="shared" si="3"/>
        <v>292</v>
      </c>
      <c r="B311" s="202">
        <f t="shared" si="12"/>
        <v>0</v>
      </c>
      <c r="C311" s="438"/>
      <c r="D311" s="181"/>
      <c r="E311" s="181"/>
      <c r="F311" s="4"/>
      <c r="G311" s="60"/>
      <c r="H311" s="83"/>
      <c r="I311" s="10"/>
      <c r="L311" s="49">
        <f t="shared" si="13"/>
        <v>0</v>
      </c>
      <c r="M311" s="49">
        <f t="shared" si="14"/>
        <v>0</v>
      </c>
    </row>
    <row r="312" spans="1:13" x14ac:dyDescent="0.2">
      <c r="A312" s="94">
        <f t="shared" si="3"/>
        <v>293</v>
      </c>
      <c r="B312" s="202">
        <f t="shared" si="12"/>
        <v>0</v>
      </c>
      <c r="C312" s="438"/>
      <c r="D312" s="181"/>
      <c r="E312" s="181"/>
      <c r="F312" s="4"/>
      <c r="G312" s="60"/>
      <c r="H312" s="83"/>
      <c r="I312" s="10"/>
      <c r="L312" s="49">
        <f t="shared" si="13"/>
        <v>0</v>
      </c>
      <c r="M312" s="49">
        <f t="shared" si="14"/>
        <v>0</v>
      </c>
    </row>
    <row r="313" spans="1:13" x14ac:dyDescent="0.2">
      <c r="A313" s="94">
        <f t="shared" si="3"/>
        <v>294</v>
      </c>
      <c r="B313" s="202">
        <f t="shared" si="12"/>
        <v>0</v>
      </c>
      <c r="C313" s="438"/>
      <c r="D313" s="181"/>
      <c r="E313" s="181"/>
      <c r="F313" s="4"/>
      <c r="G313" s="60"/>
      <c r="H313" s="83"/>
      <c r="I313" s="10"/>
      <c r="L313" s="49">
        <f t="shared" si="13"/>
        <v>0</v>
      </c>
      <c r="M313" s="49">
        <f t="shared" si="14"/>
        <v>0</v>
      </c>
    </row>
    <row r="314" spans="1:13" x14ac:dyDescent="0.2">
      <c r="A314" s="94">
        <f t="shared" si="3"/>
        <v>295</v>
      </c>
      <c r="B314" s="202">
        <f t="shared" si="12"/>
        <v>0</v>
      </c>
      <c r="C314" s="438"/>
      <c r="D314" s="181"/>
      <c r="E314" s="181"/>
      <c r="F314" s="4"/>
      <c r="G314" s="60"/>
      <c r="H314" s="83"/>
      <c r="I314" s="10"/>
      <c r="L314" s="49">
        <f t="shared" si="13"/>
        <v>0</v>
      </c>
      <c r="M314" s="49">
        <f t="shared" si="14"/>
        <v>0</v>
      </c>
    </row>
    <row r="315" spans="1:13" x14ac:dyDescent="0.2">
      <c r="A315" s="94">
        <f t="shared" si="3"/>
        <v>296</v>
      </c>
      <c r="B315" s="202">
        <f t="shared" si="12"/>
        <v>0</v>
      </c>
      <c r="C315" s="438"/>
      <c r="D315" s="181"/>
      <c r="E315" s="181"/>
      <c r="F315" s="4"/>
      <c r="G315" s="60"/>
      <c r="H315" s="83"/>
      <c r="I315" s="10"/>
      <c r="L315" s="49">
        <f t="shared" si="13"/>
        <v>0</v>
      </c>
      <c r="M315" s="49">
        <f t="shared" si="14"/>
        <v>0</v>
      </c>
    </row>
    <row r="316" spans="1:13" x14ac:dyDescent="0.2">
      <c r="A316" s="94">
        <f t="shared" si="3"/>
        <v>297</v>
      </c>
      <c r="B316" s="202">
        <f t="shared" si="12"/>
        <v>0</v>
      </c>
      <c r="C316" s="438"/>
      <c r="D316" s="181"/>
      <c r="E316" s="181"/>
      <c r="F316" s="4"/>
      <c r="G316" s="60"/>
      <c r="H316" s="83"/>
      <c r="I316" s="10"/>
      <c r="L316" s="49">
        <f t="shared" si="13"/>
        <v>0</v>
      </c>
      <c r="M316" s="49">
        <f t="shared" si="14"/>
        <v>0</v>
      </c>
    </row>
    <row r="317" spans="1:13" x14ac:dyDescent="0.2">
      <c r="A317" s="94">
        <f t="shared" si="3"/>
        <v>298</v>
      </c>
      <c r="B317" s="202">
        <f t="shared" si="12"/>
        <v>0</v>
      </c>
      <c r="C317" s="438"/>
      <c r="D317" s="181"/>
      <c r="E317" s="181"/>
      <c r="F317" s="4"/>
      <c r="G317" s="60"/>
      <c r="H317" s="83"/>
      <c r="I317" s="10"/>
      <c r="L317" s="49">
        <f t="shared" si="13"/>
        <v>0</v>
      </c>
      <c r="M317" s="49">
        <f t="shared" si="14"/>
        <v>0</v>
      </c>
    </row>
    <row r="318" spans="1:13" x14ac:dyDescent="0.2">
      <c r="A318" s="94">
        <f t="shared" si="3"/>
        <v>299</v>
      </c>
      <c r="B318" s="202">
        <f t="shared" si="12"/>
        <v>0</v>
      </c>
      <c r="C318" s="438"/>
      <c r="D318" s="181"/>
      <c r="E318" s="181"/>
      <c r="F318" s="4"/>
      <c r="G318" s="60"/>
      <c r="H318" s="83"/>
      <c r="I318" s="10"/>
      <c r="L318" s="49">
        <f t="shared" si="13"/>
        <v>0</v>
      </c>
      <c r="M318" s="49">
        <f t="shared" si="14"/>
        <v>0</v>
      </c>
    </row>
    <row r="319" spans="1:13" x14ac:dyDescent="0.2">
      <c r="A319" s="94">
        <f t="shared" ref="A319:A518" si="15">ROW()-Q1bline</f>
        <v>300</v>
      </c>
      <c r="B319" s="202">
        <f t="shared" si="12"/>
        <v>0</v>
      </c>
      <c r="C319" s="438"/>
      <c r="D319" s="181"/>
      <c r="E319" s="181"/>
      <c r="F319" s="4"/>
      <c r="G319" s="60"/>
      <c r="H319" s="83"/>
      <c r="I319" s="10"/>
      <c r="L319" s="49">
        <f t="shared" si="13"/>
        <v>0</v>
      </c>
      <c r="M319" s="49">
        <f t="shared" si="14"/>
        <v>0</v>
      </c>
    </row>
    <row r="320" spans="1:13" x14ac:dyDescent="0.2">
      <c r="A320" s="94">
        <f t="shared" si="15"/>
        <v>301</v>
      </c>
      <c r="B320" s="202">
        <f t="shared" si="12"/>
        <v>0</v>
      </c>
      <c r="C320" s="438"/>
      <c r="D320" s="181"/>
      <c r="E320" s="181"/>
      <c r="F320" s="4"/>
      <c r="G320" s="60"/>
      <c r="H320" s="83"/>
      <c r="I320" s="10"/>
      <c r="L320" s="49">
        <f t="shared" si="13"/>
        <v>0</v>
      </c>
      <c r="M320" s="49">
        <f t="shared" si="14"/>
        <v>0</v>
      </c>
    </row>
    <row r="321" spans="1:13" x14ac:dyDescent="0.2">
      <c r="A321" s="94">
        <f t="shared" si="15"/>
        <v>302</v>
      </c>
      <c r="B321" s="202">
        <f t="shared" si="12"/>
        <v>0</v>
      </c>
      <c r="C321" s="438"/>
      <c r="D321" s="181"/>
      <c r="E321" s="181"/>
      <c r="F321" s="4"/>
      <c r="G321" s="60"/>
      <c r="H321" s="83"/>
      <c r="I321" s="10"/>
      <c r="L321" s="49">
        <f t="shared" si="13"/>
        <v>0</v>
      </c>
      <c r="M321" s="49">
        <f t="shared" si="14"/>
        <v>0</v>
      </c>
    </row>
    <row r="322" spans="1:13" x14ac:dyDescent="0.2">
      <c r="A322" s="94">
        <f t="shared" si="15"/>
        <v>303</v>
      </c>
      <c r="B322" s="202">
        <f t="shared" si="12"/>
        <v>0</v>
      </c>
      <c r="C322" s="438"/>
      <c r="D322" s="181"/>
      <c r="E322" s="181"/>
      <c r="F322" s="4"/>
      <c r="G322" s="60"/>
      <c r="H322" s="83"/>
      <c r="I322" s="10"/>
      <c r="L322" s="49">
        <f t="shared" si="13"/>
        <v>0</v>
      </c>
      <c r="M322" s="49">
        <f t="shared" si="14"/>
        <v>0</v>
      </c>
    </row>
    <row r="323" spans="1:13" x14ac:dyDescent="0.2">
      <c r="A323" s="94">
        <f t="shared" si="15"/>
        <v>304</v>
      </c>
      <c r="B323" s="202">
        <f t="shared" si="12"/>
        <v>0</v>
      </c>
      <c r="C323" s="438"/>
      <c r="D323" s="181"/>
      <c r="E323" s="181"/>
      <c r="F323" s="4"/>
      <c r="G323" s="60"/>
      <c r="H323" s="83"/>
      <c r="I323" s="10"/>
      <c r="L323" s="49">
        <f t="shared" si="13"/>
        <v>0</v>
      </c>
      <c r="M323" s="49">
        <f t="shared" si="14"/>
        <v>0</v>
      </c>
    </row>
    <row r="324" spans="1:13" x14ac:dyDescent="0.2">
      <c r="A324" s="94">
        <f t="shared" si="15"/>
        <v>305</v>
      </c>
      <c r="B324" s="202">
        <f t="shared" si="12"/>
        <v>0</v>
      </c>
      <c r="C324" s="438"/>
      <c r="D324" s="181"/>
      <c r="E324" s="181"/>
      <c r="F324" s="4"/>
      <c r="G324" s="60"/>
      <c r="H324" s="83"/>
      <c r="I324" s="10"/>
      <c r="L324" s="49">
        <f t="shared" si="13"/>
        <v>0</v>
      </c>
      <c r="M324" s="49">
        <f t="shared" si="14"/>
        <v>0</v>
      </c>
    </row>
    <row r="325" spans="1:13" x14ac:dyDescent="0.2">
      <c r="A325" s="94">
        <f t="shared" si="15"/>
        <v>306</v>
      </c>
      <c r="B325" s="202">
        <f t="shared" si="12"/>
        <v>0</v>
      </c>
      <c r="C325" s="438"/>
      <c r="D325" s="181"/>
      <c r="E325" s="181"/>
      <c r="F325" s="4"/>
      <c r="G325" s="60"/>
      <c r="H325" s="83"/>
      <c r="I325" s="10"/>
      <c r="L325" s="49">
        <f t="shared" si="13"/>
        <v>0</v>
      </c>
      <c r="M325" s="49">
        <f t="shared" si="14"/>
        <v>0</v>
      </c>
    </row>
    <row r="326" spans="1:13" x14ac:dyDescent="0.2">
      <c r="A326" s="94">
        <f t="shared" si="15"/>
        <v>307</v>
      </c>
      <c r="B326" s="202">
        <f t="shared" si="12"/>
        <v>0</v>
      </c>
      <c r="C326" s="438"/>
      <c r="D326" s="181"/>
      <c r="E326" s="181"/>
      <c r="F326" s="4"/>
      <c r="G326" s="60"/>
      <c r="H326" s="83"/>
      <c r="I326" s="10"/>
      <c r="L326" s="49">
        <f t="shared" si="13"/>
        <v>0</v>
      </c>
      <c r="M326" s="49">
        <f t="shared" si="14"/>
        <v>0</v>
      </c>
    </row>
    <row r="327" spans="1:13" x14ac:dyDescent="0.2">
      <c r="A327" s="94">
        <f t="shared" si="15"/>
        <v>308</v>
      </c>
      <c r="B327" s="202">
        <f t="shared" si="12"/>
        <v>0</v>
      </c>
      <c r="C327" s="438"/>
      <c r="D327" s="181"/>
      <c r="E327" s="181"/>
      <c r="F327" s="4"/>
      <c r="G327" s="60"/>
      <c r="H327" s="83"/>
      <c r="I327" s="10"/>
      <c r="L327" s="49">
        <f t="shared" si="13"/>
        <v>0</v>
      </c>
      <c r="M327" s="49">
        <f t="shared" si="14"/>
        <v>0</v>
      </c>
    </row>
    <row r="328" spans="1:13" x14ac:dyDescent="0.2">
      <c r="A328" s="94">
        <f t="shared" si="15"/>
        <v>309</v>
      </c>
      <c r="B328" s="202">
        <f t="shared" si="12"/>
        <v>0</v>
      </c>
      <c r="C328" s="438"/>
      <c r="D328" s="181"/>
      <c r="E328" s="181"/>
      <c r="F328" s="4"/>
      <c r="G328" s="60"/>
      <c r="H328" s="83"/>
      <c r="I328" s="10"/>
      <c r="L328" s="49">
        <f t="shared" si="13"/>
        <v>0</v>
      </c>
      <c r="M328" s="49">
        <f t="shared" si="14"/>
        <v>0</v>
      </c>
    </row>
    <row r="329" spans="1:13" x14ac:dyDescent="0.2">
      <c r="A329" s="94">
        <f t="shared" si="15"/>
        <v>310</v>
      </c>
      <c r="B329" s="202">
        <f t="shared" si="12"/>
        <v>0</v>
      </c>
      <c r="C329" s="438"/>
      <c r="D329" s="181"/>
      <c r="E329" s="181"/>
      <c r="F329" s="4"/>
      <c r="G329" s="60"/>
      <c r="H329" s="83"/>
      <c r="I329" s="10"/>
      <c r="L329" s="49">
        <f t="shared" si="13"/>
        <v>0</v>
      </c>
      <c r="M329" s="49">
        <f t="shared" si="14"/>
        <v>0</v>
      </c>
    </row>
    <row r="330" spans="1:13" x14ac:dyDescent="0.2">
      <c r="A330" s="94">
        <f t="shared" si="15"/>
        <v>311</v>
      </c>
      <c r="B330" s="202">
        <f t="shared" si="12"/>
        <v>0</v>
      </c>
      <c r="C330" s="438"/>
      <c r="D330" s="181"/>
      <c r="E330" s="181"/>
      <c r="F330" s="4"/>
      <c r="G330" s="60"/>
      <c r="H330" s="83"/>
      <c r="I330" s="10"/>
      <c r="L330" s="49">
        <f t="shared" si="13"/>
        <v>0</v>
      </c>
      <c r="M330" s="49">
        <f t="shared" si="14"/>
        <v>0</v>
      </c>
    </row>
    <row r="331" spans="1:13" x14ac:dyDescent="0.2">
      <c r="A331" s="94">
        <f t="shared" si="15"/>
        <v>312</v>
      </c>
      <c r="B331" s="202">
        <f t="shared" si="12"/>
        <v>0</v>
      </c>
      <c r="C331" s="438"/>
      <c r="D331" s="181"/>
      <c r="E331" s="181"/>
      <c r="F331" s="4"/>
      <c r="G331" s="60"/>
      <c r="H331" s="83"/>
      <c r="I331" s="10"/>
      <c r="L331" s="49">
        <f t="shared" si="13"/>
        <v>0</v>
      </c>
      <c r="M331" s="49">
        <f t="shared" si="14"/>
        <v>0</v>
      </c>
    </row>
    <row r="332" spans="1:13" x14ac:dyDescent="0.2">
      <c r="A332" s="94">
        <f t="shared" si="15"/>
        <v>313</v>
      </c>
      <c r="B332" s="202">
        <f t="shared" si="12"/>
        <v>0</v>
      </c>
      <c r="C332" s="438"/>
      <c r="D332" s="181"/>
      <c r="E332" s="181"/>
      <c r="F332" s="4"/>
      <c r="G332" s="60"/>
      <c r="H332" s="83"/>
      <c r="I332" s="10"/>
      <c r="L332" s="49">
        <f t="shared" si="13"/>
        <v>0</v>
      </c>
      <c r="M332" s="49">
        <f t="shared" si="14"/>
        <v>0</v>
      </c>
    </row>
    <row r="333" spans="1:13" x14ac:dyDescent="0.2">
      <c r="A333" s="94">
        <f t="shared" si="15"/>
        <v>314</v>
      </c>
      <c r="B333" s="202">
        <f t="shared" si="12"/>
        <v>0</v>
      </c>
      <c r="C333" s="438"/>
      <c r="D333" s="181"/>
      <c r="E333" s="181"/>
      <c r="F333" s="4"/>
      <c r="G333" s="60"/>
      <c r="H333" s="83"/>
      <c r="I333" s="10"/>
      <c r="L333" s="49">
        <f t="shared" si="13"/>
        <v>0</v>
      </c>
      <c r="M333" s="49">
        <f t="shared" si="14"/>
        <v>0</v>
      </c>
    </row>
    <row r="334" spans="1:13" x14ac:dyDescent="0.2">
      <c r="A334" s="94">
        <f t="shared" si="15"/>
        <v>315</v>
      </c>
      <c r="B334" s="202">
        <f t="shared" si="12"/>
        <v>0</v>
      </c>
      <c r="C334" s="438"/>
      <c r="D334" s="181"/>
      <c r="E334" s="181"/>
      <c r="F334" s="4"/>
      <c r="G334" s="60"/>
      <c r="H334" s="83"/>
      <c r="I334" s="10"/>
      <c r="L334" s="49">
        <f t="shared" si="13"/>
        <v>0</v>
      </c>
      <c r="M334" s="49">
        <f t="shared" si="14"/>
        <v>0</v>
      </c>
    </row>
    <row r="335" spans="1:13" x14ac:dyDescent="0.2">
      <c r="A335" s="94">
        <f t="shared" si="15"/>
        <v>316</v>
      </c>
      <c r="B335" s="202">
        <f t="shared" si="12"/>
        <v>0</v>
      </c>
      <c r="C335" s="438"/>
      <c r="D335" s="181"/>
      <c r="E335" s="181"/>
      <c r="F335" s="4"/>
      <c r="G335" s="60"/>
      <c r="H335" s="83"/>
      <c r="I335" s="10"/>
      <c r="L335" s="49">
        <f t="shared" si="13"/>
        <v>0</v>
      </c>
      <c r="M335" s="49">
        <f t="shared" si="14"/>
        <v>0</v>
      </c>
    </row>
    <row r="336" spans="1:13" x14ac:dyDescent="0.2">
      <c r="A336" s="94">
        <f t="shared" si="15"/>
        <v>317</v>
      </c>
      <c r="B336" s="202">
        <f t="shared" si="12"/>
        <v>0</v>
      </c>
      <c r="C336" s="438"/>
      <c r="D336" s="181"/>
      <c r="E336" s="181"/>
      <c r="F336" s="4"/>
      <c r="G336" s="60"/>
      <c r="H336" s="83"/>
      <c r="I336" s="10"/>
      <c r="L336" s="49">
        <f t="shared" si="13"/>
        <v>0</v>
      </c>
      <c r="M336" s="49">
        <f t="shared" si="14"/>
        <v>0</v>
      </c>
    </row>
    <row r="337" spans="1:13" x14ac:dyDescent="0.2">
      <c r="A337" s="94">
        <f t="shared" si="15"/>
        <v>318</v>
      </c>
      <c r="B337" s="202">
        <f t="shared" si="12"/>
        <v>0</v>
      </c>
      <c r="C337" s="438"/>
      <c r="D337" s="181"/>
      <c r="E337" s="181"/>
      <c r="F337" s="4"/>
      <c r="G337" s="60"/>
      <c r="H337" s="83"/>
      <c r="I337" s="10"/>
      <c r="L337" s="49">
        <f t="shared" si="13"/>
        <v>0</v>
      </c>
      <c r="M337" s="49">
        <f t="shared" si="14"/>
        <v>0</v>
      </c>
    </row>
    <row r="338" spans="1:13" x14ac:dyDescent="0.2">
      <c r="A338" s="94">
        <f t="shared" si="15"/>
        <v>319</v>
      </c>
      <c r="B338" s="202">
        <f t="shared" si="12"/>
        <v>0</v>
      </c>
      <c r="C338" s="438"/>
      <c r="D338" s="181"/>
      <c r="E338" s="181"/>
      <c r="F338" s="4"/>
      <c r="G338" s="60"/>
      <c r="H338" s="83"/>
      <c r="I338" s="10"/>
      <c r="L338" s="49">
        <f t="shared" si="13"/>
        <v>0</v>
      </c>
      <c r="M338" s="49">
        <f t="shared" si="14"/>
        <v>0</v>
      </c>
    </row>
    <row r="339" spans="1:13" x14ac:dyDescent="0.2">
      <c r="A339" s="94">
        <f t="shared" si="15"/>
        <v>320</v>
      </c>
      <c r="B339" s="202">
        <f t="shared" si="12"/>
        <v>0</v>
      </c>
      <c r="C339" s="438"/>
      <c r="D339" s="181"/>
      <c r="E339" s="181"/>
      <c r="F339" s="4"/>
      <c r="G339" s="60"/>
      <c r="H339" s="83"/>
      <c r="I339" s="10"/>
      <c r="L339" s="49">
        <f t="shared" si="13"/>
        <v>0</v>
      </c>
      <c r="M339" s="49">
        <f t="shared" si="14"/>
        <v>0</v>
      </c>
    </row>
    <row r="340" spans="1:13" x14ac:dyDescent="0.2">
      <c r="A340" s="94">
        <f t="shared" si="15"/>
        <v>321</v>
      </c>
      <c r="B340" s="202">
        <f t="shared" si="12"/>
        <v>0</v>
      </c>
      <c r="C340" s="438"/>
      <c r="D340" s="181"/>
      <c r="E340" s="181"/>
      <c r="F340" s="4"/>
      <c r="G340" s="60"/>
      <c r="H340" s="83"/>
      <c r="I340" s="10"/>
      <c r="L340" s="49">
        <f t="shared" si="13"/>
        <v>0</v>
      </c>
      <c r="M340" s="49">
        <f t="shared" si="14"/>
        <v>0</v>
      </c>
    </row>
    <row r="341" spans="1:13" x14ac:dyDescent="0.2">
      <c r="A341" s="94">
        <f t="shared" si="15"/>
        <v>322</v>
      </c>
      <c r="B341" s="202">
        <f t="shared" si="12"/>
        <v>0</v>
      </c>
      <c r="C341" s="438"/>
      <c r="D341" s="181"/>
      <c r="E341" s="181"/>
      <c r="F341" s="4"/>
      <c r="G341" s="60"/>
      <c r="H341" s="83"/>
      <c r="I341" s="10"/>
      <c r="L341" s="49">
        <f t="shared" si="13"/>
        <v>0</v>
      </c>
      <c r="M341" s="49">
        <f t="shared" si="14"/>
        <v>0</v>
      </c>
    </row>
    <row r="342" spans="1:13" x14ac:dyDescent="0.2">
      <c r="A342" s="94">
        <f t="shared" si="15"/>
        <v>323</v>
      </c>
      <c r="B342" s="202">
        <f t="shared" si="12"/>
        <v>0</v>
      </c>
      <c r="C342" s="438"/>
      <c r="D342" s="181"/>
      <c r="E342" s="181"/>
      <c r="F342" s="4"/>
      <c r="G342" s="60"/>
      <c r="H342" s="83"/>
      <c r="I342" s="10"/>
      <c r="L342" s="49">
        <f t="shared" si="13"/>
        <v>0</v>
      </c>
      <c r="M342" s="49">
        <f t="shared" si="14"/>
        <v>0</v>
      </c>
    </row>
    <row r="343" spans="1:13" x14ac:dyDescent="0.2">
      <c r="A343" s="94">
        <f t="shared" si="15"/>
        <v>324</v>
      </c>
      <c r="B343" s="202">
        <f t="shared" si="12"/>
        <v>0</v>
      </c>
      <c r="C343" s="438"/>
      <c r="D343" s="181"/>
      <c r="E343" s="181"/>
      <c r="F343" s="4"/>
      <c r="G343" s="60"/>
      <c r="H343" s="83"/>
      <c r="I343" s="10"/>
      <c r="L343" s="49">
        <f t="shared" si="13"/>
        <v>0</v>
      </c>
      <c r="M343" s="49">
        <f t="shared" si="14"/>
        <v>0</v>
      </c>
    </row>
    <row r="344" spans="1:13" x14ac:dyDescent="0.2">
      <c r="A344" s="94">
        <f t="shared" si="15"/>
        <v>325</v>
      </c>
      <c r="B344" s="202">
        <f t="shared" si="12"/>
        <v>0</v>
      </c>
      <c r="C344" s="438"/>
      <c r="D344" s="181"/>
      <c r="E344" s="181"/>
      <c r="F344" s="4"/>
      <c r="G344" s="60"/>
      <c r="H344" s="83"/>
      <c r="I344" s="10"/>
      <c r="L344" s="49">
        <f t="shared" si="13"/>
        <v>0</v>
      </c>
      <c r="M344" s="49">
        <f t="shared" si="14"/>
        <v>0</v>
      </c>
    </row>
    <row r="345" spans="1:13" x14ac:dyDescent="0.2">
      <c r="A345" s="94">
        <f t="shared" si="15"/>
        <v>326</v>
      </c>
      <c r="B345" s="202">
        <f t="shared" si="12"/>
        <v>0</v>
      </c>
      <c r="C345" s="438"/>
      <c r="D345" s="181"/>
      <c r="E345" s="181"/>
      <c r="F345" s="4"/>
      <c r="G345" s="60"/>
      <c r="H345" s="83"/>
      <c r="I345" s="10"/>
      <c r="L345" s="49">
        <f t="shared" si="13"/>
        <v>0</v>
      </c>
      <c r="M345" s="49">
        <f t="shared" si="14"/>
        <v>0</v>
      </c>
    </row>
    <row r="346" spans="1:13" x14ac:dyDescent="0.2">
      <c r="A346" s="94">
        <f t="shared" si="15"/>
        <v>327</v>
      </c>
      <c r="B346" s="202">
        <f t="shared" si="12"/>
        <v>0</v>
      </c>
      <c r="C346" s="438"/>
      <c r="D346" s="181"/>
      <c r="E346" s="181"/>
      <c r="F346" s="4"/>
      <c r="G346" s="60"/>
      <c r="H346" s="83"/>
      <c r="I346" s="10"/>
      <c r="L346" s="49">
        <f t="shared" si="13"/>
        <v>0</v>
      </c>
      <c r="M346" s="49">
        <f t="shared" si="14"/>
        <v>0</v>
      </c>
    </row>
    <row r="347" spans="1:13" x14ac:dyDescent="0.2">
      <c r="A347" s="94">
        <f t="shared" si="15"/>
        <v>328</v>
      </c>
      <c r="B347" s="202">
        <f t="shared" si="12"/>
        <v>0</v>
      </c>
      <c r="C347" s="438"/>
      <c r="D347" s="181"/>
      <c r="E347" s="181"/>
      <c r="F347" s="4"/>
      <c r="G347" s="60"/>
      <c r="H347" s="83"/>
      <c r="I347" s="10"/>
      <c r="L347" s="49">
        <f t="shared" si="13"/>
        <v>0</v>
      </c>
      <c r="M347" s="49">
        <f t="shared" si="14"/>
        <v>0</v>
      </c>
    </row>
    <row r="348" spans="1:13" x14ac:dyDescent="0.2">
      <c r="A348" s="94">
        <f t="shared" si="15"/>
        <v>329</v>
      </c>
      <c r="B348" s="202">
        <f t="shared" si="12"/>
        <v>0</v>
      </c>
      <c r="C348" s="438"/>
      <c r="D348" s="181"/>
      <c r="E348" s="181"/>
      <c r="F348" s="4"/>
      <c r="G348" s="60"/>
      <c r="H348" s="83"/>
      <c r="I348" s="10"/>
      <c r="L348" s="49">
        <f t="shared" si="13"/>
        <v>0</v>
      </c>
      <c r="M348" s="49">
        <f t="shared" si="14"/>
        <v>0</v>
      </c>
    </row>
    <row r="349" spans="1:13" x14ac:dyDescent="0.2">
      <c r="A349" s="94">
        <f t="shared" si="15"/>
        <v>330</v>
      </c>
      <c r="B349" s="202">
        <f t="shared" si="12"/>
        <v>0</v>
      </c>
      <c r="C349" s="438"/>
      <c r="D349" s="181"/>
      <c r="E349" s="181"/>
      <c r="F349" s="4"/>
      <c r="G349" s="60"/>
      <c r="H349" s="83"/>
      <c r="I349" s="10"/>
      <c r="L349" s="49">
        <f t="shared" si="13"/>
        <v>0</v>
      </c>
      <c r="M349" s="49">
        <f t="shared" si="14"/>
        <v>0</v>
      </c>
    </row>
    <row r="350" spans="1:13" x14ac:dyDescent="0.2">
      <c r="A350" s="94">
        <f t="shared" si="15"/>
        <v>331</v>
      </c>
      <c r="B350" s="202">
        <f t="shared" si="12"/>
        <v>0</v>
      </c>
      <c r="C350" s="438"/>
      <c r="D350" s="181"/>
      <c r="E350" s="181"/>
      <c r="F350" s="4"/>
      <c r="G350" s="60"/>
      <c r="H350" s="83"/>
      <c r="I350" s="10"/>
      <c r="L350" s="49">
        <f t="shared" si="13"/>
        <v>0</v>
      </c>
      <c r="M350" s="49">
        <f t="shared" si="14"/>
        <v>0</v>
      </c>
    </row>
    <row r="351" spans="1:13" x14ac:dyDescent="0.2">
      <c r="A351" s="94">
        <f t="shared" si="15"/>
        <v>332</v>
      </c>
      <c r="B351" s="202">
        <f t="shared" si="12"/>
        <v>0</v>
      </c>
      <c r="C351" s="438"/>
      <c r="D351" s="181"/>
      <c r="E351" s="181"/>
      <c r="F351" s="4"/>
      <c r="G351" s="60"/>
      <c r="H351" s="83"/>
      <c r="I351" s="10"/>
      <c r="L351" s="49">
        <f t="shared" si="13"/>
        <v>0</v>
      </c>
      <c r="M351" s="49">
        <f t="shared" si="14"/>
        <v>0</v>
      </c>
    </row>
    <row r="352" spans="1:13" x14ac:dyDescent="0.2">
      <c r="A352" s="94">
        <f t="shared" si="15"/>
        <v>333</v>
      </c>
      <c r="B352" s="202">
        <f t="shared" si="12"/>
        <v>0</v>
      </c>
      <c r="C352" s="438"/>
      <c r="D352" s="181"/>
      <c r="E352" s="181"/>
      <c r="F352" s="4"/>
      <c r="G352" s="60"/>
      <c r="H352" s="83"/>
      <c r="I352" s="10"/>
      <c r="L352" s="49">
        <f t="shared" si="13"/>
        <v>0</v>
      </c>
      <c r="M352" s="49">
        <f t="shared" si="14"/>
        <v>0</v>
      </c>
    </row>
    <row r="353" spans="1:13" x14ac:dyDescent="0.2">
      <c r="A353" s="94">
        <f t="shared" si="15"/>
        <v>334</v>
      </c>
      <c r="B353" s="202">
        <f t="shared" si="12"/>
        <v>0</v>
      </c>
      <c r="C353" s="438"/>
      <c r="D353" s="181"/>
      <c r="E353" s="181"/>
      <c r="F353" s="4"/>
      <c r="G353" s="60"/>
      <c r="H353" s="83"/>
      <c r="I353" s="10"/>
      <c r="L353" s="49">
        <f t="shared" si="13"/>
        <v>0</v>
      </c>
      <c r="M353" s="49">
        <f t="shared" si="14"/>
        <v>0</v>
      </c>
    </row>
    <row r="354" spans="1:13" x14ac:dyDescent="0.2">
      <c r="A354" s="94">
        <f t="shared" si="15"/>
        <v>335</v>
      </c>
      <c r="B354" s="202">
        <f t="shared" si="12"/>
        <v>0</v>
      </c>
      <c r="C354" s="438"/>
      <c r="D354" s="181"/>
      <c r="E354" s="181"/>
      <c r="F354" s="4"/>
      <c r="G354" s="60"/>
      <c r="H354" s="83"/>
      <c r="I354" s="10"/>
      <c r="L354" s="49">
        <f t="shared" si="13"/>
        <v>0</v>
      </c>
      <c r="M354" s="49">
        <f t="shared" si="14"/>
        <v>0</v>
      </c>
    </row>
    <row r="355" spans="1:13" x14ac:dyDescent="0.2">
      <c r="A355" s="94">
        <f t="shared" si="15"/>
        <v>336</v>
      </c>
      <c r="B355" s="202">
        <f t="shared" si="12"/>
        <v>0</v>
      </c>
      <c r="C355" s="438"/>
      <c r="D355" s="181"/>
      <c r="E355" s="181"/>
      <c r="F355" s="4"/>
      <c r="G355" s="60"/>
      <c r="H355" s="83"/>
      <c r="I355" s="10"/>
      <c r="L355" s="49">
        <f t="shared" si="13"/>
        <v>0</v>
      </c>
      <c r="M355" s="49">
        <f t="shared" si="14"/>
        <v>0</v>
      </c>
    </row>
    <row r="356" spans="1:13" x14ac:dyDescent="0.2">
      <c r="A356" s="94">
        <f t="shared" si="15"/>
        <v>337</v>
      </c>
      <c r="B356" s="202">
        <f t="shared" si="12"/>
        <v>0</v>
      </c>
      <c r="C356" s="438"/>
      <c r="D356" s="181"/>
      <c r="E356" s="181"/>
      <c r="F356" s="4"/>
      <c r="G356" s="60"/>
      <c r="H356" s="83"/>
      <c r="I356" s="10"/>
      <c r="L356" s="49">
        <f t="shared" si="13"/>
        <v>0</v>
      </c>
      <c r="M356" s="49">
        <f t="shared" si="14"/>
        <v>0</v>
      </c>
    </row>
    <row r="357" spans="1:13" x14ac:dyDescent="0.2">
      <c r="A357" s="94">
        <f t="shared" si="15"/>
        <v>338</v>
      </c>
      <c r="B357" s="202">
        <f t="shared" si="12"/>
        <v>0</v>
      </c>
      <c r="C357" s="438"/>
      <c r="D357" s="181"/>
      <c r="E357" s="181"/>
      <c r="F357" s="4"/>
      <c r="G357" s="60"/>
      <c r="H357" s="83"/>
      <c r="I357" s="10"/>
      <c r="L357" s="49">
        <f t="shared" si="13"/>
        <v>0</v>
      </c>
      <c r="M357" s="49">
        <f t="shared" si="14"/>
        <v>0</v>
      </c>
    </row>
    <row r="358" spans="1:13" x14ac:dyDescent="0.2">
      <c r="A358" s="94">
        <f t="shared" si="15"/>
        <v>339</v>
      </c>
      <c r="B358" s="202">
        <f t="shared" si="12"/>
        <v>0</v>
      </c>
      <c r="C358" s="438"/>
      <c r="D358" s="181"/>
      <c r="E358" s="181"/>
      <c r="F358" s="4"/>
      <c r="G358" s="60"/>
      <c r="H358" s="83"/>
      <c r="I358" s="10"/>
      <c r="L358" s="49">
        <f t="shared" si="13"/>
        <v>0</v>
      </c>
      <c r="M358" s="49">
        <f t="shared" si="14"/>
        <v>0</v>
      </c>
    </row>
    <row r="359" spans="1:13" x14ac:dyDescent="0.2">
      <c r="A359" s="94">
        <f t="shared" si="15"/>
        <v>340</v>
      </c>
      <c r="B359" s="202">
        <f t="shared" si="12"/>
        <v>0</v>
      </c>
      <c r="C359" s="438"/>
      <c r="D359" s="181"/>
      <c r="E359" s="181"/>
      <c r="F359" s="4"/>
      <c r="G359" s="60"/>
      <c r="H359" s="83"/>
      <c r="I359" s="10"/>
      <c r="L359" s="49">
        <f t="shared" si="13"/>
        <v>0</v>
      </c>
      <c r="M359" s="49">
        <f t="shared" si="14"/>
        <v>0</v>
      </c>
    </row>
    <row r="360" spans="1:13" x14ac:dyDescent="0.2">
      <c r="A360" s="94">
        <f t="shared" si="15"/>
        <v>341</v>
      </c>
      <c r="B360" s="202">
        <f t="shared" si="12"/>
        <v>0</v>
      </c>
      <c r="C360" s="438"/>
      <c r="D360" s="181"/>
      <c r="E360" s="181"/>
      <c r="F360" s="4"/>
      <c r="G360" s="60"/>
      <c r="H360" s="83"/>
      <c r="I360" s="10"/>
      <c r="L360" s="49">
        <f t="shared" si="13"/>
        <v>0</v>
      </c>
      <c r="M360" s="49">
        <f t="shared" si="14"/>
        <v>0</v>
      </c>
    </row>
    <row r="361" spans="1:13" x14ac:dyDescent="0.2">
      <c r="A361" s="94">
        <f t="shared" si="15"/>
        <v>342</v>
      </c>
      <c r="B361" s="202">
        <f t="shared" si="12"/>
        <v>0</v>
      </c>
      <c r="C361" s="438"/>
      <c r="D361" s="181"/>
      <c r="E361" s="181"/>
      <c r="F361" s="4"/>
      <c r="G361" s="60"/>
      <c r="H361" s="83"/>
      <c r="I361" s="10"/>
      <c r="L361" s="49">
        <f t="shared" si="13"/>
        <v>0</v>
      </c>
      <c r="M361" s="49">
        <f t="shared" si="14"/>
        <v>0</v>
      </c>
    </row>
    <row r="362" spans="1:13" x14ac:dyDescent="0.2">
      <c r="A362" s="94">
        <f t="shared" si="15"/>
        <v>343</v>
      </c>
      <c r="B362" s="202">
        <f t="shared" si="12"/>
        <v>0</v>
      </c>
      <c r="C362" s="438"/>
      <c r="D362" s="181"/>
      <c r="E362" s="181"/>
      <c r="F362" s="4"/>
      <c r="G362" s="60"/>
      <c r="H362" s="83"/>
      <c r="I362" s="10"/>
      <c r="L362" s="49">
        <f t="shared" si="13"/>
        <v>0</v>
      </c>
      <c r="M362" s="49">
        <f t="shared" si="14"/>
        <v>0</v>
      </c>
    </row>
    <row r="363" spans="1:13" x14ac:dyDescent="0.2">
      <c r="A363" s="94">
        <f t="shared" si="15"/>
        <v>344</v>
      </c>
      <c r="B363" s="202">
        <f t="shared" ref="B363:B518" si="16">IF(ISBLANK(E363),0,VLOOKUP(TRIM(E363),AllVarieties,4,FALSE))</f>
        <v>0</v>
      </c>
      <c r="C363" s="438"/>
      <c r="D363" s="181"/>
      <c r="E363" s="181"/>
      <c r="F363" s="4"/>
      <c r="G363" s="60"/>
      <c r="H363" s="83"/>
      <c r="I363" s="10"/>
      <c r="L363" s="49">
        <f t="shared" si="13"/>
        <v>0</v>
      </c>
      <c r="M363" s="49">
        <f t="shared" si="14"/>
        <v>0</v>
      </c>
    </row>
    <row r="364" spans="1:13" x14ac:dyDescent="0.2">
      <c r="A364" s="94">
        <f t="shared" si="15"/>
        <v>345</v>
      </c>
      <c r="B364" s="202">
        <f t="shared" si="16"/>
        <v>0</v>
      </c>
      <c r="C364" s="438"/>
      <c r="D364" s="181"/>
      <c r="E364" s="181"/>
      <c r="F364" s="4"/>
      <c r="G364" s="60"/>
      <c r="H364" s="83"/>
      <c r="I364" s="10"/>
      <c r="L364" s="49">
        <f t="shared" ref="L364:L518" si="17">IF(ISNA(+B364),1,0)</f>
        <v>0</v>
      </c>
      <c r="M364" s="49">
        <f t="shared" ref="M364:M518" si="18">IF(ISERR(+B364),1,0)</f>
        <v>0</v>
      </c>
    </row>
    <row r="365" spans="1:13" x14ac:dyDescent="0.2">
      <c r="A365" s="94">
        <f t="shared" si="15"/>
        <v>346</v>
      </c>
      <c r="B365" s="202">
        <f t="shared" si="16"/>
        <v>0</v>
      </c>
      <c r="C365" s="438"/>
      <c r="D365" s="181"/>
      <c r="E365" s="181"/>
      <c r="F365" s="4"/>
      <c r="G365" s="60"/>
      <c r="H365" s="83"/>
      <c r="I365" s="10"/>
      <c r="L365" s="49">
        <f t="shared" si="17"/>
        <v>0</v>
      </c>
      <c r="M365" s="49">
        <f t="shared" si="18"/>
        <v>0</v>
      </c>
    </row>
    <row r="366" spans="1:13" x14ac:dyDescent="0.2">
      <c r="A366" s="94">
        <f t="shared" si="15"/>
        <v>347</v>
      </c>
      <c r="B366" s="202">
        <f t="shared" si="16"/>
        <v>0</v>
      </c>
      <c r="C366" s="438"/>
      <c r="D366" s="181"/>
      <c r="E366" s="181"/>
      <c r="F366" s="4"/>
      <c r="G366" s="60"/>
      <c r="H366" s="83"/>
      <c r="I366" s="10"/>
      <c r="L366" s="49">
        <f t="shared" si="17"/>
        <v>0</v>
      </c>
      <c r="M366" s="49">
        <f t="shared" si="18"/>
        <v>0</v>
      </c>
    </row>
    <row r="367" spans="1:13" x14ac:dyDescent="0.2">
      <c r="A367" s="94">
        <f t="shared" si="15"/>
        <v>348</v>
      </c>
      <c r="B367" s="202">
        <f t="shared" si="16"/>
        <v>0</v>
      </c>
      <c r="C367" s="438"/>
      <c r="D367" s="181"/>
      <c r="E367" s="181"/>
      <c r="F367" s="4"/>
      <c r="G367" s="60"/>
      <c r="H367" s="83"/>
      <c r="I367" s="10"/>
      <c r="L367" s="49">
        <f t="shared" si="17"/>
        <v>0</v>
      </c>
      <c r="M367" s="49">
        <f t="shared" si="18"/>
        <v>0</v>
      </c>
    </row>
    <row r="368" spans="1:13" x14ac:dyDescent="0.2">
      <c r="A368" s="94">
        <f t="shared" si="15"/>
        <v>349</v>
      </c>
      <c r="B368" s="202">
        <f t="shared" si="16"/>
        <v>0</v>
      </c>
      <c r="C368" s="438"/>
      <c r="D368" s="181"/>
      <c r="E368" s="181"/>
      <c r="F368" s="4"/>
      <c r="G368" s="60"/>
      <c r="H368" s="83"/>
      <c r="I368" s="10"/>
      <c r="L368" s="49">
        <f t="shared" si="17"/>
        <v>0</v>
      </c>
      <c r="M368" s="49">
        <f t="shared" si="18"/>
        <v>0</v>
      </c>
    </row>
    <row r="369" spans="1:13" x14ac:dyDescent="0.2">
      <c r="A369" s="94">
        <f t="shared" si="15"/>
        <v>350</v>
      </c>
      <c r="B369" s="202">
        <f t="shared" si="16"/>
        <v>0</v>
      </c>
      <c r="C369" s="438"/>
      <c r="D369" s="181"/>
      <c r="E369" s="181"/>
      <c r="F369" s="4"/>
      <c r="G369" s="60"/>
      <c r="H369" s="83"/>
      <c r="I369" s="10"/>
      <c r="L369" s="49">
        <f t="shared" si="17"/>
        <v>0</v>
      </c>
      <c r="M369" s="49">
        <f t="shared" si="18"/>
        <v>0</v>
      </c>
    </row>
    <row r="370" spans="1:13" x14ac:dyDescent="0.2">
      <c r="A370" s="94">
        <f t="shared" si="15"/>
        <v>351</v>
      </c>
      <c r="B370" s="202">
        <f t="shared" si="16"/>
        <v>0</v>
      </c>
      <c r="C370" s="438"/>
      <c r="D370" s="181"/>
      <c r="E370" s="181"/>
      <c r="F370" s="4"/>
      <c r="G370" s="60"/>
      <c r="H370" s="83"/>
      <c r="I370" s="10"/>
      <c r="L370" s="49">
        <f t="shared" si="17"/>
        <v>0</v>
      </c>
      <c r="M370" s="49">
        <f t="shared" si="18"/>
        <v>0</v>
      </c>
    </row>
    <row r="371" spans="1:13" x14ac:dyDescent="0.2">
      <c r="A371" s="94">
        <f t="shared" si="15"/>
        <v>352</v>
      </c>
      <c r="B371" s="202">
        <f t="shared" si="16"/>
        <v>0</v>
      </c>
      <c r="C371" s="438"/>
      <c r="D371" s="181"/>
      <c r="E371" s="181"/>
      <c r="F371" s="4"/>
      <c r="G371" s="60"/>
      <c r="H371" s="83"/>
      <c r="I371" s="10"/>
      <c r="L371" s="49">
        <f t="shared" si="17"/>
        <v>0</v>
      </c>
      <c r="M371" s="49">
        <f t="shared" si="18"/>
        <v>0</v>
      </c>
    </row>
    <row r="372" spans="1:13" x14ac:dyDescent="0.2">
      <c r="A372" s="94">
        <f t="shared" si="15"/>
        <v>353</v>
      </c>
      <c r="B372" s="202">
        <f t="shared" si="16"/>
        <v>0</v>
      </c>
      <c r="C372" s="438"/>
      <c r="D372" s="181"/>
      <c r="E372" s="181"/>
      <c r="F372" s="4"/>
      <c r="G372" s="60"/>
      <c r="H372" s="83"/>
      <c r="I372" s="10"/>
      <c r="L372" s="49">
        <f t="shared" si="17"/>
        <v>0</v>
      </c>
      <c r="M372" s="49">
        <f t="shared" si="18"/>
        <v>0</v>
      </c>
    </row>
    <row r="373" spans="1:13" x14ac:dyDescent="0.2">
      <c r="A373" s="94">
        <f t="shared" si="15"/>
        <v>354</v>
      </c>
      <c r="B373" s="202">
        <f t="shared" si="16"/>
        <v>0</v>
      </c>
      <c r="C373" s="438"/>
      <c r="D373" s="181"/>
      <c r="E373" s="181"/>
      <c r="F373" s="4"/>
      <c r="G373" s="60"/>
      <c r="H373" s="83"/>
      <c r="I373" s="10"/>
      <c r="L373" s="49">
        <f t="shared" si="17"/>
        <v>0</v>
      </c>
      <c r="M373" s="49">
        <f t="shared" si="18"/>
        <v>0</v>
      </c>
    </row>
    <row r="374" spans="1:13" x14ac:dyDescent="0.2">
      <c r="A374" s="94">
        <f t="shared" si="15"/>
        <v>355</v>
      </c>
      <c r="B374" s="202">
        <f t="shared" si="16"/>
        <v>0</v>
      </c>
      <c r="C374" s="438"/>
      <c r="D374" s="181"/>
      <c r="E374" s="181"/>
      <c r="F374" s="4"/>
      <c r="G374" s="60"/>
      <c r="H374" s="83"/>
      <c r="I374" s="10"/>
      <c r="L374" s="49">
        <f t="shared" si="17"/>
        <v>0</v>
      </c>
      <c r="M374" s="49">
        <f t="shared" si="18"/>
        <v>0</v>
      </c>
    </row>
    <row r="375" spans="1:13" x14ac:dyDescent="0.2">
      <c r="A375" s="94">
        <f t="shared" si="15"/>
        <v>356</v>
      </c>
      <c r="B375" s="202">
        <f t="shared" si="16"/>
        <v>0</v>
      </c>
      <c r="C375" s="438"/>
      <c r="D375" s="181"/>
      <c r="E375" s="181"/>
      <c r="F375" s="4"/>
      <c r="G375" s="60"/>
      <c r="H375" s="83"/>
      <c r="I375" s="10"/>
      <c r="L375" s="49">
        <f t="shared" si="17"/>
        <v>0</v>
      </c>
      <c r="M375" s="49">
        <f t="shared" si="18"/>
        <v>0</v>
      </c>
    </row>
    <row r="376" spans="1:13" x14ac:dyDescent="0.2">
      <c r="A376" s="94">
        <f t="shared" si="15"/>
        <v>357</v>
      </c>
      <c r="B376" s="202">
        <f t="shared" si="16"/>
        <v>0</v>
      </c>
      <c r="C376" s="438"/>
      <c r="D376" s="181"/>
      <c r="E376" s="181"/>
      <c r="F376" s="4"/>
      <c r="G376" s="60"/>
      <c r="H376" s="83"/>
      <c r="I376" s="10"/>
      <c r="L376" s="49">
        <f t="shared" si="17"/>
        <v>0</v>
      </c>
      <c r="M376" s="49">
        <f t="shared" si="18"/>
        <v>0</v>
      </c>
    </row>
    <row r="377" spans="1:13" x14ac:dyDescent="0.2">
      <c r="A377" s="94">
        <f t="shared" si="15"/>
        <v>358</v>
      </c>
      <c r="B377" s="202">
        <f t="shared" si="16"/>
        <v>0</v>
      </c>
      <c r="C377" s="438"/>
      <c r="D377" s="181"/>
      <c r="E377" s="181"/>
      <c r="F377" s="4"/>
      <c r="G377" s="60"/>
      <c r="H377" s="83"/>
      <c r="I377" s="10"/>
      <c r="L377" s="49">
        <f t="shared" si="17"/>
        <v>0</v>
      </c>
      <c r="M377" s="49">
        <f t="shared" si="18"/>
        <v>0</v>
      </c>
    </row>
    <row r="378" spans="1:13" x14ac:dyDescent="0.2">
      <c r="A378" s="94">
        <f t="shared" si="15"/>
        <v>359</v>
      </c>
      <c r="B378" s="202">
        <f t="shared" si="16"/>
        <v>0</v>
      </c>
      <c r="C378" s="438"/>
      <c r="D378" s="181"/>
      <c r="E378" s="181"/>
      <c r="F378" s="4"/>
      <c r="G378" s="60"/>
      <c r="H378" s="83"/>
      <c r="I378" s="10"/>
      <c r="L378" s="49">
        <f t="shared" si="17"/>
        <v>0</v>
      </c>
      <c r="M378" s="49">
        <f t="shared" si="18"/>
        <v>0</v>
      </c>
    </row>
    <row r="379" spans="1:13" x14ac:dyDescent="0.2">
      <c r="A379" s="94">
        <f t="shared" si="15"/>
        <v>360</v>
      </c>
      <c r="B379" s="202">
        <f t="shared" si="16"/>
        <v>0</v>
      </c>
      <c r="C379" s="438"/>
      <c r="D379" s="181"/>
      <c r="E379" s="181"/>
      <c r="F379" s="4"/>
      <c r="G379" s="60"/>
      <c r="H379" s="83"/>
      <c r="I379" s="10"/>
      <c r="L379" s="49">
        <f t="shared" si="17"/>
        <v>0</v>
      </c>
      <c r="M379" s="49">
        <f t="shared" si="18"/>
        <v>0</v>
      </c>
    </row>
    <row r="380" spans="1:13" x14ac:dyDescent="0.2">
      <c r="A380" s="94">
        <f t="shared" si="15"/>
        <v>361</v>
      </c>
      <c r="B380" s="202">
        <f t="shared" si="16"/>
        <v>0</v>
      </c>
      <c r="C380" s="438"/>
      <c r="D380" s="181"/>
      <c r="E380" s="181"/>
      <c r="F380" s="4"/>
      <c r="G380" s="60"/>
      <c r="H380" s="83"/>
      <c r="I380" s="10"/>
      <c r="L380" s="49">
        <f t="shared" si="17"/>
        <v>0</v>
      </c>
      <c r="M380" s="49">
        <f t="shared" si="18"/>
        <v>0</v>
      </c>
    </row>
    <row r="381" spans="1:13" x14ac:dyDescent="0.2">
      <c r="A381" s="94">
        <f t="shared" si="15"/>
        <v>362</v>
      </c>
      <c r="B381" s="202">
        <f t="shared" si="16"/>
        <v>0</v>
      </c>
      <c r="C381" s="438"/>
      <c r="D381" s="181"/>
      <c r="E381" s="181"/>
      <c r="F381" s="4"/>
      <c r="G381" s="60"/>
      <c r="H381" s="83"/>
      <c r="I381" s="10"/>
      <c r="L381" s="49">
        <f t="shared" si="17"/>
        <v>0</v>
      </c>
      <c r="M381" s="49">
        <f t="shared" si="18"/>
        <v>0</v>
      </c>
    </row>
    <row r="382" spans="1:13" x14ac:dyDescent="0.2">
      <c r="A382" s="94">
        <f t="shared" si="15"/>
        <v>363</v>
      </c>
      <c r="B382" s="202">
        <f t="shared" si="16"/>
        <v>0</v>
      </c>
      <c r="C382" s="438"/>
      <c r="D382" s="181"/>
      <c r="E382" s="181"/>
      <c r="F382" s="4"/>
      <c r="G382" s="60"/>
      <c r="H382" s="83"/>
      <c r="I382" s="10"/>
      <c r="L382" s="49">
        <f t="shared" si="17"/>
        <v>0</v>
      </c>
      <c r="M382" s="49">
        <f t="shared" si="18"/>
        <v>0</v>
      </c>
    </row>
    <row r="383" spans="1:13" x14ac:dyDescent="0.2">
      <c r="A383" s="94">
        <f t="shared" si="15"/>
        <v>364</v>
      </c>
      <c r="B383" s="202">
        <f t="shared" si="16"/>
        <v>0</v>
      </c>
      <c r="C383" s="438"/>
      <c r="D383" s="181"/>
      <c r="E383" s="181"/>
      <c r="F383" s="4"/>
      <c r="G383" s="60"/>
      <c r="H383" s="83"/>
      <c r="I383" s="10"/>
      <c r="L383" s="49">
        <f t="shared" si="17"/>
        <v>0</v>
      </c>
      <c r="M383" s="49">
        <f t="shared" si="18"/>
        <v>0</v>
      </c>
    </row>
    <row r="384" spans="1:13" x14ac:dyDescent="0.2">
      <c r="A384" s="94">
        <f t="shared" si="15"/>
        <v>365</v>
      </c>
      <c r="B384" s="202">
        <f t="shared" si="16"/>
        <v>0</v>
      </c>
      <c r="C384" s="438"/>
      <c r="D384" s="181"/>
      <c r="E384" s="181"/>
      <c r="F384" s="4"/>
      <c r="G384" s="60"/>
      <c r="H384" s="83"/>
      <c r="I384" s="10"/>
      <c r="L384" s="49">
        <f t="shared" si="17"/>
        <v>0</v>
      </c>
      <c r="M384" s="49">
        <f t="shared" si="18"/>
        <v>0</v>
      </c>
    </row>
    <row r="385" spans="1:13" x14ac:dyDescent="0.2">
      <c r="A385" s="94">
        <f t="shared" si="15"/>
        <v>366</v>
      </c>
      <c r="B385" s="202">
        <f t="shared" si="16"/>
        <v>0</v>
      </c>
      <c r="C385" s="438"/>
      <c r="D385" s="181"/>
      <c r="E385" s="181"/>
      <c r="F385" s="4"/>
      <c r="G385" s="60"/>
      <c r="H385" s="83"/>
      <c r="I385" s="10"/>
      <c r="L385" s="49">
        <f t="shared" si="17"/>
        <v>0</v>
      </c>
      <c r="M385" s="49">
        <f t="shared" si="18"/>
        <v>0</v>
      </c>
    </row>
    <row r="386" spans="1:13" x14ac:dyDescent="0.2">
      <c r="A386" s="94">
        <f t="shared" si="15"/>
        <v>367</v>
      </c>
      <c r="B386" s="202">
        <f t="shared" si="16"/>
        <v>0</v>
      </c>
      <c r="C386" s="438"/>
      <c r="D386" s="181"/>
      <c r="E386" s="181"/>
      <c r="F386" s="4"/>
      <c r="G386" s="60"/>
      <c r="H386" s="83"/>
      <c r="I386" s="10"/>
      <c r="L386" s="49">
        <f t="shared" si="17"/>
        <v>0</v>
      </c>
      <c r="M386" s="49">
        <f t="shared" si="18"/>
        <v>0</v>
      </c>
    </row>
    <row r="387" spans="1:13" x14ac:dyDescent="0.2">
      <c r="A387" s="94">
        <f t="shared" si="15"/>
        <v>368</v>
      </c>
      <c r="B387" s="202">
        <f t="shared" si="16"/>
        <v>0</v>
      </c>
      <c r="C387" s="438"/>
      <c r="D387" s="181"/>
      <c r="E387" s="181"/>
      <c r="F387" s="4"/>
      <c r="G387" s="60"/>
      <c r="H387" s="83"/>
      <c r="I387" s="10"/>
      <c r="L387" s="49">
        <f t="shared" si="17"/>
        <v>0</v>
      </c>
      <c r="M387" s="49">
        <f t="shared" si="18"/>
        <v>0</v>
      </c>
    </row>
    <row r="388" spans="1:13" x14ac:dyDescent="0.2">
      <c r="A388" s="94">
        <f t="shared" si="15"/>
        <v>369</v>
      </c>
      <c r="B388" s="202">
        <f t="shared" si="16"/>
        <v>0</v>
      </c>
      <c r="C388" s="438"/>
      <c r="D388" s="181"/>
      <c r="E388" s="181"/>
      <c r="F388" s="4"/>
      <c r="G388" s="60"/>
      <c r="H388" s="83"/>
      <c r="I388" s="10"/>
      <c r="L388" s="49">
        <f t="shared" si="17"/>
        <v>0</v>
      </c>
      <c r="M388" s="49">
        <f t="shared" si="18"/>
        <v>0</v>
      </c>
    </row>
    <row r="389" spans="1:13" x14ac:dyDescent="0.2">
      <c r="A389" s="94">
        <f t="shared" si="15"/>
        <v>370</v>
      </c>
      <c r="B389" s="202">
        <f t="shared" si="16"/>
        <v>0</v>
      </c>
      <c r="C389" s="438"/>
      <c r="D389" s="181"/>
      <c r="E389" s="181"/>
      <c r="F389" s="4"/>
      <c r="G389" s="60"/>
      <c r="H389" s="83"/>
      <c r="I389" s="10"/>
      <c r="L389" s="49">
        <f t="shared" si="17"/>
        <v>0</v>
      </c>
      <c r="M389" s="49">
        <f t="shared" si="18"/>
        <v>0</v>
      </c>
    </row>
    <row r="390" spans="1:13" x14ac:dyDescent="0.2">
      <c r="A390" s="94">
        <f t="shared" si="15"/>
        <v>371</v>
      </c>
      <c r="B390" s="202">
        <f t="shared" si="16"/>
        <v>0</v>
      </c>
      <c r="C390" s="438"/>
      <c r="D390" s="181"/>
      <c r="E390" s="181"/>
      <c r="F390" s="4"/>
      <c r="G390" s="60"/>
      <c r="H390" s="83"/>
      <c r="I390" s="10"/>
      <c r="L390" s="49">
        <f t="shared" si="17"/>
        <v>0</v>
      </c>
      <c r="M390" s="49">
        <f t="shared" si="18"/>
        <v>0</v>
      </c>
    </row>
    <row r="391" spans="1:13" x14ac:dyDescent="0.2">
      <c r="A391" s="94">
        <f t="shared" si="15"/>
        <v>372</v>
      </c>
      <c r="B391" s="202">
        <f t="shared" si="16"/>
        <v>0</v>
      </c>
      <c r="C391" s="438"/>
      <c r="D391" s="181"/>
      <c r="E391" s="181"/>
      <c r="F391" s="4"/>
      <c r="G391" s="60"/>
      <c r="H391" s="83"/>
      <c r="I391" s="10"/>
      <c r="L391" s="49">
        <f t="shared" si="17"/>
        <v>0</v>
      </c>
      <c r="M391" s="49">
        <f t="shared" si="18"/>
        <v>0</v>
      </c>
    </row>
    <row r="392" spans="1:13" x14ac:dyDescent="0.2">
      <c r="A392" s="94">
        <f t="shared" si="15"/>
        <v>373</v>
      </c>
      <c r="B392" s="202">
        <f t="shared" si="16"/>
        <v>0</v>
      </c>
      <c r="C392" s="438"/>
      <c r="D392" s="181"/>
      <c r="E392" s="181"/>
      <c r="F392" s="4"/>
      <c r="G392" s="60"/>
      <c r="H392" s="83"/>
      <c r="I392" s="10"/>
      <c r="L392" s="49">
        <f t="shared" si="17"/>
        <v>0</v>
      </c>
      <c r="M392" s="49">
        <f t="shared" si="18"/>
        <v>0</v>
      </c>
    </row>
    <row r="393" spans="1:13" x14ac:dyDescent="0.2">
      <c r="A393" s="94">
        <f t="shared" si="15"/>
        <v>374</v>
      </c>
      <c r="B393" s="202">
        <f t="shared" si="16"/>
        <v>0</v>
      </c>
      <c r="C393" s="438"/>
      <c r="D393" s="181"/>
      <c r="E393" s="181"/>
      <c r="F393" s="4"/>
      <c r="G393" s="60"/>
      <c r="H393" s="83"/>
      <c r="I393" s="10"/>
      <c r="L393" s="49">
        <f t="shared" si="17"/>
        <v>0</v>
      </c>
      <c r="M393" s="49">
        <f t="shared" si="18"/>
        <v>0</v>
      </c>
    </row>
    <row r="394" spans="1:13" x14ac:dyDescent="0.2">
      <c r="A394" s="94">
        <f t="shared" si="15"/>
        <v>375</v>
      </c>
      <c r="B394" s="202">
        <f t="shared" si="16"/>
        <v>0</v>
      </c>
      <c r="C394" s="438"/>
      <c r="D394" s="181"/>
      <c r="E394" s="181"/>
      <c r="F394" s="4"/>
      <c r="G394" s="60"/>
      <c r="H394" s="83"/>
      <c r="I394" s="10"/>
      <c r="L394" s="49">
        <f t="shared" si="17"/>
        <v>0</v>
      </c>
      <c r="M394" s="49">
        <f t="shared" si="18"/>
        <v>0</v>
      </c>
    </row>
    <row r="395" spans="1:13" x14ac:dyDescent="0.2">
      <c r="A395" s="94">
        <f t="shared" si="15"/>
        <v>376</v>
      </c>
      <c r="B395" s="202">
        <f t="shared" si="16"/>
        <v>0</v>
      </c>
      <c r="C395" s="438"/>
      <c r="D395" s="181"/>
      <c r="E395" s="181"/>
      <c r="F395" s="4"/>
      <c r="G395" s="60"/>
      <c r="H395" s="83"/>
      <c r="I395" s="10"/>
      <c r="L395" s="49">
        <f t="shared" si="17"/>
        <v>0</v>
      </c>
      <c r="M395" s="49">
        <f t="shared" si="18"/>
        <v>0</v>
      </c>
    </row>
    <row r="396" spans="1:13" x14ac:dyDescent="0.2">
      <c r="A396" s="94">
        <f t="shared" si="15"/>
        <v>377</v>
      </c>
      <c r="B396" s="202">
        <f t="shared" si="16"/>
        <v>0</v>
      </c>
      <c r="C396" s="438"/>
      <c r="D396" s="181"/>
      <c r="E396" s="181"/>
      <c r="F396" s="4"/>
      <c r="G396" s="60"/>
      <c r="H396" s="83"/>
      <c r="I396" s="10"/>
      <c r="L396" s="49">
        <f t="shared" si="17"/>
        <v>0</v>
      </c>
      <c r="M396" s="49">
        <f t="shared" si="18"/>
        <v>0</v>
      </c>
    </row>
    <row r="397" spans="1:13" x14ac:dyDescent="0.2">
      <c r="A397" s="94">
        <f t="shared" si="15"/>
        <v>378</v>
      </c>
      <c r="B397" s="202">
        <f t="shared" si="16"/>
        <v>0</v>
      </c>
      <c r="C397" s="438"/>
      <c r="D397" s="181"/>
      <c r="E397" s="181"/>
      <c r="F397" s="4"/>
      <c r="G397" s="60"/>
      <c r="H397" s="83"/>
      <c r="I397" s="10"/>
      <c r="L397" s="49">
        <f t="shared" si="17"/>
        <v>0</v>
      </c>
      <c r="M397" s="49">
        <f t="shared" si="18"/>
        <v>0</v>
      </c>
    </row>
    <row r="398" spans="1:13" x14ac:dyDescent="0.2">
      <c r="A398" s="94">
        <f t="shared" si="15"/>
        <v>379</v>
      </c>
      <c r="B398" s="202">
        <f t="shared" si="16"/>
        <v>0</v>
      </c>
      <c r="C398" s="438"/>
      <c r="D398" s="181"/>
      <c r="E398" s="181"/>
      <c r="F398" s="4"/>
      <c r="G398" s="60"/>
      <c r="H398" s="83"/>
      <c r="I398" s="10"/>
      <c r="L398" s="49">
        <f t="shared" si="17"/>
        <v>0</v>
      </c>
      <c r="M398" s="49">
        <f t="shared" si="18"/>
        <v>0</v>
      </c>
    </row>
    <row r="399" spans="1:13" x14ac:dyDescent="0.2">
      <c r="A399" s="94">
        <f t="shared" si="15"/>
        <v>380</v>
      </c>
      <c r="B399" s="202">
        <f t="shared" si="16"/>
        <v>0</v>
      </c>
      <c r="C399" s="438"/>
      <c r="D399" s="181"/>
      <c r="E399" s="181"/>
      <c r="F399" s="4"/>
      <c r="G399" s="60"/>
      <c r="H399" s="83"/>
      <c r="I399" s="10"/>
      <c r="L399" s="49">
        <f t="shared" si="17"/>
        <v>0</v>
      </c>
      <c r="M399" s="49">
        <f t="shared" si="18"/>
        <v>0</v>
      </c>
    </row>
    <row r="400" spans="1:13" x14ac:dyDescent="0.2">
      <c r="A400" s="94">
        <f t="shared" si="15"/>
        <v>381</v>
      </c>
      <c r="B400" s="202">
        <f t="shared" si="16"/>
        <v>0</v>
      </c>
      <c r="C400" s="438"/>
      <c r="D400" s="181"/>
      <c r="E400" s="181"/>
      <c r="F400" s="4"/>
      <c r="G400" s="60"/>
      <c r="H400" s="83"/>
      <c r="I400" s="10"/>
      <c r="L400" s="49">
        <f t="shared" si="17"/>
        <v>0</v>
      </c>
      <c r="M400" s="49">
        <f t="shared" si="18"/>
        <v>0</v>
      </c>
    </row>
    <row r="401" spans="1:13" x14ac:dyDescent="0.2">
      <c r="A401" s="94">
        <f t="shared" si="15"/>
        <v>382</v>
      </c>
      <c r="B401" s="202">
        <f t="shared" si="16"/>
        <v>0</v>
      </c>
      <c r="C401" s="438"/>
      <c r="D401" s="181"/>
      <c r="E401" s="181"/>
      <c r="F401" s="4"/>
      <c r="G401" s="60"/>
      <c r="H401" s="83"/>
      <c r="I401" s="10"/>
      <c r="L401" s="49">
        <f t="shared" si="17"/>
        <v>0</v>
      </c>
      <c r="M401" s="49">
        <f t="shared" si="18"/>
        <v>0</v>
      </c>
    </row>
    <row r="402" spans="1:13" x14ac:dyDescent="0.2">
      <c r="A402" s="94">
        <f t="shared" si="15"/>
        <v>383</v>
      </c>
      <c r="B402" s="202">
        <f t="shared" si="16"/>
        <v>0</v>
      </c>
      <c r="C402" s="438"/>
      <c r="D402" s="181"/>
      <c r="E402" s="181"/>
      <c r="F402" s="4"/>
      <c r="G402" s="60"/>
      <c r="H402" s="83"/>
      <c r="I402" s="10"/>
      <c r="L402" s="49">
        <f t="shared" si="17"/>
        <v>0</v>
      </c>
      <c r="M402" s="49">
        <f t="shared" si="18"/>
        <v>0</v>
      </c>
    </row>
    <row r="403" spans="1:13" x14ac:dyDescent="0.2">
      <c r="A403" s="94">
        <f t="shared" si="15"/>
        <v>384</v>
      </c>
      <c r="B403" s="202">
        <f t="shared" si="16"/>
        <v>0</v>
      </c>
      <c r="C403" s="438"/>
      <c r="D403" s="181"/>
      <c r="E403" s="181"/>
      <c r="F403" s="4"/>
      <c r="G403" s="60"/>
      <c r="H403" s="83"/>
      <c r="I403" s="10"/>
      <c r="L403" s="49">
        <f t="shared" si="17"/>
        <v>0</v>
      </c>
      <c r="M403" s="49">
        <f t="shared" si="18"/>
        <v>0</v>
      </c>
    </row>
    <row r="404" spans="1:13" x14ac:dyDescent="0.2">
      <c r="A404" s="94">
        <f t="shared" si="15"/>
        <v>385</v>
      </c>
      <c r="B404" s="202">
        <f t="shared" si="16"/>
        <v>0</v>
      </c>
      <c r="C404" s="438"/>
      <c r="D404" s="181"/>
      <c r="E404" s="181"/>
      <c r="F404" s="4"/>
      <c r="G404" s="60"/>
      <c r="H404" s="83"/>
      <c r="I404" s="10"/>
      <c r="L404" s="49">
        <f t="shared" si="17"/>
        <v>0</v>
      </c>
      <c r="M404" s="49">
        <f t="shared" si="18"/>
        <v>0</v>
      </c>
    </row>
    <row r="405" spans="1:13" x14ac:dyDescent="0.2">
      <c r="A405" s="94">
        <f t="shared" si="15"/>
        <v>386</v>
      </c>
      <c r="B405" s="202">
        <f t="shared" si="16"/>
        <v>0</v>
      </c>
      <c r="C405" s="438"/>
      <c r="D405" s="181"/>
      <c r="E405" s="181"/>
      <c r="F405" s="4"/>
      <c r="G405" s="60"/>
      <c r="H405" s="83"/>
      <c r="I405" s="10"/>
      <c r="L405" s="49">
        <f t="shared" si="17"/>
        <v>0</v>
      </c>
      <c r="M405" s="49">
        <f t="shared" si="18"/>
        <v>0</v>
      </c>
    </row>
    <row r="406" spans="1:13" x14ac:dyDescent="0.2">
      <c r="A406" s="94">
        <f t="shared" si="15"/>
        <v>387</v>
      </c>
      <c r="B406" s="202">
        <f t="shared" si="16"/>
        <v>0</v>
      </c>
      <c r="C406" s="438"/>
      <c r="D406" s="181"/>
      <c r="E406" s="181"/>
      <c r="F406" s="4"/>
      <c r="G406" s="60"/>
      <c r="H406" s="83"/>
      <c r="I406" s="10"/>
      <c r="L406" s="49">
        <f t="shared" si="17"/>
        <v>0</v>
      </c>
      <c r="M406" s="49">
        <f t="shared" si="18"/>
        <v>0</v>
      </c>
    </row>
    <row r="407" spans="1:13" x14ac:dyDescent="0.2">
      <c r="A407" s="94">
        <f t="shared" si="15"/>
        <v>388</v>
      </c>
      <c r="B407" s="202">
        <f t="shared" si="16"/>
        <v>0</v>
      </c>
      <c r="C407" s="438"/>
      <c r="D407" s="181"/>
      <c r="E407" s="181"/>
      <c r="F407" s="4"/>
      <c r="G407" s="60"/>
      <c r="H407" s="83"/>
      <c r="I407" s="10"/>
      <c r="L407" s="49">
        <f t="shared" si="17"/>
        <v>0</v>
      </c>
      <c r="M407" s="49">
        <f t="shared" si="18"/>
        <v>0</v>
      </c>
    </row>
    <row r="408" spans="1:13" x14ac:dyDescent="0.2">
      <c r="A408" s="94">
        <f t="shared" si="15"/>
        <v>389</v>
      </c>
      <c r="B408" s="202">
        <f t="shared" si="16"/>
        <v>0</v>
      </c>
      <c r="C408" s="438"/>
      <c r="D408" s="181"/>
      <c r="E408" s="181"/>
      <c r="F408" s="4"/>
      <c r="G408" s="60"/>
      <c r="H408" s="83"/>
      <c r="I408" s="10"/>
      <c r="L408" s="49">
        <f t="shared" si="17"/>
        <v>0</v>
      </c>
      <c r="M408" s="49">
        <f t="shared" si="18"/>
        <v>0</v>
      </c>
    </row>
    <row r="409" spans="1:13" x14ac:dyDescent="0.2">
      <c r="A409" s="94">
        <f t="shared" si="15"/>
        <v>390</v>
      </c>
      <c r="B409" s="202">
        <f t="shared" si="16"/>
        <v>0</v>
      </c>
      <c r="C409" s="438"/>
      <c r="D409" s="181"/>
      <c r="E409" s="181"/>
      <c r="F409" s="4"/>
      <c r="G409" s="60"/>
      <c r="H409" s="83"/>
      <c r="I409" s="10"/>
      <c r="L409" s="49">
        <f t="shared" si="17"/>
        <v>0</v>
      </c>
      <c r="M409" s="49">
        <f t="shared" si="18"/>
        <v>0</v>
      </c>
    </row>
    <row r="410" spans="1:13" x14ac:dyDescent="0.2">
      <c r="A410" s="94">
        <f t="shared" si="15"/>
        <v>391</v>
      </c>
      <c r="B410" s="202">
        <f t="shared" si="16"/>
        <v>0</v>
      </c>
      <c r="C410" s="438"/>
      <c r="D410" s="181"/>
      <c r="E410" s="181"/>
      <c r="F410" s="4"/>
      <c r="G410" s="60"/>
      <c r="H410" s="83"/>
      <c r="I410" s="10"/>
      <c r="L410" s="49">
        <f t="shared" si="17"/>
        <v>0</v>
      </c>
      <c r="M410" s="49">
        <f t="shared" si="18"/>
        <v>0</v>
      </c>
    </row>
    <row r="411" spans="1:13" x14ac:dyDescent="0.2">
      <c r="A411" s="94">
        <f t="shared" si="15"/>
        <v>392</v>
      </c>
      <c r="B411" s="202">
        <f t="shared" si="16"/>
        <v>0</v>
      </c>
      <c r="C411" s="438"/>
      <c r="D411" s="181"/>
      <c r="E411" s="181"/>
      <c r="F411" s="4"/>
      <c r="G411" s="60"/>
      <c r="H411" s="83"/>
      <c r="I411" s="10"/>
      <c r="L411" s="49">
        <f t="shared" si="17"/>
        <v>0</v>
      </c>
      <c r="M411" s="49">
        <f t="shared" si="18"/>
        <v>0</v>
      </c>
    </row>
    <row r="412" spans="1:13" x14ac:dyDescent="0.2">
      <c r="A412" s="94">
        <f t="shared" si="15"/>
        <v>393</v>
      </c>
      <c r="B412" s="202">
        <f t="shared" si="16"/>
        <v>0</v>
      </c>
      <c r="C412" s="438"/>
      <c r="D412" s="181"/>
      <c r="E412" s="181"/>
      <c r="F412" s="4"/>
      <c r="G412" s="60"/>
      <c r="H412" s="83"/>
      <c r="I412" s="10"/>
      <c r="L412" s="49">
        <f t="shared" si="17"/>
        <v>0</v>
      </c>
      <c r="M412" s="49">
        <f t="shared" si="18"/>
        <v>0</v>
      </c>
    </row>
    <row r="413" spans="1:13" x14ac:dyDescent="0.2">
      <c r="A413" s="94">
        <f t="shared" si="15"/>
        <v>394</v>
      </c>
      <c r="B413" s="202">
        <f t="shared" si="16"/>
        <v>0</v>
      </c>
      <c r="C413" s="438"/>
      <c r="D413" s="181"/>
      <c r="E413" s="181"/>
      <c r="F413" s="4"/>
      <c r="G413" s="60"/>
      <c r="H413" s="83"/>
      <c r="I413" s="10"/>
      <c r="L413" s="49">
        <f t="shared" si="17"/>
        <v>0</v>
      </c>
      <c r="M413" s="49">
        <f t="shared" si="18"/>
        <v>0</v>
      </c>
    </row>
    <row r="414" spans="1:13" x14ac:dyDescent="0.2">
      <c r="A414" s="94">
        <f t="shared" si="15"/>
        <v>395</v>
      </c>
      <c r="B414" s="202">
        <f t="shared" si="16"/>
        <v>0</v>
      </c>
      <c r="C414" s="438"/>
      <c r="D414" s="181"/>
      <c r="E414" s="181"/>
      <c r="F414" s="4"/>
      <c r="G414" s="60"/>
      <c r="H414" s="83"/>
      <c r="I414" s="10"/>
      <c r="L414" s="49">
        <f t="shared" si="17"/>
        <v>0</v>
      </c>
      <c r="M414" s="49">
        <f t="shared" si="18"/>
        <v>0</v>
      </c>
    </row>
    <row r="415" spans="1:13" x14ac:dyDescent="0.2">
      <c r="A415" s="94">
        <f t="shared" si="15"/>
        <v>396</v>
      </c>
      <c r="B415" s="202">
        <f t="shared" si="16"/>
        <v>0</v>
      </c>
      <c r="C415" s="438"/>
      <c r="D415" s="181"/>
      <c r="E415" s="181"/>
      <c r="F415" s="4"/>
      <c r="G415" s="60"/>
      <c r="H415" s="83"/>
      <c r="I415" s="10"/>
      <c r="L415" s="49">
        <f t="shared" si="17"/>
        <v>0</v>
      </c>
      <c r="M415" s="49">
        <f t="shared" si="18"/>
        <v>0</v>
      </c>
    </row>
    <row r="416" spans="1:13" x14ac:dyDescent="0.2">
      <c r="A416" s="94">
        <f t="shared" si="15"/>
        <v>397</v>
      </c>
      <c r="B416" s="202">
        <f t="shared" si="16"/>
        <v>0</v>
      </c>
      <c r="C416" s="438"/>
      <c r="D416" s="181"/>
      <c r="E416" s="181"/>
      <c r="F416" s="4"/>
      <c r="G416" s="60"/>
      <c r="H416" s="83"/>
      <c r="I416" s="10"/>
      <c r="L416" s="49">
        <f t="shared" si="17"/>
        <v>0</v>
      </c>
      <c r="M416" s="49">
        <f t="shared" si="18"/>
        <v>0</v>
      </c>
    </row>
    <row r="417" spans="1:13" x14ac:dyDescent="0.2">
      <c r="A417" s="94">
        <f t="shared" si="15"/>
        <v>398</v>
      </c>
      <c r="B417" s="202">
        <f t="shared" si="16"/>
        <v>0</v>
      </c>
      <c r="C417" s="438"/>
      <c r="D417" s="181"/>
      <c r="E417" s="181"/>
      <c r="F417" s="4"/>
      <c r="G417" s="60"/>
      <c r="H417" s="83"/>
      <c r="I417" s="10"/>
      <c r="L417" s="49">
        <f t="shared" si="17"/>
        <v>0</v>
      </c>
      <c r="M417" s="49">
        <f t="shared" si="18"/>
        <v>0</v>
      </c>
    </row>
    <row r="418" spans="1:13" x14ac:dyDescent="0.2">
      <c r="A418" s="94">
        <f t="shared" si="15"/>
        <v>399</v>
      </c>
      <c r="B418" s="202">
        <f t="shared" si="16"/>
        <v>0</v>
      </c>
      <c r="C418" s="438"/>
      <c r="D418" s="181"/>
      <c r="E418" s="181"/>
      <c r="F418" s="4"/>
      <c r="G418" s="60"/>
      <c r="H418" s="83"/>
      <c r="I418" s="10"/>
      <c r="L418" s="49">
        <f t="shared" si="17"/>
        <v>0</v>
      </c>
      <c r="M418" s="49">
        <f t="shared" si="18"/>
        <v>0</v>
      </c>
    </row>
    <row r="419" spans="1:13" x14ac:dyDescent="0.2">
      <c r="A419" s="94">
        <f t="shared" si="15"/>
        <v>400</v>
      </c>
      <c r="B419" s="202">
        <f t="shared" si="16"/>
        <v>0</v>
      </c>
      <c r="C419" s="438"/>
      <c r="D419" s="181"/>
      <c r="E419" s="181"/>
      <c r="F419" s="4"/>
      <c r="G419" s="60"/>
      <c r="H419" s="83"/>
      <c r="I419" s="10"/>
      <c r="L419" s="49">
        <f t="shared" si="17"/>
        <v>0</v>
      </c>
      <c r="M419" s="49">
        <f t="shared" si="18"/>
        <v>0</v>
      </c>
    </row>
    <row r="420" spans="1:13" x14ac:dyDescent="0.2">
      <c r="A420" s="94">
        <f t="shared" si="15"/>
        <v>401</v>
      </c>
      <c r="B420" s="202">
        <f t="shared" si="16"/>
        <v>0</v>
      </c>
      <c r="C420" s="438"/>
      <c r="D420" s="181"/>
      <c r="E420" s="181"/>
      <c r="F420" s="4"/>
      <c r="G420" s="60"/>
      <c r="H420" s="83"/>
      <c r="I420" s="10"/>
      <c r="L420" s="49">
        <f t="shared" si="17"/>
        <v>0</v>
      </c>
      <c r="M420" s="49">
        <f t="shared" si="18"/>
        <v>0</v>
      </c>
    </row>
    <row r="421" spans="1:13" x14ac:dyDescent="0.2">
      <c r="A421" s="94">
        <f t="shared" si="15"/>
        <v>402</v>
      </c>
      <c r="B421" s="202">
        <f t="shared" si="16"/>
        <v>0</v>
      </c>
      <c r="C421" s="438"/>
      <c r="D421" s="181"/>
      <c r="E421" s="181"/>
      <c r="F421" s="4"/>
      <c r="G421" s="60"/>
      <c r="H421" s="83"/>
      <c r="I421" s="10"/>
      <c r="L421" s="49">
        <f t="shared" si="17"/>
        <v>0</v>
      </c>
      <c r="M421" s="49">
        <f t="shared" si="18"/>
        <v>0</v>
      </c>
    </row>
    <row r="422" spans="1:13" x14ac:dyDescent="0.2">
      <c r="A422" s="94">
        <f t="shared" si="15"/>
        <v>403</v>
      </c>
      <c r="B422" s="202">
        <f t="shared" si="16"/>
        <v>0</v>
      </c>
      <c r="C422" s="438"/>
      <c r="D422" s="181"/>
      <c r="E422" s="181"/>
      <c r="F422" s="4"/>
      <c r="G422" s="60"/>
      <c r="H422" s="83"/>
      <c r="I422" s="10"/>
      <c r="L422" s="49">
        <f t="shared" si="17"/>
        <v>0</v>
      </c>
      <c r="M422" s="49">
        <f t="shared" si="18"/>
        <v>0</v>
      </c>
    </row>
    <row r="423" spans="1:13" x14ac:dyDescent="0.2">
      <c r="A423" s="94">
        <f t="shared" si="15"/>
        <v>404</v>
      </c>
      <c r="B423" s="202">
        <f t="shared" si="16"/>
        <v>0</v>
      </c>
      <c r="C423" s="438"/>
      <c r="D423" s="181"/>
      <c r="E423" s="181"/>
      <c r="F423" s="4"/>
      <c r="G423" s="60"/>
      <c r="H423" s="83"/>
      <c r="I423" s="10"/>
      <c r="L423" s="49">
        <f t="shared" si="17"/>
        <v>0</v>
      </c>
      <c r="M423" s="49">
        <f t="shared" si="18"/>
        <v>0</v>
      </c>
    </row>
    <row r="424" spans="1:13" x14ac:dyDescent="0.2">
      <c r="A424" s="94">
        <f t="shared" si="15"/>
        <v>405</v>
      </c>
      <c r="B424" s="202">
        <f t="shared" si="16"/>
        <v>0</v>
      </c>
      <c r="C424" s="438"/>
      <c r="D424" s="181"/>
      <c r="E424" s="181"/>
      <c r="F424" s="4"/>
      <c r="G424" s="60"/>
      <c r="H424" s="83"/>
      <c r="I424" s="10"/>
      <c r="L424" s="49">
        <f t="shared" si="17"/>
        <v>0</v>
      </c>
      <c r="M424" s="49">
        <f t="shared" si="18"/>
        <v>0</v>
      </c>
    </row>
    <row r="425" spans="1:13" x14ac:dyDescent="0.2">
      <c r="A425" s="94">
        <f t="shared" si="15"/>
        <v>406</v>
      </c>
      <c r="B425" s="202">
        <f t="shared" si="16"/>
        <v>0</v>
      </c>
      <c r="C425" s="438"/>
      <c r="D425" s="181"/>
      <c r="E425" s="181"/>
      <c r="F425" s="4"/>
      <c r="G425" s="60"/>
      <c r="H425" s="83"/>
      <c r="I425" s="10"/>
      <c r="L425" s="49">
        <f t="shared" si="17"/>
        <v>0</v>
      </c>
      <c r="M425" s="49">
        <f t="shared" si="18"/>
        <v>0</v>
      </c>
    </row>
    <row r="426" spans="1:13" x14ac:dyDescent="0.2">
      <c r="A426" s="94">
        <f t="shared" si="15"/>
        <v>407</v>
      </c>
      <c r="B426" s="202">
        <f t="shared" si="16"/>
        <v>0</v>
      </c>
      <c r="C426" s="438"/>
      <c r="D426" s="181"/>
      <c r="E426" s="181"/>
      <c r="F426" s="4"/>
      <c r="G426" s="60"/>
      <c r="H426" s="83"/>
      <c r="I426" s="10"/>
      <c r="L426" s="49">
        <f t="shared" si="17"/>
        <v>0</v>
      </c>
      <c r="M426" s="49">
        <f t="shared" si="18"/>
        <v>0</v>
      </c>
    </row>
    <row r="427" spans="1:13" x14ac:dyDescent="0.2">
      <c r="A427" s="94">
        <f t="shared" si="15"/>
        <v>408</v>
      </c>
      <c r="B427" s="202">
        <f t="shared" si="16"/>
        <v>0</v>
      </c>
      <c r="C427" s="438"/>
      <c r="D427" s="181"/>
      <c r="E427" s="181"/>
      <c r="F427" s="4"/>
      <c r="G427" s="60"/>
      <c r="H427" s="83"/>
      <c r="I427" s="10"/>
      <c r="L427" s="49">
        <f t="shared" si="17"/>
        <v>0</v>
      </c>
      <c r="M427" s="49">
        <f t="shared" si="18"/>
        <v>0</v>
      </c>
    </row>
    <row r="428" spans="1:13" x14ac:dyDescent="0.2">
      <c r="A428" s="94">
        <f t="shared" si="15"/>
        <v>409</v>
      </c>
      <c r="B428" s="202">
        <f t="shared" si="16"/>
        <v>0</v>
      </c>
      <c r="C428" s="438"/>
      <c r="D428" s="181"/>
      <c r="E428" s="181"/>
      <c r="F428" s="4"/>
      <c r="G428" s="60"/>
      <c r="H428" s="83"/>
      <c r="I428" s="10"/>
      <c r="L428" s="49">
        <f t="shared" si="17"/>
        <v>0</v>
      </c>
      <c r="M428" s="49">
        <f t="shared" si="18"/>
        <v>0</v>
      </c>
    </row>
    <row r="429" spans="1:13" x14ac:dyDescent="0.2">
      <c r="A429" s="94">
        <f t="shared" si="15"/>
        <v>410</v>
      </c>
      <c r="B429" s="202">
        <f t="shared" si="16"/>
        <v>0</v>
      </c>
      <c r="C429" s="438"/>
      <c r="D429" s="181"/>
      <c r="E429" s="181"/>
      <c r="F429" s="4"/>
      <c r="G429" s="60"/>
      <c r="H429" s="83"/>
      <c r="I429" s="10"/>
      <c r="L429" s="49">
        <f t="shared" si="17"/>
        <v>0</v>
      </c>
      <c r="M429" s="49">
        <f t="shared" si="18"/>
        <v>0</v>
      </c>
    </row>
    <row r="430" spans="1:13" x14ac:dyDescent="0.2">
      <c r="A430" s="94">
        <f t="shared" si="15"/>
        <v>411</v>
      </c>
      <c r="B430" s="202">
        <f t="shared" si="16"/>
        <v>0</v>
      </c>
      <c r="C430" s="438"/>
      <c r="D430" s="181"/>
      <c r="E430" s="181"/>
      <c r="F430" s="4"/>
      <c r="G430" s="60"/>
      <c r="H430" s="83"/>
      <c r="I430" s="10"/>
      <c r="L430" s="49">
        <f t="shared" si="17"/>
        <v>0</v>
      </c>
      <c r="M430" s="49">
        <f t="shared" si="18"/>
        <v>0</v>
      </c>
    </row>
    <row r="431" spans="1:13" x14ac:dyDescent="0.2">
      <c r="A431" s="94">
        <f t="shared" si="15"/>
        <v>412</v>
      </c>
      <c r="B431" s="202">
        <f t="shared" si="16"/>
        <v>0</v>
      </c>
      <c r="C431" s="438"/>
      <c r="D431" s="181"/>
      <c r="E431" s="181"/>
      <c r="F431" s="4"/>
      <c r="G431" s="60"/>
      <c r="H431" s="83"/>
      <c r="I431" s="10"/>
      <c r="L431" s="49">
        <f t="shared" si="17"/>
        <v>0</v>
      </c>
      <c r="M431" s="49">
        <f t="shared" si="18"/>
        <v>0</v>
      </c>
    </row>
    <row r="432" spans="1:13" x14ac:dyDescent="0.2">
      <c r="A432" s="94">
        <f t="shared" si="15"/>
        <v>413</v>
      </c>
      <c r="B432" s="202">
        <f t="shared" si="16"/>
        <v>0</v>
      </c>
      <c r="C432" s="438"/>
      <c r="D432" s="181"/>
      <c r="E432" s="181"/>
      <c r="F432" s="4"/>
      <c r="G432" s="60"/>
      <c r="H432" s="83"/>
      <c r="I432" s="10"/>
      <c r="L432" s="49">
        <f t="shared" si="17"/>
        <v>0</v>
      </c>
      <c r="M432" s="49">
        <f t="shared" si="18"/>
        <v>0</v>
      </c>
    </row>
    <row r="433" spans="1:13" x14ac:dyDescent="0.2">
      <c r="A433" s="94">
        <f t="shared" si="15"/>
        <v>414</v>
      </c>
      <c r="B433" s="202">
        <f t="shared" si="16"/>
        <v>0</v>
      </c>
      <c r="C433" s="438"/>
      <c r="D433" s="181"/>
      <c r="E433" s="181"/>
      <c r="F433" s="4"/>
      <c r="G433" s="60"/>
      <c r="H433" s="83"/>
      <c r="I433" s="10"/>
      <c r="L433" s="49">
        <f t="shared" si="17"/>
        <v>0</v>
      </c>
      <c r="M433" s="49">
        <f t="shared" si="18"/>
        <v>0</v>
      </c>
    </row>
    <row r="434" spans="1:13" x14ac:dyDescent="0.2">
      <c r="A434" s="94">
        <f t="shared" si="15"/>
        <v>415</v>
      </c>
      <c r="B434" s="202">
        <f t="shared" si="16"/>
        <v>0</v>
      </c>
      <c r="C434" s="438"/>
      <c r="D434" s="181"/>
      <c r="E434" s="181"/>
      <c r="F434" s="4"/>
      <c r="G434" s="60"/>
      <c r="H434" s="83"/>
      <c r="I434" s="10"/>
      <c r="L434" s="49">
        <f t="shared" si="17"/>
        <v>0</v>
      </c>
      <c r="M434" s="49">
        <f t="shared" si="18"/>
        <v>0</v>
      </c>
    </row>
    <row r="435" spans="1:13" x14ac:dyDescent="0.2">
      <c r="A435" s="94">
        <f t="shared" si="15"/>
        <v>416</v>
      </c>
      <c r="B435" s="202">
        <f t="shared" si="16"/>
        <v>0</v>
      </c>
      <c r="C435" s="438"/>
      <c r="D435" s="181"/>
      <c r="E435" s="181"/>
      <c r="F435" s="4"/>
      <c r="G435" s="60"/>
      <c r="H435" s="83"/>
      <c r="I435" s="10"/>
      <c r="L435" s="49">
        <f t="shared" si="17"/>
        <v>0</v>
      </c>
      <c r="M435" s="49">
        <f t="shared" si="18"/>
        <v>0</v>
      </c>
    </row>
    <row r="436" spans="1:13" x14ac:dyDescent="0.2">
      <c r="A436" s="94">
        <f t="shared" si="15"/>
        <v>417</v>
      </c>
      <c r="B436" s="202">
        <f t="shared" si="16"/>
        <v>0</v>
      </c>
      <c r="C436" s="438"/>
      <c r="D436" s="181"/>
      <c r="E436" s="181"/>
      <c r="F436" s="4"/>
      <c r="G436" s="60"/>
      <c r="H436" s="83"/>
      <c r="I436" s="10"/>
      <c r="L436" s="49">
        <f t="shared" si="17"/>
        <v>0</v>
      </c>
      <c r="M436" s="49">
        <f t="shared" si="18"/>
        <v>0</v>
      </c>
    </row>
    <row r="437" spans="1:13" x14ac:dyDescent="0.2">
      <c r="A437" s="94">
        <f t="shared" si="15"/>
        <v>418</v>
      </c>
      <c r="B437" s="202">
        <f t="shared" si="16"/>
        <v>0</v>
      </c>
      <c r="C437" s="438"/>
      <c r="D437" s="181"/>
      <c r="E437" s="181"/>
      <c r="F437" s="4"/>
      <c r="G437" s="60"/>
      <c r="H437" s="83"/>
      <c r="I437" s="10"/>
      <c r="L437" s="49">
        <f t="shared" si="17"/>
        <v>0</v>
      </c>
      <c r="M437" s="49">
        <f t="shared" si="18"/>
        <v>0</v>
      </c>
    </row>
    <row r="438" spans="1:13" x14ac:dyDescent="0.2">
      <c r="A438" s="94">
        <f t="shared" si="15"/>
        <v>419</v>
      </c>
      <c r="B438" s="202">
        <f t="shared" si="16"/>
        <v>0</v>
      </c>
      <c r="C438" s="438"/>
      <c r="D438" s="181"/>
      <c r="E438" s="181"/>
      <c r="F438" s="4"/>
      <c r="G438" s="60"/>
      <c r="H438" s="83"/>
      <c r="I438" s="10"/>
      <c r="L438" s="49">
        <f t="shared" si="17"/>
        <v>0</v>
      </c>
      <c r="M438" s="49">
        <f t="shared" si="18"/>
        <v>0</v>
      </c>
    </row>
    <row r="439" spans="1:13" x14ac:dyDescent="0.2">
      <c r="A439" s="94">
        <f t="shared" si="15"/>
        <v>420</v>
      </c>
      <c r="B439" s="202">
        <f t="shared" si="16"/>
        <v>0</v>
      </c>
      <c r="C439" s="438"/>
      <c r="D439" s="181"/>
      <c r="E439" s="181"/>
      <c r="F439" s="4"/>
      <c r="G439" s="60"/>
      <c r="H439" s="83"/>
      <c r="I439" s="10"/>
      <c r="L439" s="49">
        <f t="shared" si="17"/>
        <v>0</v>
      </c>
      <c r="M439" s="49">
        <f t="shared" si="18"/>
        <v>0</v>
      </c>
    </row>
    <row r="440" spans="1:13" x14ac:dyDescent="0.2">
      <c r="A440" s="94">
        <f t="shared" si="15"/>
        <v>421</v>
      </c>
      <c r="B440" s="202">
        <f t="shared" si="16"/>
        <v>0</v>
      </c>
      <c r="C440" s="438"/>
      <c r="D440" s="181"/>
      <c r="E440" s="181"/>
      <c r="F440" s="4"/>
      <c r="G440" s="60"/>
      <c r="H440" s="83"/>
      <c r="I440" s="10"/>
      <c r="L440" s="49">
        <f t="shared" si="17"/>
        <v>0</v>
      </c>
      <c r="M440" s="49">
        <f t="shared" si="18"/>
        <v>0</v>
      </c>
    </row>
    <row r="441" spans="1:13" x14ac:dyDescent="0.2">
      <c r="A441" s="94">
        <f t="shared" si="15"/>
        <v>422</v>
      </c>
      <c r="B441" s="202">
        <f t="shared" si="16"/>
        <v>0</v>
      </c>
      <c r="C441" s="438"/>
      <c r="D441" s="181"/>
      <c r="E441" s="181"/>
      <c r="F441" s="4"/>
      <c r="G441" s="60"/>
      <c r="H441" s="83"/>
      <c r="I441" s="10"/>
      <c r="L441" s="49">
        <f t="shared" si="17"/>
        <v>0</v>
      </c>
      <c r="M441" s="49">
        <f t="shared" si="18"/>
        <v>0</v>
      </c>
    </row>
    <row r="442" spans="1:13" x14ac:dyDescent="0.2">
      <c r="A442" s="94">
        <f t="shared" si="15"/>
        <v>423</v>
      </c>
      <c r="B442" s="202">
        <f t="shared" si="16"/>
        <v>0</v>
      </c>
      <c r="C442" s="438"/>
      <c r="D442" s="181"/>
      <c r="E442" s="181"/>
      <c r="F442" s="4"/>
      <c r="G442" s="60"/>
      <c r="H442" s="83"/>
      <c r="I442" s="10"/>
      <c r="L442" s="49">
        <f t="shared" si="17"/>
        <v>0</v>
      </c>
      <c r="M442" s="49">
        <f t="shared" si="18"/>
        <v>0</v>
      </c>
    </row>
    <row r="443" spans="1:13" x14ac:dyDescent="0.2">
      <c r="A443" s="94">
        <f t="shared" si="15"/>
        <v>424</v>
      </c>
      <c r="B443" s="202">
        <f t="shared" si="16"/>
        <v>0</v>
      </c>
      <c r="C443" s="438"/>
      <c r="D443" s="181"/>
      <c r="E443" s="181"/>
      <c r="F443" s="4"/>
      <c r="G443" s="60"/>
      <c r="H443" s="83"/>
      <c r="I443" s="10"/>
      <c r="L443" s="49">
        <f t="shared" si="17"/>
        <v>0</v>
      </c>
      <c r="M443" s="49">
        <f t="shared" si="18"/>
        <v>0</v>
      </c>
    </row>
    <row r="444" spans="1:13" x14ac:dyDescent="0.2">
      <c r="A444" s="94">
        <f t="shared" si="15"/>
        <v>425</v>
      </c>
      <c r="B444" s="202">
        <f t="shared" si="16"/>
        <v>0</v>
      </c>
      <c r="C444" s="438"/>
      <c r="D444" s="181"/>
      <c r="E444" s="181"/>
      <c r="F444" s="4"/>
      <c r="G444" s="60"/>
      <c r="H444" s="83"/>
      <c r="I444" s="10"/>
      <c r="L444" s="49">
        <f t="shared" si="17"/>
        <v>0</v>
      </c>
      <c r="M444" s="49">
        <f t="shared" si="18"/>
        <v>0</v>
      </c>
    </row>
    <row r="445" spans="1:13" x14ac:dyDescent="0.2">
      <c r="A445" s="94">
        <f t="shared" si="15"/>
        <v>426</v>
      </c>
      <c r="B445" s="202">
        <f t="shared" si="16"/>
        <v>0</v>
      </c>
      <c r="C445" s="438"/>
      <c r="D445" s="181"/>
      <c r="E445" s="181"/>
      <c r="F445" s="4"/>
      <c r="G445" s="60"/>
      <c r="H445" s="83"/>
      <c r="I445" s="10"/>
      <c r="L445" s="49">
        <f t="shared" si="17"/>
        <v>0</v>
      </c>
      <c r="M445" s="49">
        <f t="shared" si="18"/>
        <v>0</v>
      </c>
    </row>
    <row r="446" spans="1:13" x14ac:dyDescent="0.2">
      <c r="A446" s="94">
        <f t="shared" si="15"/>
        <v>427</v>
      </c>
      <c r="B446" s="202">
        <f t="shared" si="16"/>
        <v>0</v>
      </c>
      <c r="C446" s="438"/>
      <c r="D446" s="181"/>
      <c r="E446" s="181"/>
      <c r="F446" s="4"/>
      <c r="G446" s="60"/>
      <c r="H446" s="83"/>
      <c r="I446" s="10"/>
      <c r="L446" s="49">
        <f t="shared" si="17"/>
        <v>0</v>
      </c>
      <c r="M446" s="49">
        <f t="shared" si="18"/>
        <v>0</v>
      </c>
    </row>
    <row r="447" spans="1:13" x14ac:dyDescent="0.2">
      <c r="A447" s="94">
        <f t="shared" si="15"/>
        <v>428</v>
      </c>
      <c r="B447" s="202">
        <f t="shared" si="16"/>
        <v>0</v>
      </c>
      <c r="C447" s="438"/>
      <c r="D447" s="181"/>
      <c r="E447" s="181"/>
      <c r="F447" s="4"/>
      <c r="G447" s="60"/>
      <c r="H447" s="83"/>
      <c r="I447" s="10"/>
      <c r="L447" s="49">
        <f t="shared" si="17"/>
        <v>0</v>
      </c>
      <c r="M447" s="49">
        <f t="shared" si="18"/>
        <v>0</v>
      </c>
    </row>
    <row r="448" spans="1:13" x14ac:dyDescent="0.2">
      <c r="A448" s="94">
        <f t="shared" si="15"/>
        <v>429</v>
      </c>
      <c r="B448" s="202">
        <f t="shared" si="16"/>
        <v>0</v>
      </c>
      <c r="C448" s="438"/>
      <c r="D448" s="181"/>
      <c r="E448" s="181"/>
      <c r="F448" s="4"/>
      <c r="G448" s="60"/>
      <c r="H448" s="83"/>
      <c r="I448" s="10"/>
      <c r="L448" s="49">
        <f t="shared" si="17"/>
        <v>0</v>
      </c>
      <c r="M448" s="49">
        <f t="shared" si="18"/>
        <v>0</v>
      </c>
    </row>
    <row r="449" spans="1:13" x14ac:dyDescent="0.2">
      <c r="A449" s="94">
        <f t="shared" si="15"/>
        <v>430</v>
      </c>
      <c r="B449" s="202">
        <f t="shared" si="16"/>
        <v>0</v>
      </c>
      <c r="C449" s="438"/>
      <c r="D449" s="181"/>
      <c r="E449" s="181"/>
      <c r="F449" s="4"/>
      <c r="G449" s="60"/>
      <c r="H449" s="83"/>
      <c r="I449" s="10"/>
      <c r="L449" s="49">
        <f t="shared" si="17"/>
        <v>0</v>
      </c>
      <c r="M449" s="49">
        <f t="shared" si="18"/>
        <v>0</v>
      </c>
    </row>
    <row r="450" spans="1:13" x14ac:dyDescent="0.2">
      <c r="A450" s="94">
        <f t="shared" si="15"/>
        <v>431</v>
      </c>
      <c r="B450" s="202">
        <f t="shared" si="16"/>
        <v>0</v>
      </c>
      <c r="C450" s="438"/>
      <c r="D450" s="181"/>
      <c r="E450" s="181"/>
      <c r="F450" s="4"/>
      <c r="G450" s="60"/>
      <c r="H450" s="83"/>
      <c r="I450" s="10"/>
      <c r="L450" s="49">
        <f t="shared" si="17"/>
        <v>0</v>
      </c>
      <c r="M450" s="49">
        <f t="shared" si="18"/>
        <v>0</v>
      </c>
    </row>
    <row r="451" spans="1:13" x14ac:dyDescent="0.2">
      <c r="A451" s="94">
        <f t="shared" si="15"/>
        <v>432</v>
      </c>
      <c r="B451" s="202">
        <f t="shared" si="16"/>
        <v>0</v>
      </c>
      <c r="C451" s="438"/>
      <c r="D451" s="181"/>
      <c r="E451" s="181"/>
      <c r="F451" s="4"/>
      <c r="G451" s="60"/>
      <c r="H451" s="83"/>
      <c r="I451" s="10"/>
      <c r="L451" s="49">
        <f t="shared" si="17"/>
        <v>0</v>
      </c>
      <c r="M451" s="49">
        <f t="shared" si="18"/>
        <v>0</v>
      </c>
    </row>
    <row r="452" spans="1:13" x14ac:dyDescent="0.2">
      <c r="A452" s="94">
        <f t="shared" si="15"/>
        <v>433</v>
      </c>
      <c r="B452" s="202">
        <f t="shared" si="16"/>
        <v>0</v>
      </c>
      <c r="C452" s="438"/>
      <c r="D452" s="181"/>
      <c r="E452" s="181"/>
      <c r="F452" s="4"/>
      <c r="G452" s="60"/>
      <c r="H452" s="83"/>
      <c r="I452" s="10"/>
      <c r="L452" s="49">
        <f t="shared" si="17"/>
        <v>0</v>
      </c>
      <c r="M452" s="49">
        <f t="shared" si="18"/>
        <v>0</v>
      </c>
    </row>
    <row r="453" spans="1:13" x14ac:dyDescent="0.2">
      <c r="A453" s="94">
        <f t="shared" si="15"/>
        <v>434</v>
      </c>
      <c r="B453" s="202">
        <f t="shared" si="16"/>
        <v>0</v>
      </c>
      <c r="C453" s="438"/>
      <c r="D453" s="181"/>
      <c r="E453" s="181"/>
      <c r="F453" s="4"/>
      <c r="G453" s="60"/>
      <c r="H453" s="83"/>
      <c r="I453" s="10"/>
      <c r="L453" s="49">
        <f t="shared" si="17"/>
        <v>0</v>
      </c>
      <c r="M453" s="49">
        <f t="shared" si="18"/>
        <v>0</v>
      </c>
    </row>
    <row r="454" spans="1:13" x14ac:dyDescent="0.2">
      <c r="A454" s="94">
        <f t="shared" si="15"/>
        <v>435</v>
      </c>
      <c r="B454" s="202">
        <f t="shared" si="16"/>
        <v>0</v>
      </c>
      <c r="C454" s="438"/>
      <c r="D454" s="181"/>
      <c r="E454" s="181"/>
      <c r="F454" s="4"/>
      <c r="G454" s="60"/>
      <c r="H454" s="83"/>
      <c r="I454" s="10"/>
      <c r="L454" s="49">
        <f t="shared" si="17"/>
        <v>0</v>
      </c>
      <c r="M454" s="49">
        <f t="shared" si="18"/>
        <v>0</v>
      </c>
    </row>
    <row r="455" spans="1:13" x14ac:dyDescent="0.2">
      <c r="A455" s="94">
        <f t="shared" si="15"/>
        <v>436</v>
      </c>
      <c r="B455" s="202">
        <f t="shared" si="16"/>
        <v>0</v>
      </c>
      <c r="C455" s="438"/>
      <c r="D455" s="181"/>
      <c r="E455" s="181"/>
      <c r="F455" s="4"/>
      <c r="G455" s="60"/>
      <c r="H455" s="83"/>
      <c r="I455" s="10"/>
      <c r="L455" s="49">
        <f t="shared" si="17"/>
        <v>0</v>
      </c>
      <c r="M455" s="49">
        <f t="shared" si="18"/>
        <v>0</v>
      </c>
    </row>
    <row r="456" spans="1:13" x14ac:dyDescent="0.2">
      <c r="A456" s="94">
        <f t="shared" si="15"/>
        <v>437</v>
      </c>
      <c r="B456" s="202">
        <f t="shared" si="16"/>
        <v>0</v>
      </c>
      <c r="C456" s="438"/>
      <c r="D456" s="181"/>
      <c r="E456" s="181"/>
      <c r="F456" s="4"/>
      <c r="G456" s="60"/>
      <c r="H456" s="83"/>
      <c r="I456" s="10"/>
      <c r="L456" s="49">
        <f t="shared" si="17"/>
        <v>0</v>
      </c>
      <c r="M456" s="49">
        <f t="shared" si="18"/>
        <v>0</v>
      </c>
    </row>
    <row r="457" spans="1:13" x14ac:dyDescent="0.2">
      <c r="A457" s="94">
        <f t="shared" si="15"/>
        <v>438</v>
      </c>
      <c r="B457" s="202">
        <f t="shared" si="16"/>
        <v>0</v>
      </c>
      <c r="C457" s="438"/>
      <c r="D457" s="181"/>
      <c r="E457" s="181"/>
      <c r="F457" s="4"/>
      <c r="G457" s="60"/>
      <c r="H457" s="83"/>
      <c r="I457" s="10"/>
      <c r="L457" s="49">
        <f t="shared" si="17"/>
        <v>0</v>
      </c>
      <c r="M457" s="49">
        <f t="shared" si="18"/>
        <v>0</v>
      </c>
    </row>
    <row r="458" spans="1:13" x14ac:dyDescent="0.2">
      <c r="A458" s="94">
        <f t="shared" si="15"/>
        <v>439</v>
      </c>
      <c r="B458" s="202">
        <f t="shared" si="16"/>
        <v>0</v>
      </c>
      <c r="C458" s="438"/>
      <c r="D458" s="181"/>
      <c r="E458" s="181"/>
      <c r="F458" s="4"/>
      <c r="G458" s="60"/>
      <c r="H458" s="83"/>
      <c r="I458" s="10"/>
      <c r="L458" s="49">
        <f t="shared" si="17"/>
        <v>0</v>
      </c>
      <c r="M458" s="49">
        <f t="shared" si="18"/>
        <v>0</v>
      </c>
    </row>
    <row r="459" spans="1:13" x14ac:dyDescent="0.2">
      <c r="A459" s="94">
        <f t="shared" si="15"/>
        <v>440</v>
      </c>
      <c r="B459" s="202">
        <f t="shared" si="16"/>
        <v>0</v>
      </c>
      <c r="C459" s="438"/>
      <c r="D459" s="181"/>
      <c r="E459" s="181"/>
      <c r="F459" s="4"/>
      <c r="G459" s="60"/>
      <c r="H459" s="83"/>
      <c r="I459" s="10"/>
      <c r="L459" s="49">
        <f t="shared" si="17"/>
        <v>0</v>
      </c>
      <c r="M459" s="49">
        <f t="shared" si="18"/>
        <v>0</v>
      </c>
    </row>
    <row r="460" spans="1:13" x14ac:dyDescent="0.2">
      <c r="A460" s="94">
        <f t="shared" si="15"/>
        <v>441</v>
      </c>
      <c r="B460" s="202">
        <f t="shared" si="16"/>
        <v>0</v>
      </c>
      <c r="C460" s="438"/>
      <c r="D460" s="181"/>
      <c r="E460" s="181"/>
      <c r="F460" s="4"/>
      <c r="G460" s="60"/>
      <c r="H460" s="83"/>
      <c r="I460" s="10"/>
      <c r="L460" s="49">
        <f t="shared" si="17"/>
        <v>0</v>
      </c>
      <c r="M460" s="49">
        <f t="shared" si="18"/>
        <v>0</v>
      </c>
    </row>
    <row r="461" spans="1:13" x14ac:dyDescent="0.2">
      <c r="A461" s="94">
        <f t="shared" si="15"/>
        <v>442</v>
      </c>
      <c r="B461" s="202">
        <f t="shared" si="16"/>
        <v>0</v>
      </c>
      <c r="C461" s="438"/>
      <c r="D461" s="181"/>
      <c r="E461" s="181"/>
      <c r="F461" s="4"/>
      <c r="G461" s="60"/>
      <c r="H461" s="83"/>
      <c r="I461" s="10"/>
      <c r="L461" s="49">
        <f t="shared" si="17"/>
        <v>0</v>
      </c>
      <c r="M461" s="49">
        <f t="shared" si="18"/>
        <v>0</v>
      </c>
    </row>
    <row r="462" spans="1:13" x14ac:dyDescent="0.2">
      <c r="A462" s="94">
        <f t="shared" si="15"/>
        <v>443</v>
      </c>
      <c r="B462" s="202">
        <f t="shared" si="16"/>
        <v>0</v>
      </c>
      <c r="C462" s="438"/>
      <c r="D462" s="181"/>
      <c r="E462" s="181"/>
      <c r="F462" s="4"/>
      <c r="G462" s="60"/>
      <c r="H462" s="83"/>
      <c r="I462" s="10"/>
      <c r="L462" s="49">
        <f t="shared" si="17"/>
        <v>0</v>
      </c>
      <c r="M462" s="49">
        <f t="shared" si="18"/>
        <v>0</v>
      </c>
    </row>
    <row r="463" spans="1:13" x14ac:dyDescent="0.2">
      <c r="A463" s="94">
        <f t="shared" si="15"/>
        <v>444</v>
      </c>
      <c r="B463" s="202">
        <f t="shared" si="16"/>
        <v>0</v>
      </c>
      <c r="C463" s="438"/>
      <c r="D463" s="181"/>
      <c r="E463" s="181"/>
      <c r="F463" s="4"/>
      <c r="G463" s="60"/>
      <c r="H463" s="83"/>
      <c r="I463" s="10"/>
      <c r="L463" s="49">
        <f t="shared" si="17"/>
        <v>0</v>
      </c>
      <c r="M463" s="49">
        <f t="shared" si="18"/>
        <v>0</v>
      </c>
    </row>
    <row r="464" spans="1:13" x14ac:dyDescent="0.2">
      <c r="A464" s="94">
        <f t="shared" si="15"/>
        <v>445</v>
      </c>
      <c r="B464" s="202">
        <f t="shared" si="16"/>
        <v>0</v>
      </c>
      <c r="C464" s="438"/>
      <c r="D464" s="181"/>
      <c r="E464" s="181"/>
      <c r="F464" s="4"/>
      <c r="G464" s="60"/>
      <c r="H464" s="83"/>
      <c r="I464" s="10"/>
      <c r="L464" s="49">
        <f t="shared" si="17"/>
        <v>0</v>
      </c>
      <c r="M464" s="49">
        <f t="shared" si="18"/>
        <v>0</v>
      </c>
    </row>
    <row r="465" spans="1:13" x14ac:dyDescent="0.2">
      <c r="A465" s="94">
        <f t="shared" si="15"/>
        <v>446</v>
      </c>
      <c r="B465" s="202">
        <f t="shared" si="16"/>
        <v>0</v>
      </c>
      <c r="C465" s="438"/>
      <c r="D465" s="181"/>
      <c r="E465" s="181"/>
      <c r="F465" s="4"/>
      <c r="G465" s="60"/>
      <c r="H465" s="83"/>
      <c r="I465" s="10"/>
      <c r="L465" s="49">
        <f t="shared" si="17"/>
        <v>0</v>
      </c>
      <c r="M465" s="49">
        <f t="shared" si="18"/>
        <v>0</v>
      </c>
    </row>
    <row r="466" spans="1:13" x14ac:dyDescent="0.2">
      <c r="A466" s="94">
        <f t="shared" si="15"/>
        <v>447</v>
      </c>
      <c r="B466" s="202">
        <f t="shared" si="16"/>
        <v>0</v>
      </c>
      <c r="C466" s="438"/>
      <c r="D466" s="181"/>
      <c r="E466" s="181"/>
      <c r="F466" s="4"/>
      <c r="G466" s="60"/>
      <c r="H466" s="83"/>
      <c r="I466" s="10"/>
      <c r="L466" s="49">
        <f t="shared" si="17"/>
        <v>0</v>
      </c>
      <c r="M466" s="49">
        <f t="shared" si="18"/>
        <v>0</v>
      </c>
    </row>
    <row r="467" spans="1:13" x14ac:dyDescent="0.2">
      <c r="A467" s="94">
        <f t="shared" si="15"/>
        <v>448</v>
      </c>
      <c r="B467" s="202">
        <f t="shared" si="16"/>
        <v>0</v>
      </c>
      <c r="C467" s="438"/>
      <c r="D467" s="181"/>
      <c r="E467" s="181"/>
      <c r="F467" s="4"/>
      <c r="G467" s="60"/>
      <c r="H467" s="83"/>
      <c r="I467" s="10"/>
      <c r="L467" s="49">
        <f t="shared" si="17"/>
        <v>0</v>
      </c>
      <c r="M467" s="49">
        <f t="shared" si="18"/>
        <v>0</v>
      </c>
    </row>
    <row r="468" spans="1:13" x14ac:dyDescent="0.2">
      <c r="A468" s="94">
        <f t="shared" si="15"/>
        <v>449</v>
      </c>
      <c r="B468" s="202">
        <f t="shared" si="16"/>
        <v>0</v>
      </c>
      <c r="C468" s="438"/>
      <c r="D468" s="181"/>
      <c r="E468" s="181"/>
      <c r="F468" s="4"/>
      <c r="G468" s="60"/>
      <c r="H468" s="83"/>
      <c r="I468" s="10"/>
      <c r="L468" s="49">
        <f t="shared" si="17"/>
        <v>0</v>
      </c>
      <c r="M468" s="49">
        <f t="shared" si="18"/>
        <v>0</v>
      </c>
    </row>
    <row r="469" spans="1:13" x14ac:dyDescent="0.2">
      <c r="A469" s="94">
        <f t="shared" si="15"/>
        <v>450</v>
      </c>
      <c r="B469" s="202">
        <f t="shared" si="16"/>
        <v>0</v>
      </c>
      <c r="C469" s="438"/>
      <c r="D469" s="181"/>
      <c r="E469" s="181"/>
      <c r="F469" s="4"/>
      <c r="G469" s="60"/>
      <c r="H469" s="83"/>
      <c r="I469" s="10"/>
      <c r="L469" s="49">
        <f t="shared" si="17"/>
        <v>0</v>
      </c>
      <c r="M469" s="49">
        <f t="shared" si="18"/>
        <v>0</v>
      </c>
    </row>
    <row r="470" spans="1:13" x14ac:dyDescent="0.2">
      <c r="A470" s="94">
        <f t="shared" si="15"/>
        <v>451</v>
      </c>
      <c r="B470" s="202">
        <f t="shared" si="16"/>
        <v>0</v>
      </c>
      <c r="C470" s="438"/>
      <c r="D470" s="181"/>
      <c r="E470" s="181"/>
      <c r="F470" s="4"/>
      <c r="G470" s="60"/>
      <c r="H470" s="83"/>
      <c r="I470" s="10"/>
      <c r="L470" s="49">
        <f t="shared" si="17"/>
        <v>0</v>
      </c>
      <c r="M470" s="49">
        <f t="shared" si="18"/>
        <v>0</v>
      </c>
    </row>
    <row r="471" spans="1:13" x14ac:dyDescent="0.2">
      <c r="A471" s="94">
        <f t="shared" si="15"/>
        <v>452</v>
      </c>
      <c r="B471" s="202">
        <f t="shared" si="16"/>
        <v>0</v>
      </c>
      <c r="C471" s="438"/>
      <c r="D471" s="181"/>
      <c r="E471" s="181"/>
      <c r="F471" s="4"/>
      <c r="G471" s="60"/>
      <c r="H471" s="83"/>
      <c r="I471" s="10"/>
      <c r="L471" s="49">
        <f t="shared" si="17"/>
        <v>0</v>
      </c>
      <c r="M471" s="49">
        <f t="shared" si="18"/>
        <v>0</v>
      </c>
    </row>
    <row r="472" spans="1:13" x14ac:dyDescent="0.2">
      <c r="A472" s="94">
        <f t="shared" si="15"/>
        <v>453</v>
      </c>
      <c r="B472" s="202">
        <f t="shared" si="16"/>
        <v>0</v>
      </c>
      <c r="C472" s="438"/>
      <c r="D472" s="181"/>
      <c r="E472" s="181"/>
      <c r="F472" s="4"/>
      <c r="G472" s="60"/>
      <c r="H472" s="83"/>
      <c r="I472" s="10"/>
      <c r="L472" s="49">
        <f t="shared" si="17"/>
        <v>0</v>
      </c>
      <c r="M472" s="49">
        <f t="shared" si="18"/>
        <v>0</v>
      </c>
    </row>
    <row r="473" spans="1:13" x14ac:dyDescent="0.2">
      <c r="A473" s="94">
        <f t="shared" si="15"/>
        <v>454</v>
      </c>
      <c r="B473" s="202">
        <f t="shared" si="16"/>
        <v>0</v>
      </c>
      <c r="C473" s="438"/>
      <c r="D473" s="181"/>
      <c r="E473" s="181"/>
      <c r="F473" s="4"/>
      <c r="G473" s="60"/>
      <c r="H473" s="83"/>
      <c r="I473" s="10"/>
      <c r="L473" s="49">
        <f t="shared" si="17"/>
        <v>0</v>
      </c>
      <c r="M473" s="49">
        <f t="shared" si="18"/>
        <v>0</v>
      </c>
    </row>
    <row r="474" spans="1:13" x14ac:dyDescent="0.2">
      <c r="A474" s="94">
        <f t="shared" si="15"/>
        <v>455</v>
      </c>
      <c r="B474" s="202">
        <f t="shared" si="16"/>
        <v>0</v>
      </c>
      <c r="C474" s="438"/>
      <c r="D474" s="181"/>
      <c r="E474" s="181"/>
      <c r="F474" s="4"/>
      <c r="G474" s="60"/>
      <c r="H474" s="83"/>
      <c r="I474" s="10"/>
      <c r="L474" s="49">
        <f t="shared" si="17"/>
        <v>0</v>
      </c>
      <c r="M474" s="49">
        <f t="shared" si="18"/>
        <v>0</v>
      </c>
    </row>
    <row r="475" spans="1:13" x14ac:dyDescent="0.2">
      <c r="A475" s="94">
        <f t="shared" si="15"/>
        <v>456</v>
      </c>
      <c r="B475" s="202">
        <f t="shared" si="16"/>
        <v>0</v>
      </c>
      <c r="C475" s="438"/>
      <c r="D475" s="181"/>
      <c r="E475" s="181"/>
      <c r="F475" s="4"/>
      <c r="G475" s="60"/>
      <c r="H475" s="83"/>
      <c r="I475" s="10"/>
      <c r="L475" s="49">
        <f t="shared" si="17"/>
        <v>0</v>
      </c>
      <c r="M475" s="49">
        <f t="shared" si="18"/>
        <v>0</v>
      </c>
    </row>
    <row r="476" spans="1:13" x14ac:dyDescent="0.2">
      <c r="A476" s="94">
        <f t="shared" si="15"/>
        <v>457</v>
      </c>
      <c r="B476" s="202">
        <f t="shared" si="16"/>
        <v>0</v>
      </c>
      <c r="C476" s="438"/>
      <c r="D476" s="181"/>
      <c r="E476" s="181"/>
      <c r="F476" s="4"/>
      <c r="G476" s="60"/>
      <c r="H476" s="83"/>
      <c r="I476" s="10"/>
      <c r="L476" s="49">
        <f t="shared" si="17"/>
        <v>0</v>
      </c>
      <c r="M476" s="49">
        <f t="shared" si="18"/>
        <v>0</v>
      </c>
    </row>
    <row r="477" spans="1:13" x14ac:dyDescent="0.2">
      <c r="A477" s="94">
        <f t="shared" si="15"/>
        <v>458</v>
      </c>
      <c r="B477" s="202">
        <f t="shared" si="16"/>
        <v>0</v>
      </c>
      <c r="C477" s="438"/>
      <c r="D477" s="181"/>
      <c r="E477" s="181"/>
      <c r="F477" s="4"/>
      <c r="G477" s="60"/>
      <c r="H477" s="83"/>
      <c r="I477" s="10"/>
      <c r="L477" s="49">
        <f t="shared" si="17"/>
        <v>0</v>
      </c>
      <c r="M477" s="49">
        <f t="shared" si="18"/>
        <v>0</v>
      </c>
    </row>
    <row r="478" spans="1:13" x14ac:dyDescent="0.2">
      <c r="A478" s="94">
        <f t="shared" si="15"/>
        <v>459</v>
      </c>
      <c r="B478" s="202">
        <f t="shared" si="16"/>
        <v>0</v>
      </c>
      <c r="C478" s="438"/>
      <c r="D478" s="181"/>
      <c r="E478" s="181"/>
      <c r="F478" s="4"/>
      <c r="G478" s="60"/>
      <c r="H478" s="83"/>
      <c r="I478" s="10"/>
      <c r="L478" s="49">
        <f t="shared" si="17"/>
        <v>0</v>
      </c>
      <c r="M478" s="49">
        <f t="shared" si="18"/>
        <v>0</v>
      </c>
    </row>
    <row r="479" spans="1:13" x14ac:dyDescent="0.2">
      <c r="A479" s="94">
        <f t="shared" si="15"/>
        <v>460</v>
      </c>
      <c r="B479" s="202">
        <f t="shared" si="16"/>
        <v>0</v>
      </c>
      <c r="C479" s="438"/>
      <c r="D479" s="181"/>
      <c r="E479" s="181"/>
      <c r="F479" s="4"/>
      <c r="G479" s="60"/>
      <c r="H479" s="83"/>
      <c r="I479" s="10"/>
      <c r="L479" s="49">
        <f t="shared" si="17"/>
        <v>0</v>
      </c>
      <c r="M479" s="49">
        <f t="shared" si="18"/>
        <v>0</v>
      </c>
    </row>
    <row r="480" spans="1:13" x14ac:dyDescent="0.2">
      <c r="A480" s="94">
        <f t="shared" si="15"/>
        <v>461</v>
      </c>
      <c r="B480" s="202">
        <f t="shared" si="16"/>
        <v>0</v>
      </c>
      <c r="C480" s="438"/>
      <c r="D480" s="181"/>
      <c r="E480" s="181"/>
      <c r="F480" s="4"/>
      <c r="G480" s="60"/>
      <c r="H480" s="83"/>
      <c r="I480" s="10"/>
      <c r="L480" s="49">
        <f t="shared" si="17"/>
        <v>0</v>
      </c>
      <c r="M480" s="49">
        <f t="shared" si="18"/>
        <v>0</v>
      </c>
    </row>
    <row r="481" spans="1:13" x14ac:dyDescent="0.2">
      <c r="A481" s="94">
        <f t="shared" si="15"/>
        <v>462</v>
      </c>
      <c r="B481" s="202">
        <f t="shared" si="16"/>
        <v>0</v>
      </c>
      <c r="C481" s="438"/>
      <c r="D481" s="181"/>
      <c r="E481" s="181"/>
      <c r="F481" s="4"/>
      <c r="G481" s="60"/>
      <c r="H481" s="83"/>
      <c r="I481" s="10"/>
      <c r="L481" s="49">
        <f t="shared" si="17"/>
        <v>0</v>
      </c>
      <c r="M481" s="49">
        <f t="shared" si="18"/>
        <v>0</v>
      </c>
    </row>
    <row r="482" spans="1:13" x14ac:dyDescent="0.2">
      <c r="A482" s="94">
        <f t="shared" si="15"/>
        <v>463</v>
      </c>
      <c r="B482" s="202">
        <f t="shared" si="16"/>
        <v>0</v>
      </c>
      <c r="C482" s="438"/>
      <c r="D482" s="181"/>
      <c r="E482" s="181"/>
      <c r="F482" s="4"/>
      <c r="G482" s="60"/>
      <c r="H482" s="83"/>
      <c r="I482" s="10"/>
      <c r="L482" s="49">
        <f t="shared" si="17"/>
        <v>0</v>
      </c>
      <c r="M482" s="49">
        <f t="shared" si="18"/>
        <v>0</v>
      </c>
    </row>
    <row r="483" spans="1:13" x14ac:dyDescent="0.2">
      <c r="A483" s="94">
        <f t="shared" si="15"/>
        <v>464</v>
      </c>
      <c r="B483" s="202">
        <f t="shared" si="16"/>
        <v>0</v>
      </c>
      <c r="C483" s="438"/>
      <c r="D483" s="181"/>
      <c r="E483" s="181"/>
      <c r="F483" s="4"/>
      <c r="G483" s="60"/>
      <c r="H483" s="83"/>
      <c r="I483" s="10"/>
      <c r="L483" s="49">
        <f t="shared" si="17"/>
        <v>0</v>
      </c>
      <c r="M483" s="49">
        <f t="shared" si="18"/>
        <v>0</v>
      </c>
    </row>
    <row r="484" spans="1:13" x14ac:dyDescent="0.2">
      <c r="A484" s="94">
        <f t="shared" si="15"/>
        <v>465</v>
      </c>
      <c r="B484" s="202">
        <f t="shared" si="16"/>
        <v>0</v>
      </c>
      <c r="C484" s="438"/>
      <c r="D484" s="181"/>
      <c r="E484" s="181"/>
      <c r="F484" s="4"/>
      <c r="G484" s="60"/>
      <c r="H484" s="83"/>
      <c r="I484" s="10"/>
      <c r="L484" s="49">
        <f t="shared" si="17"/>
        <v>0</v>
      </c>
      <c r="M484" s="49">
        <f t="shared" si="18"/>
        <v>0</v>
      </c>
    </row>
    <row r="485" spans="1:13" x14ac:dyDescent="0.2">
      <c r="A485" s="94">
        <f t="shared" si="15"/>
        <v>466</v>
      </c>
      <c r="B485" s="202">
        <f t="shared" si="16"/>
        <v>0</v>
      </c>
      <c r="C485" s="438"/>
      <c r="D485" s="181"/>
      <c r="E485" s="181"/>
      <c r="F485" s="4"/>
      <c r="G485" s="60"/>
      <c r="H485" s="83"/>
      <c r="I485" s="10"/>
      <c r="L485" s="49">
        <f t="shared" si="17"/>
        <v>0</v>
      </c>
      <c r="M485" s="49">
        <f t="shared" si="18"/>
        <v>0</v>
      </c>
    </row>
    <row r="486" spans="1:13" x14ac:dyDescent="0.2">
      <c r="A486" s="94">
        <f t="shared" si="15"/>
        <v>467</v>
      </c>
      <c r="B486" s="202">
        <f t="shared" si="16"/>
        <v>0</v>
      </c>
      <c r="C486" s="438"/>
      <c r="D486" s="181"/>
      <c r="E486" s="181"/>
      <c r="F486" s="4"/>
      <c r="G486" s="60"/>
      <c r="H486" s="83"/>
      <c r="I486" s="10"/>
      <c r="L486" s="49">
        <f t="shared" si="17"/>
        <v>0</v>
      </c>
      <c r="M486" s="49">
        <f t="shared" si="18"/>
        <v>0</v>
      </c>
    </row>
    <row r="487" spans="1:13" x14ac:dyDescent="0.2">
      <c r="A487" s="94">
        <f t="shared" si="15"/>
        <v>468</v>
      </c>
      <c r="B487" s="202">
        <f t="shared" si="16"/>
        <v>0</v>
      </c>
      <c r="C487" s="438"/>
      <c r="D487" s="181"/>
      <c r="E487" s="181"/>
      <c r="F487" s="4"/>
      <c r="G487" s="60"/>
      <c r="H487" s="83"/>
      <c r="I487" s="10"/>
      <c r="L487" s="49">
        <f t="shared" si="17"/>
        <v>0</v>
      </c>
      <c r="M487" s="49">
        <f t="shared" si="18"/>
        <v>0</v>
      </c>
    </row>
    <row r="488" spans="1:13" x14ac:dyDescent="0.2">
      <c r="A488" s="94">
        <f t="shared" si="15"/>
        <v>469</v>
      </c>
      <c r="B488" s="202">
        <f t="shared" si="16"/>
        <v>0</v>
      </c>
      <c r="C488" s="438"/>
      <c r="D488" s="181"/>
      <c r="E488" s="181"/>
      <c r="F488" s="4"/>
      <c r="G488" s="60"/>
      <c r="H488" s="83"/>
      <c r="I488" s="10"/>
      <c r="L488" s="49">
        <f t="shared" si="17"/>
        <v>0</v>
      </c>
      <c r="M488" s="49">
        <f t="shared" si="18"/>
        <v>0</v>
      </c>
    </row>
    <row r="489" spans="1:13" x14ac:dyDescent="0.2">
      <c r="A489" s="94">
        <f t="shared" si="15"/>
        <v>470</v>
      </c>
      <c r="B489" s="202">
        <f t="shared" si="16"/>
        <v>0</v>
      </c>
      <c r="C489" s="438"/>
      <c r="D489" s="181"/>
      <c r="E489" s="181"/>
      <c r="F489" s="4"/>
      <c r="G489" s="60"/>
      <c r="H489" s="83"/>
      <c r="I489" s="10"/>
      <c r="L489" s="49">
        <f t="shared" si="17"/>
        <v>0</v>
      </c>
      <c r="M489" s="49">
        <f t="shared" si="18"/>
        <v>0</v>
      </c>
    </row>
    <row r="490" spans="1:13" x14ac:dyDescent="0.2">
      <c r="A490" s="94">
        <f t="shared" si="15"/>
        <v>471</v>
      </c>
      <c r="B490" s="202">
        <f t="shared" si="16"/>
        <v>0</v>
      </c>
      <c r="C490" s="438"/>
      <c r="D490" s="181"/>
      <c r="E490" s="181"/>
      <c r="F490" s="4"/>
      <c r="G490" s="60"/>
      <c r="H490" s="83"/>
      <c r="I490" s="10"/>
      <c r="L490" s="49">
        <f t="shared" si="17"/>
        <v>0</v>
      </c>
      <c r="M490" s="49">
        <f t="shared" si="18"/>
        <v>0</v>
      </c>
    </row>
    <row r="491" spans="1:13" x14ac:dyDescent="0.2">
      <c r="A491" s="94">
        <f t="shared" si="15"/>
        <v>472</v>
      </c>
      <c r="B491" s="202">
        <f t="shared" si="16"/>
        <v>0</v>
      </c>
      <c r="C491" s="438"/>
      <c r="D491" s="181"/>
      <c r="E491" s="181"/>
      <c r="F491" s="4"/>
      <c r="G491" s="60"/>
      <c r="H491" s="83"/>
      <c r="I491" s="10"/>
      <c r="L491" s="49">
        <f t="shared" si="17"/>
        <v>0</v>
      </c>
      <c r="M491" s="49">
        <f t="shared" si="18"/>
        <v>0</v>
      </c>
    </row>
    <row r="492" spans="1:13" x14ac:dyDescent="0.2">
      <c r="A492" s="94">
        <f t="shared" si="15"/>
        <v>473</v>
      </c>
      <c r="B492" s="202">
        <f t="shared" si="16"/>
        <v>0</v>
      </c>
      <c r="C492" s="438"/>
      <c r="D492" s="181"/>
      <c r="E492" s="181"/>
      <c r="F492" s="4"/>
      <c r="G492" s="60"/>
      <c r="H492" s="83"/>
      <c r="I492" s="10"/>
      <c r="L492" s="49">
        <f t="shared" si="17"/>
        <v>0</v>
      </c>
      <c r="M492" s="49">
        <f t="shared" si="18"/>
        <v>0</v>
      </c>
    </row>
    <row r="493" spans="1:13" x14ac:dyDescent="0.2">
      <c r="A493" s="94">
        <f t="shared" si="15"/>
        <v>474</v>
      </c>
      <c r="B493" s="202">
        <f t="shared" si="16"/>
        <v>0</v>
      </c>
      <c r="C493" s="438"/>
      <c r="D493" s="181"/>
      <c r="E493" s="181"/>
      <c r="F493" s="4"/>
      <c r="G493" s="60"/>
      <c r="H493" s="83"/>
      <c r="I493" s="10"/>
      <c r="L493" s="49">
        <f t="shared" si="17"/>
        <v>0</v>
      </c>
      <c r="M493" s="49">
        <f t="shared" si="18"/>
        <v>0</v>
      </c>
    </row>
    <row r="494" spans="1:13" x14ac:dyDescent="0.2">
      <c r="A494" s="94">
        <f t="shared" si="15"/>
        <v>475</v>
      </c>
      <c r="B494" s="202">
        <f t="shared" si="16"/>
        <v>0</v>
      </c>
      <c r="C494" s="438"/>
      <c r="D494" s="181"/>
      <c r="E494" s="181"/>
      <c r="F494" s="4"/>
      <c r="G494" s="60"/>
      <c r="H494" s="83"/>
      <c r="I494" s="10"/>
      <c r="L494" s="49">
        <f t="shared" si="17"/>
        <v>0</v>
      </c>
      <c r="M494" s="49">
        <f t="shared" si="18"/>
        <v>0</v>
      </c>
    </row>
    <row r="495" spans="1:13" x14ac:dyDescent="0.2">
      <c r="A495" s="94">
        <f t="shared" si="15"/>
        <v>476</v>
      </c>
      <c r="B495" s="202">
        <f t="shared" si="16"/>
        <v>0</v>
      </c>
      <c r="C495" s="438"/>
      <c r="D495" s="181"/>
      <c r="E495" s="181"/>
      <c r="F495" s="4"/>
      <c r="G495" s="60"/>
      <c r="H495" s="83"/>
      <c r="I495" s="10"/>
      <c r="L495" s="49">
        <f t="shared" si="17"/>
        <v>0</v>
      </c>
      <c r="M495" s="49">
        <f t="shared" si="18"/>
        <v>0</v>
      </c>
    </row>
    <row r="496" spans="1:13" x14ac:dyDescent="0.2">
      <c r="A496" s="94">
        <f t="shared" si="15"/>
        <v>477</v>
      </c>
      <c r="B496" s="202">
        <f t="shared" si="16"/>
        <v>0</v>
      </c>
      <c r="C496" s="438"/>
      <c r="D496" s="181"/>
      <c r="E496" s="181"/>
      <c r="F496" s="4"/>
      <c r="G496" s="60"/>
      <c r="H496" s="83"/>
      <c r="I496" s="10"/>
      <c r="L496" s="49">
        <f t="shared" si="17"/>
        <v>0</v>
      </c>
      <c r="M496" s="49">
        <f t="shared" si="18"/>
        <v>0</v>
      </c>
    </row>
    <row r="497" spans="1:13" x14ac:dyDescent="0.2">
      <c r="A497" s="94">
        <f t="shared" si="15"/>
        <v>478</v>
      </c>
      <c r="B497" s="202">
        <f t="shared" si="16"/>
        <v>0</v>
      </c>
      <c r="C497" s="438"/>
      <c r="D497" s="181"/>
      <c r="E497" s="181"/>
      <c r="F497" s="4"/>
      <c r="G497" s="60"/>
      <c r="H497" s="83"/>
      <c r="I497" s="10"/>
      <c r="L497" s="49">
        <f t="shared" si="17"/>
        <v>0</v>
      </c>
      <c r="M497" s="49">
        <f t="shared" si="18"/>
        <v>0</v>
      </c>
    </row>
    <row r="498" spans="1:13" x14ac:dyDescent="0.2">
      <c r="A498" s="94">
        <f t="shared" si="15"/>
        <v>479</v>
      </c>
      <c r="B498" s="202">
        <f t="shared" si="16"/>
        <v>0</v>
      </c>
      <c r="C498" s="438"/>
      <c r="D498" s="181"/>
      <c r="E498" s="181"/>
      <c r="F498" s="4"/>
      <c r="G498" s="60"/>
      <c r="H498" s="83"/>
      <c r="I498" s="10"/>
      <c r="L498" s="49">
        <f t="shared" si="17"/>
        <v>0</v>
      </c>
      <c r="M498" s="49">
        <f t="shared" si="18"/>
        <v>0</v>
      </c>
    </row>
    <row r="499" spans="1:13" x14ac:dyDescent="0.2">
      <c r="A499" s="94">
        <f t="shared" si="15"/>
        <v>480</v>
      </c>
      <c r="B499" s="202">
        <f t="shared" si="16"/>
        <v>0</v>
      </c>
      <c r="C499" s="438"/>
      <c r="D499" s="181"/>
      <c r="E499" s="181"/>
      <c r="F499" s="4"/>
      <c r="G499" s="60"/>
      <c r="H499" s="83"/>
      <c r="I499" s="10"/>
      <c r="L499" s="49">
        <f t="shared" si="17"/>
        <v>0</v>
      </c>
      <c r="M499" s="49">
        <f t="shared" si="18"/>
        <v>0</v>
      </c>
    </row>
    <row r="500" spans="1:13" x14ac:dyDescent="0.2">
      <c r="A500" s="94">
        <f t="shared" si="15"/>
        <v>481</v>
      </c>
      <c r="B500" s="202">
        <f t="shared" si="16"/>
        <v>0</v>
      </c>
      <c r="C500" s="438"/>
      <c r="D500" s="181"/>
      <c r="E500" s="181"/>
      <c r="F500" s="4"/>
      <c r="G500" s="60"/>
      <c r="H500" s="83"/>
      <c r="I500" s="10"/>
      <c r="L500" s="49">
        <f t="shared" si="17"/>
        <v>0</v>
      </c>
      <c r="M500" s="49">
        <f t="shared" si="18"/>
        <v>0</v>
      </c>
    </row>
    <row r="501" spans="1:13" x14ac:dyDescent="0.2">
      <c r="A501" s="94">
        <f t="shared" si="15"/>
        <v>482</v>
      </c>
      <c r="B501" s="202">
        <f t="shared" si="16"/>
        <v>0</v>
      </c>
      <c r="C501" s="438"/>
      <c r="D501" s="181"/>
      <c r="E501" s="181"/>
      <c r="F501" s="4"/>
      <c r="G501" s="60"/>
      <c r="H501" s="83"/>
      <c r="I501" s="10"/>
      <c r="L501" s="49">
        <f t="shared" si="17"/>
        <v>0</v>
      </c>
      <c r="M501" s="49">
        <f t="shared" si="18"/>
        <v>0</v>
      </c>
    </row>
    <row r="502" spans="1:13" x14ac:dyDescent="0.2">
      <c r="A502" s="94">
        <f t="shared" si="15"/>
        <v>483</v>
      </c>
      <c r="B502" s="202">
        <f t="shared" si="16"/>
        <v>0</v>
      </c>
      <c r="C502" s="438"/>
      <c r="D502" s="181"/>
      <c r="E502" s="181"/>
      <c r="F502" s="4"/>
      <c r="G502" s="60"/>
      <c r="H502" s="83"/>
      <c r="I502" s="10"/>
      <c r="L502" s="49">
        <f t="shared" si="17"/>
        <v>0</v>
      </c>
      <c r="M502" s="49">
        <f t="shared" si="18"/>
        <v>0</v>
      </c>
    </row>
    <row r="503" spans="1:13" x14ac:dyDescent="0.2">
      <c r="A503" s="94">
        <f t="shared" si="15"/>
        <v>484</v>
      </c>
      <c r="B503" s="202">
        <f t="shared" si="16"/>
        <v>0</v>
      </c>
      <c r="C503" s="438"/>
      <c r="D503" s="181"/>
      <c r="E503" s="181"/>
      <c r="F503" s="4"/>
      <c r="G503" s="60"/>
      <c r="H503" s="83"/>
      <c r="I503" s="10"/>
      <c r="L503" s="49">
        <f t="shared" si="17"/>
        <v>0</v>
      </c>
      <c r="M503" s="49">
        <f t="shared" si="18"/>
        <v>0</v>
      </c>
    </row>
    <row r="504" spans="1:13" x14ac:dyDescent="0.2">
      <c r="A504" s="94">
        <f t="shared" si="15"/>
        <v>485</v>
      </c>
      <c r="B504" s="202">
        <f t="shared" si="16"/>
        <v>0</v>
      </c>
      <c r="C504" s="438"/>
      <c r="D504" s="181"/>
      <c r="E504" s="181"/>
      <c r="F504" s="4"/>
      <c r="G504" s="60"/>
      <c r="H504" s="83"/>
      <c r="I504" s="10"/>
      <c r="L504" s="49">
        <f t="shared" si="17"/>
        <v>0</v>
      </c>
      <c r="M504" s="49">
        <f t="shared" si="18"/>
        <v>0</v>
      </c>
    </row>
    <row r="505" spans="1:13" x14ac:dyDescent="0.2">
      <c r="A505" s="94">
        <f t="shared" si="15"/>
        <v>486</v>
      </c>
      <c r="B505" s="202">
        <f t="shared" si="16"/>
        <v>0</v>
      </c>
      <c r="C505" s="438"/>
      <c r="D505" s="181"/>
      <c r="E505" s="181"/>
      <c r="F505" s="4"/>
      <c r="G505" s="60"/>
      <c r="H505" s="83"/>
      <c r="I505" s="10"/>
      <c r="L505" s="49">
        <f t="shared" si="17"/>
        <v>0</v>
      </c>
      <c r="M505" s="49">
        <f t="shared" si="18"/>
        <v>0</v>
      </c>
    </row>
    <row r="506" spans="1:13" x14ac:dyDescent="0.2">
      <c r="A506" s="94">
        <f t="shared" si="15"/>
        <v>487</v>
      </c>
      <c r="B506" s="202">
        <f t="shared" si="16"/>
        <v>0</v>
      </c>
      <c r="C506" s="438"/>
      <c r="D506" s="181"/>
      <c r="E506" s="181"/>
      <c r="F506" s="4"/>
      <c r="G506" s="60"/>
      <c r="H506" s="83"/>
      <c r="I506" s="10"/>
      <c r="L506" s="49">
        <f t="shared" si="17"/>
        <v>0</v>
      </c>
      <c r="M506" s="49">
        <f t="shared" si="18"/>
        <v>0</v>
      </c>
    </row>
    <row r="507" spans="1:13" x14ac:dyDescent="0.2">
      <c r="A507" s="94">
        <f t="shared" si="15"/>
        <v>488</v>
      </c>
      <c r="B507" s="202">
        <f t="shared" si="16"/>
        <v>0</v>
      </c>
      <c r="C507" s="438"/>
      <c r="D507" s="181"/>
      <c r="E507" s="181"/>
      <c r="F507" s="4"/>
      <c r="G507" s="60"/>
      <c r="H507" s="83"/>
      <c r="I507" s="10"/>
      <c r="L507" s="49">
        <f t="shared" si="17"/>
        <v>0</v>
      </c>
      <c r="M507" s="49">
        <f t="shared" si="18"/>
        <v>0</v>
      </c>
    </row>
    <row r="508" spans="1:13" x14ac:dyDescent="0.2">
      <c r="A508" s="94">
        <f t="shared" si="15"/>
        <v>489</v>
      </c>
      <c r="B508" s="202">
        <f t="shared" si="16"/>
        <v>0</v>
      </c>
      <c r="C508" s="438"/>
      <c r="D508" s="181"/>
      <c r="E508" s="181"/>
      <c r="F508" s="4"/>
      <c r="G508" s="60"/>
      <c r="H508" s="83"/>
      <c r="I508" s="10"/>
      <c r="L508" s="49">
        <f t="shared" si="17"/>
        <v>0</v>
      </c>
      <c r="M508" s="49">
        <f t="shared" si="18"/>
        <v>0</v>
      </c>
    </row>
    <row r="509" spans="1:13" x14ac:dyDescent="0.2">
      <c r="A509" s="94">
        <f t="shared" si="15"/>
        <v>490</v>
      </c>
      <c r="B509" s="202">
        <f t="shared" si="16"/>
        <v>0</v>
      </c>
      <c r="C509" s="438"/>
      <c r="D509" s="181"/>
      <c r="E509" s="181"/>
      <c r="F509" s="4"/>
      <c r="G509" s="60"/>
      <c r="H509" s="83"/>
      <c r="I509" s="10"/>
      <c r="L509" s="49">
        <f t="shared" si="17"/>
        <v>0</v>
      </c>
      <c r="M509" s="49">
        <f t="shared" si="18"/>
        <v>0</v>
      </c>
    </row>
    <row r="510" spans="1:13" x14ac:dyDescent="0.2">
      <c r="A510" s="94">
        <f t="shared" si="15"/>
        <v>491</v>
      </c>
      <c r="B510" s="202">
        <f t="shared" si="16"/>
        <v>0</v>
      </c>
      <c r="C510" s="438"/>
      <c r="D510" s="181"/>
      <c r="E510" s="181"/>
      <c r="F510" s="4"/>
      <c r="G510" s="60"/>
      <c r="H510" s="83"/>
      <c r="I510" s="10"/>
      <c r="L510" s="49">
        <f t="shared" si="17"/>
        <v>0</v>
      </c>
      <c r="M510" s="49">
        <f t="shared" si="18"/>
        <v>0</v>
      </c>
    </row>
    <row r="511" spans="1:13" x14ac:dyDescent="0.2">
      <c r="A511" s="94">
        <f t="shared" si="15"/>
        <v>492</v>
      </c>
      <c r="B511" s="202">
        <f t="shared" si="16"/>
        <v>0</v>
      </c>
      <c r="C511" s="438"/>
      <c r="D511" s="181"/>
      <c r="E511" s="181"/>
      <c r="F511" s="4"/>
      <c r="G511" s="60"/>
      <c r="H511" s="83"/>
      <c r="I511" s="10"/>
      <c r="L511" s="49">
        <f t="shared" si="17"/>
        <v>0</v>
      </c>
      <c r="M511" s="49">
        <f t="shared" si="18"/>
        <v>0</v>
      </c>
    </row>
    <row r="512" spans="1:13" x14ac:dyDescent="0.2">
      <c r="A512" s="94">
        <f t="shared" si="15"/>
        <v>493</v>
      </c>
      <c r="B512" s="202">
        <f t="shared" si="16"/>
        <v>0</v>
      </c>
      <c r="C512" s="438"/>
      <c r="D512" s="181"/>
      <c r="E512" s="181"/>
      <c r="F512" s="4"/>
      <c r="G512" s="60"/>
      <c r="H512" s="83"/>
      <c r="I512" s="10"/>
      <c r="L512" s="49">
        <f t="shared" si="17"/>
        <v>0</v>
      </c>
      <c r="M512" s="49">
        <f t="shared" si="18"/>
        <v>0</v>
      </c>
    </row>
    <row r="513" spans="1:13" x14ac:dyDescent="0.2">
      <c r="A513" s="94">
        <f t="shared" si="15"/>
        <v>494</v>
      </c>
      <c r="B513" s="202">
        <f t="shared" si="16"/>
        <v>0</v>
      </c>
      <c r="C513" s="438"/>
      <c r="D513" s="181"/>
      <c r="E513" s="181"/>
      <c r="F513" s="4"/>
      <c r="G513" s="60"/>
      <c r="H513" s="83"/>
      <c r="I513" s="10"/>
      <c r="L513" s="49">
        <f t="shared" si="17"/>
        <v>0</v>
      </c>
      <c r="M513" s="49">
        <f t="shared" si="18"/>
        <v>0</v>
      </c>
    </row>
    <row r="514" spans="1:13" x14ac:dyDescent="0.2">
      <c r="A514" s="94">
        <f t="shared" si="15"/>
        <v>495</v>
      </c>
      <c r="B514" s="202">
        <f t="shared" si="16"/>
        <v>0</v>
      </c>
      <c r="C514" s="438"/>
      <c r="D514" s="181"/>
      <c r="E514" s="181"/>
      <c r="F514" s="4"/>
      <c r="G514" s="60"/>
      <c r="H514" s="83"/>
      <c r="I514" s="10"/>
      <c r="L514" s="49">
        <f t="shared" si="17"/>
        <v>0</v>
      </c>
      <c r="M514" s="49">
        <f t="shared" si="18"/>
        <v>0</v>
      </c>
    </row>
    <row r="515" spans="1:13" x14ac:dyDescent="0.2">
      <c r="A515" s="94">
        <f t="shared" si="15"/>
        <v>496</v>
      </c>
      <c r="B515" s="202">
        <f t="shared" si="16"/>
        <v>0</v>
      </c>
      <c r="C515" s="438"/>
      <c r="D515" s="181"/>
      <c r="E515" s="181"/>
      <c r="F515" s="4"/>
      <c r="G515" s="60"/>
      <c r="H515" s="83"/>
      <c r="I515" s="10"/>
      <c r="L515" s="49">
        <f t="shared" si="17"/>
        <v>0</v>
      </c>
      <c r="M515" s="49">
        <f t="shared" si="18"/>
        <v>0</v>
      </c>
    </row>
    <row r="516" spans="1:13" x14ac:dyDescent="0.2">
      <c r="A516" s="94">
        <f t="shared" si="15"/>
        <v>497</v>
      </c>
      <c r="B516" s="202">
        <f t="shared" si="16"/>
        <v>0</v>
      </c>
      <c r="C516" s="438"/>
      <c r="D516" s="181"/>
      <c r="E516" s="181"/>
      <c r="F516" s="4"/>
      <c r="G516" s="60"/>
      <c r="H516" s="83"/>
      <c r="I516" s="10"/>
      <c r="L516" s="49">
        <f t="shared" si="17"/>
        <v>0</v>
      </c>
      <c r="M516" s="49">
        <f t="shared" si="18"/>
        <v>0</v>
      </c>
    </row>
    <row r="517" spans="1:13" x14ac:dyDescent="0.2">
      <c r="A517" s="94">
        <f t="shared" si="15"/>
        <v>498</v>
      </c>
      <c r="B517" s="202">
        <f t="shared" si="16"/>
        <v>0</v>
      </c>
      <c r="C517" s="438"/>
      <c r="D517" s="181"/>
      <c r="E517" s="181"/>
      <c r="F517" s="4"/>
      <c r="G517" s="60"/>
      <c r="H517" s="83"/>
      <c r="I517" s="10"/>
      <c r="L517" s="49">
        <f t="shared" si="17"/>
        <v>0</v>
      </c>
      <c r="M517" s="49">
        <f t="shared" si="18"/>
        <v>0</v>
      </c>
    </row>
    <row r="518" spans="1:13" x14ac:dyDescent="0.2">
      <c r="A518" s="94">
        <f t="shared" si="15"/>
        <v>499</v>
      </c>
      <c r="B518" s="202">
        <f t="shared" si="16"/>
        <v>0</v>
      </c>
      <c r="C518" s="438"/>
      <c r="D518" s="181"/>
      <c r="E518" s="181"/>
      <c r="F518" s="4"/>
      <c r="G518" s="60"/>
      <c r="H518" s="83"/>
      <c r="I518" s="10"/>
      <c r="L518" s="49">
        <f t="shared" si="17"/>
        <v>0</v>
      </c>
      <c r="M518" s="49">
        <f t="shared" si="18"/>
        <v>0</v>
      </c>
    </row>
    <row r="519" spans="1:13" ht="13.5" thickBot="1" x14ac:dyDescent="0.25">
      <c r="A519" s="95">
        <f t="shared" si="3"/>
        <v>500</v>
      </c>
      <c r="B519" s="408">
        <f t="shared" si="12"/>
        <v>0</v>
      </c>
      <c r="C519" s="436"/>
      <c r="D519" s="182"/>
      <c r="E519" s="182"/>
      <c r="F519" s="84"/>
      <c r="G519" s="85"/>
      <c r="H519" s="86"/>
      <c r="I519" s="10"/>
      <c r="L519" s="49">
        <f t="shared" si="13"/>
        <v>0</v>
      </c>
      <c r="M519" s="49">
        <f t="shared" si="14"/>
        <v>0</v>
      </c>
    </row>
    <row r="520" spans="1:13" ht="17.25" customHeight="1" thickTop="1" thickBot="1" x14ac:dyDescent="0.25">
      <c r="A520" s="12"/>
      <c r="B520" s="17"/>
      <c r="C520" s="17"/>
      <c r="D520" s="258" t="str">
        <f>IF(+Operation=0, "YOUR FIRM'S NAME IS MISSING.", +Operation)</f>
        <v>YOUR FIRM'S NAME IS MISSING.</v>
      </c>
      <c r="E520" s="258" t="str">
        <f>IF(ISNUMBER(+POID), IF(+POID &gt;300000000, IF(+POID &gt;999999999, "INVALID ID NUMBER", +POID ), "INVALID ID NUMBER" ), "YOUR ID NUMBER IS MISSING.")</f>
        <v>YOUR ID NUMBER IS MISSING.</v>
      </c>
      <c r="F520" s="17"/>
      <c r="G520" s="242">
        <f>+Q1bTons</f>
        <v>0</v>
      </c>
      <c r="H520" s="17"/>
      <c r="I520" s="10"/>
    </row>
    <row r="521" spans="1:13" ht="6" customHeight="1" thickTop="1" x14ac:dyDescent="0.2">
      <c r="A521" s="13"/>
      <c r="B521" s="42"/>
      <c r="C521" s="42"/>
      <c r="D521" s="42"/>
      <c r="E521" s="42"/>
      <c r="F521" s="42"/>
      <c r="G521" s="42"/>
      <c r="H521" s="42"/>
      <c r="I521" s="14"/>
    </row>
  </sheetData>
  <sheetProtection password="C01D" sheet="1" objects="1" scenarios="1" selectLockedCells="1"/>
  <phoneticPr fontId="0" type="noConversion"/>
  <conditionalFormatting sqref="D520">
    <cfRule type="cellIs" dxfId="803" priority="66" stopIfTrue="1" operator="notEqual">
      <formula>+Operation</formula>
    </cfRule>
  </conditionalFormatting>
  <conditionalFormatting sqref="E520">
    <cfRule type="cellIs" dxfId="802" priority="67" stopIfTrue="1" operator="notEqual">
      <formula>+POID</formula>
    </cfRule>
  </conditionalFormatting>
  <conditionalFormatting sqref="D16">
    <cfRule type="cellIs" dxfId="801" priority="68" stopIfTrue="1" operator="notEqual">
      <formula>+Operation</formula>
    </cfRule>
  </conditionalFormatting>
  <conditionalFormatting sqref="E16">
    <cfRule type="cellIs" dxfId="800" priority="69" stopIfTrue="1" operator="notEqual">
      <formula>+POID</formula>
    </cfRule>
  </conditionalFormatting>
  <conditionalFormatting sqref="B20:B211 B262:B318 B493:B519">
    <cfRule type="expression" dxfId="799" priority="70" stopIfTrue="1">
      <formula>ISNA(+B20)</formula>
    </cfRule>
  </conditionalFormatting>
  <conditionalFormatting sqref="D20:D211 D262:D318 D493:D519">
    <cfRule type="expression" priority="71" stopIfTrue="1">
      <formula>ISBLANK(E20)</formula>
    </cfRule>
    <cfRule type="expression" dxfId="798" priority="72" stopIfTrue="1">
      <formula>ISBLANK(D20)</formula>
    </cfRule>
  </conditionalFormatting>
  <conditionalFormatting sqref="E20:E211 E262:E318 E493:E519">
    <cfRule type="expression" dxfId="797" priority="73" stopIfTrue="1">
      <formula>ISNA(+B20)</formula>
    </cfRule>
    <cfRule type="expression" priority="74" stopIfTrue="1">
      <formula>+F20+G20+H20=0</formula>
    </cfRule>
    <cfRule type="expression" dxfId="796" priority="75" stopIfTrue="1">
      <formula>+F20+G20+H20=+F20+G20+H20+B20</formula>
    </cfRule>
  </conditionalFormatting>
  <conditionalFormatting sqref="F20:F211 F262:F318 F493:F519">
    <cfRule type="expression" priority="76" stopIfTrue="1">
      <formula>+G20+H20=0</formula>
    </cfRule>
    <cfRule type="expression" dxfId="795" priority="77" stopIfTrue="1">
      <formula>+G20+H20=+G20+H20+F20</formula>
    </cfRule>
  </conditionalFormatting>
  <conditionalFormatting sqref="G20:G211 G262:G318 G493:G519">
    <cfRule type="expression" priority="78" stopIfTrue="1">
      <formula>+F20+G20+H20=0</formula>
    </cfRule>
    <cfRule type="expression" dxfId="794" priority="79" stopIfTrue="1">
      <formula>+F20+G20+H20=+F20+H20</formula>
    </cfRule>
  </conditionalFormatting>
  <conditionalFormatting sqref="H20:H211 H262:H318 H493:H519">
    <cfRule type="expression" priority="80" stopIfTrue="1">
      <formula>+G20+H20=0</formula>
    </cfRule>
    <cfRule type="expression" dxfId="793" priority="81" stopIfTrue="1">
      <formula>+G20+H20=+G20</formula>
    </cfRule>
    <cfRule type="cellIs" dxfId="792" priority="82" stopIfTrue="1" operator="notBetween">
      <formula>15</formula>
      <formula>35</formula>
    </cfRule>
  </conditionalFormatting>
  <conditionalFormatting sqref="E17">
    <cfRule type="expression" dxfId="791" priority="83" stopIfTrue="1">
      <formula>+Q1bIndicator &gt;0</formula>
    </cfRule>
  </conditionalFormatting>
  <conditionalFormatting sqref="E18">
    <cfRule type="expression" dxfId="790" priority="84" stopIfTrue="1">
      <formula>+Q1bIndicator &gt; 0</formula>
    </cfRule>
  </conditionalFormatting>
  <conditionalFormatting sqref="B212:B261">
    <cfRule type="expression" dxfId="789" priority="53" stopIfTrue="1">
      <formula>ISNA(+B212)</formula>
    </cfRule>
  </conditionalFormatting>
  <conditionalFormatting sqref="D212:D261">
    <cfRule type="expression" priority="54" stopIfTrue="1">
      <formula>ISBLANK(E212)</formula>
    </cfRule>
    <cfRule type="expression" dxfId="788" priority="55" stopIfTrue="1">
      <formula>ISBLANK(D212)</formula>
    </cfRule>
  </conditionalFormatting>
  <conditionalFormatting sqref="E212:E261">
    <cfRule type="expression" dxfId="787" priority="56" stopIfTrue="1">
      <formula>ISNA(+B212)</formula>
    </cfRule>
    <cfRule type="expression" priority="57" stopIfTrue="1">
      <formula>+F212+G212+H212=0</formula>
    </cfRule>
    <cfRule type="expression" dxfId="786" priority="58" stopIfTrue="1">
      <formula>+F212+G212+H212=+F212+G212+H212+B212</formula>
    </cfRule>
  </conditionalFormatting>
  <conditionalFormatting sqref="F212:F261">
    <cfRule type="expression" priority="59" stopIfTrue="1">
      <formula>+G212+H212=0</formula>
    </cfRule>
    <cfRule type="expression" dxfId="785" priority="60" stopIfTrue="1">
      <formula>+G212+H212=+G212+H212+F212</formula>
    </cfRule>
  </conditionalFormatting>
  <conditionalFormatting sqref="G212:G261">
    <cfRule type="expression" priority="61" stopIfTrue="1">
      <formula>+F212+G212+H212=0</formula>
    </cfRule>
    <cfRule type="expression" dxfId="784" priority="62" stopIfTrue="1">
      <formula>+F212+G212+H212=+F212+H212</formula>
    </cfRule>
  </conditionalFormatting>
  <conditionalFormatting sqref="H212:H261">
    <cfRule type="expression" priority="63" stopIfTrue="1">
      <formula>+G212+H212=0</formula>
    </cfRule>
    <cfRule type="expression" dxfId="783" priority="64" stopIfTrue="1">
      <formula>+G212+H212=+G212</formula>
    </cfRule>
    <cfRule type="cellIs" dxfId="782" priority="65" stopIfTrue="1" operator="notBetween">
      <formula>15</formula>
      <formula>35</formula>
    </cfRule>
  </conditionalFormatting>
  <conditionalFormatting sqref="B363:B392">
    <cfRule type="expression" dxfId="781" priority="40" stopIfTrue="1">
      <formula>ISNA(+B363)</formula>
    </cfRule>
  </conditionalFormatting>
  <conditionalFormatting sqref="D363:D392">
    <cfRule type="expression" priority="41" stopIfTrue="1">
      <formula>ISBLANK(E363)</formula>
    </cfRule>
    <cfRule type="expression" dxfId="780" priority="42" stopIfTrue="1">
      <formula>ISBLANK(D363)</formula>
    </cfRule>
  </conditionalFormatting>
  <conditionalFormatting sqref="E363:E392">
    <cfRule type="expression" dxfId="779" priority="43" stopIfTrue="1">
      <formula>ISNA(+B363)</formula>
    </cfRule>
    <cfRule type="expression" priority="44" stopIfTrue="1">
      <formula>+F363+G363+H363=0</formula>
    </cfRule>
    <cfRule type="expression" dxfId="778" priority="45" stopIfTrue="1">
      <formula>+F363+G363+H363=+F363+G363+H363+B363</formula>
    </cfRule>
  </conditionalFormatting>
  <conditionalFormatting sqref="F363:F392">
    <cfRule type="expression" priority="46" stopIfTrue="1">
      <formula>+G363+H363=0</formula>
    </cfRule>
    <cfRule type="expression" dxfId="777" priority="47" stopIfTrue="1">
      <formula>+G363+H363=+G363+H363+F363</formula>
    </cfRule>
  </conditionalFormatting>
  <conditionalFormatting sqref="G363:G392">
    <cfRule type="expression" priority="48" stopIfTrue="1">
      <formula>+F363+G363+H363=0</formula>
    </cfRule>
    <cfRule type="expression" dxfId="776" priority="49" stopIfTrue="1">
      <formula>+F363+G363+H363=+F363+H363</formula>
    </cfRule>
  </conditionalFormatting>
  <conditionalFormatting sqref="H363:H392">
    <cfRule type="expression" priority="50" stopIfTrue="1">
      <formula>+G363+H363=0</formula>
    </cfRule>
    <cfRule type="expression" dxfId="775" priority="51" stopIfTrue="1">
      <formula>+G363+H363=+G363</formula>
    </cfRule>
    <cfRule type="cellIs" dxfId="774" priority="52" stopIfTrue="1" operator="notBetween">
      <formula>15</formula>
      <formula>35</formula>
    </cfRule>
  </conditionalFormatting>
  <conditionalFormatting sqref="B319:B362">
    <cfRule type="expression" dxfId="773" priority="27" stopIfTrue="1">
      <formula>ISNA(+B319)</formula>
    </cfRule>
  </conditionalFormatting>
  <conditionalFormatting sqref="D319:D362">
    <cfRule type="expression" priority="28" stopIfTrue="1">
      <formula>ISBLANK(E319)</formula>
    </cfRule>
    <cfRule type="expression" dxfId="772" priority="29" stopIfTrue="1">
      <formula>ISBLANK(D319)</formula>
    </cfRule>
  </conditionalFormatting>
  <conditionalFormatting sqref="E319:E362">
    <cfRule type="expression" dxfId="771" priority="30" stopIfTrue="1">
      <formula>ISNA(+B319)</formula>
    </cfRule>
    <cfRule type="expression" priority="31" stopIfTrue="1">
      <formula>+F319+G319+H319=0</formula>
    </cfRule>
    <cfRule type="expression" dxfId="770" priority="32" stopIfTrue="1">
      <formula>+F319+G319+H319=+F319+G319+H319+B319</formula>
    </cfRule>
  </conditionalFormatting>
  <conditionalFormatting sqref="F319:F362">
    <cfRule type="expression" priority="33" stopIfTrue="1">
      <formula>+G319+H319=0</formula>
    </cfRule>
    <cfRule type="expression" dxfId="769" priority="34" stopIfTrue="1">
      <formula>+G319+H319=+G319+H319+F319</formula>
    </cfRule>
  </conditionalFormatting>
  <conditionalFormatting sqref="G319:G362">
    <cfRule type="expression" priority="35" stopIfTrue="1">
      <formula>+F319+G319+H319=0</formula>
    </cfRule>
    <cfRule type="expression" dxfId="768" priority="36" stopIfTrue="1">
      <formula>+F319+G319+H319=+F319+H319</formula>
    </cfRule>
  </conditionalFormatting>
  <conditionalFormatting sqref="H319:H362">
    <cfRule type="expression" priority="37" stopIfTrue="1">
      <formula>+G319+H319=0</formula>
    </cfRule>
    <cfRule type="expression" dxfId="767" priority="38" stopIfTrue="1">
      <formula>+G319+H319=+G319</formula>
    </cfRule>
    <cfRule type="cellIs" dxfId="766" priority="39" stopIfTrue="1" operator="notBetween">
      <formula>15</formula>
      <formula>35</formula>
    </cfRule>
  </conditionalFormatting>
  <conditionalFormatting sqref="B437:B492">
    <cfRule type="expression" dxfId="765" priority="14" stopIfTrue="1">
      <formula>ISNA(+B437)</formula>
    </cfRule>
  </conditionalFormatting>
  <conditionalFormatting sqref="D437:D492">
    <cfRule type="expression" priority="15" stopIfTrue="1">
      <formula>ISBLANK(E437)</formula>
    </cfRule>
    <cfRule type="expression" dxfId="764" priority="16" stopIfTrue="1">
      <formula>ISBLANK(D437)</formula>
    </cfRule>
  </conditionalFormatting>
  <conditionalFormatting sqref="E437:E492">
    <cfRule type="expression" dxfId="763" priority="17" stopIfTrue="1">
      <formula>ISNA(+B437)</formula>
    </cfRule>
    <cfRule type="expression" priority="18" stopIfTrue="1">
      <formula>+F437+G437+H437=0</formula>
    </cfRule>
    <cfRule type="expression" dxfId="762" priority="19" stopIfTrue="1">
      <formula>+F437+G437+H437=+F437+G437+H437+B437</formula>
    </cfRule>
  </conditionalFormatting>
  <conditionalFormatting sqref="F437:F492">
    <cfRule type="expression" priority="20" stopIfTrue="1">
      <formula>+G437+H437=0</formula>
    </cfRule>
    <cfRule type="expression" dxfId="761" priority="21" stopIfTrue="1">
      <formula>+G437+H437=+G437+H437+F437</formula>
    </cfRule>
  </conditionalFormatting>
  <conditionalFormatting sqref="G437:G492">
    <cfRule type="expression" priority="22" stopIfTrue="1">
      <formula>+F437+G437+H437=0</formula>
    </cfRule>
    <cfRule type="expression" dxfId="760" priority="23" stopIfTrue="1">
      <formula>+F437+G437+H437=+F437+H437</formula>
    </cfRule>
  </conditionalFormatting>
  <conditionalFormatting sqref="H437:H492">
    <cfRule type="expression" priority="24" stopIfTrue="1">
      <formula>+G437+H437=0</formula>
    </cfRule>
    <cfRule type="expression" dxfId="759" priority="25" stopIfTrue="1">
      <formula>+G437+H437=+G437</formula>
    </cfRule>
    <cfRule type="cellIs" dxfId="758" priority="26" stopIfTrue="1" operator="notBetween">
      <formula>15</formula>
      <formula>35</formula>
    </cfRule>
  </conditionalFormatting>
  <conditionalFormatting sqref="B393:B436">
    <cfRule type="expression" dxfId="757" priority="1" stopIfTrue="1">
      <formula>ISNA(+B393)</formula>
    </cfRule>
  </conditionalFormatting>
  <conditionalFormatting sqref="D393:D436">
    <cfRule type="expression" priority="2" stopIfTrue="1">
      <formula>ISBLANK(E393)</formula>
    </cfRule>
    <cfRule type="expression" dxfId="756" priority="3" stopIfTrue="1">
      <formula>ISBLANK(D393)</formula>
    </cfRule>
  </conditionalFormatting>
  <conditionalFormatting sqref="E393:E436">
    <cfRule type="expression" dxfId="755" priority="4" stopIfTrue="1">
      <formula>ISNA(+B393)</formula>
    </cfRule>
    <cfRule type="expression" priority="5" stopIfTrue="1">
      <formula>+F393+G393+H393=0</formula>
    </cfRule>
    <cfRule type="expression" dxfId="754" priority="6" stopIfTrue="1">
      <formula>+F393+G393+H393=+F393+G393+H393+B393</formula>
    </cfRule>
  </conditionalFormatting>
  <conditionalFormatting sqref="F393:F436">
    <cfRule type="expression" priority="7" stopIfTrue="1">
      <formula>+G393+H393=0</formula>
    </cfRule>
    <cfRule type="expression" dxfId="753" priority="8" stopIfTrue="1">
      <formula>+G393+H393=+G393+H393+F393</formula>
    </cfRule>
  </conditionalFormatting>
  <conditionalFormatting sqref="G393:G436">
    <cfRule type="expression" priority="9" stopIfTrue="1">
      <formula>+F393+G393+H393=0</formula>
    </cfRule>
    <cfRule type="expression" dxfId="752" priority="10" stopIfTrue="1">
      <formula>+F393+G393+H393=+F393+H393</formula>
    </cfRule>
  </conditionalFormatting>
  <conditionalFormatting sqref="H393:H436">
    <cfRule type="expression" priority="11" stopIfTrue="1">
      <formula>+G393+H393=0</formula>
    </cfRule>
    <cfRule type="expression" dxfId="751" priority="12" stopIfTrue="1">
      <formula>+G393+H393=+G393</formula>
    </cfRule>
    <cfRule type="cellIs" dxfId="750"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17"/>
  <sheetViews>
    <sheetView workbookViewId="0">
      <pane ySplit="15" topLeftCell="A16" activePane="bottomLeft" state="frozen"/>
      <selection pane="bottomLeft" activeCell="F5" sqref="F5"/>
    </sheetView>
  </sheetViews>
  <sheetFormatPr defaultRowHeight="12.75" x14ac:dyDescent="0.2"/>
  <cols>
    <col min="1" max="1" width="4.28515625" style="49" customWidth="1"/>
    <col min="2" max="2" width="5" style="49" customWidth="1"/>
    <col min="3" max="3" width="5.5703125" style="49" customWidth="1"/>
    <col min="4" max="4" width="32.5703125" style="49" customWidth="1"/>
    <col min="5" max="5" width="26.5703125" style="49" customWidth="1"/>
    <col min="6" max="6" width="13.140625" style="49" customWidth="1"/>
    <col min="7" max="7" width="13.28515625" style="49" customWidth="1"/>
    <col min="8" max="8" width="9.140625" style="49"/>
    <col min="9" max="9" width="3.5703125" style="49" customWidth="1"/>
    <col min="10" max="10" width="17.85546875" style="49" customWidth="1"/>
    <col min="11" max="11" width="5.5703125" style="49" customWidth="1"/>
    <col min="12" max="12" width="6" style="49" customWidth="1"/>
    <col min="13" max="21" width="0" style="49" hidden="1" customWidth="1"/>
    <col min="22" max="22" width="40.85546875" style="49" customWidth="1"/>
    <col min="23" max="23" width="1.42578125" style="49" customWidth="1"/>
    <col min="24" max="24" width="9.140625" style="49"/>
    <col min="25" max="26" width="0" style="49" hidden="1" customWidth="1"/>
    <col min="27" max="16384" width="9.140625" style="49"/>
  </cols>
  <sheetData>
    <row r="1" spans="1:26" ht="15.75" x14ac:dyDescent="0.25">
      <c r="A1" s="5" t="s">
        <v>151</v>
      </c>
      <c r="B1" s="15"/>
      <c r="C1" s="24"/>
      <c r="D1" s="24"/>
      <c r="E1" s="15" t="s">
        <v>966</v>
      </c>
      <c r="F1" s="29"/>
      <c r="G1" s="15"/>
      <c r="H1" s="15"/>
      <c r="I1" s="6"/>
      <c r="J1" s="6"/>
      <c r="K1" s="164"/>
      <c r="L1" s="6"/>
      <c r="V1" s="6"/>
      <c r="W1" s="7"/>
    </row>
    <row r="2" spans="1:26" ht="15.75" x14ac:dyDescent="0.25">
      <c r="A2" s="25" t="s">
        <v>98</v>
      </c>
      <c r="B2" s="27"/>
      <c r="C2" s="26"/>
      <c r="D2" s="26"/>
      <c r="E2" s="27"/>
      <c r="F2" s="30"/>
      <c r="G2" s="27"/>
      <c r="H2" s="9"/>
      <c r="I2" s="9"/>
      <c r="J2" s="57" t="s">
        <v>234</v>
      </c>
      <c r="K2" s="168"/>
      <c r="L2" s="17"/>
      <c r="T2" s="214" t="s">
        <v>158</v>
      </c>
      <c r="V2" s="17"/>
      <c r="W2" s="10"/>
    </row>
    <row r="3" spans="1:26" ht="15.75" x14ac:dyDescent="0.25">
      <c r="A3" s="12"/>
      <c r="B3" s="9"/>
      <c r="C3" s="26"/>
      <c r="D3" s="26"/>
      <c r="E3" s="9"/>
      <c r="F3" s="9"/>
      <c r="G3" s="9"/>
      <c r="H3" s="9"/>
      <c r="I3" s="9"/>
      <c r="J3" s="58" t="s">
        <v>238</v>
      </c>
      <c r="K3" s="326"/>
      <c r="L3" s="17"/>
      <c r="S3" s="49">
        <v>1</v>
      </c>
      <c r="T3" s="113">
        <f>SUMIF(F16:F515,S3,Q16:Q515)</f>
        <v>0</v>
      </c>
      <c r="V3" s="17"/>
      <c r="W3" s="10"/>
    </row>
    <row r="4" spans="1:26" ht="13.5" thickBot="1" x14ac:dyDescent="0.25">
      <c r="A4" s="12">
        <v>1</v>
      </c>
      <c r="B4" s="9" t="s">
        <v>400</v>
      </c>
      <c r="C4" s="9"/>
      <c r="D4" s="9"/>
      <c r="E4" s="9"/>
      <c r="F4" s="96" t="s">
        <v>153</v>
      </c>
      <c r="G4" s="97" t="s">
        <v>154</v>
      </c>
      <c r="H4" s="9"/>
      <c r="I4" s="9"/>
      <c r="J4" s="99" t="s">
        <v>241</v>
      </c>
      <c r="K4" s="326"/>
      <c r="L4" s="17"/>
      <c r="S4" s="49">
        <v>2</v>
      </c>
      <c r="T4" s="113">
        <f>SUMIF(F16:F515,S4,Q16:Q515)</f>
        <v>0</v>
      </c>
      <c r="V4" s="17"/>
      <c r="W4" s="10"/>
    </row>
    <row r="5" spans="1:26" ht="14.25" thickTop="1" thickBot="1" x14ac:dyDescent="0.25">
      <c r="A5" s="12"/>
      <c r="B5" s="161" t="s">
        <v>152</v>
      </c>
      <c r="C5" s="9"/>
      <c r="D5" s="9"/>
      <c r="E5" s="9"/>
      <c r="F5" s="1"/>
      <c r="G5" s="2"/>
      <c r="H5" s="9"/>
      <c r="I5" s="9"/>
      <c r="J5" s="184">
        <f>SUMIF(J16:J515,"&lt;&gt;1",G16:G515)</f>
        <v>0</v>
      </c>
      <c r="K5" s="168"/>
      <c r="L5" s="17"/>
      <c r="S5" s="49">
        <v>3</v>
      </c>
      <c r="T5" s="113">
        <f>SUMIF(F16:F515,S5,Q16:Q515)</f>
        <v>0</v>
      </c>
      <c r="V5" s="17"/>
      <c r="W5" s="10"/>
    </row>
    <row r="6" spans="1:26" ht="13.5" thickTop="1" x14ac:dyDescent="0.2">
      <c r="A6" s="12"/>
      <c r="B6" s="161" t="s">
        <v>945</v>
      </c>
      <c r="C6" s="9"/>
      <c r="D6" s="161"/>
      <c r="E6" s="9"/>
      <c r="F6" s="9"/>
      <c r="G6" s="9"/>
      <c r="H6" s="9"/>
      <c r="I6" s="9"/>
      <c r="J6" s="100" t="s">
        <v>239</v>
      </c>
      <c r="K6" s="168"/>
      <c r="L6" s="17"/>
      <c r="S6" s="49">
        <v>4</v>
      </c>
      <c r="T6" s="113">
        <f>SUMIF(F16:F515,S6,Q16:Q515)</f>
        <v>0</v>
      </c>
      <c r="V6" s="17"/>
      <c r="W6" s="10"/>
    </row>
    <row r="7" spans="1:26" ht="15" customHeight="1" thickBot="1" x14ac:dyDescent="0.25">
      <c r="A7" s="12"/>
      <c r="B7" s="161"/>
      <c r="C7" s="449" t="s">
        <v>994</v>
      </c>
      <c r="D7" s="161"/>
      <c r="E7" s="9"/>
      <c r="F7" s="27"/>
      <c r="G7" s="27"/>
      <c r="H7" s="17"/>
      <c r="I7" s="17"/>
      <c r="J7" s="98" t="s">
        <v>240</v>
      </c>
      <c r="K7" s="168"/>
      <c r="L7" s="17"/>
      <c r="S7" s="49">
        <v>5</v>
      </c>
      <c r="T7" s="113">
        <f>SUMIF(F16:F515,S7,Q16:Q515)</f>
        <v>0</v>
      </c>
      <c r="V7" s="17"/>
      <c r="W7" s="10"/>
    </row>
    <row r="8" spans="1:26" ht="14.25" thickTop="1" thickBot="1" x14ac:dyDescent="0.25">
      <c r="A8" s="12"/>
      <c r="B8" s="161" t="s">
        <v>946</v>
      </c>
      <c r="C8" s="9"/>
      <c r="D8" s="161"/>
      <c r="E8" s="9"/>
      <c r="F8" s="27"/>
      <c r="G8" s="27"/>
      <c r="H8" s="17"/>
      <c r="I8" s="17"/>
      <c r="J8" s="184">
        <f>SUMIF(J16:J515,"=1",G16:G515)</f>
        <v>0</v>
      </c>
      <c r="K8" s="168"/>
      <c r="L8" s="17"/>
      <c r="S8" s="49">
        <v>6</v>
      </c>
      <c r="T8" s="113">
        <f>SUMIF(F16:F515,S8,Q16:Q515)</f>
        <v>0</v>
      </c>
      <c r="V8" s="17"/>
      <c r="W8" s="10"/>
    </row>
    <row r="9" spans="1:26" ht="13.5" thickTop="1" x14ac:dyDescent="0.2">
      <c r="A9" s="21"/>
      <c r="B9" s="449"/>
      <c r="C9" s="161" t="s">
        <v>1141</v>
      </c>
      <c r="D9" s="9"/>
      <c r="E9" s="9"/>
      <c r="F9" s="9"/>
      <c r="G9" s="9"/>
      <c r="H9" s="17"/>
      <c r="I9" s="9"/>
      <c r="J9" s="9"/>
      <c r="K9" s="170"/>
      <c r="L9" s="17"/>
      <c r="S9" s="49">
        <v>7</v>
      </c>
      <c r="T9" s="113">
        <f>SUMIF(F16:F515,S9,Q16:Q515)</f>
        <v>0</v>
      </c>
      <c r="V9" s="17"/>
      <c r="W9" s="10"/>
    </row>
    <row r="10" spans="1:26" ht="13.5" thickBot="1" x14ac:dyDescent="0.25">
      <c r="A10" s="21"/>
      <c r="B10" s="449"/>
      <c r="C10" s="9" t="s">
        <v>993</v>
      </c>
      <c r="D10" s="9"/>
      <c r="E10" s="9"/>
      <c r="F10" s="9"/>
      <c r="G10" s="9"/>
      <c r="H10" s="17"/>
      <c r="I10" s="9"/>
      <c r="J10" s="9"/>
      <c r="K10" s="170"/>
      <c r="L10" s="17"/>
      <c r="S10" s="49">
        <v>7</v>
      </c>
      <c r="T10" s="113">
        <f>SUMIF(F17:F516,S10,Q17:Q516)</f>
        <v>0</v>
      </c>
      <c r="V10" s="17"/>
      <c r="W10" s="10"/>
    </row>
    <row r="11" spans="1:26" ht="14.25" thickTop="1" thickBot="1" x14ac:dyDescent="0.25">
      <c r="A11" s="21"/>
      <c r="B11" s="449"/>
      <c r="C11" s="9" t="s">
        <v>994</v>
      </c>
      <c r="D11" s="9"/>
      <c r="E11" s="9"/>
      <c r="F11" s="9"/>
      <c r="G11" s="9"/>
      <c r="H11" s="17"/>
      <c r="I11" s="9"/>
      <c r="J11" s="595" t="s">
        <v>1023</v>
      </c>
      <c r="K11" s="591"/>
      <c r="L11" s="592"/>
      <c r="M11" s="592"/>
      <c r="N11" s="592"/>
      <c r="O11" s="592"/>
      <c r="P11" s="592"/>
      <c r="Q11" s="592"/>
      <c r="R11" s="592"/>
      <c r="S11" s="592">
        <v>8</v>
      </c>
      <c r="T11" s="593">
        <f>SUMIF(F16:F515,S11,Q16:Q515)</f>
        <v>0</v>
      </c>
      <c r="U11" s="592"/>
      <c r="V11" s="594"/>
      <c r="W11" s="10"/>
    </row>
    <row r="12" spans="1:26" ht="14.25" thickTop="1" thickBot="1" x14ac:dyDescent="0.25">
      <c r="A12" s="28"/>
      <c r="B12" s="11"/>
      <c r="C12" s="11"/>
      <c r="D12" s="256" t="str">
        <f>IF(+Operation=0, "YOUR FIRM'S NAME IS MISSING.", +Operation)</f>
        <v>YOUR FIRM'S NAME IS MISSING.</v>
      </c>
      <c r="E12" s="256" t="str">
        <f>IF(ISNUMBER(+POID), IF(+POID &gt;300000000, IF(+POID &gt;999999999, "INVALID ID NUMBER", +POID ), "INVALID ID NUMBER" ), "YOUR ID NUMBER IS MISSING.")</f>
        <v>YOUR ID NUMBER IS MISSING.</v>
      </c>
      <c r="F12" s="9"/>
      <c r="G12" s="184">
        <f>SUM(G16:G515)</f>
        <v>0</v>
      </c>
      <c r="H12" s="20"/>
      <c r="I12" s="354">
        <v>15</v>
      </c>
      <c r="J12" s="578" t="s">
        <v>235</v>
      </c>
      <c r="K12" s="586"/>
      <c r="L12" s="121"/>
      <c r="M12" s="508"/>
      <c r="N12" s="508">
        <f>SUM(N16:N515)</f>
        <v>0</v>
      </c>
      <c r="O12" s="508">
        <f>SUM(O16:O515)</f>
        <v>0</v>
      </c>
      <c r="P12" s="508"/>
      <c r="Q12" s="508"/>
      <c r="R12" s="508">
        <f>SUM(R16:R515)</f>
        <v>0</v>
      </c>
      <c r="S12" s="508">
        <v>9</v>
      </c>
      <c r="T12" s="579">
        <f>SUMIF(F16:F515,S12,Q16:Q515)</f>
        <v>0</v>
      </c>
      <c r="U12" s="508"/>
      <c r="V12" s="66"/>
      <c r="W12" s="10"/>
    </row>
    <row r="13" spans="1:26" ht="13.5" thickTop="1" x14ac:dyDescent="0.2">
      <c r="A13" s="87"/>
      <c r="B13" s="63" t="s">
        <v>399</v>
      </c>
      <c r="C13" s="62" t="s">
        <v>399</v>
      </c>
      <c r="D13" s="62"/>
      <c r="E13" s="63" t="str">
        <f>IF(+Q1cIndicator&gt;0, "BAD VALUE FOR", "")</f>
        <v/>
      </c>
      <c r="F13" s="63" t="s">
        <v>110</v>
      </c>
      <c r="G13" s="63" t="s">
        <v>136</v>
      </c>
      <c r="H13" s="64" t="s">
        <v>118</v>
      </c>
      <c r="I13" s="9"/>
      <c r="J13" s="578" t="s">
        <v>236</v>
      </c>
      <c r="K13" s="586"/>
      <c r="L13" s="596" t="s">
        <v>399</v>
      </c>
      <c r="M13" s="508"/>
      <c r="N13" s="508"/>
      <c r="O13" s="508"/>
      <c r="P13" s="508"/>
      <c r="Q13" s="508"/>
      <c r="R13" s="508"/>
      <c r="S13" s="508">
        <v>10</v>
      </c>
      <c r="T13" s="579">
        <f>SUMIF(F16:F515,S13,Q16:Q515)</f>
        <v>0</v>
      </c>
      <c r="U13" s="508"/>
      <c r="V13" s="66"/>
      <c r="W13" s="10"/>
    </row>
    <row r="14" spans="1:26" x14ac:dyDescent="0.2">
      <c r="A14" s="91"/>
      <c r="B14" s="58" t="s">
        <v>114</v>
      </c>
      <c r="C14" s="65" t="s">
        <v>114</v>
      </c>
      <c r="D14" s="65" t="s">
        <v>159</v>
      </c>
      <c r="E14" s="58" t="s">
        <v>156</v>
      </c>
      <c r="F14" s="58" t="s">
        <v>112</v>
      </c>
      <c r="G14" s="58" t="s">
        <v>157</v>
      </c>
      <c r="H14" s="66" t="s">
        <v>119</v>
      </c>
      <c r="I14" s="9"/>
      <c r="J14" s="578" t="s">
        <v>237</v>
      </c>
      <c r="K14" s="586"/>
      <c r="L14" s="596" t="s">
        <v>114</v>
      </c>
      <c r="M14" s="508"/>
      <c r="N14" s="508"/>
      <c r="O14" s="508"/>
      <c r="P14" s="508"/>
      <c r="Q14" s="508"/>
      <c r="R14" s="508"/>
      <c r="S14" s="508">
        <v>11</v>
      </c>
      <c r="T14" s="579">
        <f>SUMIF(F16:F515,S14,Q16:Q515)</f>
        <v>0</v>
      </c>
      <c r="U14" s="508"/>
      <c r="V14" s="66" t="s">
        <v>48</v>
      </c>
      <c r="W14" s="10"/>
    </row>
    <row r="15" spans="1:26" ht="13.5" thickBot="1" x14ac:dyDescent="0.25">
      <c r="A15" s="92"/>
      <c r="B15" s="93" t="s">
        <v>113</v>
      </c>
      <c r="C15" s="67" t="s">
        <v>113</v>
      </c>
      <c r="D15" s="67"/>
      <c r="E15" s="93"/>
      <c r="F15" s="93" t="s">
        <v>111</v>
      </c>
      <c r="G15" s="93" t="s">
        <v>158</v>
      </c>
      <c r="H15" s="68" t="s">
        <v>120</v>
      </c>
      <c r="I15" s="9"/>
      <c r="J15" s="580" t="s">
        <v>242</v>
      </c>
      <c r="K15" s="586"/>
      <c r="L15" s="596" t="s">
        <v>113</v>
      </c>
      <c r="M15" s="508"/>
      <c r="N15" s="508"/>
      <c r="O15" s="508"/>
      <c r="P15" s="508"/>
      <c r="Q15" s="508"/>
      <c r="R15" s="508"/>
      <c r="S15" s="508">
        <v>12</v>
      </c>
      <c r="T15" s="579">
        <f>SUMIF(F16:F515,S15,Q16:Q515)</f>
        <v>0</v>
      </c>
      <c r="U15" s="508"/>
      <c r="V15" s="68"/>
      <c r="W15" s="10"/>
    </row>
    <row r="16" spans="1:26" x14ac:dyDescent="0.2">
      <c r="A16" s="94">
        <f>ROW()-Q1cline</f>
        <v>1</v>
      </c>
      <c r="B16" s="437">
        <f t="shared" ref="B16:B79" si="0">IF(ISBLANK(E16),0,VLOOKUP(TRIM(E16),AllVarieties,4,FALSE))</f>
        <v>0</v>
      </c>
      <c r="C16" s="438"/>
      <c r="D16" s="181"/>
      <c r="E16" s="181"/>
      <c r="F16" s="4"/>
      <c r="G16" s="60"/>
      <c r="H16" s="83"/>
      <c r="I16" s="9"/>
      <c r="J16" s="581"/>
      <c r="K16" s="587" t="str">
        <f>IF(+J16=0," ", IF(+J16=1," ","ERROR"))</f>
        <v xml:space="preserve"> </v>
      </c>
      <c r="L16" s="588"/>
      <c r="M16" s="508"/>
      <c r="N16" s="508">
        <f>IF(ISNA(+B16),1,0)</f>
        <v>0</v>
      </c>
      <c r="O16" s="508">
        <f>IF(ISERR(+B16),1,0)</f>
        <v>0</v>
      </c>
      <c r="P16" s="508"/>
      <c r="Q16" s="508">
        <f>IF(+J16=1,0,+G16)</f>
        <v>0</v>
      </c>
      <c r="R16" s="508">
        <f>IF(ISBLANK(V16), IF(+J16=1, 1, 0))</f>
        <v>0</v>
      </c>
      <c r="S16" s="508">
        <v>13</v>
      </c>
      <c r="T16" s="579">
        <f>SUMIF(F16:F515,S16,Q16:Q515)</f>
        <v>0</v>
      </c>
      <c r="U16" s="508"/>
      <c r="V16" s="582"/>
      <c r="W16" s="10"/>
      <c r="Y16" s="49">
        <f>+G16-J16*G16</f>
        <v>0</v>
      </c>
      <c r="Z16" s="49">
        <f>+G16*J16</f>
        <v>0</v>
      </c>
    </row>
    <row r="17" spans="1:26" x14ac:dyDescent="0.2">
      <c r="A17" s="94">
        <f>ROW()-Q1cline</f>
        <v>2</v>
      </c>
      <c r="B17" s="437">
        <f t="shared" si="0"/>
        <v>0</v>
      </c>
      <c r="C17" s="438"/>
      <c r="D17" s="181"/>
      <c r="E17" s="181"/>
      <c r="F17" s="4"/>
      <c r="G17" s="60"/>
      <c r="H17" s="83"/>
      <c r="I17" s="9"/>
      <c r="J17" s="581"/>
      <c r="K17" s="362" t="str">
        <f t="shared" ref="K17:K80" si="1">IF(+J17=0," ", IF(+J17=1," ","ERROR"))</f>
        <v xml:space="preserve"> </v>
      </c>
      <c r="L17" s="589"/>
      <c r="M17" s="508"/>
      <c r="N17" s="508">
        <f t="shared" ref="N17:N80" si="2">IF(ISNA(+B17),1,0)</f>
        <v>0</v>
      </c>
      <c r="O17" s="508">
        <f t="shared" ref="O17:O80" si="3">IF(ISERR(+B17),1,0)</f>
        <v>0</v>
      </c>
      <c r="P17" s="508"/>
      <c r="Q17" s="508">
        <f t="shared" ref="Q17:Q80" si="4">IF(+J17=1,0,+G17)</f>
        <v>0</v>
      </c>
      <c r="R17" s="508">
        <f t="shared" ref="R17:R80" si="5">IF(ISBLANK(V17), IF(+J17=1, 1, 0))</f>
        <v>0</v>
      </c>
      <c r="S17" s="508">
        <v>14</v>
      </c>
      <c r="T17" s="579">
        <f>SUMIF(F16:F515,S17,Q16:Q515)</f>
        <v>0</v>
      </c>
      <c r="U17" s="508"/>
      <c r="V17" s="582"/>
      <c r="W17" s="10"/>
      <c r="Y17" s="49">
        <f t="shared" ref="Y17:Y80" si="6">+G17-J17*G17</f>
        <v>0</v>
      </c>
      <c r="Z17" s="49">
        <f t="shared" ref="Z17:Z80" si="7">+G17*J17</f>
        <v>0</v>
      </c>
    </row>
    <row r="18" spans="1:26" x14ac:dyDescent="0.2">
      <c r="A18" s="94">
        <f>ROW()-Q1cline</f>
        <v>3</v>
      </c>
      <c r="B18" s="437">
        <f t="shared" si="0"/>
        <v>0</v>
      </c>
      <c r="C18" s="438"/>
      <c r="D18" s="181"/>
      <c r="E18" s="181"/>
      <c r="F18" s="4"/>
      <c r="G18" s="60"/>
      <c r="H18" s="83"/>
      <c r="I18" s="9"/>
      <c r="J18" s="581"/>
      <c r="K18" s="362" t="str">
        <f t="shared" si="1"/>
        <v xml:space="preserve"> </v>
      </c>
      <c r="L18" s="589"/>
      <c r="M18" s="508"/>
      <c r="N18" s="508">
        <f t="shared" si="2"/>
        <v>0</v>
      </c>
      <c r="O18" s="508">
        <f t="shared" si="3"/>
        <v>0</v>
      </c>
      <c r="P18" s="508"/>
      <c r="Q18" s="508">
        <f t="shared" si="4"/>
        <v>0</v>
      </c>
      <c r="R18" s="508">
        <f t="shared" si="5"/>
        <v>0</v>
      </c>
      <c r="S18" s="508">
        <v>15</v>
      </c>
      <c r="T18" s="579">
        <f>SUMIF(F16:F515,S18,Q16:Q515)</f>
        <v>0</v>
      </c>
      <c r="U18" s="508"/>
      <c r="V18" s="582"/>
      <c r="W18" s="10"/>
      <c r="Y18" s="49">
        <f t="shared" si="6"/>
        <v>0</v>
      </c>
      <c r="Z18" s="49">
        <f t="shared" si="7"/>
        <v>0</v>
      </c>
    </row>
    <row r="19" spans="1:26" x14ac:dyDescent="0.2">
      <c r="A19" s="94">
        <f>ROW()-Q1cline</f>
        <v>4</v>
      </c>
      <c r="B19" s="437">
        <f t="shared" si="0"/>
        <v>0</v>
      </c>
      <c r="C19" s="438"/>
      <c r="D19" s="181"/>
      <c r="E19" s="181"/>
      <c r="F19" s="4"/>
      <c r="G19" s="60"/>
      <c r="H19" s="83"/>
      <c r="I19" s="9"/>
      <c r="J19" s="581"/>
      <c r="K19" s="362" t="str">
        <f t="shared" si="1"/>
        <v xml:space="preserve"> </v>
      </c>
      <c r="L19" s="589"/>
      <c r="M19" s="508"/>
      <c r="N19" s="508">
        <f t="shared" si="2"/>
        <v>0</v>
      </c>
      <c r="O19" s="508">
        <f t="shared" si="3"/>
        <v>0</v>
      </c>
      <c r="P19" s="508"/>
      <c r="Q19" s="508">
        <f t="shared" si="4"/>
        <v>0</v>
      </c>
      <c r="R19" s="508">
        <f t="shared" si="5"/>
        <v>0</v>
      </c>
      <c r="S19" s="508">
        <v>16</v>
      </c>
      <c r="T19" s="579">
        <f>SUMIF(F16:F515,S19,Q16:Q515)</f>
        <v>0</v>
      </c>
      <c r="U19" s="508"/>
      <c r="V19" s="582"/>
      <c r="W19" s="10"/>
      <c r="Y19" s="49">
        <f t="shared" si="6"/>
        <v>0</v>
      </c>
      <c r="Z19" s="49">
        <f t="shared" si="7"/>
        <v>0</v>
      </c>
    </row>
    <row r="20" spans="1:26" x14ac:dyDescent="0.2">
      <c r="A20" s="94">
        <f>ROW()-Q1cline</f>
        <v>5</v>
      </c>
      <c r="B20" s="437">
        <f t="shared" si="0"/>
        <v>0</v>
      </c>
      <c r="C20" s="438"/>
      <c r="D20" s="181"/>
      <c r="E20" s="181"/>
      <c r="F20" s="4"/>
      <c r="G20" s="60"/>
      <c r="H20" s="83"/>
      <c r="I20" s="9"/>
      <c r="J20" s="581"/>
      <c r="K20" s="362" t="str">
        <f t="shared" si="1"/>
        <v xml:space="preserve"> </v>
      </c>
      <c r="L20" s="589"/>
      <c r="M20" s="508"/>
      <c r="N20" s="508">
        <f t="shared" si="2"/>
        <v>0</v>
      </c>
      <c r="O20" s="508">
        <f t="shared" si="3"/>
        <v>0</v>
      </c>
      <c r="P20" s="508"/>
      <c r="Q20" s="508">
        <f t="shared" si="4"/>
        <v>0</v>
      </c>
      <c r="R20" s="508">
        <f t="shared" si="5"/>
        <v>0</v>
      </c>
      <c r="S20" s="508">
        <v>17</v>
      </c>
      <c r="T20" s="579">
        <f>SUMIF(F16:F515,S20,Q16:Q515)</f>
        <v>0</v>
      </c>
      <c r="U20" s="508"/>
      <c r="V20" s="582"/>
      <c r="W20" s="10"/>
      <c r="Y20" s="49">
        <f t="shared" si="6"/>
        <v>0</v>
      </c>
      <c r="Z20" s="49">
        <f t="shared" si="7"/>
        <v>0</v>
      </c>
    </row>
    <row r="21" spans="1:26" x14ac:dyDescent="0.2">
      <c r="A21" s="94">
        <f t="shared" ref="A21:A515" si="8">ROW()-Q1cline</f>
        <v>6</v>
      </c>
      <c r="B21" s="437">
        <f t="shared" si="0"/>
        <v>0</v>
      </c>
      <c r="C21" s="438"/>
      <c r="D21" s="181"/>
      <c r="E21" s="181"/>
      <c r="F21" s="4"/>
      <c r="G21" s="60"/>
      <c r="H21" s="83"/>
      <c r="I21" s="9"/>
      <c r="J21" s="581"/>
      <c r="K21" s="362" t="str">
        <f t="shared" si="1"/>
        <v xml:space="preserve"> </v>
      </c>
      <c r="L21" s="589"/>
      <c r="M21" s="508"/>
      <c r="N21" s="508">
        <f t="shared" si="2"/>
        <v>0</v>
      </c>
      <c r="O21" s="508">
        <f t="shared" si="3"/>
        <v>0</v>
      </c>
      <c r="P21" s="508"/>
      <c r="Q21" s="508">
        <f t="shared" si="4"/>
        <v>0</v>
      </c>
      <c r="R21" s="508">
        <f t="shared" si="5"/>
        <v>0</v>
      </c>
      <c r="S21" s="508"/>
      <c r="T21" s="508"/>
      <c r="U21" s="508"/>
      <c r="V21" s="582"/>
      <c r="W21" s="10"/>
      <c r="Y21" s="49">
        <f t="shared" si="6"/>
        <v>0</v>
      </c>
      <c r="Z21" s="49">
        <f t="shared" si="7"/>
        <v>0</v>
      </c>
    </row>
    <row r="22" spans="1:26" x14ac:dyDescent="0.2">
      <c r="A22" s="94">
        <f t="shared" si="8"/>
        <v>7</v>
      </c>
      <c r="B22" s="437">
        <f t="shared" si="0"/>
        <v>0</v>
      </c>
      <c r="C22" s="438"/>
      <c r="D22" s="181"/>
      <c r="E22" s="181"/>
      <c r="F22" s="4"/>
      <c r="G22" s="60"/>
      <c r="H22" s="83"/>
      <c r="I22" s="9"/>
      <c r="J22" s="581"/>
      <c r="K22" s="362" t="str">
        <f t="shared" si="1"/>
        <v xml:space="preserve"> </v>
      </c>
      <c r="L22" s="589"/>
      <c r="M22" s="508"/>
      <c r="N22" s="508">
        <f t="shared" si="2"/>
        <v>0</v>
      </c>
      <c r="O22" s="508">
        <f t="shared" si="3"/>
        <v>0</v>
      </c>
      <c r="P22" s="508"/>
      <c r="Q22" s="508">
        <f t="shared" si="4"/>
        <v>0</v>
      </c>
      <c r="R22" s="508">
        <f t="shared" si="5"/>
        <v>0</v>
      </c>
      <c r="S22" s="508"/>
      <c r="T22" s="508"/>
      <c r="U22" s="508"/>
      <c r="V22" s="582"/>
      <c r="W22" s="10"/>
      <c r="Y22" s="49">
        <f t="shared" si="6"/>
        <v>0</v>
      </c>
      <c r="Z22" s="49">
        <f t="shared" si="7"/>
        <v>0</v>
      </c>
    </row>
    <row r="23" spans="1:26" x14ac:dyDescent="0.2">
      <c r="A23" s="94">
        <f t="shared" si="8"/>
        <v>8</v>
      </c>
      <c r="B23" s="437">
        <f t="shared" si="0"/>
        <v>0</v>
      </c>
      <c r="C23" s="438"/>
      <c r="D23" s="181"/>
      <c r="E23" s="181"/>
      <c r="F23" s="4"/>
      <c r="G23" s="60"/>
      <c r="H23" s="83"/>
      <c r="I23" s="9"/>
      <c r="J23" s="581"/>
      <c r="K23" s="362" t="str">
        <f t="shared" si="1"/>
        <v xml:space="preserve"> </v>
      </c>
      <c r="L23" s="589"/>
      <c r="M23" s="508"/>
      <c r="N23" s="508">
        <f t="shared" si="2"/>
        <v>0</v>
      </c>
      <c r="O23" s="508">
        <f t="shared" si="3"/>
        <v>0</v>
      </c>
      <c r="P23" s="508"/>
      <c r="Q23" s="508">
        <f t="shared" si="4"/>
        <v>0</v>
      </c>
      <c r="R23" s="508">
        <f t="shared" si="5"/>
        <v>0</v>
      </c>
      <c r="S23" s="508"/>
      <c r="T23" s="508"/>
      <c r="U23" s="508"/>
      <c r="V23" s="582"/>
      <c r="W23" s="10"/>
      <c r="Y23" s="49">
        <f t="shared" si="6"/>
        <v>0</v>
      </c>
      <c r="Z23" s="49">
        <f t="shared" si="7"/>
        <v>0</v>
      </c>
    </row>
    <row r="24" spans="1:26" x14ac:dyDescent="0.2">
      <c r="A24" s="94">
        <f t="shared" si="8"/>
        <v>9</v>
      </c>
      <c r="B24" s="437">
        <f t="shared" si="0"/>
        <v>0</v>
      </c>
      <c r="C24" s="438"/>
      <c r="D24" s="181"/>
      <c r="E24" s="181"/>
      <c r="F24" s="4"/>
      <c r="G24" s="60"/>
      <c r="H24" s="83"/>
      <c r="I24" s="9"/>
      <c r="J24" s="581"/>
      <c r="K24" s="362" t="str">
        <f t="shared" si="1"/>
        <v xml:space="preserve"> </v>
      </c>
      <c r="L24" s="589"/>
      <c r="M24" s="508"/>
      <c r="N24" s="508">
        <f t="shared" si="2"/>
        <v>0</v>
      </c>
      <c r="O24" s="508">
        <f t="shared" si="3"/>
        <v>0</v>
      </c>
      <c r="P24" s="508"/>
      <c r="Q24" s="508">
        <f t="shared" si="4"/>
        <v>0</v>
      </c>
      <c r="R24" s="508">
        <f t="shared" si="5"/>
        <v>0</v>
      </c>
      <c r="S24" s="508"/>
      <c r="T24" s="508"/>
      <c r="U24" s="508"/>
      <c r="V24" s="582"/>
      <c r="W24" s="10"/>
      <c r="Y24" s="49">
        <f t="shared" si="6"/>
        <v>0</v>
      </c>
      <c r="Z24" s="49">
        <f t="shared" si="7"/>
        <v>0</v>
      </c>
    </row>
    <row r="25" spans="1:26" x14ac:dyDescent="0.2">
      <c r="A25" s="94">
        <f t="shared" si="8"/>
        <v>10</v>
      </c>
      <c r="B25" s="437">
        <f t="shared" si="0"/>
        <v>0</v>
      </c>
      <c r="C25" s="438"/>
      <c r="D25" s="181"/>
      <c r="E25" s="181"/>
      <c r="F25" s="4"/>
      <c r="G25" s="60"/>
      <c r="H25" s="83"/>
      <c r="I25" s="9"/>
      <c r="J25" s="581"/>
      <c r="K25" s="362" t="str">
        <f t="shared" si="1"/>
        <v xml:space="preserve"> </v>
      </c>
      <c r="L25" s="589"/>
      <c r="M25" s="508"/>
      <c r="N25" s="508">
        <f t="shared" si="2"/>
        <v>0</v>
      </c>
      <c r="O25" s="508">
        <f t="shared" si="3"/>
        <v>0</v>
      </c>
      <c r="P25" s="508"/>
      <c r="Q25" s="508">
        <f t="shared" si="4"/>
        <v>0</v>
      </c>
      <c r="R25" s="508">
        <f t="shared" si="5"/>
        <v>0</v>
      </c>
      <c r="S25" s="508"/>
      <c r="T25" s="508"/>
      <c r="U25" s="508"/>
      <c r="V25" s="582"/>
      <c r="W25" s="10"/>
      <c r="Y25" s="49">
        <f t="shared" si="6"/>
        <v>0</v>
      </c>
      <c r="Z25" s="49">
        <f t="shared" si="7"/>
        <v>0</v>
      </c>
    </row>
    <row r="26" spans="1:26" x14ac:dyDescent="0.2">
      <c r="A26" s="94">
        <f t="shared" si="8"/>
        <v>11</v>
      </c>
      <c r="B26" s="437">
        <f t="shared" si="0"/>
        <v>0</v>
      </c>
      <c r="C26" s="438"/>
      <c r="D26" s="181"/>
      <c r="E26" s="181"/>
      <c r="F26" s="4"/>
      <c r="G26" s="60"/>
      <c r="H26" s="83"/>
      <c r="I26" s="9"/>
      <c r="J26" s="581"/>
      <c r="K26" s="362" t="str">
        <f t="shared" si="1"/>
        <v xml:space="preserve"> </v>
      </c>
      <c r="L26" s="589"/>
      <c r="M26" s="508"/>
      <c r="N26" s="508">
        <f t="shared" si="2"/>
        <v>0</v>
      </c>
      <c r="O26" s="508">
        <f t="shared" si="3"/>
        <v>0</v>
      </c>
      <c r="P26" s="508"/>
      <c r="Q26" s="508">
        <f t="shared" si="4"/>
        <v>0</v>
      </c>
      <c r="R26" s="508">
        <f t="shared" si="5"/>
        <v>0</v>
      </c>
      <c r="S26" s="508"/>
      <c r="T26" s="508"/>
      <c r="U26" s="508"/>
      <c r="V26" s="582"/>
      <c r="W26" s="10"/>
      <c r="Y26" s="49">
        <f t="shared" si="6"/>
        <v>0</v>
      </c>
      <c r="Z26" s="49">
        <f t="shared" si="7"/>
        <v>0</v>
      </c>
    </row>
    <row r="27" spans="1:26" x14ac:dyDescent="0.2">
      <c r="A27" s="94">
        <f t="shared" si="8"/>
        <v>12</v>
      </c>
      <c r="B27" s="437">
        <f t="shared" si="0"/>
        <v>0</v>
      </c>
      <c r="C27" s="438"/>
      <c r="D27" s="181"/>
      <c r="E27" s="181"/>
      <c r="F27" s="4"/>
      <c r="G27" s="60"/>
      <c r="H27" s="83"/>
      <c r="I27" s="9"/>
      <c r="J27" s="581"/>
      <c r="K27" s="362" t="str">
        <f t="shared" si="1"/>
        <v xml:space="preserve"> </v>
      </c>
      <c r="L27" s="589"/>
      <c r="M27" s="508"/>
      <c r="N27" s="508">
        <f t="shared" si="2"/>
        <v>0</v>
      </c>
      <c r="O27" s="508">
        <f t="shared" si="3"/>
        <v>0</v>
      </c>
      <c r="P27" s="508"/>
      <c r="Q27" s="508">
        <f t="shared" si="4"/>
        <v>0</v>
      </c>
      <c r="R27" s="508">
        <f t="shared" si="5"/>
        <v>0</v>
      </c>
      <c r="S27" s="508"/>
      <c r="T27" s="508"/>
      <c r="U27" s="508"/>
      <c r="V27" s="582"/>
      <c r="W27" s="10"/>
      <c r="Y27" s="49">
        <f t="shared" si="6"/>
        <v>0</v>
      </c>
      <c r="Z27" s="49">
        <f t="shared" si="7"/>
        <v>0</v>
      </c>
    </row>
    <row r="28" spans="1:26" x14ac:dyDescent="0.2">
      <c r="A28" s="94">
        <f t="shared" si="8"/>
        <v>13</v>
      </c>
      <c r="B28" s="437">
        <f t="shared" si="0"/>
        <v>0</v>
      </c>
      <c r="C28" s="438"/>
      <c r="D28" s="181"/>
      <c r="E28" s="181"/>
      <c r="F28" s="4"/>
      <c r="G28" s="60"/>
      <c r="H28" s="83"/>
      <c r="I28" s="9"/>
      <c r="J28" s="581"/>
      <c r="K28" s="362" t="str">
        <f t="shared" si="1"/>
        <v xml:space="preserve"> </v>
      </c>
      <c r="L28" s="589"/>
      <c r="M28" s="508"/>
      <c r="N28" s="508">
        <f t="shared" si="2"/>
        <v>0</v>
      </c>
      <c r="O28" s="508">
        <f t="shared" si="3"/>
        <v>0</v>
      </c>
      <c r="P28" s="508"/>
      <c r="Q28" s="508">
        <f t="shared" si="4"/>
        <v>0</v>
      </c>
      <c r="R28" s="508">
        <f t="shared" si="5"/>
        <v>0</v>
      </c>
      <c r="S28" s="508"/>
      <c r="T28" s="508"/>
      <c r="U28" s="508"/>
      <c r="V28" s="582"/>
      <c r="W28" s="10"/>
      <c r="Y28" s="49">
        <f t="shared" si="6"/>
        <v>0</v>
      </c>
      <c r="Z28" s="49">
        <f t="shared" si="7"/>
        <v>0</v>
      </c>
    </row>
    <row r="29" spans="1:26" x14ac:dyDescent="0.2">
      <c r="A29" s="94">
        <f t="shared" si="8"/>
        <v>14</v>
      </c>
      <c r="B29" s="437">
        <f t="shared" si="0"/>
        <v>0</v>
      </c>
      <c r="C29" s="438"/>
      <c r="D29" s="181"/>
      <c r="E29" s="181"/>
      <c r="F29" s="4"/>
      <c r="G29" s="60"/>
      <c r="H29" s="83"/>
      <c r="I29" s="9"/>
      <c r="J29" s="581"/>
      <c r="K29" s="362" t="str">
        <f t="shared" si="1"/>
        <v xml:space="preserve"> </v>
      </c>
      <c r="L29" s="589"/>
      <c r="M29" s="508"/>
      <c r="N29" s="508">
        <f t="shared" si="2"/>
        <v>0</v>
      </c>
      <c r="O29" s="508">
        <f t="shared" si="3"/>
        <v>0</v>
      </c>
      <c r="P29" s="508"/>
      <c r="Q29" s="508">
        <f t="shared" si="4"/>
        <v>0</v>
      </c>
      <c r="R29" s="508">
        <f t="shared" si="5"/>
        <v>0</v>
      </c>
      <c r="S29" s="508"/>
      <c r="T29" s="508"/>
      <c r="U29" s="508"/>
      <c r="V29" s="582"/>
      <c r="W29" s="10"/>
      <c r="Y29" s="49">
        <f t="shared" si="6"/>
        <v>0</v>
      </c>
      <c r="Z29" s="49">
        <f t="shared" si="7"/>
        <v>0</v>
      </c>
    </row>
    <row r="30" spans="1:26" x14ac:dyDescent="0.2">
      <c r="A30" s="94">
        <f t="shared" si="8"/>
        <v>15</v>
      </c>
      <c r="B30" s="437">
        <f t="shared" si="0"/>
        <v>0</v>
      </c>
      <c r="C30" s="438"/>
      <c r="D30" s="181"/>
      <c r="E30" s="181"/>
      <c r="F30" s="4"/>
      <c r="G30" s="60"/>
      <c r="H30" s="83"/>
      <c r="I30" s="9"/>
      <c r="J30" s="581"/>
      <c r="K30" s="362" t="str">
        <f t="shared" si="1"/>
        <v xml:space="preserve"> </v>
      </c>
      <c r="L30" s="589"/>
      <c r="M30" s="508"/>
      <c r="N30" s="508">
        <f t="shared" si="2"/>
        <v>0</v>
      </c>
      <c r="O30" s="508">
        <f t="shared" si="3"/>
        <v>0</v>
      </c>
      <c r="P30" s="508"/>
      <c r="Q30" s="508">
        <f t="shared" si="4"/>
        <v>0</v>
      </c>
      <c r="R30" s="508">
        <f t="shared" si="5"/>
        <v>0</v>
      </c>
      <c r="S30" s="508"/>
      <c r="T30" s="508"/>
      <c r="U30" s="508"/>
      <c r="V30" s="582"/>
      <c r="W30" s="10"/>
      <c r="Y30" s="49">
        <f t="shared" si="6"/>
        <v>0</v>
      </c>
      <c r="Z30" s="49">
        <f t="shared" si="7"/>
        <v>0</v>
      </c>
    </row>
    <row r="31" spans="1:26" x14ac:dyDescent="0.2">
      <c r="A31" s="94">
        <f t="shared" si="8"/>
        <v>16</v>
      </c>
      <c r="B31" s="437">
        <f t="shared" si="0"/>
        <v>0</v>
      </c>
      <c r="C31" s="438"/>
      <c r="D31" s="181"/>
      <c r="E31" s="181"/>
      <c r="F31" s="4"/>
      <c r="G31" s="60"/>
      <c r="H31" s="83"/>
      <c r="I31" s="9"/>
      <c r="J31" s="581"/>
      <c r="K31" s="362" t="str">
        <f t="shared" si="1"/>
        <v xml:space="preserve"> </v>
      </c>
      <c r="L31" s="589"/>
      <c r="M31" s="508"/>
      <c r="N31" s="508">
        <f t="shared" si="2"/>
        <v>0</v>
      </c>
      <c r="O31" s="508">
        <f t="shared" si="3"/>
        <v>0</v>
      </c>
      <c r="P31" s="508"/>
      <c r="Q31" s="508">
        <f t="shared" si="4"/>
        <v>0</v>
      </c>
      <c r="R31" s="508">
        <f t="shared" si="5"/>
        <v>0</v>
      </c>
      <c r="S31" s="508"/>
      <c r="T31" s="508"/>
      <c r="U31" s="508"/>
      <c r="V31" s="582"/>
      <c r="W31" s="10"/>
      <c r="Y31" s="49">
        <f t="shared" si="6"/>
        <v>0</v>
      </c>
      <c r="Z31" s="49">
        <f t="shared" si="7"/>
        <v>0</v>
      </c>
    </row>
    <row r="32" spans="1:26" x14ac:dyDescent="0.2">
      <c r="A32" s="94">
        <f t="shared" si="8"/>
        <v>17</v>
      </c>
      <c r="B32" s="437">
        <f t="shared" si="0"/>
        <v>0</v>
      </c>
      <c r="C32" s="438"/>
      <c r="D32" s="181"/>
      <c r="E32" s="181"/>
      <c r="F32" s="4"/>
      <c r="G32" s="60"/>
      <c r="H32" s="83"/>
      <c r="I32" s="9"/>
      <c r="J32" s="581"/>
      <c r="K32" s="362" t="str">
        <f t="shared" si="1"/>
        <v xml:space="preserve"> </v>
      </c>
      <c r="L32" s="589"/>
      <c r="M32" s="508"/>
      <c r="N32" s="508">
        <f t="shared" si="2"/>
        <v>0</v>
      </c>
      <c r="O32" s="508">
        <f t="shared" si="3"/>
        <v>0</v>
      </c>
      <c r="P32" s="508"/>
      <c r="Q32" s="508">
        <f t="shared" si="4"/>
        <v>0</v>
      </c>
      <c r="R32" s="508">
        <f t="shared" si="5"/>
        <v>0</v>
      </c>
      <c r="S32" s="508"/>
      <c r="T32" s="508"/>
      <c r="U32" s="508"/>
      <c r="V32" s="582"/>
      <c r="W32" s="10"/>
      <c r="Y32" s="49">
        <f t="shared" si="6"/>
        <v>0</v>
      </c>
      <c r="Z32" s="49">
        <f t="shared" si="7"/>
        <v>0</v>
      </c>
    </row>
    <row r="33" spans="1:26" x14ac:dyDescent="0.2">
      <c r="A33" s="94">
        <f t="shared" si="8"/>
        <v>18</v>
      </c>
      <c r="B33" s="437">
        <f t="shared" si="0"/>
        <v>0</v>
      </c>
      <c r="C33" s="438"/>
      <c r="D33" s="181"/>
      <c r="E33" s="181"/>
      <c r="F33" s="4"/>
      <c r="G33" s="60"/>
      <c r="H33" s="83"/>
      <c r="I33" s="9"/>
      <c r="J33" s="581"/>
      <c r="K33" s="362" t="str">
        <f t="shared" si="1"/>
        <v xml:space="preserve"> </v>
      </c>
      <c r="L33" s="589"/>
      <c r="M33" s="508"/>
      <c r="N33" s="508">
        <f t="shared" si="2"/>
        <v>0</v>
      </c>
      <c r="O33" s="508">
        <f t="shared" si="3"/>
        <v>0</v>
      </c>
      <c r="P33" s="508"/>
      <c r="Q33" s="508">
        <f t="shared" si="4"/>
        <v>0</v>
      </c>
      <c r="R33" s="508">
        <f t="shared" si="5"/>
        <v>0</v>
      </c>
      <c r="S33" s="508"/>
      <c r="T33" s="508"/>
      <c r="U33" s="508"/>
      <c r="V33" s="582"/>
      <c r="W33" s="10"/>
      <c r="Y33" s="49">
        <f t="shared" si="6"/>
        <v>0</v>
      </c>
      <c r="Z33" s="49">
        <f t="shared" si="7"/>
        <v>0</v>
      </c>
    </row>
    <row r="34" spans="1:26" x14ac:dyDescent="0.2">
      <c r="A34" s="94">
        <f t="shared" si="8"/>
        <v>19</v>
      </c>
      <c r="B34" s="437">
        <f t="shared" si="0"/>
        <v>0</v>
      </c>
      <c r="C34" s="438"/>
      <c r="D34" s="181"/>
      <c r="E34" s="181"/>
      <c r="F34" s="4"/>
      <c r="G34" s="60"/>
      <c r="H34" s="83"/>
      <c r="I34" s="9"/>
      <c r="J34" s="581"/>
      <c r="K34" s="362" t="str">
        <f t="shared" si="1"/>
        <v xml:space="preserve"> </v>
      </c>
      <c r="L34" s="589"/>
      <c r="M34" s="508"/>
      <c r="N34" s="508">
        <f t="shared" si="2"/>
        <v>0</v>
      </c>
      <c r="O34" s="508">
        <f t="shared" si="3"/>
        <v>0</v>
      </c>
      <c r="P34" s="508"/>
      <c r="Q34" s="508">
        <f t="shared" si="4"/>
        <v>0</v>
      </c>
      <c r="R34" s="508">
        <f t="shared" si="5"/>
        <v>0</v>
      </c>
      <c r="S34" s="508"/>
      <c r="T34" s="508"/>
      <c r="U34" s="508"/>
      <c r="V34" s="582"/>
      <c r="W34" s="10"/>
      <c r="Y34" s="49">
        <f t="shared" si="6"/>
        <v>0</v>
      </c>
      <c r="Z34" s="49">
        <f t="shared" si="7"/>
        <v>0</v>
      </c>
    </row>
    <row r="35" spans="1:26" x14ac:dyDescent="0.2">
      <c r="A35" s="94">
        <f t="shared" si="8"/>
        <v>20</v>
      </c>
      <c r="B35" s="437">
        <f t="shared" si="0"/>
        <v>0</v>
      </c>
      <c r="C35" s="438"/>
      <c r="D35" s="181"/>
      <c r="E35" s="181"/>
      <c r="F35" s="4"/>
      <c r="G35" s="60"/>
      <c r="H35" s="83"/>
      <c r="I35" s="9"/>
      <c r="J35" s="581"/>
      <c r="K35" s="362" t="str">
        <f t="shared" si="1"/>
        <v xml:space="preserve"> </v>
      </c>
      <c r="L35" s="589"/>
      <c r="M35" s="508"/>
      <c r="N35" s="508">
        <f t="shared" si="2"/>
        <v>0</v>
      </c>
      <c r="O35" s="508">
        <f t="shared" si="3"/>
        <v>0</v>
      </c>
      <c r="P35" s="508"/>
      <c r="Q35" s="508">
        <f t="shared" si="4"/>
        <v>0</v>
      </c>
      <c r="R35" s="508">
        <f t="shared" si="5"/>
        <v>0</v>
      </c>
      <c r="S35" s="508"/>
      <c r="T35" s="508"/>
      <c r="U35" s="508"/>
      <c r="V35" s="582"/>
      <c r="W35" s="10"/>
      <c r="Y35" s="49">
        <f t="shared" si="6"/>
        <v>0</v>
      </c>
      <c r="Z35" s="49">
        <f t="shared" si="7"/>
        <v>0</v>
      </c>
    </row>
    <row r="36" spans="1:26" x14ac:dyDescent="0.2">
      <c r="A36" s="94">
        <f t="shared" si="8"/>
        <v>21</v>
      </c>
      <c r="B36" s="437">
        <f t="shared" si="0"/>
        <v>0</v>
      </c>
      <c r="C36" s="438"/>
      <c r="D36" s="181"/>
      <c r="E36" s="181"/>
      <c r="F36" s="4"/>
      <c r="G36" s="60"/>
      <c r="H36" s="83"/>
      <c r="I36" s="9"/>
      <c r="J36" s="581"/>
      <c r="K36" s="362" t="str">
        <f t="shared" si="1"/>
        <v xml:space="preserve"> </v>
      </c>
      <c r="L36" s="589"/>
      <c r="M36" s="508"/>
      <c r="N36" s="508">
        <f t="shared" si="2"/>
        <v>0</v>
      </c>
      <c r="O36" s="508">
        <f t="shared" si="3"/>
        <v>0</v>
      </c>
      <c r="P36" s="508"/>
      <c r="Q36" s="508">
        <f t="shared" si="4"/>
        <v>0</v>
      </c>
      <c r="R36" s="508">
        <f t="shared" si="5"/>
        <v>0</v>
      </c>
      <c r="S36" s="508"/>
      <c r="T36" s="508"/>
      <c r="U36" s="508"/>
      <c r="V36" s="582"/>
      <c r="W36" s="10"/>
      <c r="Y36" s="49">
        <f t="shared" si="6"/>
        <v>0</v>
      </c>
      <c r="Z36" s="49">
        <f t="shared" si="7"/>
        <v>0</v>
      </c>
    </row>
    <row r="37" spans="1:26" x14ac:dyDescent="0.2">
      <c r="A37" s="94">
        <f t="shared" si="8"/>
        <v>22</v>
      </c>
      <c r="B37" s="437">
        <f t="shared" si="0"/>
        <v>0</v>
      </c>
      <c r="C37" s="438"/>
      <c r="D37" s="181"/>
      <c r="E37" s="181"/>
      <c r="F37" s="4"/>
      <c r="G37" s="60"/>
      <c r="H37" s="83"/>
      <c r="I37" s="9"/>
      <c r="J37" s="581"/>
      <c r="K37" s="362" t="str">
        <f t="shared" si="1"/>
        <v xml:space="preserve"> </v>
      </c>
      <c r="L37" s="589"/>
      <c r="M37" s="508"/>
      <c r="N37" s="508">
        <f t="shared" si="2"/>
        <v>0</v>
      </c>
      <c r="O37" s="508">
        <f t="shared" si="3"/>
        <v>0</v>
      </c>
      <c r="P37" s="508"/>
      <c r="Q37" s="508">
        <f t="shared" si="4"/>
        <v>0</v>
      </c>
      <c r="R37" s="508">
        <f t="shared" si="5"/>
        <v>0</v>
      </c>
      <c r="S37" s="508"/>
      <c r="T37" s="508"/>
      <c r="U37" s="508"/>
      <c r="V37" s="582"/>
      <c r="W37" s="10"/>
      <c r="Y37" s="49">
        <f t="shared" si="6"/>
        <v>0</v>
      </c>
      <c r="Z37" s="49">
        <f t="shared" si="7"/>
        <v>0</v>
      </c>
    </row>
    <row r="38" spans="1:26" x14ac:dyDescent="0.2">
      <c r="A38" s="94">
        <f t="shared" si="8"/>
        <v>23</v>
      </c>
      <c r="B38" s="437">
        <f t="shared" si="0"/>
        <v>0</v>
      </c>
      <c r="C38" s="438"/>
      <c r="D38" s="181"/>
      <c r="E38" s="181"/>
      <c r="F38" s="4"/>
      <c r="G38" s="60"/>
      <c r="H38" s="83"/>
      <c r="I38" s="9"/>
      <c r="J38" s="581"/>
      <c r="K38" s="362" t="str">
        <f t="shared" si="1"/>
        <v xml:space="preserve"> </v>
      </c>
      <c r="L38" s="589"/>
      <c r="M38" s="508"/>
      <c r="N38" s="508">
        <f t="shared" si="2"/>
        <v>0</v>
      </c>
      <c r="O38" s="508">
        <f t="shared" si="3"/>
        <v>0</v>
      </c>
      <c r="P38" s="508"/>
      <c r="Q38" s="508">
        <f t="shared" si="4"/>
        <v>0</v>
      </c>
      <c r="R38" s="508">
        <f t="shared" si="5"/>
        <v>0</v>
      </c>
      <c r="S38" s="508"/>
      <c r="T38" s="508"/>
      <c r="U38" s="508"/>
      <c r="V38" s="582"/>
      <c r="W38" s="10"/>
      <c r="Y38" s="49">
        <f t="shared" si="6"/>
        <v>0</v>
      </c>
      <c r="Z38" s="49">
        <f t="shared" si="7"/>
        <v>0</v>
      </c>
    </row>
    <row r="39" spans="1:26" x14ac:dyDescent="0.2">
      <c r="A39" s="94">
        <f t="shared" si="8"/>
        <v>24</v>
      </c>
      <c r="B39" s="437">
        <f t="shared" si="0"/>
        <v>0</v>
      </c>
      <c r="C39" s="438"/>
      <c r="D39" s="181"/>
      <c r="E39" s="181"/>
      <c r="F39" s="4"/>
      <c r="G39" s="60"/>
      <c r="H39" s="83"/>
      <c r="I39" s="9"/>
      <c r="J39" s="581"/>
      <c r="K39" s="362" t="str">
        <f t="shared" si="1"/>
        <v xml:space="preserve"> </v>
      </c>
      <c r="L39" s="589"/>
      <c r="M39" s="508"/>
      <c r="N39" s="508">
        <f t="shared" si="2"/>
        <v>0</v>
      </c>
      <c r="O39" s="508">
        <f t="shared" si="3"/>
        <v>0</v>
      </c>
      <c r="P39" s="508"/>
      <c r="Q39" s="508">
        <f t="shared" si="4"/>
        <v>0</v>
      </c>
      <c r="R39" s="508">
        <f t="shared" si="5"/>
        <v>0</v>
      </c>
      <c r="S39" s="508"/>
      <c r="T39" s="508"/>
      <c r="U39" s="508"/>
      <c r="V39" s="582"/>
      <c r="W39" s="10"/>
      <c r="Y39" s="49">
        <f t="shared" si="6"/>
        <v>0</v>
      </c>
      <c r="Z39" s="49">
        <f t="shared" si="7"/>
        <v>0</v>
      </c>
    </row>
    <row r="40" spans="1:26" x14ac:dyDescent="0.2">
      <c r="A40" s="94">
        <f t="shared" si="8"/>
        <v>25</v>
      </c>
      <c r="B40" s="437">
        <f t="shared" si="0"/>
        <v>0</v>
      </c>
      <c r="C40" s="438"/>
      <c r="D40" s="181"/>
      <c r="E40" s="181"/>
      <c r="F40" s="4"/>
      <c r="G40" s="60"/>
      <c r="H40" s="83"/>
      <c r="I40" s="9"/>
      <c r="J40" s="581"/>
      <c r="K40" s="362" t="str">
        <f t="shared" si="1"/>
        <v xml:space="preserve"> </v>
      </c>
      <c r="L40" s="589"/>
      <c r="M40" s="508"/>
      <c r="N40" s="508">
        <f t="shared" si="2"/>
        <v>0</v>
      </c>
      <c r="O40" s="508">
        <f t="shared" si="3"/>
        <v>0</v>
      </c>
      <c r="P40" s="508"/>
      <c r="Q40" s="508">
        <f t="shared" si="4"/>
        <v>0</v>
      </c>
      <c r="R40" s="508">
        <f t="shared" si="5"/>
        <v>0</v>
      </c>
      <c r="S40" s="508"/>
      <c r="T40" s="508"/>
      <c r="U40" s="508"/>
      <c r="V40" s="582"/>
      <c r="W40" s="10"/>
      <c r="Y40" s="49">
        <f t="shared" si="6"/>
        <v>0</v>
      </c>
      <c r="Z40" s="49">
        <f t="shared" si="7"/>
        <v>0</v>
      </c>
    </row>
    <row r="41" spans="1:26" x14ac:dyDescent="0.2">
      <c r="A41" s="94">
        <f t="shared" si="8"/>
        <v>26</v>
      </c>
      <c r="B41" s="437">
        <f t="shared" si="0"/>
        <v>0</v>
      </c>
      <c r="C41" s="438"/>
      <c r="D41" s="181"/>
      <c r="E41" s="181"/>
      <c r="F41" s="4"/>
      <c r="G41" s="60"/>
      <c r="H41" s="83"/>
      <c r="I41" s="9"/>
      <c r="J41" s="581"/>
      <c r="K41" s="362" t="str">
        <f t="shared" si="1"/>
        <v xml:space="preserve"> </v>
      </c>
      <c r="L41" s="589"/>
      <c r="M41" s="508"/>
      <c r="N41" s="508">
        <f t="shared" si="2"/>
        <v>0</v>
      </c>
      <c r="O41" s="508">
        <f t="shared" si="3"/>
        <v>0</v>
      </c>
      <c r="P41" s="508"/>
      <c r="Q41" s="508">
        <f t="shared" si="4"/>
        <v>0</v>
      </c>
      <c r="R41" s="508">
        <f t="shared" si="5"/>
        <v>0</v>
      </c>
      <c r="S41" s="508"/>
      <c r="T41" s="508"/>
      <c r="U41" s="508"/>
      <c r="V41" s="582"/>
      <c r="W41" s="10"/>
      <c r="Y41" s="49">
        <f t="shared" si="6"/>
        <v>0</v>
      </c>
      <c r="Z41" s="49">
        <f t="shared" si="7"/>
        <v>0</v>
      </c>
    </row>
    <row r="42" spans="1:26" x14ac:dyDescent="0.2">
      <c r="A42" s="94">
        <f t="shared" si="8"/>
        <v>27</v>
      </c>
      <c r="B42" s="437">
        <f t="shared" si="0"/>
        <v>0</v>
      </c>
      <c r="C42" s="438"/>
      <c r="D42" s="181"/>
      <c r="E42" s="181"/>
      <c r="F42" s="4"/>
      <c r="G42" s="60"/>
      <c r="H42" s="83"/>
      <c r="I42" s="9"/>
      <c r="J42" s="581"/>
      <c r="K42" s="362" t="str">
        <f t="shared" si="1"/>
        <v xml:space="preserve"> </v>
      </c>
      <c r="L42" s="589"/>
      <c r="M42" s="508"/>
      <c r="N42" s="508">
        <f t="shared" si="2"/>
        <v>0</v>
      </c>
      <c r="O42" s="508">
        <f t="shared" si="3"/>
        <v>0</v>
      </c>
      <c r="P42" s="508"/>
      <c r="Q42" s="508">
        <f t="shared" si="4"/>
        <v>0</v>
      </c>
      <c r="R42" s="508">
        <f t="shared" si="5"/>
        <v>0</v>
      </c>
      <c r="S42" s="508"/>
      <c r="T42" s="508"/>
      <c r="U42" s="508"/>
      <c r="V42" s="582"/>
      <c r="W42" s="10"/>
      <c r="Y42" s="49">
        <f t="shared" si="6"/>
        <v>0</v>
      </c>
      <c r="Z42" s="49">
        <f t="shared" si="7"/>
        <v>0</v>
      </c>
    </row>
    <row r="43" spans="1:26" x14ac:dyDescent="0.2">
      <c r="A43" s="94">
        <f t="shared" si="8"/>
        <v>28</v>
      </c>
      <c r="B43" s="437">
        <f t="shared" si="0"/>
        <v>0</v>
      </c>
      <c r="C43" s="438"/>
      <c r="D43" s="181"/>
      <c r="E43" s="181"/>
      <c r="F43" s="4"/>
      <c r="G43" s="60"/>
      <c r="H43" s="83"/>
      <c r="I43" s="9"/>
      <c r="J43" s="581"/>
      <c r="K43" s="362" t="str">
        <f t="shared" si="1"/>
        <v xml:space="preserve"> </v>
      </c>
      <c r="L43" s="589"/>
      <c r="M43" s="508"/>
      <c r="N43" s="508">
        <f t="shared" si="2"/>
        <v>0</v>
      </c>
      <c r="O43" s="508">
        <f t="shared" si="3"/>
        <v>0</v>
      </c>
      <c r="P43" s="508"/>
      <c r="Q43" s="508">
        <f t="shared" si="4"/>
        <v>0</v>
      </c>
      <c r="R43" s="508">
        <f t="shared" si="5"/>
        <v>0</v>
      </c>
      <c r="S43" s="508"/>
      <c r="T43" s="508"/>
      <c r="U43" s="508"/>
      <c r="V43" s="582"/>
      <c r="W43" s="10"/>
      <c r="Y43" s="49">
        <f t="shared" si="6"/>
        <v>0</v>
      </c>
      <c r="Z43" s="49">
        <f t="shared" si="7"/>
        <v>0</v>
      </c>
    </row>
    <row r="44" spans="1:26" x14ac:dyDescent="0.2">
      <c r="A44" s="94">
        <f t="shared" si="8"/>
        <v>29</v>
      </c>
      <c r="B44" s="437">
        <f t="shared" si="0"/>
        <v>0</v>
      </c>
      <c r="C44" s="438"/>
      <c r="D44" s="181"/>
      <c r="E44" s="181"/>
      <c r="F44" s="4"/>
      <c r="G44" s="60"/>
      <c r="H44" s="83"/>
      <c r="I44" s="9"/>
      <c r="J44" s="581"/>
      <c r="K44" s="362" t="str">
        <f t="shared" si="1"/>
        <v xml:space="preserve"> </v>
      </c>
      <c r="L44" s="589"/>
      <c r="M44" s="508"/>
      <c r="N44" s="508">
        <f t="shared" si="2"/>
        <v>0</v>
      </c>
      <c r="O44" s="508">
        <f t="shared" si="3"/>
        <v>0</v>
      </c>
      <c r="P44" s="508"/>
      <c r="Q44" s="508">
        <f t="shared" si="4"/>
        <v>0</v>
      </c>
      <c r="R44" s="508">
        <f t="shared" si="5"/>
        <v>0</v>
      </c>
      <c r="S44" s="508"/>
      <c r="T44" s="508"/>
      <c r="U44" s="508"/>
      <c r="V44" s="582"/>
      <c r="W44" s="10"/>
      <c r="Y44" s="49">
        <f t="shared" si="6"/>
        <v>0</v>
      </c>
      <c r="Z44" s="49">
        <f t="shared" si="7"/>
        <v>0</v>
      </c>
    </row>
    <row r="45" spans="1:26" x14ac:dyDescent="0.2">
      <c r="A45" s="94">
        <f t="shared" si="8"/>
        <v>30</v>
      </c>
      <c r="B45" s="437">
        <f t="shared" si="0"/>
        <v>0</v>
      </c>
      <c r="C45" s="438"/>
      <c r="D45" s="181"/>
      <c r="E45" s="181"/>
      <c r="F45" s="4"/>
      <c r="G45" s="60"/>
      <c r="H45" s="83"/>
      <c r="I45" s="9"/>
      <c r="J45" s="581"/>
      <c r="K45" s="362" t="str">
        <f t="shared" si="1"/>
        <v xml:space="preserve"> </v>
      </c>
      <c r="L45" s="589"/>
      <c r="M45" s="508"/>
      <c r="N45" s="508">
        <f t="shared" si="2"/>
        <v>0</v>
      </c>
      <c r="O45" s="508">
        <f t="shared" si="3"/>
        <v>0</v>
      </c>
      <c r="P45" s="508"/>
      <c r="Q45" s="508">
        <f t="shared" si="4"/>
        <v>0</v>
      </c>
      <c r="R45" s="508">
        <f t="shared" si="5"/>
        <v>0</v>
      </c>
      <c r="S45" s="508"/>
      <c r="T45" s="508"/>
      <c r="U45" s="508"/>
      <c r="V45" s="582"/>
      <c r="W45" s="10"/>
      <c r="Y45" s="49">
        <f t="shared" si="6"/>
        <v>0</v>
      </c>
      <c r="Z45" s="49">
        <f t="shared" si="7"/>
        <v>0</v>
      </c>
    </row>
    <row r="46" spans="1:26" x14ac:dyDescent="0.2">
      <c r="A46" s="94">
        <f t="shared" si="8"/>
        <v>31</v>
      </c>
      <c r="B46" s="437">
        <f t="shared" si="0"/>
        <v>0</v>
      </c>
      <c r="C46" s="438"/>
      <c r="D46" s="181"/>
      <c r="E46" s="181"/>
      <c r="F46" s="4"/>
      <c r="G46" s="60"/>
      <c r="H46" s="83"/>
      <c r="I46" s="9"/>
      <c r="J46" s="581"/>
      <c r="K46" s="362" t="str">
        <f t="shared" si="1"/>
        <v xml:space="preserve"> </v>
      </c>
      <c r="L46" s="589"/>
      <c r="M46" s="508"/>
      <c r="N46" s="508">
        <f t="shared" si="2"/>
        <v>0</v>
      </c>
      <c r="O46" s="508">
        <f t="shared" si="3"/>
        <v>0</v>
      </c>
      <c r="P46" s="508"/>
      <c r="Q46" s="508">
        <f t="shared" si="4"/>
        <v>0</v>
      </c>
      <c r="R46" s="508">
        <f t="shared" si="5"/>
        <v>0</v>
      </c>
      <c r="S46" s="508"/>
      <c r="T46" s="508"/>
      <c r="U46" s="508"/>
      <c r="V46" s="582"/>
      <c r="W46" s="10"/>
      <c r="Y46" s="49">
        <f t="shared" si="6"/>
        <v>0</v>
      </c>
      <c r="Z46" s="49">
        <f t="shared" si="7"/>
        <v>0</v>
      </c>
    </row>
    <row r="47" spans="1:26" x14ac:dyDescent="0.2">
      <c r="A47" s="94">
        <f t="shared" si="8"/>
        <v>32</v>
      </c>
      <c r="B47" s="437">
        <f t="shared" si="0"/>
        <v>0</v>
      </c>
      <c r="C47" s="438"/>
      <c r="D47" s="181"/>
      <c r="E47" s="181"/>
      <c r="F47" s="4"/>
      <c r="G47" s="60"/>
      <c r="H47" s="83"/>
      <c r="I47" s="9"/>
      <c r="J47" s="581"/>
      <c r="K47" s="362" t="str">
        <f t="shared" si="1"/>
        <v xml:space="preserve"> </v>
      </c>
      <c r="L47" s="589"/>
      <c r="M47" s="508"/>
      <c r="N47" s="508">
        <f t="shared" si="2"/>
        <v>0</v>
      </c>
      <c r="O47" s="508">
        <f t="shared" si="3"/>
        <v>0</v>
      </c>
      <c r="P47" s="508"/>
      <c r="Q47" s="508">
        <f t="shared" si="4"/>
        <v>0</v>
      </c>
      <c r="R47" s="508">
        <f t="shared" si="5"/>
        <v>0</v>
      </c>
      <c r="S47" s="508"/>
      <c r="T47" s="508"/>
      <c r="U47" s="508"/>
      <c r="V47" s="582"/>
      <c r="W47" s="10"/>
      <c r="Y47" s="49">
        <f t="shared" si="6"/>
        <v>0</v>
      </c>
      <c r="Z47" s="49">
        <f t="shared" si="7"/>
        <v>0</v>
      </c>
    </row>
    <row r="48" spans="1:26" x14ac:dyDescent="0.2">
      <c r="A48" s="94">
        <f t="shared" si="8"/>
        <v>33</v>
      </c>
      <c r="B48" s="437">
        <f t="shared" si="0"/>
        <v>0</v>
      </c>
      <c r="C48" s="438"/>
      <c r="D48" s="181"/>
      <c r="E48" s="181"/>
      <c r="F48" s="4"/>
      <c r="G48" s="60"/>
      <c r="H48" s="83"/>
      <c r="I48" s="9"/>
      <c r="J48" s="581"/>
      <c r="K48" s="362" t="str">
        <f t="shared" si="1"/>
        <v xml:space="preserve"> </v>
      </c>
      <c r="L48" s="589"/>
      <c r="M48" s="508"/>
      <c r="N48" s="508">
        <f t="shared" si="2"/>
        <v>0</v>
      </c>
      <c r="O48" s="508">
        <f t="shared" si="3"/>
        <v>0</v>
      </c>
      <c r="P48" s="508"/>
      <c r="Q48" s="508">
        <f t="shared" si="4"/>
        <v>0</v>
      </c>
      <c r="R48" s="508">
        <f t="shared" si="5"/>
        <v>0</v>
      </c>
      <c r="S48" s="508"/>
      <c r="T48" s="508"/>
      <c r="U48" s="508"/>
      <c r="V48" s="582"/>
      <c r="W48" s="10"/>
      <c r="Y48" s="49">
        <f t="shared" si="6"/>
        <v>0</v>
      </c>
      <c r="Z48" s="49">
        <f t="shared" si="7"/>
        <v>0</v>
      </c>
    </row>
    <row r="49" spans="1:26" x14ac:dyDescent="0.2">
      <c r="A49" s="94">
        <f t="shared" si="8"/>
        <v>34</v>
      </c>
      <c r="B49" s="437">
        <f t="shared" si="0"/>
        <v>0</v>
      </c>
      <c r="C49" s="438"/>
      <c r="D49" s="181"/>
      <c r="E49" s="181"/>
      <c r="F49" s="4"/>
      <c r="G49" s="60"/>
      <c r="H49" s="83"/>
      <c r="I49" s="9"/>
      <c r="J49" s="581"/>
      <c r="K49" s="362" t="str">
        <f t="shared" si="1"/>
        <v xml:space="preserve"> </v>
      </c>
      <c r="L49" s="589"/>
      <c r="M49" s="508"/>
      <c r="N49" s="508">
        <f t="shared" si="2"/>
        <v>0</v>
      </c>
      <c r="O49" s="508">
        <f t="shared" si="3"/>
        <v>0</v>
      </c>
      <c r="P49" s="508"/>
      <c r="Q49" s="508">
        <f t="shared" si="4"/>
        <v>0</v>
      </c>
      <c r="R49" s="508">
        <f t="shared" si="5"/>
        <v>0</v>
      </c>
      <c r="S49" s="508"/>
      <c r="T49" s="508"/>
      <c r="U49" s="508"/>
      <c r="V49" s="582"/>
      <c r="W49" s="10"/>
      <c r="Y49" s="49">
        <f t="shared" si="6"/>
        <v>0</v>
      </c>
      <c r="Z49" s="49">
        <f t="shared" si="7"/>
        <v>0</v>
      </c>
    </row>
    <row r="50" spans="1:26" x14ac:dyDescent="0.2">
      <c r="A50" s="94">
        <f t="shared" si="8"/>
        <v>35</v>
      </c>
      <c r="B50" s="437">
        <f t="shared" si="0"/>
        <v>0</v>
      </c>
      <c r="C50" s="438"/>
      <c r="D50" s="181"/>
      <c r="E50" s="181"/>
      <c r="F50" s="4"/>
      <c r="G50" s="60"/>
      <c r="H50" s="83"/>
      <c r="I50" s="9"/>
      <c r="J50" s="581"/>
      <c r="K50" s="362" t="str">
        <f t="shared" si="1"/>
        <v xml:space="preserve"> </v>
      </c>
      <c r="L50" s="589"/>
      <c r="M50" s="508"/>
      <c r="N50" s="508">
        <f t="shared" si="2"/>
        <v>0</v>
      </c>
      <c r="O50" s="508">
        <f t="shared" si="3"/>
        <v>0</v>
      </c>
      <c r="P50" s="508"/>
      <c r="Q50" s="508">
        <f t="shared" si="4"/>
        <v>0</v>
      </c>
      <c r="R50" s="508">
        <f t="shared" si="5"/>
        <v>0</v>
      </c>
      <c r="S50" s="508"/>
      <c r="T50" s="508"/>
      <c r="U50" s="508"/>
      <c r="V50" s="582"/>
      <c r="W50" s="10"/>
      <c r="Y50" s="49">
        <f t="shared" si="6"/>
        <v>0</v>
      </c>
      <c r="Z50" s="49">
        <f t="shared" si="7"/>
        <v>0</v>
      </c>
    </row>
    <row r="51" spans="1:26" x14ac:dyDescent="0.2">
      <c r="A51" s="94">
        <f t="shared" si="8"/>
        <v>36</v>
      </c>
      <c r="B51" s="437">
        <f t="shared" si="0"/>
        <v>0</v>
      </c>
      <c r="C51" s="438"/>
      <c r="D51" s="181"/>
      <c r="E51" s="181"/>
      <c r="F51" s="4"/>
      <c r="G51" s="60"/>
      <c r="H51" s="83"/>
      <c r="I51" s="9"/>
      <c r="J51" s="581"/>
      <c r="K51" s="362" t="str">
        <f t="shared" si="1"/>
        <v xml:space="preserve"> </v>
      </c>
      <c r="L51" s="589"/>
      <c r="M51" s="508"/>
      <c r="N51" s="508">
        <f t="shared" si="2"/>
        <v>0</v>
      </c>
      <c r="O51" s="508">
        <f t="shared" si="3"/>
        <v>0</v>
      </c>
      <c r="P51" s="508"/>
      <c r="Q51" s="508">
        <f t="shared" si="4"/>
        <v>0</v>
      </c>
      <c r="R51" s="508">
        <f t="shared" si="5"/>
        <v>0</v>
      </c>
      <c r="S51" s="508"/>
      <c r="T51" s="508"/>
      <c r="U51" s="508"/>
      <c r="V51" s="582"/>
      <c r="W51" s="10"/>
      <c r="Y51" s="49">
        <f t="shared" si="6"/>
        <v>0</v>
      </c>
      <c r="Z51" s="49">
        <f t="shared" si="7"/>
        <v>0</v>
      </c>
    </row>
    <row r="52" spans="1:26" x14ac:dyDescent="0.2">
      <c r="A52" s="94">
        <f t="shared" si="8"/>
        <v>37</v>
      </c>
      <c r="B52" s="437">
        <f t="shared" si="0"/>
        <v>0</v>
      </c>
      <c r="C52" s="438"/>
      <c r="D52" s="181"/>
      <c r="E52" s="181"/>
      <c r="F52" s="4"/>
      <c r="G52" s="60"/>
      <c r="H52" s="83"/>
      <c r="I52" s="9"/>
      <c r="J52" s="581"/>
      <c r="K52" s="362" t="str">
        <f t="shared" si="1"/>
        <v xml:space="preserve"> </v>
      </c>
      <c r="L52" s="589"/>
      <c r="M52" s="508"/>
      <c r="N52" s="508">
        <f t="shared" si="2"/>
        <v>0</v>
      </c>
      <c r="O52" s="508">
        <f t="shared" si="3"/>
        <v>0</v>
      </c>
      <c r="P52" s="508"/>
      <c r="Q52" s="508">
        <f t="shared" si="4"/>
        <v>0</v>
      </c>
      <c r="R52" s="508">
        <f t="shared" si="5"/>
        <v>0</v>
      </c>
      <c r="S52" s="508"/>
      <c r="T52" s="508"/>
      <c r="U52" s="508"/>
      <c r="V52" s="582"/>
      <c r="W52" s="10"/>
      <c r="Y52" s="49">
        <f t="shared" si="6"/>
        <v>0</v>
      </c>
      <c r="Z52" s="49">
        <f t="shared" si="7"/>
        <v>0</v>
      </c>
    </row>
    <row r="53" spans="1:26" x14ac:dyDescent="0.2">
      <c r="A53" s="94">
        <f t="shared" si="8"/>
        <v>38</v>
      </c>
      <c r="B53" s="437">
        <f t="shared" si="0"/>
        <v>0</v>
      </c>
      <c r="C53" s="438"/>
      <c r="D53" s="181"/>
      <c r="E53" s="181"/>
      <c r="F53" s="4"/>
      <c r="G53" s="60"/>
      <c r="H53" s="83"/>
      <c r="I53" s="9"/>
      <c r="J53" s="581"/>
      <c r="K53" s="362" t="str">
        <f t="shared" si="1"/>
        <v xml:space="preserve"> </v>
      </c>
      <c r="L53" s="589"/>
      <c r="M53" s="508"/>
      <c r="N53" s="508">
        <f t="shared" si="2"/>
        <v>0</v>
      </c>
      <c r="O53" s="508">
        <f t="shared" si="3"/>
        <v>0</v>
      </c>
      <c r="P53" s="508"/>
      <c r="Q53" s="508">
        <f t="shared" si="4"/>
        <v>0</v>
      </c>
      <c r="R53" s="508">
        <f t="shared" si="5"/>
        <v>0</v>
      </c>
      <c r="S53" s="508"/>
      <c r="T53" s="508"/>
      <c r="U53" s="508"/>
      <c r="V53" s="582"/>
      <c r="W53" s="10"/>
      <c r="Y53" s="49">
        <f t="shared" si="6"/>
        <v>0</v>
      </c>
      <c r="Z53" s="49">
        <f t="shared" si="7"/>
        <v>0</v>
      </c>
    </row>
    <row r="54" spans="1:26" x14ac:dyDescent="0.2">
      <c r="A54" s="94">
        <f t="shared" si="8"/>
        <v>39</v>
      </c>
      <c r="B54" s="437">
        <f t="shared" si="0"/>
        <v>0</v>
      </c>
      <c r="C54" s="438"/>
      <c r="D54" s="181"/>
      <c r="E54" s="181"/>
      <c r="F54" s="4"/>
      <c r="G54" s="60"/>
      <c r="H54" s="83"/>
      <c r="I54" s="9"/>
      <c r="J54" s="581"/>
      <c r="K54" s="362" t="str">
        <f t="shared" si="1"/>
        <v xml:space="preserve"> </v>
      </c>
      <c r="L54" s="589"/>
      <c r="M54" s="508"/>
      <c r="N54" s="508">
        <f t="shared" si="2"/>
        <v>0</v>
      </c>
      <c r="O54" s="508">
        <f t="shared" si="3"/>
        <v>0</v>
      </c>
      <c r="P54" s="508"/>
      <c r="Q54" s="508">
        <f t="shared" si="4"/>
        <v>0</v>
      </c>
      <c r="R54" s="508">
        <f t="shared" si="5"/>
        <v>0</v>
      </c>
      <c r="S54" s="508"/>
      <c r="T54" s="508"/>
      <c r="U54" s="508"/>
      <c r="V54" s="582"/>
      <c r="W54" s="10"/>
      <c r="Y54" s="49">
        <f t="shared" si="6"/>
        <v>0</v>
      </c>
      <c r="Z54" s="49">
        <f t="shared" si="7"/>
        <v>0</v>
      </c>
    </row>
    <row r="55" spans="1:26" x14ac:dyDescent="0.2">
      <c r="A55" s="94">
        <f t="shared" si="8"/>
        <v>40</v>
      </c>
      <c r="B55" s="437">
        <f t="shared" si="0"/>
        <v>0</v>
      </c>
      <c r="C55" s="438"/>
      <c r="D55" s="181"/>
      <c r="E55" s="181"/>
      <c r="F55" s="4"/>
      <c r="G55" s="60"/>
      <c r="H55" s="83"/>
      <c r="I55" s="9"/>
      <c r="J55" s="581"/>
      <c r="K55" s="362" t="str">
        <f t="shared" si="1"/>
        <v xml:space="preserve"> </v>
      </c>
      <c r="L55" s="589"/>
      <c r="M55" s="508"/>
      <c r="N55" s="508">
        <f t="shared" si="2"/>
        <v>0</v>
      </c>
      <c r="O55" s="508">
        <f t="shared" si="3"/>
        <v>0</v>
      </c>
      <c r="P55" s="508"/>
      <c r="Q55" s="508">
        <f t="shared" si="4"/>
        <v>0</v>
      </c>
      <c r="R55" s="508">
        <f t="shared" si="5"/>
        <v>0</v>
      </c>
      <c r="S55" s="508"/>
      <c r="T55" s="508"/>
      <c r="U55" s="508"/>
      <c r="V55" s="582"/>
      <c r="W55" s="10"/>
      <c r="Y55" s="49">
        <f t="shared" si="6"/>
        <v>0</v>
      </c>
      <c r="Z55" s="49">
        <f t="shared" si="7"/>
        <v>0</v>
      </c>
    </row>
    <row r="56" spans="1:26" x14ac:dyDescent="0.2">
      <c r="A56" s="94">
        <f t="shared" si="8"/>
        <v>41</v>
      </c>
      <c r="B56" s="437">
        <f t="shared" si="0"/>
        <v>0</v>
      </c>
      <c r="C56" s="438"/>
      <c r="D56" s="181"/>
      <c r="E56" s="181"/>
      <c r="F56" s="4"/>
      <c r="G56" s="60"/>
      <c r="H56" s="83"/>
      <c r="I56" s="9"/>
      <c r="J56" s="581"/>
      <c r="K56" s="362" t="str">
        <f t="shared" si="1"/>
        <v xml:space="preserve"> </v>
      </c>
      <c r="L56" s="589"/>
      <c r="M56" s="508"/>
      <c r="N56" s="508">
        <f t="shared" si="2"/>
        <v>0</v>
      </c>
      <c r="O56" s="508">
        <f t="shared" si="3"/>
        <v>0</v>
      </c>
      <c r="P56" s="508"/>
      <c r="Q56" s="508">
        <f t="shared" si="4"/>
        <v>0</v>
      </c>
      <c r="R56" s="508">
        <f t="shared" si="5"/>
        <v>0</v>
      </c>
      <c r="S56" s="508"/>
      <c r="T56" s="508"/>
      <c r="U56" s="508"/>
      <c r="V56" s="582"/>
      <c r="W56" s="10"/>
      <c r="Y56" s="49">
        <f t="shared" si="6"/>
        <v>0</v>
      </c>
      <c r="Z56" s="49">
        <f t="shared" si="7"/>
        <v>0</v>
      </c>
    </row>
    <row r="57" spans="1:26" x14ac:dyDescent="0.2">
      <c r="A57" s="94">
        <f t="shared" si="8"/>
        <v>42</v>
      </c>
      <c r="B57" s="437">
        <f t="shared" si="0"/>
        <v>0</v>
      </c>
      <c r="C57" s="438"/>
      <c r="D57" s="181"/>
      <c r="E57" s="181"/>
      <c r="F57" s="4"/>
      <c r="G57" s="60"/>
      <c r="H57" s="83"/>
      <c r="I57" s="9"/>
      <c r="J57" s="581"/>
      <c r="K57" s="362" t="str">
        <f t="shared" si="1"/>
        <v xml:space="preserve"> </v>
      </c>
      <c r="L57" s="589"/>
      <c r="M57" s="508"/>
      <c r="N57" s="508">
        <f t="shared" si="2"/>
        <v>0</v>
      </c>
      <c r="O57" s="508">
        <f t="shared" si="3"/>
        <v>0</v>
      </c>
      <c r="P57" s="508"/>
      <c r="Q57" s="508">
        <f t="shared" si="4"/>
        <v>0</v>
      </c>
      <c r="R57" s="508">
        <f t="shared" si="5"/>
        <v>0</v>
      </c>
      <c r="S57" s="508"/>
      <c r="T57" s="508"/>
      <c r="U57" s="508"/>
      <c r="V57" s="582"/>
      <c r="W57" s="10"/>
      <c r="Y57" s="49">
        <f t="shared" si="6"/>
        <v>0</v>
      </c>
      <c r="Z57" s="49">
        <f t="shared" si="7"/>
        <v>0</v>
      </c>
    </row>
    <row r="58" spans="1:26" x14ac:dyDescent="0.2">
      <c r="A58" s="94">
        <f t="shared" si="8"/>
        <v>43</v>
      </c>
      <c r="B58" s="437">
        <f t="shared" si="0"/>
        <v>0</v>
      </c>
      <c r="C58" s="438"/>
      <c r="D58" s="181"/>
      <c r="E58" s="181"/>
      <c r="F58" s="4"/>
      <c r="G58" s="60"/>
      <c r="H58" s="83"/>
      <c r="I58" s="9"/>
      <c r="J58" s="581"/>
      <c r="K58" s="362" t="str">
        <f t="shared" si="1"/>
        <v xml:space="preserve"> </v>
      </c>
      <c r="L58" s="589"/>
      <c r="M58" s="508"/>
      <c r="N58" s="508">
        <f t="shared" si="2"/>
        <v>0</v>
      </c>
      <c r="O58" s="508">
        <f t="shared" si="3"/>
        <v>0</v>
      </c>
      <c r="P58" s="508"/>
      <c r="Q58" s="508">
        <f t="shared" si="4"/>
        <v>0</v>
      </c>
      <c r="R58" s="508">
        <f t="shared" si="5"/>
        <v>0</v>
      </c>
      <c r="S58" s="508"/>
      <c r="T58" s="508"/>
      <c r="U58" s="508"/>
      <c r="V58" s="582"/>
      <c r="W58" s="10"/>
      <c r="Y58" s="49">
        <f t="shared" si="6"/>
        <v>0</v>
      </c>
      <c r="Z58" s="49">
        <f t="shared" si="7"/>
        <v>0</v>
      </c>
    </row>
    <row r="59" spans="1:26" x14ac:dyDescent="0.2">
      <c r="A59" s="94">
        <f t="shared" si="8"/>
        <v>44</v>
      </c>
      <c r="B59" s="437">
        <f t="shared" si="0"/>
        <v>0</v>
      </c>
      <c r="C59" s="438"/>
      <c r="D59" s="181"/>
      <c r="E59" s="181"/>
      <c r="F59" s="4"/>
      <c r="G59" s="60"/>
      <c r="H59" s="83"/>
      <c r="I59" s="9"/>
      <c r="J59" s="581"/>
      <c r="K59" s="362" t="str">
        <f t="shared" si="1"/>
        <v xml:space="preserve"> </v>
      </c>
      <c r="L59" s="589"/>
      <c r="M59" s="508"/>
      <c r="N59" s="508">
        <f t="shared" si="2"/>
        <v>0</v>
      </c>
      <c r="O59" s="508">
        <f t="shared" si="3"/>
        <v>0</v>
      </c>
      <c r="P59" s="508"/>
      <c r="Q59" s="508">
        <f t="shared" si="4"/>
        <v>0</v>
      </c>
      <c r="R59" s="508">
        <f t="shared" si="5"/>
        <v>0</v>
      </c>
      <c r="S59" s="508"/>
      <c r="T59" s="508"/>
      <c r="U59" s="508"/>
      <c r="V59" s="582"/>
      <c r="W59" s="10"/>
      <c r="Y59" s="49">
        <f t="shared" si="6"/>
        <v>0</v>
      </c>
      <c r="Z59" s="49">
        <f t="shared" si="7"/>
        <v>0</v>
      </c>
    </row>
    <row r="60" spans="1:26" x14ac:dyDescent="0.2">
      <c r="A60" s="94">
        <f t="shared" si="8"/>
        <v>45</v>
      </c>
      <c r="B60" s="437">
        <f t="shared" si="0"/>
        <v>0</v>
      </c>
      <c r="C60" s="438"/>
      <c r="D60" s="181"/>
      <c r="E60" s="181"/>
      <c r="F60" s="4"/>
      <c r="G60" s="60"/>
      <c r="H60" s="83"/>
      <c r="I60" s="9"/>
      <c r="J60" s="581"/>
      <c r="K60" s="362" t="str">
        <f t="shared" si="1"/>
        <v xml:space="preserve"> </v>
      </c>
      <c r="L60" s="589"/>
      <c r="M60" s="508"/>
      <c r="N60" s="508">
        <f t="shared" si="2"/>
        <v>0</v>
      </c>
      <c r="O60" s="508">
        <f t="shared" si="3"/>
        <v>0</v>
      </c>
      <c r="P60" s="508"/>
      <c r="Q60" s="508">
        <f t="shared" si="4"/>
        <v>0</v>
      </c>
      <c r="R60" s="508">
        <f t="shared" si="5"/>
        <v>0</v>
      </c>
      <c r="S60" s="508"/>
      <c r="T60" s="508"/>
      <c r="U60" s="508"/>
      <c r="V60" s="582"/>
      <c r="W60" s="10"/>
      <c r="Y60" s="49">
        <f t="shared" si="6"/>
        <v>0</v>
      </c>
      <c r="Z60" s="49">
        <f t="shared" si="7"/>
        <v>0</v>
      </c>
    </row>
    <row r="61" spans="1:26" x14ac:dyDescent="0.2">
      <c r="A61" s="94">
        <f t="shared" si="8"/>
        <v>46</v>
      </c>
      <c r="B61" s="437">
        <f t="shared" si="0"/>
        <v>0</v>
      </c>
      <c r="C61" s="438"/>
      <c r="D61" s="181"/>
      <c r="E61" s="181"/>
      <c r="F61" s="4"/>
      <c r="G61" s="60"/>
      <c r="H61" s="83"/>
      <c r="I61" s="9"/>
      <c r="J61" s="581"/>
      <c r="K61" s="362" t="str">
        <f t="shared" si="1"/>
        <v xml:space="preserve"> </v>
      </c>
      <c r="L61" s="589"/>
      <c r="M61" s="508"/>
      <c r="N61" s="508">
        <f t="shared" si="2"/>
        <v>0</v>
      </c>
      <c r="O61" s="508">
        <f t="shared" si="3"/>
        <v>0</v>
      </c>
      <c r="P61" s="508"/>
      <c r="Q61" s="508">
        <f t="shared" si="4"/>
        <v>0</v>
      </c>
      <c r="R61" s="508">
        <f t="shared" si="5"/>
        <v>0</v>
      </c>
      <c r="S61" s="508"/>
      <c r="T61" s="508"/>
      <c r="U61" s="508"/>
      <c r="V61" s="582"/>
      <c r="W61" s="10"/>
      <c r="Y61" s="49">
        <f t="shared" si="6"/>
        <v>0</v>
      </c>
      <c r="Z61" s="49">
        <f t="shared" si="7"/>
        <v>0</v>
      </c>
    </row>
    <row r="62" spans="1:26" x14ac:dyDescent="0.2">
      <c r="A62" s="94">
        <f t="shared" si="8"/>
        <v>47</v>
      </c>
      <c r="B62" s="437">
        <f t="shared" si="0"/>
        <v>0</v>
      </c>
      <c r="C62" s="438"/>
      <c r="D62" s="181"/>
      <c r="E62" s="181"/>
      <c r="F62" s="4"/>
      <c r="G62" s="60"/>
      <c r="H62" s="83"/>
      <c r="I62" s="9"/>
      <c r="J62" s="581"/>
      <c r="K62" s="362" t="str">
        <f t="shared" si="1"/>
        <v xml:space="preserve"> </v>
      </c>
      <c r="L62" s="589"/>
      <c r="M62" s="508"/>
      <c r="N62" s="508">
        <f t="shared" si="2"/>
        <v>0</v>
      </c>
      <c r="O62" s="508">
        <f t="shared" si="3"/>
        <v>0</v>
      </c>
      <c r="P62" s="508"/>
      <c r="Q62" s="508">
        <f t="shared" si="4"/>
        <v>0</v>
      </c>
      <c r="R62" s="508">
        <f t="shared" si="5"/>
        <v>0</v>
      </c>
      <c r="S62" s="508"/>
      <c r="T62" s="508"/>
      <c r="U62" s="508"/>
      <c r="V62" s="582"/>
      <c r="W62" s="10"/>
      <c r="Y62" s="49">
        <f t="shared" si="6"/>
        <v>0</v>
      </c>
      <c r="Z62" s="49">
        <f t="shared" si="7"/>
        <v>0</v>
      </c>
    </row>
    <row r="63" spans="1:26" x14ac:dyDescent="0.2">
      <c r="A63" s="94">
        <f t="shared" si="8"/>
        <v>48</v>
      </c>
      <c r="B63" s="437">
        <f t="shared" si="0"/>
        <v>0</v>
      </c>
      <c r="C63" s="438"/>
      <c r="D63" s="181"/>
      <c r="E63" s="181"/>
      <c r="F63" s="4"/>
      <c r="G63" s="60"/>
      <c r="H63" s="83"/>
      <c r="I63" s="9"/>
      <c r="J63" s="581"/>
      <c r="K63" s="362" t="str">
        <f t="shared" si="1"/>
        <v xml:space="preserve"> </v>
      </c>
      <c r="L63" s="589"/>
      <c r="M63" s="508"/>
      <c r="N63" s="508">
        <f t="shared" si="2"/>
        <v>0</v>
      </c>
      <c r="O63" s="508">
        <f t="shared" si="3"/>
        <v>0</v>
      </c>
      <c r="P63" s="508"/>
      <c r="Q63" s="508">
        <f t="shared" si="4"/>
        <v>0</v>
      </c>
      <c r="R63" s="508">
        <f t="shared" si="5"/>
        <v>0</v>
      </c>
      <c r="S63" s="508"/>
      <c r="T63" s="508"/>
      <c r="U63" s="508"/>
      <c r="V63" s="582"/>
      <c r="W63" s="10"/>
      <c r="Y63" s="49">
        <f t="shared" si="6"/>
        <v>0</v>
      </c>
      <c r="Z63" s="49">
        <f t="shared" si="7"/>
        <v>0</v>
      </c>
    </row>
    <row r="64" spans="1:26" x14ac:dyDescent="0.2">
      <c r="A64" s="94">
        <f t="shared" si="8"/>
        <v>49</v>
      </c>
      <c r="B64" s="437">
        <f t="shared" si="0"/>
        <v>0</v>
      </c>
      <c r="C64" s="438"/>
      <c r="D64" s="181"/>
      <c r="E64" s="181"/>
      <c r="F64" s="4"/>
      <c r="G64" s="60"/>
      <c r="H64" s="83"/>
      <c r="I64" s="9"/>
      <c r="J64" s="581"/>
      <c r="K64" s="362" t="str">
        <f t="shared" si="1"/>
        <v xml:space="preserve"> </v>
      </c>
      <c r="L64" s="589"/>
      <c r="M64" s="508"/>
      <c r="N64" s="508">
        <f t="shared" si="2"/>
        <v>0</v>
      </c>
      <c r="O64" s="508">
        <f t="shared" si="3"/>
        <v>0</v>
      </c>
      <c r="P64" s="508"/>
      <c r="Q64" s="508">
        <f t="shared" si="4"/>
        <v>0</v>
      </c>
      <c r="R64" s="508">
        <f t="shared" si="5"/>
        <v>0</v>
      </c>
      <c r="S64" s="508"/>
      <c r="T64" s="508"/>
      <c r="U64" s="508"/>
      <c r="V64" s="582"/>
      <c r="W64" s="10"/>
      <c r="Y64" s="49">
        <f t="shared" si="6"/>
        <v>0</v>
      </c>
      <c r="Z64" s="49">
        <f t="shared" si="7"/>
        <v>0</v>
      </c>
    </row>
    <row r="65" spans="1:26" x14ac:dyDescent="0.2">
      <c r="A65" s="94">
        <f t="shared" si="8"/>
        <v>50</v>
      </c>
      <c r="B65" s="437">
        <f t="shared" si="0"/>
        <v>0</v>
      </c>
      <c r="C65" s="438"/>
      <c r="D65" s="181"/>
      <c r="E65" s="181"/>
      <c r="F65" s="4"/>
      <c r="G65" s="60"/>
      <c r="H65" s="83"/>
      <c r="I65" s="9"/>
      <c r="J65" s="581"/>
      <c r="K65" s="362" t="str">
        <f t="shared" si="1"/>
        <v xml:space="preserve"> </v>
      </c>
      <c r="L65" s="589"/>
      <c r="M65" s="508"/>
      <c r="N65" s="508">
        <f t="shared" si="2"/>
        <v>0</v>
      </c>
      <c r="O65" s="508">
        <f t="shared" si="3"/>
        <v>0</v>
      </c>
      <c r="P65" s="508"/>
      <c r="Q65" s="508">
        <f t="shared" si="4"/>
        <v>0</v>
      </c>
      <c r="R65" s="508">
        <f t="shared" si="5"/>
        <v>0</v>
      </c>
      <c r="S65" s="508"/>
      <c r="T65" s="508"/>
      <c r="U65" s="508"/>
      <c r="V65" s="582"/>
      <c r="W65" s="10"/>
      <c r="Y65" s="49">
        <f t="shared" si="6"/>
        <v>0</v>
      </c>
      <c r="Z65" s="49">
        <f t="shared" si="7"/>
        <v>0</v>
      </c>
    </row>
    <row r="66" spans="1:26" x14ac:dyDescent="0.2">
      <c r="A66" s="94">
        <f t="shared" si="8"/>
        <v>51</v>
      </c>
      <c r="B66" s="437">
        <f t="shared" si="0"/>
        <v>0</v>
      </c>
      <c r="C66" s="438"/>
      <c r="D66" s="181"/>
      <c r="E66" s="181"/>
      <c r="F66" s="4"/>
      <c r="G66" s="60"/>
      <c r="H66" s="83"/>
      <c r="I66" s="9"/>
      <c r="J66" s="581"/>
      <c r="K66" s="362" t="str">
        <f t="shared" si="1"/>
        <v xml:space="preserve"> </v>
      </c>
      <c r="L66" s="589"/>
      <c r="M66" s="508"/>
      <c r="N66" s="508">
        <f t="shared" si="2"/>
        <v>0</v>
      </c>
      <c r="O66" s="508">
        <f t="shared" si="3"/>
        <v>0</v>
      </c>
      <c r="P66" s="508"/>
      <c r="Q66" s="508">
        <f t="shared" si="4"/>
        <v>0</v>
      </c>
      <c r="R66" s="508">
        <f t="shared" si="5"/>
        <v>0</v>
      </c>
      <c r="S66" s="508"/>
      <c r="T66" s="508"/>
      <c r="U66" s="508"/>
      <c r="V66" s="582"/>
      <c r="W66" s="10"/>
      <c r="Y66" s="49">
        <f t="shared" si="6"/>
        <v>0</v>
      </c>
      <c r="Z66" s="49">
        <f t="shared" si="7"/>
        <v>0</v>
      </c>
    </row>
    <row r="67" spans="1:26" x14ac:dyDescent="0.2">
      <c r="A67" s="94">
        <f t="shared" si="8"/>
        <v>52</v>
      </c>
      <c r="B67" s="437">
        <f t="shared" si="0"/>
        <v>0</v>
      </c>
      <c r="C67" s="438"/>
      <c r="D67" s="181"/>
      <c r="E67" s="181"/>
      <c r="F67" s="4"/>
      <c r="G67" s="60"/>
      <c r="H67" s="83"/>
      <c r="I67" s="9"/>
      <c r="J67" s="581"/>
      <c r="K67" s="362" t="str">
        <f t="shared" si="1"/>
        <v xml:space="preserve"> </v>
      </c>
      <c r="L67" s="589"/>
      <c r="M67" s="508"/>
      <c r="N67" s="508">
        <f t="shared" si="2"/>
        <v>0</v>
      </c>
      <c r="O67" s="508">
        <f t="shared" si="3"/>
        <v>0</v>
      </c>
      <c r="P67" s="508"/>
      <c r="Q67" s="508">
        <f t="shared" si="4"/>
        <v>0</v>
      </c>
      <c r="R67" s="508">
        <f t="shared" si="5"/>
        <v>0</v>
      </c>
      <c r="S67" s="508"/>
      <c r="T67" s="508"/>
      <c r="U67" s="508"/>
      <c r="V67" s="582"/>
      <c r="W67" s="10"/>
      <c r="Y67" s="49">
        <f t="shared" si="6"/>
        <v>0</v>
      </c>
      <c r="Z67" s="49">
        <f t="shared" si="7"/>
        <v>0</v>
      </c>
    </row>
    <row r="68" spans="1:26" x14ac:dyDescent="0.2">
      <c r="A68" s="94">
        <f t="shared" si="8"/>
        <v>53</v>
      </c>
      <c r="B68" s="437">
        <f t="shared" si="0"/>
        <v>0</v>
      </c>
      <c r="C68" s="438"/>
      <c r="D68" s="181"/>
      <c r="E68" s="181"/>
      <c r="F68" s="4"/>
      <c r="G68" s="60"/>
      <c r="H68" s="83"/>
      <c r="I68" s="9"/>
      <c r="J68" s="581"/>
      <c r="K68" s="362" t="str">
        <f t="shared" si="1"/>
        <v xml:space="preserve"> </v>
      </c>
      <c r="L68" s="589"/>
      <c r="M68" s="508"/>
      <c r="N68" s="508">
        <f t="shared" si="2"/>
        <v>0</v>
      </c>
      <c r="O68" s="508">
        <f t="shared" si="3"/>
        <v>0</v>
      </c>
      <c r="P68" s="508"/>
      <c r="Q68" s="508">
        <f t="shared" si="4"/>
        <v>0</v>
      </c>
      <c r="R68" s="508">
        <f t="shared" si="5"/>
        <v>0</v>
      </c>
      <c r="S68" s="508"/>
      <c r="T68" s="508"/>
      <c r="U68" s="508"/>
      <c r="V68" s="582"/>
      <c r="W68" s="10"/>
      <c r="Y68" s="49">
        <f t="shared" si="6"/>
        <v>0</v>
      </c>
      <c r="Z68" s="49">
        <f t="shared" si="7"/>
        <v>0</v>
      </c>
    </row>
    <row r="69" spans="1:26" x14ac:dyDescent="0.2">
      <c r="A69" s="94">
        <f t="shared" si="8"/>
        <v>54</v>
      </c>
      <c r="B69" s="437">
        <f t="shared" si="0"/>
        <v>0</v>
      </c>
      <c r="C69" s="438"/>
      <c r="D69" s="181"/>
      <c r="E69" s="181"/>
      <c r="F69" s="4"/>
      <c r="G69" s="60"/>
      <c r="H69" s="83"/>
      <c r="I69" s="9"/>
      <c r="J69" s="581"/>
      <c r="K69" s="362" t="str">
        <f t="shared" si="1"/>
        <v xml:space="preserve"> </v>
      </c>
      <c r="L69" s="589"/>
      <c r="M69" s="508"/>
      <c r="N69" s="508">
        <f t="shared" si="2"/>
        <v>0</v>
      </c>
      <c r="O69" s="508">
        <f t="shared" si="3"/>
        <v>0</v>
      </c>
      <c r="P69" s="508"/>
      <c r="Q69" s="508">
        <f t="shared" si="4"/>
        <v>0</v>
      </c>
      <c r="R69" s="508">
        <f t="shared" si="5"/>
        <v>0</v>
      </c>
      <c r="S69" s="508"/>
      <c r="T69" s="508"/>
      <c r="U69" s="508"/>
      <c r="V69" s="582"/>
      <c r="W69" s="10"/>
      <c r="Y69" s="49">
        <f t="shared" si="6"/>
        <v>0</v>
      </c>
      <c r="Z69" s="49">
        <f t="shared" si="7"/>
        <v>0</v>
      </c>
    </row>
    <row r="70" spans="1:26" x14ac:dyDescent="0.2">
      <c r="A70" s="94">
        <f t="shared" si="8"/>
        <v>55</v>
      </c>
      <c r="B70" s="437">
        <f t="shared" si="0"/>
        <v>0</v>
      </c>
      <c r="C70" s="438"/>
      <c r="D70" s="181"/>
      <c r="E70" s="181"/>
      <c r="F70" s="4"/>
      <c r="G70" s="60"/>
      <c r="H70" s="83"/>
      <c r="I70" s="9"/>
      <c r="J70" s="581"/>
      <c r="K70" s="362" t="str">
        <f t="shared" si="1"/>
        <v xml:space="preserve"> </v>
      </c>
      <c r="L70" s="589"/>
      <c r="M70" s="508"/>
      <c r="N70" s="508">
        <f t="shared" si="2"/>
        <v>0</v>
      </c>
      <c r="O70" s="508">
        <f t="shared" si="3"/>
        <v>0</v>
      </c>
      <c r="P70" s="508"/>
      <c r="Q70" s="508">
        <f t="shared" si="4"/>
        <v>0</v>
      </c>
      <c r="R70" s="508">
        <f t="shared" si="5"/>
        <v>0</v>
      </c>
      <c r="S70" s="508"/>
      <c r="T70" s="508"/>
      <c r="U70" s="508"/>
      <c r="V70" s="582"/>
      <c r="W70" s="10"/>
      <c r="Y70" s="49">
        <f t="shared" si="6"/>
        <v>0</v>
      </c>
      <c r="Z70" s="49">
        <f t="shared" si="7"/>
        <v>0</v>
      </c>
    </row>
    <row r="71" spans="1:26" x14ac:dyDescent="0.2">
      <c r="A71" s="94">
        <f t="shared" si="8"/>
        <v>56</v>
      </c>
      <c r="B71" s="437">
        <f t="shared" si="0"/>
        <v>0</v>
      </c>
      <c r="C71" s="438"/>
      <c r="D71" s="181"/>
      <c r="E71" s="181"/>
      <c r="F71" s="4"/>
      <c r="G71" s="60"/>
      <c r="H71" s="83"/>
      <c r="I71" s="9"/>
      <c r="J71" s="581"/>
      <c r="K71" s="362" t="str">
        <f t="shared" si="1"/>
        <v xml:space="preserve"> </v>
      </c>
      <c r="L71" s="589"/>
      <c r="M71" s="508"/>
      <c r="N71" s="508">
        <f t="shared" si="2"/>
        <v>0</v>
      </c>
      <c r="O71" s="508">
        <f t="shared" si="3"/>
        <v>0</v>
      </c>
      <c r="P71" s="508"/>
      <c r="Q71" s="508">
        <f t="shared" si="4"/>
        <v>0</v>
      </c>
      <c r="R71" s="508">
        <f t="shared" si="5"/>
        <v>0</v>
      </c>
      <c r="S71" s="508"/>
      <c r="T71" s="508"/>
      <c r="U71" s="508"/>
      <c r="V71" s="582"/>
      <c r="W71" s="10"/>
      <c r="Y71" s="49">
        <f t="shared" si="6"/>
        <v>0</v>
      </c>
      <c r="Z71" s="49">
        <f t="shared" si="7"/>
        <v>0</v>
      </c>
    </row>
    <row r="72" spans="1:26" x14ac:dyDescent="0.2">
      <c r="A72" s="94">
        <f t="shared" si="8"/>
        <v>57</v>
      </c>
      <c r="B72" s="437">
        <f t="shared" si="0"/>
        <v>0</v>
      </c>
      <c r="C72" s="438"/>
      <c r="D72" s="181"/>
      <c r="E72" s="181"/>
      <c r="F72" s="4"/>
      <c r="G72" s="60"/>
      <c r="H72" s="83"/>
      <c r="I72" s="9"/>
      <c r="J72" s="581"/>
      <c r="K72" s="362" t="str">
        <f t="shared" si="1"/>
        <v xml:space="preserve"> </v>
      </c>
      <c r="L72" s="589"/>
      <c r="M72" s="508"/>
      <c r="N72" s="508">
        <f t="shared" si="2"/>
        <v>0</v>
      </c>
      <c r="O72" s="508">
        <f t="shared" si="3"/>
        <v>0</v>
      </c>
      <c r="P72" s="508"/>
      <c r="Q72" s="508">
        <f t="shared" si="4"/>
        <v>0</v>
      </c>
      <c r="R72" s="508">
        <f t="shared" si="5"/>
        <v>0</v>
      </c>
      <c r="S72" s="508"/>
      <c r="T72" s="508"/>
      <c r="U72" s="508"/>
      <c r="V72" s="582"/>
      <c r="W72" s="10"/>
      <c r="Y72" s="49">
        <f t="shared" si="6"/>
        <v>0</v>
      </c>
      <c r="Z72" s="49">
        <f t="shared" si="7"/>
        <v>0</v>
      </c>
    </row>
    <row r="73" spans="1:26" x14ac:dyDescent="0.2">
      <c r="A73" s="94">
        <f t="shared" si="8"/>
        <v>58</v>
      </c>
      <c r="B73" s="437">
        <f t="shared" si="0"/>
        <v>0</v>
      </c>
      <c r="C73" s="438"/>
      <c r="D73" s="181"/>
      <c r="E73" s="181"/>
      <c r="F73" s="4"/>
      <c r="G73" s="60"/>
      <c r="H73" s="83"/>
      <c r="I73" s="9"/>
      <c r="J73" s="581"/>
      <c r="K73" s="362" t="str">
        <f t="shared" si="1"/>
        <v xml:space="preserve"> </v>
      </c>
      <c r="L73" s="589"/>
      <c r="M73" s="508"/>
      <c r="N73" s="508">
        <f t="shared" si="2"/>
        <v>0</v>
      </c>
      <c r="O73" s="508">
        <f t="shared" si="3"/>
        <v>0</v>
      </c>
      <c r="P73" s="508"/>
      <c r="Q73" s="508">
        <f t="shared" si="4"/>
        <v>0</v>
      </c>
      <c r="R73" s="508">
        <f t="shared" si="5"/>
        <v>0</v>
      </c>
      <c r="S73" s="508"/>
      <c r="T73" s="508"/>
      <c r="U73" s="508"/>
      <c r="V73" s="582"/>
      <c r="W73" s="10"/>
      <c r="Y73" s="49">
        <f t="shared" si="6"/>
        <v>0</v>
      </c>
      <c r="Z73" s="49">
        <f t="shared" si="7"/>
        <v>0</v>
      </c>
    </row>
    <row r="74" spans="1:26" x14ac:dyDescent="0.2">
      <c r="A74" s="94">
        <f t="shared" si="8"/>
        <v>59</v>
      </c>
      <c r="B74" s="437">
        <f t="shared" si="0"/>
        <v>0</v>
      </c>
      <c r="C74" s="438"/>
      <c r="D74" s="181"/>
      <c r="E74" s="181"/>
      <c r="F74" s="4"/>
      <c r="G74" s="60"/>
      <c r="H74" s="83"/>
      <c r="I74" s="9"/>
      <c r="J74" s="581"/>
      <c r="K74" s="362" t="str">
        <f t="shared" si="1"/>
        <v xml:space="preserve"> </v>
      </c>
      <c r="L74" s="589"/>
      <c r="M74" s="508"/>
      <c r="N74" s="508">
        <f t="shared" si="2"/>
        <v>0</v>
      </c>
      <c r="O74" s="508">
        <f t="shared" si="3"/>
        <v>0</v>
      </c>
      <c r="P74" s="508"/>
      <c r="Q74" s="508">
        <f t="shared" si="4"/>
        <v>0</v>
      </c>
      <c r="R74" s="508">
        <f t="shared" si="5"/>
        <v>0</v>
      </c>
      <c r="S74" s="508"/>
      <c r="T74" s="508"/>
      <c r="U74" s="508"/>
      <c r="V74" s="582"/>
      <c r="W74" s="10"/>
      <c r="Y74" s="49">
        <f t="shared" si="6"/>
        <v>0</v>
      </c>
      <c r="Z74" s="49">
        <f t="shared" si="7"/>
        <v>0</v>
      </c>
    </row>
    <row r="75" spans="1:26" x14ac:dyDescent="0.2">
      <c r="A75" s="94">
        <f t="shared" si="8"/>
        <v>60</v>
      </c>
      <c r="B75" s="437">
        <f t="shared" si="0"/>
        <v>0</v>
      </c>
      <c r="C75" s="438"/>
      <c r="D75" s="181"/>
      <c r="E75" s="181"/>
      <c r="F75" s="4"/>
      <c r="G75" s="60"/>
      <c r="H75" s="83"/>
      <c r="I75" s="9"/>
      <c r="J75" s="581"/>
      <c r="K75" s="362" t="str">
        <f t="shared" si="1"/>
        <v xml:space="preserve"> </v>
      </c>
      <c r="L75" s="589"/>
      <c r="M75" s="508"/>
      <c r="N75" s="508">
        <f t="shared" si="2"/>
        <v>0</v>
      </c>
      <c r="O75" s="508">
        <f t="shared" si="3"/>
        <v>0</v>
      </c>
      <c r="P75" s="508"/>
      <c r="Q75" s="508">
        <f t="shared" si="4"/>
        <v>0</v>
      </c>
      <c r="R75" s="508">
        <f t="shared" si="5"/>
        <v>0</v>
      </c>
      <c r="S75" s="508"/>
      <c r="T75" s="508"/>
      <c r="U75" s="508"/>
      <c r="V75" s="582"/>
      <c r="W75" s="10"/>
      <c r="Y75" s="49">
        <f t="shared" si="6"/>
        <v>0</v>
      </c>
      <c r="Z75" s="49">
        <f t="shared" si="7"/>
        <v>0</v>
      </c>
    </row>
    <row r="76" spans="1:26" x14ac:dyDescent="0.2">
      <c r="A76" s="94">
        <f t="shared" si="8"/>
        <v>61</v>
      </c>
      <c r="B76" s="437">
        <f t="shared" si="0"/>
        <v>0</v>
      </c>
      <c r="C76" s="438"/>
      <c r="D76" s="181"/>
      <c r="E76" s="181"/>
      <c r="F76" s="4"/>
      <c r="G76" s="60"/>
      <c r="H76" s="83"/>
      <c r="I76" s="9"/>
      <c r="J76" s="581"/>
      <c r="K76" s="362" t="str">
        <f t="shared" si="1"/>
        <v xml:space="preserve"> </v>
      </c>
      <c r="L76" s="589"/>
      <c r="M76" s="508"/>
      <c r="N76" s="508">
        <f t="shared" si="2"/>
        <v>0</v>
      </c>
      <c r="O76" s="508">
        <f t="shared" si="3"/>
        <v>0</v>
      </c>
      <c r="P76" s="508"/>
      <c r="Q76" s="508">
        <f t="shared" si="4"/>
        <v>0</v>
      </c>
      <c r="R76" s="508">
        <f t="shared" si="5"/>
        <v>0</v>
      </c>
      <c r="S76" s="508"/>
      <c r="T76" s="508"/>
      <c r="U76" s="508"/>
      <c r="V76" s="582"/>
      <c r="W76" s="10"/>
      <c r="Y76" s="49">
        <f t="shared" si="6"/>
        <v>0</v>
      </c>
      <c r="Z76" s="49">
        <f t="shared" si="7"/>
        <v>0</v>
      </c>
    </row>
    <row r="77" spans="1:26" x14ac:dyDescent="0.2">
      <c r="A77" s="94">
        <f t="shared" si="8"/>
        <v>62</v>
      </c>
      <c r="B77" s="437">
        <f t="shared" si="0"/>
        <v>0</v>
      </c>
      <c r="C77" s="438"/>
      <c r="D77" s="181"/>
      <c r="E77" s="181"/>
      <c r="F77" s="4"/>
      <c r="G77" s="60"/>
      <c r="H77" s="83"/>
      <c r="I77" s="9"/>
      <c r="J77" s="581"/>
      <c r="K77" s="362" t="str">
        <f t="shared" si="1"/>
        <v xml:space="preserve"> </v>
      </c>
      <c r="L77" s="589"/>
      <c r="M77" s="508"/>
      <c r="N77" s="508">
        <f t="shared" si="2"/>
        <v>0</v>
      </c>
      <c r="O77" s="508">
        <f t="shared" si="3"/>
        <v>0</v>
      </c>
      <c r="P77" s="508"/>
      <c r="Q77" s="508">
        <f t="shared" si="4"/>
        <v>0</v>
      </c>
      <c r="R77" s="508">
        <f t="shared" si="5"/>
        <v>0</v>
      </c>
      <c r="S77" s="508"/>
      <c r="T77" s="508"/>
      <c r="U77" s="508"/>
      <c r="V77" s="582"/>
      <c r="W77" s="10"/>
      <c r="Y77" s="49">
        <f t="shared" si="6"/>
        <v>0</v>
      </c>
      <c r="Z77" s="49">
        <f t="shared" si="7"/>
        <v>0</v>
      </c>
    </row>
    <row r="78" spans="1:26" x14ac:dyDescent="0.2">
      <c r="A78" s="94">
        <f t="shared" si="8"/>
        <v>63</v>
      </c>
      <c r="B78" s="437">
        <f t="shared" si="0"/>
        <v>0</v>
      </c>
      <c r="C78" s="438"/>
      <c r="D78" s="181"/>
      <c r="E78" s="181"/>
      <c r="F78" s="4"/>
      <c r="G78" s="60"/>
      <c r="H78" s="83"/>
      <c r="I78" s="9"/>
      <c r="J78" s="581"/>
      <c r="K78" s="362" t="str">
        <f t="shared" si="1"/>
        <v xml:space="preserve"> </v>
      </c>
      <c r="L78" s="589"/>
      <c r="M78" s="508"/>
      <c r="N78" s="508">
        <f t="shared" si="2"/>
        <v>0</v>
      </c>
      <c r="O78" s="508">
        <f t="shared" si="3"/>
        <v>0</v>
      </c>
      <c r="P78" s="508"/>
      <c r="Q78" s="508">
        <f t="shared" si="4"/>
        <v>0</v>
      </c>
      <c r="R78" s="508">
        <f t="shared" si="5"/>
        <v>0</v>
      </c>
      <c r="S78" s="508"/>
      <c r="T78" s="508"/>
      <c r="U78" s="508"/>
      <c r="V78" s="582"/>
      <c r="W78" s="10"/>
      <c r="Y78" s="49">
        <f t="shared" si="6"/>
        <v>0</v>
      </c>
      <c r="Z78" s="49">
        <f t="shared" si="7"/>
        <v>0</v>
      </c>
    </row>
    <row r="79" spans="1:26" x14ac:dyDescent="0.2">
      <c r="A79" s="94">
        <f t="shared" si="8"/>
        <v>64</v>
      </c>
      <c r="B79" s="437">
        <f t="shared" si="0"/>
        <v>0</v>
      </c>
      <c r="C79" s="438"/>
      <c r="D79" s="181"/>
      <c r="E79" s="181"/>
      <c r="F79" s="4"/>
      <c r="G79" s="60"/>
      <c r="H79" s="83"/>
      <c r="I79" s="9"/>
      <c r="J79" s="581"/>
      <c r="K79" s="362" t="str">
        <f t="shared" si="1"/>
        <v xml:space="preserve"> </v>
      </c>
      <c r="L79" s="589"/>
      <c r="M79" s="508"/>
      <c r="N79" s="508">
        <f t="shared" si="2"/>
        <v>0</v>
      </c>
      <c r="O79" s="508">
        <f t="shared" si="3"/>
        <v>0</v>
      </c>
      <c r="P79" s="508"/>
      <c r="Q79" s="508">
        <f t="shared" si="4"/>
        <v>0</v>
      </c>
      <c r="R79" s="508">
        <f t="shared" si="5"/>
        <v>0</v>
      </c>
      <c r="S79" s="508"/>
      <c r="T79" s="508"/>
      <c r="U79" s="508"/>
      <c r="V79" s="582"/>
      <c r="W79" s="10"/>
      <c r="Y79" s="49">
        <f t="shared" si="6"/>
        <v>0</v>
      </c>
      <c r="Z79" s="49">
        <f t="shared" si="7"/>
        <v>0</v>
      </c>
    </row>
    <row r="80" spans="1:26" x14ac:dyDescent="0.2">
      <c r="A80" s="94">
        <f t="shared" si="8"/>
        <v>65</v>
      </c>
      <c r="B80" s="437">
        <f t="shared" ref="B80:B143" si="9">IF(ISBLANK(E80),0,VLOOKUP(TRIM(E80),AllVarieties,4,FALSE))</f>
        <v>0</v>
      </c>
      <c r="C80" s="438"/>
      <c r="D80" s="181"/>
      <c r="E80" s="181"/>
      <c r="F80" s="4"/>
      <c r="G80" s="60"/>
      <c r="H80" s="83"/>
      <c r="I80" s="9"/>
      <c r="J80" s="581"/>
      <c r="K80" s="362" t="str">
        <f t="shared" si="1"/>
        <v xml:space="preserve"> </v>
      </c>
      <c r="L80" s="589"/>
      <c r="M80" s="508"/>
      <c r="N80" s="508">
        <f t="shared" si="2"/>
        <v>0</v>
      </c>
      <c r="O80" s="508">
        <f t="shared" si="3"/>
        <v>0</v>
      </c>
      <c r="P80" s="508"/>
      <c r="Q80" s="508">
        <f t="shared" si="4"/>
        <v>0</v>
      </c>
      <c r="R80" s="508">
        <f t="shared" si="5"/>
        <v>0</v>
      </c>
      <c r="S80" s="508"/>
      <c r="T80" s="508"/>
      <c r="U80" s="508"/>
      <c r="V80" s="582"/>
      <c r="W80" s="10"/>
      <c r="Y80" s="49">
        <f t="shared" si="6"/>
        <v>0</v>
      </c>
      <c r="Z80" s="49">
        <f t="shared" si="7"/>
        <v>0</v>
      </c>
    </row>
    <row r="81" spans="1:26" x14ac:dyDescent="0.2">
      <c r="A81" s="94">
        <f t="shared" si="8"/>
        <v>66</v>
      </c>
      <c r="B81" s="437">
        <f t="shared" si="9"/>
        <v>0</v>
      </c>
      <c r="C81" s="438"/>
      <c r="D81" s="181"/>
      <c r="E81" s="181"/>
      <c r="F81" s="4"/>
      <c r="G81" s="60"/>
      <c r="H81" s="83"/>
      <c r="I81" s="9"/>
      <c r="J81" s="581"/>
      <c r="K81" s="362" t="str">
        <f t="shared" ref="K81:K144" si="10">IF(+J81=0," ", IF(+J81=1," ","ERROR"))</f>
        <v xml:space="preserve"> </v>
      </c>
      <c r="L81" s="589"/>
      <c r="M81" s="508"/>
      <c r="N81" s="508">
        <f t="shared" ref="N81:N144" si="11">IF(ISNA(+B81),1,0)</f>
        <v>0</v>
      </c>
      <c r="O81" s="508">
        <f t="shared" ref="O81:O144" si="12">IF(ISERR(+B81),1,0)</f>
        <v>0</v>
      </c>
      <c r="P81" s="508"/>
      <c r="Q81" s="508">
        <f t="shared" ref="Q81:Q144" si="13">IF(+J81=1,0,+G81)</f>
        <v>0</v>
      </c>
      <c r="R81" s="508">
        <f t="shared" ref="R81:R144" si="14">IF(ISBLANK(V81), IF(+J81=1, 1, 0))</f>
        <v>0</v>
      </c>
      <c r="S81" s="508"/>
      <c r="T81" s="508"/>
      <c r="U81" s="508"/>
      <c r="V81" s="582"/>
      <c r="W81" s="10"/>
      <c r="Y81" s="49">
        <f t="shared" ref="Y81:Y144" si="15">+G81-J81*G81</f>
        <v>0</v>
      </c>
      <c r="Z81" s="49">
        <f t="shared" ref="Z81:Z144" si="16">+G81*J81</f>
        <v>0</v>
      </c>
    </row>
    <row r="82" spans="1:26" x14ac:dyDescent="0.2">
      <c r="A82" s="94">
        <f t="shared" si="8"/>
        <v>67</v>
      </c>
      <c r="B82" s="437">
        <f t="shared" si="9"/>
        <v>0</v>
      </c>
      <c r="C82" s="438"/>
      <c r="D82" s="181"/>
      <c r="E82" s="181"/>
      <c r="F82" s="4"/>
      <c r="G82" s="60"/>
      <c r="H82" s="83"/>
      <c r="I82" s="9"/>
      <c r="J82" s="581"/>
      <c r="K82" s="362" t="str">
        <f t="shared" si="10"/>
        <v xml:space="preserve"> </v>
      </c>
      <c r="L82" s="589"/>
      <c r="M82" s="508"/>
      <c r="N82" s="508">
        <f t="shared" si="11"/>
        <v>0</v>
      </c>
      <c r="O82" s="508">
        <f t="shared" si="12"/>
        <v>0</v>
      </c>
      <c r="P82" s="508"/>
      <c r="Q82" s="508">
        <f t="shared" si="13"/>
        <v>0</v>
      </c>
      <c r="R82" s="508">
        <f t="shared" si="14"/>
        <v>0</v>
      </c>
      <c r="S82" s="508"/>
      <c r="T82" s="508"/>
      <c r="U82" s="508"/>
      <c r="V82" s="582"/>
      <c r="W82" s="10"/>
      <c r="Y82" s="49">
        <f t="shared" si="15"/>
        <v>0</v>
      </c>
      <c r="Z82" s="49">
        <f t="shared" si="16"/>
        <v>0</v>
      </c>
    </row>
    <row r="83" spans="1:26" x14ac:dyDescent="0.2">
      <c r="A83" s="94">
        <f t="shared" si="8"/>
        <v>68</v>
      </c>
      <c r="B83" s="437">
        <f t="shared" si="9"/>
        <v>0</v>
      </c>
      <c r="C83" s="438"/>
      <c r="D83" s="181"/>
      <c r="E83" s="181"/>
      <c r="F83" s="4"/>
      <c r="G83" s="60"/>
      <c r="H83" s="83"/>
      <c r="I83" s="9"/>
      <c r="J83" s="581"/>
      <c r="K83" s="362" t="str">
        <f t="shared" si="10"/>
        <v xml:space="preserve"> </v>
      </c>
      <c r="L83" s="589"/>
      <c r="M83" s="508"/>
      <c r="N83" s="508">
        <f t="shared" si="11"/>
        <v>0</v>
      </c>
      <c r="O83" s="508">
        <f t="shared" si="12"/>
        <v>0</v>
      </c>
      <c r="P83" s="508"/>
      <c r="Q83" s="508">
        <f t="shared" si="13"/>
        <v>0</v>
      </c>
      <c r="R83" s="508">
        <f t="shared" si="14"/>
        <v>0</v>
      </c>
      <c r="S83" s="508"/>
      <c r="T83" s="508"/>
      <c r="U83" s="508"/>
      <c r="V83" s="582"/>
      <c r="W83" s="10"/>
      <c r="Y83" s="49">
        <f t="shared" si="15"/>
        <v>0</v>
      </c>
      <c r="Z83" s="49">
        <f t="shared" si="16"/>
        <v>0</v>
      </c>
    </row>
    <row r="84" spans="1:26" x14ac:dyDescent="0.2">
      <c r="A84" s="94">
        <f t="shared" si="8"/>
        <v>69</v>
      </c>
      <c r="B84" s="437">
        <f t="shared" si="9"/>
        <v>0</v>
      </c>
      <c r="C84" s="438"/>
      <c r="D84" s="181"/>
      <c r="E84" s="181"/>
      <c r="F84" s="4"/>
      <c r="G84" s="60"/>
      <c r="H84" s="83"/>
      <c r="I84" s="9"/>
      <c r="J84" s="581"/>
      <c r="K84" s="362" t="str">
        <f t="shared" si="10"/>
        <v xml:space="preserve"> </v>
      </c>
      <c r="L84" s="589"/>
      <c r="M84" s="508"/>
      <c r="N84" s="508">
        <f t="shared" si="11"/>
        <v>0</v>
      </c>
      <c r="O84" s="508">
        <f t="shared" si="12"/>
        <v>0</v>
      </c>
      <c r="P84" s="508"/>
      <c r="Q84" s="508">
        <f t="shared" si="13"/>
        <v>0</v>
      </c>
      <c r="R84" s="508">
        <f t="shared" si="14"/>
        <v>0</v>
      </c>
      <c r="S84" s="508"/>
      <c r="T84" s="508"/>
      <c r="U84" s="508"/>
      <c r="V84" s="582"/>
      <c r="W84" s="10"/>
      <c r="Y84" s="49">
        <f t="shared" si="15"/>
        <v>0</v>
      </c>
      <c r="Z84" s="49">
        <f t="shared" si="16"/>
        <v>0</v>
      </c>
    </row>
    <row r="85" spans="1:26" x14ac:dyDescent="0.2">
      <c r="A85" s="94">
        <f t="shared" si="8"/>
        <v>70</v>
      </c>
      <c r="B85" s="437">
        <f t="shared" si="9"/>
        <v>0</v>
      </c>
      <c r="C85" s="438"/>
      <c r="D85" s="181"/>
      <c r="E85" s="181"/>
      <c r="F85" s="4"/>
      <c r="G85" s="60"/>
      <c r="H85" s="83"/>
      <c r="I85" s="9"/>
      <c r="J85" s="581"/>
      <c r="K85" s="362" t="str">
        <f t="shared" si="10"/>
        <v xml:space="preserve"> </v>
      </c>
      <c r="L85" s="589"/>
      <c r="M85" s="508"/>
      <c r="N85" s="508">
        <f t="shared" si="11"/>
        <v>0</v>
      </c>
      <c r="O85" s="508">
        <f t="shared" si="12"/>
        <v>0</v>
      </c>
      <c r="P85" s="508"/>
      <c r="Q85" s="508">
        <f t="shared" si="13"/>
        <v>0</v>
      </c>
      <c r="R85" s="508">
        <f t="shared" si="14"/>
        <v>0</v>
      </c>
      <c r="S85" s="508"/>
      <c r="T85" s="508"/>
      <c r="U85" s="508"/>
      <c r="V85" s="582"/>
      <c r="W85" s="10"/>
      <c r="Y85" s="49">
        <f t="shared" si="15"/>
        <v>0</v>
      </c>
      <c r="Z85" s="49">
        <f t="shared" si="16"/>
        <v>0</v>
      </c>
    </row>
    <row r="86" spans="1:26" x14ac:dyDescent="0.2">
      <c r="A86" s="94">
        <f t="shared" si="8"/>
        <v>71</v>
      </c>
      <c r="B86" s="437">
        <f t="shared" si="9"/>
        <v>0</v>
      </c>
      <c r="C86" s="438"/>
      <c r="D86" s="181"/>
      <c r="E86" s="181"/>
      <c r="F86" s="4"/>
      <c r="G86" s="60"/>
      <c r="H86" s="83"/>
      <c r="I86" s="9"/>
      <c r="J86" s="581"/>
      <c r="K86" s="362" t="str">
        <f t="shared" si="10"/>
        <v xml:space="preserve"> </v>
      </c>
      <c r="L86" s="589"/>
      <c r="M86" s="508"/>
      <c r="N86" s="508">
        <f t="shared" si="11"/>
        <v>0</v>
      </c>
      <c r="O86" s="508">
        <f t="shared" si="12"/>
        <v>0</v>
      </c>
      <c r="P86" s="508"/>
      <c r="Q86" s="508">
        <f t="shared" si="13"/>
        <v>0</v>
      </c>
      <c r="R86" s="508">
        <f t="shared" si="14"/>
        <v>0</v>
      </c>
      <c r="S86" s="508"/>
      <c r="T86" s="508"/>
      <c r="U86" s="508"/>
      <c r="V86" s="582"/>
      <c r="W86" s="10"/>
      <c r="Y86" s="49">
        <f t="shared" si="15"/>
        <v>0</v>
      </c>
      <c r="Z86" s="49">
        <f t="shared" si="16"/>
        <v>0</v>
      </c>
    </row>
    <row r="87" spans="1:26" x14ac:dyDescent="0.2">
      <c r="A87" s="94">
        <f t="shared" si="8"/>
        <v>72</v>
      </c>
      <c r="B87" s="437">
        <f t="shared" si="9"/>
        <v>0</v>
      </c>
      <c r="C87" s="438"/>
      <c r="D87" s="181"/>
      <c r="E87" s="181"/>
      <c r="F87" s="4"/>
      <c r="G87" s="60"/>
      <c r="H87" s="83"/>
      <c r="I87" s="9"/>
      <c r="J87" s="581"/>
      <c r="K87" s="362" t="str">
        <f t="shared" si="10"/>
        <v xml:space="preserve"> </v>
      </c>
      <c r="L87" s="589"/>
      <c r="M87" s="508"/>
      <c r="N87" s="508">
        <f t="shared" si="11"/>
        <v>0</v>
      </c>
      <c r="O87" s="508">
        <f t="shared" si="12"/>
        <v>0</v>
      </c>
      <c r="P87" s="508"/>
      <c r="Q87" s="508">
        <f t="shared" si="13"/>
        <v>0</v>
      </c>
      <c r="R87" s="508">
        <f t="shared" si="14"/>
        <v>0</v>
      </c>
      <c r="S87" s="508"/>
      <c r="T87" s="508"/>
      <c r="U87" s="508"/>
      <c r="V87" s="582"/>
      <c r="W87" s="10"/>
      <c r="Y87" s="49">
        <f t="shared" si="15"/>
        <v>0</v>
      </c>
      <c r="Z87" s="49">
        <f t="shared" si="16"/>
        <v>0</v>
      </c>
    </row>
    <row r="88" spans="1:26" x14ac:dyDescent="0.2">
      <c r="A88" s="94">
        <f t="shared" si="8"/>
        <v>73</v>
      </c>
      <c r="B88" s="437">
        <f t="shared" si="9"/>
        <v>0</v>
      </c>
      <c r="C88" s="438"/>
      <c r="D88" s="181"/>
      <c r="E88" s="181"/>
      <c r="F88" s="4"/>
      <c r="G88" s="60"/>
      <c r="H88" s="83"/>
      <c r="I88" s="9"/>
      <c r="J88" s="581"/>
      <c r="K88" s="362" t="str">
        <f t="shared" si="10"/>
        <v xml:space="preserve"> </v>
      </c>
      <c r="L88" s="589"/>
      <c r="M88" s="508"/>
      <c r="N88" s="508">
        <f t="shared" si="11"/>
        <v>0</v>
      </c>
      <c r="O88" s="508">
        <f t="shared" si="12"/>
        <v>0</v>
      </c>
      <c r="P88" s="508"/>
      <c r="Q88" s="508">
        <f t="shared" si="13"/>
        <v>0</v>
      </c>
      <c r="R88" s="508">
        <f t="shared" si="14"/>
        <v>0</v>
      </c>
      <c r="S88" s="508"/>
      <c r="T88" s="508"/>
      <c r="U88" s="508"/>
      <c r="V88" s="582"/>
      <c r="W88" s="10"/>
      <c r="Y88" s="49">
        <f t="shared" si="15"/>
        <v>0</v>
      </c>
      <c r="Z88" s="49">
        <f t="shared" si="16"/>
        <v>0</v>
      </c>
    </row>
    <row r="89" spans="1:26" x14ac:dyDescent="0.2">
      <c r="A89" s="94">
        <f t="shared" si="8"/>
        <v>74</v>
      </c>
      <c r="B89" s="437">
        <f t="shared" si="9"/>
        <v>0</v>
      </c>
      <c r="C89" s="438"/>
      <c r="D89" s="181"/>
      <c r="E89" s="181"/>
      <c r="F89" s="4"/>
      <c r="G89" s="60"/>
      <c r="H89" s="83"/>
      <c r="I89" s="9"/>
      <c r="J89" s="581"/>
      <c r="K89" s="362" t="str">
        <f t="shared" si="10"/>
        <v xml:space="preserve"> </v>
      </c>
      <c r="L89" s="589"/>
      <c r="M89" s="508"/>
      <c r="N89" s="508">
        <f t="shared" si="11"/>
        <v>0</v>
      </c>
      <c r="O89" s="508">
        <f t="shared" si="12"/>
        <v>0</v>
      </c>
      <c r="P89" s="508"/>
      <c r="Q89" s="508">
        <f t="shared" si="13"/>
        <v>0</v>
      </c>
      <c r="R89" s="508">
        <f t="shared" si="14"/>
        <v>0</v>
      </c>
      <c r="S89" s="508"/>
      <c r="T89" s="508"/>
      <c r="U89" s="508"/>
      <c r="V89" s="582"/>
      <c r="W89" s="10"/>
      <c r="Y89" s="49">
        <f t="shared" si="15"/>
        <v>0</v>
      </c>
      <c r="Z89" s="49">
        <f t="shared" si="16"/>
        <v>0</v>
      </c>
    </row>
    <row r="90" spans="1:26" x14ac:dyDescent="0.2">
      <c r="A90" s="94">
        <f t="shared" si="8"/>
        <v>75</v>
      </c>
      <c r="B90" s="437">
        <f t="shared" si="9"/>
        <v>0</v>
      </c>
      <c r="C90" s="438"/>
      <c r="D90" s="181"/>
      <c r="E90" s="181"/>
      <c r="F90" s="4"/>
      <c r="G90" s="60"/>
      <c r="H90" s="83"/>
      <c r="I90" s="9"/>
      <c r="J90" s="581"/>
      <c r="K90" s="362" t="str">
        <f t="shared" si="10"/>
        <v xml:space="preserve"> </v>
      </c>
      <c r="L90" s="589"/>
      <c r="M90" s="508"/>
      <c r="N90" s="508">
        <f t="shared" si="11"/>
        <v>0</v>
      </c>
      <c r="O90" s="508">
        <f t="shared" si="12"/>
        <v>0</v>
      </c>
      <c r="P90" s="508"/>
      <c r="Q90" s="508">
        <f t="shared" si="13"/>
        <v>0</v>
      </c>
      <c r="R90" s="508">
        <f t="shared" si="14"/>
        <v>0</v>
      </c>
      <c r="S90" s="508"/>
      <c r="T90" s="508"/>
      <c r="U90" s="508"/>
      <c r="V90" s="582"/>
      <c r="W90" s="10"/>
      <c r="Y90" s="49">
        <f t="shared" si="15"/>
        <v>0</v>
      </c>
      <c r="Z90" s="49">
        <f t="shared" si="16"/>
        <v>0</v>
      </c>
    </row>
    <row r="91" spans="1:26" x14ac:dyDescent="0.2">
      <c r="A91" s="94">
        <f t="shared" si="8"/>
        <v>76</v>
      </c>
      <c r="B91" s="437">
        <f t="shared" si="9"/>
        <v>0</v>
      </c>
      <c r="C91" s="438"/>
      <c r="D91" s="181"/>
      <c r="E91" s="181"/>
      <c r="F91" s="4"/>
      <c r="G91" s="60"/>
      <c r="H91" s="83"/>
      <c r="I91" s="9"/>
      <c r="J91" s="581"/>
      <c r="K91" s="362" t="str">
        <f t="shared" si="10"/>
        <v xml:space="preserve"> </v>
      </c>
      <c r="L91" s="589"/>
      <c r="M91" s="508"/>
      <c r="N91" s="508">
        <f t="shared" si="11"/>
        <v>0</v>
      </c>
      <c r="O91" s="508">
        <f t="shared" si="12"/>
        <v>0</v>
      </c>
      <c r="P91" s="508"/>
      <c r="Q91" s="508">
        <f t="shared" si="13"/>
        <v>0</v>
      </c>
      <c r="R91" s="508">
        <f t="shared" si="14"/>
        <v>0</v>
      </c>
      <c r="S91" s="508"/>
      <c r="T91" s="508"/>
      <c r="U91" s="508"/>
      <c r="V91" s="582"/>
      <c r="W91" s="10"/>
      <c r="Y91" s="49">
        <f t="shared" si="15"/>
        <v>0</v>
      </c>
      <c r="Z91" s="49">
        <f t="shared" si="16"/>
        <v>0</v>
      </c>
    </row>
    <row r="92" spans="1:26" x14ac:dyDescent="0.2">
      <c r="A92" s="94">
        <f t="shared" si="8"/>
        <v>77</v>
      </c>
      <c r="B92" s="437">
        <f t="shared" si="9"/>
        <v>0</v>
      </c>
      <c r="C92" s="438"/>
      <c r="D92" s="181"/>
      <c r="E92" s="181"/>
      <c r="F92" s="4"/>
      <c r="G92" s="60"/>
      <c r="H92" s="83"/>
      <c r="I92" s="9"/>
      <c r="J92" s="581"/>
      <c r="K92" s="362" t="str">
        <f t="shared" si="10"/>
        <v xml:space="preserve"> </v>
      </c>
      <c r="L92" s="589"/>
      <c r="M92" s="508"/>
      <c r="N92" s="508">
        <f t="shared" si="11"/>
        <v>0</v>
      </c>
      <c r="O92" s="508">
        <f t="shared" si="12"/>
        <v>0</v>
      </c>
      <c r="P92" s="508"/>
      <c r="Q92" s="508">
        <f t="shared" si="13"/>
        <v>0</v>
      </c>
      <c r="R92" s="508">
        <f t="shared" si="14"/>
        <v>0</v>
      </c>
      <c r="S92" s="508"/>
      <c r="T92" s="508"/>
      <c r="U92" s="508"/>
      <c r="V92" s="582"/>
      <c r="W92" s="10"/>
      <c r="Y92" s="49">
        <f t="shared" si="15"/>
        <v>0</v>
      </c>
      <c r="Z92" s="49">
        <f t="shared" si="16"/>
        <v>0</v>
      </c>
    </row>
    <row r="93" spans="1:26" x14ac:dyDescent="0.2">
      <c r="A93" s="94">
        <f t="shared" si="8"/>
        <v>78</v>
      </c>
      <c r="B93" s="437">
        <f t="shared" si="9"/>
        <v>0</v>
      </c>
      <c r="C93" s="438"/>
      <c r="D93" s="181"/>
      <c r="E93" s="181"/>
      <c r="F93" s="4"/>
      <c r="G93" s="60"/>
      <c r="H93" s="83"/>
      <c r="I93" s="9"/>
      <c r="J93" s="581"/>
      <c r="K93" s="362" t="str">
        <f t="shared" si="10"/>
        <v xml:space="preserve"> </v>
      </c>
      <c r="L93" s="589"/>
      <c r="M93" s="508"/>
      <c r="N93" s="508">
        <f t="shared" si="11"/>
        <v>0</v>
      </c>
      <c r="O93" s="508">
        <f t="shared" si="12"/>
        <v>0</v>
      </c>
      <c r="P93" s="508"/>
      <c r="Q93" s="508">
        <f t="shared" si="13"/>
        <v>0</v>
      </c>
      <c r="R93" s="508">
        <f t="shared" si="14"/>
        <v>0</v>
      </c>
      <c r="S93" s="508"/>
      <c r="T93" s="508"/>
      <c r="U93" s="508"/>
      <c r="V93" s="582"/>
      <c r="W93" s="10"/>
      <c r="Y93" s="49">
        <f t="shared" si="15"/>
        <v>0</v>
      </c>
      <c r="Z93" s="49">
        <f t="shared" si="16"/>
        <v>0</v>
      </c>
    </row>
    <row r="94" spans="1:26" x14ac:dyDescent="0.2">
      <c r="A94" s="94">
        <f t="shared" si="8"/>
        <v>79</v>
      </c>
      <c r="B94" s="437">
        <f t="shared" si="9"/>
        <v>0</v>
      </c>
      <c r="C94" s="438"/>
      <c r="D94" s="181"/>
      <c r="E94" s="181"/>
      <c r="F94" s="4"/>
      <c r="G94" s="60"/>
      <c r="H94" s="83"/>
      <c r="I94" s="9"/>
      <c r="J94" s="581"/>
      <c r="K94" s="362" t="str">
        <f t="shared" si="10"/>
        <v xml:space="preserve"> </v>
      </c>
      <c r="L94" s="589"/>
      <c r="M94" s="508"/>
      <c r="N94" s="508">
        <f t="shared" si="11"/>
        <v>0</v>
      </c>
      <c r="O94" s="508">
        <f t="shared" si="12"/>
        <v>0</v>
      </c>
      <c r="P94" s="508"/>
      <c r="Q94" s="508">
        <f t="shared" si="13"/>
        <v>0</v>
      </c>
      <c r="R94" s="508">
        <f t="shared" si="14"/>
        <v>0</v>
      </c>
      <c r="S94" s="508"/>
      <c r="T94" s="508"/>
      <c r="U94" s="508"/>
      <c r="V94" s="582"/>
      <c r="W94" s="10"/>
      <c r="Y94" s="49">
        <f t="shared" si="15"/>
        <v>0</v>
      </c>
      <c r="Z94" s="49">
        <f t="shared" si="16"/>
        <v>0</v>
      </c>
    </row>
    <row r="95" spans="1:26" x14ac:dyDescent="0.2">
      <c r="A95" s="94">
        <f t="shared" si="8"/>
        <v>80</v>
      </c>
      <c r="B95" s="437">
        <f t="shared" si="9"/>
        <v>0</v>
      </c>
      <c r="C95" s="438"/>
      <c r="D95" s="181"/>
      <c r="E95" s="181"/>
      <c r="F95" s="4"/>
      <c r="G95" s="60"/>
      <c r="H95" s="83"/>
      <c r="I95" s="9"/>
      <c r="J95" s="581"/>
      <c r="K95" s="362" t="str">
        <f t="shared" si="10"/>
        <v xml:space="preserve"> </v>
      </c>
      <c r="L95" s="589"/>
      <c r="M95" s="508"/>
      <c r="N95" s="508">
        <f t="shared" si="11"/>
        <v>0</v>
      </c>
      <c r="O95" s="508">
        <f t="shared" si="12"/>
        <v>0</v>
      </c>
      <c r="P95" s="508"/>
      <c r="Q95" s="508">
        <f t="shared" si="13"/>
        <v>0</v>
      </c>
      <c r="R95" s="508">
        <f t="shared" si="14"/>
        <v>0</v>
      </c>
      <c r="S95" s="508"/>
      <c r="T95" s="508"/>
      <c r="U95" s="508"/>
      <c r="V95" s="582"/>
      <c r="W95" s="10"/>
      <c r="Y95" s="49">
        <f t="shared" si="15"/>
        <v>0</v>
      </c>
      <c r="Z95" s="49">
        <f t="shared" si="16"/>
        <v>0</v>
      </c>
    </row>
    <row r="96" spans="1:26" x14ac:dyDescent="0.2">
      <c r="A96" s="94">
        <f t="shared" si="8"/>
        <v>81</v>
      </c>
      <c r="B96" s="437">
        <f t="shared" si="9"/>
        <v>0</v>
      </c>
      <c r="C96" s="438"/>
      <c r="D96" s="181"/>
      <c r="E96" s="181"/>
      <c r="F96" s="4"/>
      <c r="G96" s="60"/>
      <c r="H96" s="83"/>
      <c r="I96" s="9"/>
      <c r="J96" s="581"/>
      <c r="K96" s="362" t="str">
        <f t="shared" si="10"/>
        <v xml:space="preserve"> </v>
      </c>
      <c r="L96" s="589"/>
      <c r="M96" s="508"/>
      <c r="N96" s="508">
        <f t="shared" si="11"/>
        <v>0</v>
      </c>
      <c r="O96" s="508">
        <f t="shared" si="12"/>
        <v>0</v>
      </c>
      <c r="P96" s="508"/>
      <c r="Q96" s="508">
        <f t="shared" si="13"/>
        <v>0</v>
      </c>
      <c r="R96" s="508">
        <f t="shared" si="14"/>
        <v>0</v>
      </c>
      <c r="S96" s="508"/>
      <c r="T96" s="508"/>
      <c r="U96" s="508"/>
      <c r="V96" s="582"/>
      <c r="W96" s="10"/>
      <c r="Y96" s="49">
        <f t="shared" si="15"/>
        <v>0</v>
      </c>
      <c r="Z96" s="49">
        <f t="shared" si="16"/>
        <v>0</v>
      </c>
    </row>
    <row r="97" spans="1:26" x14ac:dyDescent="0.2">
      <c r="A97" s="94">
        <f t="shared" si="8"/>
        <v>82</v>
      </c>
      <c r="B97" s="437">
        <f t="shared" si="9"/>
        <v>0</v>
      </c>
      <c r="C97" s="438"/>
      <c r="D97" s="181"/>
      <c r="E97" s="181"/>
      <c r="F97" s="4"/>
      <c r="G97" s="60"/>
      <c r="H97" s="83"/>
      <c r="I97" s="9"/>
      <c r="J97" s="581"/>
      <c r="K97" s="362" t="str">
        <f t="shared" si="10"/>
        <v xml:space="preserve"> </v>
      </c>
      <c r="L97" s="589"/>
      <c r="M97" s="508"/>
      <c r="N97" s="508">
        <f t="shared" si="11"/>
        <v>0</v>
      </c>
      <c r="O97" s="508">
        <f t="shared" si="12"/>
        <v>0</v>
      </c>
      <c r="P97" s="508"/>
      <c r="Q97" s="508">
        <f t="shared" si="13"/>
        <v>0</v>
      </c>
      <c r="R97" s="508">
        <f t="shared" si="14"/>
        <v>0</v>
      </c>
      <c r="S97" s="508"/>
      <c r="T97" s="508"/>
      <c r="U97" s="508"/>
      <c r="V97" s="582"/>
      <c r="W97" s="10"/>
      <c r="Y97" s="49">
        <f t="shared" si="15"/>
        <v>0</v>
      </c>
      <c r="Z97" s="49">
        <f t="shared" si="16"/>
        <v>0</v>
      </c>
    </row>
    <row r="98" spans="1:26" x14ac:dyDescent="0.2">
      <c r="A98" s="94">
        <f t="shared" si="8"/>
        <v>83</v>
      </c>
      <c r="B98" s="437">
        <f t="shared" si="9"/>
        <v>0</v>
      </c>
      <c r="C98" s="438"/>
      <c r="D98" s="181"/>
      <c r="E98" s="181"/>
      <c r="F98" s="4"/>
      <c r="G98" s="60"/>
      <c r="H98" s="83"/>
      <c r="I98" s="9"/>
      <c r="J98" s="581"/>
      <c r="K98" s="362" t="str">
        <f t="shared" si="10"/>
        <v xml:space="preserve"> </v>
      </c>
      <c r="L98" s="589"/>
      <c r="M98" s="508"/>
      <c r="N98" s="508">
        <f t="shared" si="11"/>
        <v>0</v>
      </c>
      <c r="O98" s="508">
        <f t="shared" si="12"/>
        <v>0</v>
      </c>
      <c r="P98" s="508"/>
      <c r="Q98" s="508">
        <f t="shared" si="13"/>
        <v>0</v>
      </c>
      <c r="R98" s="508">
        <f t="shared" si="14"/>
        <v>0</v>
      </c>
      <c r="S98" s="508"/>
      <c r="T98" s="508"/>
      <c r="U98" s="508"/>
      <c r="V98" s="582"/>
      <c r="W98" s="10"/>
      <c r="Y98" s="49">
        <f t="shared" si="15"/>
        <v>0</v>
      </c>
      <c r="Z98" s="49">
        <f t="shared" si="16"/>
        <v>0</v>
      </c>
    </row>
    <row r="99" spans="1:26" x14ac:dyDescent="0.2">
      <c r="A99" s="94">
        <f t="shared" si="8"/>
        <v>84</v>
      </c>
      <c r="B99" s="437">
        <f t="shared" si="9"/>
        <v>0</v>
      </c>
      <c r="C99" s="438"/>
      <c r="D99" s="181"/>
      <c r="E99" s="181"/>
      <c r="F99" s="4"/>
      <c r="G99" s="60"/>
      <c r="H99" s="83"/>
      <c r="I99" s="9"/>
      <c r="J99" s="581"/>
      <c r="K99" s="362" t="str">
        <f t="shared" si="10"/>
        <v xml:space="preserve"> </v>
      </c>
      <c r="L99" s="589"/>
      <c r="M99" s="508"/>
      <c r="N99" s="508">
        <f t="shared" si="11"/>
        <v>0</v>
      </c>
      <c r="O99" s="508">
        <f t="shared" si="12"/>
        <v>0</v>
      </c>
      <c r="P99" s="508"/>
      <c r="Q99" s="508">
        <f t="shared" si="13"/>
        <v>0</v>
      </c>
      <c r="R99" s="508">
        <f t="shared" si="14"/>
        <v>0</v>
      </c>
      <c r="S99" s="508"/>
      <c r="T99" s="508"/>
      <c r="U99" s="508"/>
      <c r="V99" s="582"/>
      <c r="W99" s="10"/>
      <c r="Y99" s="49">
        <f t="shared" si="15"/>
        <v>0</v>
      </c>
      <c r="Z99" s="49">
        <f t="shared" si="16"/>
        <v>0</v>
      </c>
    </row>
    <row r="100" spans="1:26" x14ac:dyDescent="0.2">
      <c r="A100" s="94">
        <f t="shared" si="8"/>
        <v>85</v>
      </c>
      <c r="B100" s="437">
        <f t="shared" si="9"/>
        <v>0</v>
      </c>
      <c r="C100" s="438"/>
      <c r="D100" s="181"/>
      <c r="E100" s="181"/>
      <c r="F100" s="4"/>
      <c r="G100" s="60"/>
      <c r="H100" s="83"/>
      <c r="I100" s="9"/>
      <c r="J100" s="581"/>
      <c r="K100" s="362" t="str">
        <f t="shared" si="10"/>
        <v xml:space="preserve"> </v>
      </c>
      <c r="L100" s="589"/>
      <c r="M100" s="508"/>
      <c r="N100" s="508">
        <f t="shared" si="11"/>
        <v>0</v>
      </c>
      <c r="O100" s="508">
        <f t="shared" si="12"/>
        <v>0</v>
      </c>
      <c r="P100" s="508"/>
      <c r="Q100" s="508">
        <f t="shared" si="13"/>
        <v>0</v>
      </c>
      <c r="R100" s="508">
        <f t="shared" si="14"/>
        <v>0</v>
      </c>
      <c r="S100" s="508"/>
      <c r="T100" s="508"/>
      <c r="U100" s="508"/>
      <c r="V100" s="582"/>
      <c r="W100" s="10"/>
      <c r="Y100" s="49">
        <f t="shared" si="15"/>
        <v>0</v>
      </c>
      <c r="Z100" s="49">
        <f t="shared" si="16"/>
        <v>0</v>
      </c>
    </row>
    <row r="101" spans="1:26" x14ac:dyDescent="0.2">
      <c r="A101" s="94">
        <f t="shared" si="8"/>
        <v>86</v>
      </c>
      <c r="B101" s="437">
        <f t="shared" si="9"/>
        <v>0</v>
      </c>
      <c r="C101" s="438"/>
      <c r="D101" s="181"/>
      <c r="E101" s="181"/>
      <c r="F101" s="4"/>
      <c r="G101" s="60"/>
      <c r="H101" s="83"/>
      <c r="I101" s="9"/>
      <c r="J101" s="581"/>
      <c r="K101" s="362" t="str">
        <f t="shared" si="10"/>
        <v xml:space="preserve"> </v>
      </c>
      <c r="L101" s="589"/>
      <c r="M101" s="508"/>
      <c r="N101" s="508">
        <f t="shared" si="11"/>
        <v>0</v>
      </c>
      <c r="O101" s="508">
        <f t="shared" si="12"/>
        <v>0</v>
      </c>
      <c r="P101" s="508"/>
      <c r="Q101" s="508">
        <f t="shared" si="13"/>
        <v>0</v>
      </c>
      <c r="R101" s="508">
        <f t="shared" si="14"/>
        <v>0</v>
      </c>
      <c r="S101" s="508"/>
      <c r="T101" s="508"/>
      <c r="U101" s="508"/>
      <c r="V101" s="582"/>
      <c r="W101" s="10"/>
      <c r="Y101" s="49">
        <f t="shared" si="15"/>
        <v>0</v>
      </c>
      <c r="Z101" s="49">
        <f t="shared" si="16"/>
        <v>0</v>
      </c>
    </row>
    <row r="102" spans="1:26" x14ac:dyDescent="0.2">
      <c r="A102" s="94">
        <f t="shared" si="8"/>
        <v>87</v>
      </c>
      <c r="B102" s="437">
        <f t="shared" si="9"/>
        <v>0</v>
      </c>
      <c r="C102" s="438"/>
      <c r="D102" s="181"/>
      <c r="E102" s="181"/>
      <c r="F102" s="4"/>
      <c r="G102" s="60"/>
      <c r="H102" s="83"/>
      <c r="I102" s="9"/>
      <c r="J102" s="581"/>
      <c r="K102" s="362" t="str">
        <f t="shared" si="10"/>
        <v xml:space="preserve"> </v>
      </c>
      <c r="L102" s="589"/>
      <c r="M102" s="508"/>
      <c r="N102" s="508">
        <f t="shared" si="11"/>
        <v>0</v>
      </c>
      <c r="O102" s="508">
        <f t="shared" si="12"/>
        <v>0</v>
      </c>
      <c r="P102" s="508"/>
      <c r="Q102" s="508">
        <f t="shared" si="13"/>
        <v>0</v>
      </c>
      <c r="R102" s="508">
        <f t="shared" si="14"/>
        <v>0</v>
      </c>
      <c r="S102" s="508"/>
      <c r="T102" s="508"/>
      <c r="U102" s="508"/>
      <c r="V102" s="582"/>
      <c r="W102" s="10"/>
      <c r="Y102" s="49">
        <f t="shared" si="15"/>
        <v>0</v>
      </c>
      <c r="Z102" s="49">
        <f t="shared" si="16"/>
        <v>0</v>
      </c>
    </row>
    <row r="103" spans="1:26" x14ac:dyDescent="0.2">
      <c r="A103" s="94">
        <f t="shared" si="8"/>
        <v>88</v>
      </c>
      <c r="B103" s="437">
        <f t="shared" si="9"/>
        <v>0</v>
      </c>
      <c r="C103" s="438"/>
      <c r="D103" s="181"/>
      <c r="E103" s="181"/>
      <c r="F103" s="4"/>
      <c r="G103" s="60"/>
      <c r="H103" s="83"/>
      <c r="I103" s="9"/>
      <c r="J103" s="581"/>
      <c r="K103" s="362" t="str">
        <f t="shared" si="10"/>
        <v xml:space="preserve"> </v>
      </c>
      <c r="L103" s="589"/>
      <c r="M103" s="508"/>
      <c r="N103" s="508">
        <f t="shared" si="11"/>
        <v>0</v>
      </c>
      <c r="O103" s="508">
        <f t="shared" si="12"/>
        <v>0</v>
      </c>
      <c r="P103" s="508"/>
      <c r="Q103" s="508">
        <f t="shared" si="13"/>
        <v>0</v>
      </c>
      <c r="R103" s="508">
        <f t="shared" si="14"/>
        <v>0</v>
      </c>
      <c r="S103" s="508"/>
      <c r="T103" s="508"/>
      <c r="U103" s="508"/>
      <c r="V103" s="582"/>
      <c r="W103" s="10"/>
      <c r="Y103" s="49">
        <f t="shared" si="15"/>
        <v>0</v>
      </c>
      <c r="Z103" s="49">
        <f t="shared" si="16"/>
        <v>0</v>
      </c>
    </row>
    <row r="104" spans="1:26" x14ac:dyDescent="0.2">
      <c r="A104" s="94">
        <f t="shared" si="8"/>
        <v>89</v>
      </c>
      <c r="B104" s="437">
        <f t="shared" si="9"/>
        <v>0</v>
      </c>
      <c r="C104" s="438"/>
      <c r="D104" s="181"/>
      <c r="E104" s="181"/>
      <c r="F104" s="4"/>
      <c r="G104" s="60"/>
      <c r="H104" s="83"/>
      <c r="I104" s="9"/>
      <c r="J104" s="581"/>
      <c r="K104" s="362" t="str">
        <f t="shared" si="10"/>
        <v xml:space="preserve"> </v>
      </c>
      <c r="L104" s="589"/>
      <c r="M104" s="508"/>
      <c r="N104" s="508">
        <f t="shared" si="11"/>
        <v>0</v>
      </c>
      <c r="O104" s="508">
        <f t="shared" si="12"/>
        <v>0</v>
      </c>
      <c r="P104" s="508"/>
      <c r="Q104" s="508">
        <f t="shared" si="13"/>
        <v>0</v>
      </c>
      <c r="R104" s="508">
        <f t="shared" si="14"/>
        <v>0</v>
      </c>
      <c r="S104" s="508"/>
      <c r="T104" s="508"/>
      <c r="U104" s="508"/>
      <c r="V104" s="582"/>
      <c r="W104" s="10"/>
      <c r="Y104" s="49">
        <f t="shared" si="15"/>
        <v>0</v>
      </c>
      <c r="Z104" s="49">
        <f t="shared" si="16"/>
        <v>0</v>
      </c>
    </row>
    <row r="105" spans="1:26" x14ac:dyDescent="0.2">
      <c r="A105" s="94">
        <f t="shared" si="8"/>
        <v>90</v>
      </c>
      <c r="B105" s="437">
        <f t="shared" si="9"/>
        <v>0</v>
      </c>
      <c r="C105" s="438"/>
      <c r="D105" s="181"/>
      <c r="E105" s="181"/>
      <c r="F105" s="4"/>
      <c r="G105" s="60"/>
      <c r="H105" s="83"/>
      <c r="I105" s="9"/>
      <c r="J105" s="581"/>
      <c r="K105" s="362" t="str">
        <f t="shared" si="10"/>
        <v xml:space="preserve"> </v>
      </c>
      <c r="L105" s="589"/>
      <c r="M105" s="508"/>
      <c r="N105" s="508">
        <f t="shared" si="11"/>
        <v>0</v>
      </c>
      <c r="O105" s="508">
        <f t="shared" si="12"/>
        <v>0</v>
      </c>
      <c r="P105" s="508"/>
      <c r="Q105" s="508">
        <f t="shared" si="13"/>
        <v>0</v>
      </c>
      <c r="R105" s="508">
        <f t="shared" si="14"/>
        <v>0</v>
      </c>
      <c r="S105" s="508"/>
      <c r="T105" s="508"/>
      <c r="U105" s="508"/>
      <c r="V105" s="582"/>
      <c r="W105" s="10"/>
      <c r="Y105" s="49">
        <f t="shared" si="15"/>
        <v>0</v>
      </c>
      <c r="Z105" s="49">
        <f t="shared" si="16"/>
        <v>0</v>
      </c>
    </row>
    <row r="106" spans="1:26" x14ac:dyDescent="0.2">
      <c r="A106" s="94">
        <f t="shared" si="8"/>
        <v>91</v>
      </c>
      <c r="B106" s="437">
        <f t="shared" si="9"/>
        <v>0</v>
      </c>
      <c r="C106" s="438"/>
      <c r="D106" s="181"/>
      <c r="E106" s="181"/>
      <c r="F106" s="4"/>
      <c r="G106" s="60"/>
      <c r="H106" s="83"/>
      <c r="I106" s="9"/>
      <c r="J106" s="581"/>
      <c r="K106" s="362" t="str">
        <f t="shared" si="10"/>
        <v xml:space="preserve"> </v>
      </c>
      <c r="L106" s="589"/>
      <c r="M106" s="508"/>
      <c r="N106" s="508">
        <f t="shared" si="11"/>
        <v>0</v>
      </c>
      <c r="O106" s="508">
        <f t="shared" si="12"/>
        <v>0</v>
      </c>
      <c r="P106" s="508"/>
      <c r="Q106" s="508">
        <f t="shared" si="13"/>
        <v>0</v>
      </c>
      <c r="R106" s="508">
        <f t="shared" si="14"/>
        <v>0</v>
      </c>
      <c r="S106" s="508"/>
      <c r="T106" s="508"/>
      <c r="U106" s="508"/>
      <c r="V106" s="582"/>
      <c r="W106" s="10"/>
      <c r="Y106" s="49">
        <f t="shared" si="15"/>
        <v>0</v>
      </c>
      <c r="Z106" s="49">
        <f t="shared" si="16"/>
        <v>0</v>
      </c>
    </row>
    <row r="107" spans="1:26" x14ac:dyDescent="0.2">
      <c r="A107" s="94">
        <f t="shared" si="8"/>
        <v>92</v>
      </c>
      <c r="B107" s="437">
        <f t="shared" si="9"/>
        <v>0</v>
      </c>
      <c r="C107" s="438"/>
      <c r="D107" s="181"/>
      <c r="E107" s="181"/>
      <c r="F107" s="4"/>
      <c r="G107" s="60"/>
      <c r="H107" s="83"/>
      <c r="I107" s="9"/>
      <c r="J107" s="581"/>
      <c r="K107" s="362" t="str">
        <f t="shared" si="10"/>
        <v xml:space="preserve"> </v>
      </c>
      <c r="L107" s="589"/>
      <c r="M107" s="508"/>
      <c r="N107" s="508">
        <f t="shared" si="11"/>
        <v>0</v>
      </c>
      <c r="O107" s="508">
        <f t="shared" si="12"/>
        <v>0</v>
      </c>
      <c r="P107" s="508"/>
      <c r="Q107" s="508">
        <f t="shared" si="13"/>
        <v>0</v>
      </c>
      <c r="R107" s="508">
        <f t="shared" si="14"/>
        <v>0</v>
      </c>
      <c r="S107" s="508"/>
      <c r="T107" s="508"/>
      <c r="U107" s="508"/>
      <c r="V107" s="582"/>
      <c r="W107" s="10"/>
      <c r="Y107" s="49">
        <f t="shared" si="15"/>
        <v>0</v>
      </c>
      <c r="Z107" s="49">
        <f t="shared" si="16"/>
        <v>0</v>
      </c>
    </row>
    <row r="108" spans="1:26" x14ac:dyDescent="0.2">
      <c r="A108" s="94">
        <f t="shared" si="8"/>
        <v>93</v>
      </c>
      <c r="B108" s="437">
        <f t="shared" si="9"/>
        <v>0</v>
      </c>
      <c r="C108" s="438"/>
      <c r="D108" s="181"/>
      <c r="E108" s="181"/>
      <c r="F108" s="4"/>
      <c r="G108" s="60"/>
      <c r="H108" s="83"/>
      <c r="I108" s="9"/>
      <c r="J108" s="581"/>
      <c r="K108" s="362" t="str">
        <f t="shared" si="10"/>
        <v xml:space="preserve"> </v>
      </c>
      <c r="L108" s="589"/>
      <c r="M108" s="508"/>
      <c r="N108" s="508">
        <f t="shared" si="11"/>
        <v>0</v>
      </c>
      <c r="O108" s="508">
        <f t="shared" si="12"/>
        <v>0</v>
      </c>
      <c r="P108" s="508"/>
      <c r="Q108" s="508">
        <f t="shared" si="13"/>
        <v>0</v>
      </c>
      <c r="R108" s="508">
        <f t="shared" si="14"/>
        <v>0</v>
      </c>
      <c r="S108" s="508"/>
      <c r="T108" s="508"/>
      <c r="U108" s="508"/>
      <c r="V108" s="582"/>
      <c r="W108" s="10"/>
      <c r="Y108" s="49">
        <f t="shared" si="15"/>
        <v>0</v>
      </c>
      <c r="Z108" s="49">
        <f t="shared" si="16"/>
        <v>0</v>
      </c>
    </row>
    <row r="109" spans="1:26" x14ac:dyDescent="0.2">
      <c r="A109" s="94">
        <f t="shared" si="8"/>
        <v>94</v>
      </c>
      <c r="B109" s="437">
        <f t="shared" si="9"/>
        <v>0</v>
      </c>
      <c r="C109" s="438"/>
      <c r="D109" s="181"/>
      <c r="E109" s="181"/>
      <c r="F109" s="4"/>
      <c r="G109" s="60"/>
      <c r="H109" s="83"/>
      <c r="I109" s="9"/>
      <c r="J109" s="581"/>
      <c r="K109" s="362" t="str">
        <f t="shared" si="10"/>
        <v xml:space="preserve"> </v>
      </c>
      <c r="L109" s="589"/>
      <c r="M109" s="508"/>
      <c r="N109" s="508">
        <f t="shared" si="11"/>
        <v>0</v>
      </c>
      <c r="O109" s="508">
        <f t="shared" si="12"/>
        <v>0</v>
      </c>
      <c r="P109" s="508"/>
      <c r="Q109" s="508">
        <f t="shared" si="13"/>
        <v>0</v>
      </c>
      <c r="R109" s="508">
        <f t="shared" si="14"/>
        <v>0</v>
      </c>
      <c r="S109" s="508"/>
      <c r="T109" s="508"/>
      <c r="U109" s="508"/>
      <c r="V109" s="582"/>
      <c r="W109" s="10"/>
      <c r="Y109" s="49">
        <f t="shared" si="15"/>
        <v>0</v>
      </c>
      <c r="Z109" s="49">
        <f t="shared" si="16"/>
        <v>0</v>
      </c>
    </row>
    <row r="110" spans="1:26" x14ac:dyDescent="0.2">
      <c r="A110" s="94">
        <f t="shared" si="8"/>
        <v>95</v>
      </c>
      <c r="B110" s="437">
        <f t="shared" si="9"/>
        <v>0</v>
      </c>
      <c r="C110" s="438"/>
      <c r="D110" s="181"/>
      <c r="E110" s="181"/>
      <c r="F110" s="4"/>
      <c r="G110" s="60"/>
      <c r="H110" s="83"/>
      <c r="I110" s="9"/>
      <c r="J110" s="581"/>
      <c r="K110" s="362" t="str">
        <f t="shared" si="10"/>
        <v xml:space="preserve"> </v>
      </c>
      <c r="L110" s="589"/>
      <c r="M110" s="508"/>
      <c r="N110" s="508">
        <f t="shared" si="11"/>
        <v>0</v>
      </c>
      <c r="O110" s="508">
        <f t="shared" si="12"/>
        <v>0</v>
      </c>
      <c r="P110" s="508"/>
      <c r="Q110" s="508">
        <f t="shared" si="13"/>
        <v>0</v>
      </c>
      <c r="R110" s="508">
        <f t="shared" si="14"/>
        <v>0</v>
      </c>
      <c r="S110" s="508"/>
      <c r="T110" s="508"/>
      <c r="U110" s="508"/>
      <c r="V110" s="582"/>
      <c r="W110" s="10"/>
      <c r="Y110" s="49">
        <f t="shared" si="15"/>
        <v>0</v>
      </c>
      <c r="Z110" s="49">
        <f t="shared" si="16"/>
        <v>0</v>
      </c>
    </row>
    <row r="111" spans="1:26" x14ac:dyDescent="0.2">
      <c r="A111" s="94">
        <f t="shared" si="8"/>
        <v>96</v>
      </c>
      <c r="B111" s="437">
        <f t="shared" si="9"/>
        <v>0</v>
      </c>
      <c r="C111" s="438"/>
      <c r="D111" s="181"/>
      <c r="E111" s="181"/>
      <c r="F111" s="4"/>
      <c r="G111" s="60"/>
      <c r="H111" s="83"/>
      <c r="I111" s="9"/>
      <c r="J111" s="581"/>
      <c r="K111" s="362" t="str">
        <f t="shared" si="10"/>
        <v xml:space="preserve"> </v>
      </c>
      <c r="L111" s="589"/>
      <c r="M111" s="508"/>
      <c r="N111" s="508">
        <f t="shared" si="11"/>
        <v>0</v>
      </c>
      <c r="O111" s="508">
        <f t="shared" si="12"/>
        <v>0</v>
      </c>
      <c r="P111" s="508"/>
      <c r="Q111" s="508">
        <f t="shared" si="13"/>
        <v>0</v>
      </c>
      <c r="R111" s="508">
        <f t="shared" si="14"/>
        <v>0</v>
      </c>
      <c r="S111" s="508"/>
      <c r="T111" s="508"/>
      <c r="U111" s="508"/>
      <c r="V111" s="582"/>
      <c r="W111" s="10"/>
      <c r="Y111" s="49">
        <f t="shared" si="15"/>
        <v>0</v>
      </c>
      <c r="Z111" s="49">
        <f t="shared" si="16"/>
        <v>0</v>
      </c>
    </row>
    <row r="112" spans="1:26" x14ac:dyDescent="0.2">
      <c r="A112" s="94">
        <f t="shared" si="8"/>
        <v>97</v>
      </c>
      <c r="B112" s="437">
        <f t="shared" si="9"/>
        <v>0</v>
      </c>
      <c r="C112" s="438"/>
      <c r="D112" s="181"/>
      <c r="E112" s="181"/>
      <c r="F112" s="4"/>
      <c r="G112" s="60"/>
      <c r="H112" s="83"/>
      <c r="I112" s="9"/>
      <c r="J112" s="581"/>
      <c r="K112" s="362" t="str">
        <f t="shared" si="10"/>
        <v xml:space="preserve"> </v>
      </c>
      <c r="L112" s="589"/>
      <c r="M112" s="508"/>
      <c r="N112" s="508">
        <f t="shared" si="11"/>
        <v>0</v>
      </c>
      <c r="O112" s="508">
        <f t="shared" si="12"/>
        <v>0</v>
      </c>
      <c r="P112" s="508"/>
      <c r="Q112" s="508">
        <f t="shared" si="13"/>
        <v>0</v>
      </c>
      <c r="R112" s="508">
        <f t="shared" si="14"/>
        <v>0</v>
      </c>
      <c r="S112" s="508"/>
      <c r="T112" s="508"/>
      <c r="U112" s="508"/>
      <c r="V112" s="582"/>
      <c r="W112" s="10"/>
      <c r="Y112" s="49">
        <f t="shared" si="15"/>
        <v>0</v>
      </c>
      <c r="Z112" s="49">
        <f t="shared" si="16"/>
        <v>0</v>
      </c>
    </row>
    <row r="113" spans="1:26" x14ac:dyDescent="0.2">
      <c r="A113" s="94">
        <f t="shared" si="8"/>
        <v>98</v>
      </c>
      <c r="B113" s="437">
        <f t="shared" si="9"/>
        <v>0</v>
      </c>
      <c r="C113" s="438"/>
      <c r="D113" s="181"/>
      <c r="E113" s="181"/>
      <c r="F113" s="4"/>
      <c r="G113" s="60"/>
      <c r="H113" s="83"/>
      <c r="I113" s="9"/>
      <c r="J113" s="581"/>
      <c r="K113" s="362" t="str">
        <f t="shared" si="10"/>
        <v xml:space="preserve"> </v>
      </c>
      <c r="L113" s="589"/>
      <c r="M113" s="508"/>
      <c r="N113" s="508">
        <f t="shared" si="11"/>
        <v>0</v>
      </c>
      <c r="O113" s="508">
        <f t="shared" si="12"/>
        <v>0</v>
      </c>
      <c r="P113" s="508"/>
      <c r="Q113" s="508">
        <f t="shared" si="13"/>
        <v>0</v>
      </c>
      <c r="R113" s="508">
        <f t="shared" si="14"/>
        <v>0</v>
      </c>
      <c r="S113" s="508"/>
      <c r="T113" s="508"/>
      <c r="U113" s="508"/>
      <c r="V113" s="582"/>
      <c r="W113" s="10"/>
      <c r="Y113" s="49">
        <f t="shared" si="15"/>
        <v>0</v>
      </c>
      <c r="Z113" s="49">
        <f t="shared" si="16"/>
        <v>0</v>
      </c>
    </row>
    <row r="114" spans="1:26" x14ac:dyDescent="0.2">
      <c r="A114" s="94">
        <f t="shared" si="8"/>
        <v>99</v>
      </c>
      <c r="B114" s="437">
        <f t="shared" si="9"/>
        <v>0</v>
      </c>
      <c r="C114" s="438"/>
      <c r="D114" s="181"/>
      <c r="E114" s="181"/>
      <c r="F114" s="4"/>
      <c r="G114" s="60"/>
      <c r="H114" s="83"/>
      <c r="I114" s="9"/>
      <c r="J114" s="581"/>
      <c r="K114" s="362" t="str">
        <f t="shared" si="10"/>
        <v xml:space="preserve"> </v>
      </c>
      <c r="L114" s="589"/>
      <c r="M114" s="508"/>
      <c r="N114" s="508">
        <f t="shared" si="11"/>
        <v>0</v>
      </c>
      <c r="O114" s="508">
        <f t="shared" si="12"/>
        <v>0</v>
      </c>
      <c r="P114" s="508"/>
      <c r="Q114" s="508">
        <f t="shared" si="13"/>
        <v>0</v>
      </c>
      <c r="R114" s="508">
        <f t="shared" si="14"/>
        <v>0</v>
      </c>
      <c r="S114" s="508"/>
      <c r="T114" s="508"/>
      <c r="U114" s="508"/>
      <c r="V114" s="582"/>
      <c r="W114" s="10"/>
      <c r="Y114" s="49">
        <f t="shared" si="15"/>
        <v>0</v>
      </c>
      <c r="Z114" s="49">
        <f t="shared" si="16"/>
        <v>0</v>
      </c>
    </row>
    <row r="115" spans="1:26" x14ac:dyDescent="0.2">
      <c r="A115" s="94">
        <f t="shared" si="8"/>
        <v>100</v>
      </c>
      <c r="B115" s="437">
        <f t="shared" si="9"/>
        <v>0</v>
      </c>
      <c r="C115" s="438"/>
      <c r="D115" s="181"/>
      <c r="E115" s="181"/>
      <c r="F115" s="4"/>
      <c r="G115" s="60"/>
      <c r="H115" s="83"/>
      <c r="I115" s="9"/>
      <c r="J115" s="581"/>
      <c r="K115" s="362" t="str">
        <f t="shared" si="10"/>
        <v xml:space="preserve"> </v>
      </c>
      <c r="L115" s="589"/>
      <c r="M115" s="508"/>
      <c r="N115" s="508">
        <f t="shared" si="11"/>
        <v>0</v>
      </c>
      <c r="O115" s="508">
        <f t="shared" si="12"/>
        <v>0</v>
      </c>
      <c r="P115" s="508"/>
      <c r="Q115" s="508">
        <f t="shared" si="13"/>
        <v>0</v>
      </c>
      <c r="R115" s="508">
        <f t="shared" si="14"/>
        <v>0</v>
      </c>
      <c r="S115" s="508"/>
      <c r="T115" s="508"/>
      <c r="U115" s="508"/>
      <c r="V115" s="582"/>
      <c r="W115" s="10"/>
      <c r="Y115" s="49">
        <f t="shared" si="15"/>
        <v>0</v>
      </c>
      <c r="Z115" s="49">
        <f t="shared" si="16"/>
        <v>0</v>
      </c>
    </row>
    <row r="116" spans="1:26" x14ac:dyDescent="0.2">
      <c r="A116" s="94">
        <f t="shared" si="8"/>
        <v>101</v>
      </c>
      <c r="B116" s="437">
        <f t="shared" si="9"/>
        <v>0</v>
      </c>
      <c r="C116" s="438"/>
      <c r="D116" s="181"/>
      <c r="E116" s="181"/>
      <c r="F116" s="4"/>
      <c r="G116" s="60"/>
      <c r="H116" s="83"/>
      <c r="I116" s="9"/>
      <c r="J116" s="581"/>
      <c r="K116" s="362" t="str">
        <f t="shared" si="10"/>
        <v xml:space="preserve"> </v>
      </c>
      <c r="L116" s="589"/>
      <c r="M116" s="508"/>
      <c r="N116" s="508">
        <f t="shared" si="11"/>
        <v>0</v>
      </c>
      <c r="O116" s="508">
        <f t="shared" si="12"/>
        <v>0</v>
      </c>
      <c r="P116" s="508"/>
      <c r="Q116" s="508">
        <f t="shared" si="13"/>
        <v>0</v>
      </c>
      <c r="R116" s="508">
        <f t="shared" si="14"/>
        <v>0</v>
      </c>
      <c r="S116" s="508"/>
      <c r="T116" s="508"/>
      <c r="U116" s="508"/>
      <c r="V116" s="582"/>
      <c r="W116" s="10"/>
      <c r="Y116" s="49">
        <f t="shared" si="15"/>
        <v>0</v>
      </c>
      <c r="Z116" s="49">
        <f t="shared" si="16"/>
        <v>0</v>
      </c>
    </row>
    <row r="117" spans="1:26" x14ac:dyDescent="0.2">
      <c r="A117" s="94">
        <f t="shared" si="8"/>
        <v>102</v>
      </c>
      <c r="B117" s="437">
        <f t="shared" si="9"/>
        <v>0</v>
      </c>
      <c r="C117" s="438"/>
      <c r="D117" s="181"/>
      <c r="E117" s="181"/>
      <c r="F117" s="4"/>
      <c r="G117" s="60"/>
      <c r="H117" s="83"/>
      <c r="I117" s="9"/>
      <c r="J117" s="581"/>
      <c r="K117" s="362" t="str">
        <f t="shared" si="10"/>
        <v xml:space="preserve"> </v>
      </c>
      <c r="L117" s="589"/>
      <c r="M117" s="508"/>
      <c r="N117" s="508">
        <f t="shared" si="11"/>
        <v>0</v>
      </c>
      <c r="O117" s="508">
        <f t="shared" si="12"/>
        <v>0</v>
      </c>
      <c r="P117" s="508"/>
      <c r="Q117" s="508">
        <f t="shared" si="13"/>
        <v>0</v>
      </c>
      <c r="R117" s="508">
        <f t="shared" si="14"/>
        <v>0</v>
      </c>
      <c r="S117" s="508"/>
      <c r="T117" s="508"/>
      <c r="U117" s="508"/>
      <c r="V117" s="582"/>
      <c r="W117" s="10"/>
      <c r="Y117" s="49">
        <f t="shared" si="15"/>
        <v>0</v>
      </c>
      <c r="Z117" s="49">
        <f t="shared" si="16"/>
        <v>0</v>
      </c>
    </row>
    <row r="118" spans="1:26" x14ac:dyDescent="0.2">
      <c r="A118" s="94">
        <f t="shared" si="8"/>
        <v>103</v>
      </c>
      <c r="B118" s="437">
        <f t="shared" si="9"/>
        <v>0</v>
      </c>
      <c r="C118" s="438"/>
      <c r="D118" s="181"/>
      <c r="E118" s="181"/>
      <c r="F118" s="4"/>
      <c r="G118" s="60"/>
      <c r="H118" s="83"/>
      <c r="I118" s="9"/>
      <c r="J118" s="581"/>
      <c r="K118" s="362" t="str">
        <f t="shared" si="10"/>
        <v xml:space="preserve"> </v>
      </c>
      <c r="L118" s="589"/>
      <c r="M118" s="508"/>
      <c r="N118" s="508">
        <f t="shared" si="11"/>
        <v>0</v>
      </c>
      <c r="O118" s="508">
        <f t="shared" si="12"/>
        <v>0</v>
      </c>
      <c r="P118" s="508"/>
      <c r="Q118" s="508">
        <f t="shared" si="13"/>
        <v>0</v>
      </c>
      <c r="R118" s="508">
        <f t="shared" si="14"/>
        <v>0</v>
      </c>
      <c r="S118" s="508"/>
      <c r="T118" s="508"/>
      <c r="U118" s="508"/>
      <c r="V118" s="582"/>
      <c r="W118" s="10"/>
      <c r="Y118" s="49">
        <f t="shared" si="15"/>
        <v>0</v>
      </c>
      <c r="Z118" s="49">
        <f t="shared" si="16"/>
        <v>0</v>
      </c>
    </row>
    <row r="119" spans="1:26" x14ac:dyDescent="0.2">
      <c r="A119" s="94">
        <f t="shared" si="8"/>
        <v>104</v>
      </c>
      <c r="B119" s="437">
        <f t="shared" si="9"/>
        <v>0</v>
      </c>
      <c r="C119" s="438"/>
      <c r="D119" s="181"/>
      <c r="E119" s="181"/>
      <c r="F119" s="4"/>
      <c r="G119" s="60"/>
      <c r="H119" s="83"/>
      <c r="I119" s="9"/>
      <c r="J119" s="581"/>
      <c r="K119" s="362" t="str">
        <f t="shared" si="10"/>
        <v xml:space="preserve"> </v>
      </c>
      <c r="L119" s="589"/>
      <c r="M119" s="508"/>
      <c r="N119" s="508">
        <f t="shared" si="11"/>
        <v>0</v>
      </c>
      <c r="O119" s="508">
        <f t="shared" si="12"/>
        <v>0</v>
      </c>
      <c r="P119" s="508"/>
      <c r="Q119" s="508">
        <f t="shared" si="13"/>
        <v>0</v>
      </c>
      <c r="R119" s="508">
        <f t="shared" si="14"/>
        <v>0</v>
      </c>
      <c r="S119" s="508"/>
      <c r="T119" s="508"/>
      <c r="U119" s="508"/>
      <c r="V119" s="582"/>
      <c r="W119" s="10"/>
      <c r="Y119" s="49">
        <f t="shared" si="15"/>
        <v>0</v>
      </c>
      <c r="Z119" s="49">
        <f t="shared" si="16"/>
        <v>0</v>
      </c>
    </row>
    <row r="120" spans="1:26" x14ac:dyDescent="0.2">
      <c r="A120" s="94">
        <f t="shared" si="8"/>
        <v>105</v>
      </c>
      <c r="B120" s="437">
        <f t="shared" si="9"/>
        <v>0</v>
      </c>
      <c r="C120" s="438"/>
      <c r="D120" s="181"/>
      <c r="E120" s="181"/>
      <c r="F120" s="4"/>
      <c r="G120" s="60"/>
      <c r="H120" s="83"/>
      <c r="I120" s="9"/>
      <c r="J120" s="581"/>
      <c r="K120" s="362" t="str">
        <f t="shared" si="10"/>
        <v xml:space="preserve"> </v>
      </c>
      <c r="L120" s="589"/>
      <c r="M120" s="508"/>
      <c r="N120" s="508">
        <f t="shared" si="11"/>
        <v>0</v>
      </c>
      <c r="O120" s="508">
        <f t="shared" si="12"/>
        <v>0</v>
      </c>
      <c r="P120" s="508"/>
      <c r="Q120" s="508">
        <f t="shared" si="13"/>
        <v>0</v>
      </c>
      <c r="R120" s="508">
        <f t="shared" si="14"/>
        <v>0</v>
      </c>
      <c r="S120" s="508"/>
      <c r="T120" s="508"/>
      <c r="U120" s="508"/>
      <c r="V120" s="582"/>
      <c r="W120" s="10"/>
      <c r="Y120" s="49">
        <f t="shared" si="15"/>
        <v>0</v>
      </c>
      <c r="Z120" s="49">
        <f t="shared" si="16"/>
        <v>0</v>
      </c>
    </row>
    <row r="121" spans="1:26" x14ac:dyDescent="0.2">
      <c r="A121" s="94">
        <f t="shared" si="8"/>
        <v>106</v>
      </c>
      <c r="B121" s="437">
        <f t="shared" si="9"/>
        <v>0</v>
      </c>
      <c r="C121" s="438"/>
      <c r="D121" s="181"/>
      <c r="E121" s="181"/>
      <c r="F121" s="4"/>
      <c r="G121" s="60"/>
      <c r="H121" s="83"/>
      <c r="I121" s="9"/>
      <c r="J121" s="581"/>
      <c r="K121" s="362" t="str">
        <f t="shared" si="10"/>
        <v xml:space="preserve"> </v>
      </c>
      <c r="L121" s="589"/>
      <c r="M121" s="508"/>
      <c r="N121" s="508">
        <f t="shared" si="11"/>
        <v>0</v>
      </c>
      <c r="O121" s="508">
        <f t="shared" si="12"/>
        <v>0</v>
      </c>
      <c r="P121" s="508"/>
      <c r="Q121" s="508">
        <f t="shared" si="13"/>
        <v>0</v>
      </c>
      <c r="R121" s="508">
        <f t="shared" si="14"/>
        <v>0</v>
      </c>
      <c r="S121" s="508"/>
      <c r="T121" s="508"/>
      <c r="U121" s="508"/>
      <c r="V121" s="582"/>
      <c r="W121" s="10"/>
      <c r="Y121" s="49">
        <f t="shared" si="15"/>
        <v>0</v>
      </c>
      <c r="Z121" s="49">
        <f t="shared" si="16"/>
        <v>0</v>
      </c>
    </row>
    <row r="122" spans="1:26" x14ac:dyDescent="0.2">
      <c r="A122" s="94">
        <f t="shared" si="8"/>
        <v>107</v>
      </c>
      <c r="B122" s="437">
        <f t="shared" si="9"/>
        <v>0</v>
      </c>
      <c r="C122" s="438"/>
      <c r="D122" s="181"/>
      <c r="E122" s="181"/>
      <c r="F122" s="4"/>
      <c r="G122" s="60"/>
      <c r="H122" s="83"/>
      <c r="I122" s="9"/>
      <c r="J122" s="581"/>
      <c r="K122" s="362" t="str">
        <f t="shared" si="10"/>
        <v xml:space="preserve"> </v>
      </c>
      <c r="L122" s="589"/>
      <c r="M122" s="508"/>
      <c r="N122" s="508">
        <f t="shared" si="11"/>
        <v>0</v>
      </c>
      <c r="O122" s="508">
        <f t="shared" si="12"/>
        <v>0</v>
      </c>
      <c r="P122" s="508"/>
      <c r="Q122" s="508">
        <f t="shared" si="13"/>
        <v>0</v>
      </c>
      <c r="R122" s="508">
        <f t="shared" si="14"/>
        <v>0</v>
      </c>
      <c r="S122" s="508"/>
      <c r="T122" s="508"/>
      <c r="U122" s="508"/>
      <c r="V122" s="582"/>
      <c r="W122" s="10"/>
      <c r="Y122" s="49">
        <f t="shared" si="15"/>
        <v>0</v>
      </c>
      <c r="Z122" s="49">
        <f t="shared" si="16"/>
        <v>0</v>
      </c>
    </row>
    <row r="123" spans="1:26" x14ac:dyDescent="0.2">
      <c r="A123" s="94">
        <f t="shared" si="8"/>
        <v>108</v>
      </c>
      <c r="B123" s="437">
        <f t="shared" si="9"/>
        <v>0</v>
      </c>
      <c r="C123" s="438"/>
      <c r="D123" s="181"/>
      <c r="E123" s="181"/>
      <c r="F123" s="4"/>
      <c r="G123" s="60"/>
      <c r="H123" s="83"/>
      <c r="I123" s="9"/>
      <c r="J123" s="581"/>
      <c r="K123" s="362" t="str">
        <f t="shared" si="10"/>
        <v xml:space="preserve"> </v>
      </c>
      <c r="L123" s="589"/>
      <c r="M123" s="508"/>
      <c r="N123" s="508">
        <f t="shared" si="11"/>
        <v>0</v>
      </c>
      <c r="O123" s="508">
        <f t="shared" si="12"/>
        <v>0</v>
      </c>
      <c r="P123" s="508"/>
      <c r="Q123" s="508">
        <f t="shared" si="13"/>
        <v>0</v>
      </c>
      <c r="R123" s="508">
        <f t="shared" si="14"/>
        <v>0</v>
      </c>
      <c r="S123" s="508"/>
      <c r="T123" s="508"/>
      <c r="U123" s="508"/>
      <c r="V123" s="582"/>
      <c r="W123" s="10"/>
      <c r="Y123" s="49">
        <f t="shared" si="15"/>
        <v>0</v>
      </c>
      <c r="Z123" s="49">
        <f t="shared" si="16"/>
        <v>0</v>
      </c>
    </row>
    <row r="124" spans="1:26" x14ac:dyDescent="0.2">
      <c r="A124" s="94">
        <f t="shared" si="8"/>
        <v>109</v>
      </c>
      <c r="B124" s="437">
        <f t="shared" si="9"/>
        <v>0</v>
      </c>
      <c r="C124" s="438"/>
      <c r="D124" s="181"/>
      <c r="E124" s="181"/>
      <c r="F124" s="4"/>
      <c r="G124" s="60"/>
      <c r="H124" s="83"/>
      <c r="I124" s="9"/>
      <c r="J124" s="581"/>
      <c r="K124" s="362" t="str">
        <f t="shared" si="10"/>
        <v xml:space="preserve"> </v>
      </c>
      <c r="L124" s="589"/>
      <c r="M124" s="508"/>
      <c r="N124" s="508">
        <f t="shared" si="11"/>
        <v>0</v>
      </c>
      <c r="O124" s="508">
        <f t="shared" si="12"/>
        <v>0</v>
      </c>
      <c r="P124" s="508"/>
      <c r="Q124" s="508">
        <f t="shared" si="13"/>
        <v>0</v>
      </c>
      <c r="R124" s="508">
        <f t="shared" si="14"/>
        <v>0</v>
      </c>
      <c r="S124" s="508"/>
      <c r="T124" s="508"/>
      <c r="U124" s="508"/>
      <c r="V124" s="582"/>
      <c r="W124" s="10"/>
      <c r="Y124" s="49">
        <f t="shared" si="15"/>
        <v>0</v>
      </c>
      <c r="Z124" s="49">
        <f t="shared" si="16"/>
        <v>0</v>
      </c>
    </row>
    <row r="125" spans="1:26" x14ac:dyDescent="0.2">
      <c r="A125" s="94">
        <f t="shared" si="8"/>
        <v>110</v>
      </c>
      <c r="B125" s="437">
        <f t="shared" si="9"/>
        <v>0</v>
      </c>
      <c r="C125" s="438"/>
      <c r="D125" s="181"/>
      <c r="E125" s="181"/>
      <c r="F125" s="4"/>
      <c r="G125" s="60"/>
      <c r="H125" s="83"/>
      <c r="I125" s="9"/>
      <c r="J125" s="581"/>
      <c r="K125" s="362" t="str">
        <f t="shared" si="10"/>
        <v xml:space="preserve"> </v>
      </c>
      <c r="L125" s="589"/>
      <c r="M125" s="508"/>
      <c r="N125" s="508">
        <f t="shared" si="11"/>
        <v>0</v>
      </c>
      <c r="O125" s="508">
        <f t="shared" si="12"/>
        <v>0</v>
      </c>
      <c r="P125" s="508"/>
      <c r="Q125" s="508">
        <f t="shared" si="13"/>
        <v>0</v>
      </c>
      <c r="R125" s="508">
        <f t="shared" si="14"/>
        <v>0</v>
      </c>
      <c r="S125" s="508"/>
      <c r="T125" s="508"/>
      <c r="U125" s="508"/>
      <c r="V125" s="582"/>
      <c r="W125" s="10"/>
      <c r="Y125" s="49">
        <f t="shared" si="15"/>
        <v>0</v>
      </c>
      <c r="Z125" s="49">
        <f t="shared" si="16"/>
        <v>0</v>
      </c>
    </row>
    <row r="126" spans="1:26" x14ac:dyDescent="0.2">
      <c r="A126" s="94">
        <f t="shared" si="8"/>
        <v>111</v>
      </c>
      <c r="B126" s="437">
        <f t="shared" si="9"/>
        <v>0</v>
      </c>
      <c r="C126" s="438"/>
      <c r="D126" s="181"/>
      <c r="E126" s="181"/>
      <c r="F126" s="4"/>
      <c r="G126" s="60"/>
      <c r="H126" s="83"/>
      <c r="I126" s="9"/>
      <c r="J126" s="581"/>
      <c r="K126" s="362" t="str">
        <f t="shared" si="10"/>
        <v xml:space="preserve"> </v>
      </c>
      <c r="L126" s="589"/>
      <c r="M126" s="508"/>
      <c r="N126" s="508">
        <f t="shared" si="11"/>
        <v>0</v>
      </c>
      <c r="O126" s="508">
        <f t="shared" si="12"/>
        <v>0</v>
      </c>
      <c r="P126" s="508"/>
      <c r="Q126" s="508">
        <f t="shared" si="13"/>
        <v>0</v>
      </c>
      <c r="R126" s="508">
        <f t="shared" si="14"/>
        <v>0</v>
      </c>
      <c r="S126" s="508"/>
      <c r="T126" s="508"/>
      <c r="U126" s="508"/>
      <c r="V126" s="582"/>
      <c r="W126" s="10"/>
      <c r="Y126" s="49">
        <f t="shared" si="15"/>
        <v>0</v>
      </c>
      <c r="Z126" s="49">
        <f t="shared" si="16"/>
        <v>0</v>
      </c>
    </row>
    <row r="127" spans="1:26" x14ac:dyDescent="0.2">
      <c r="A127" s="94">
        <f t="shared" si="8"/>
        <v>112</v>
      </c>
      <c r="B127" s="437">
        <f t="shared" si="9"/>
        <v>0</v>
      </c>
      <c r="C127" s="438"/>
      <c r="D127" s="181"/>
      <c r="E127" s="181"/>
      <c r="F127" s="4"/>
      <c r="G127" s="60"/>
      <c r="H127" s="83"/>
      <c r="I127" s="9"/>
      <c r="J127" s="581"/>
      <c r="K127" s="362" t="str">
        <f t="shared" si="10"/>
        <v xml:space="preserve"> </v>
      </c>
      <c r="L127" s="589"/>
      <c r="M127" s="508"/>
      <c r="N127" s="508">
        <f t="shared" si="11"/>
        <v>0</v>
      </c>
      <c r="O127" s="508">
        <f t="shared" si="12"/>
        <v>0</v>
      </c>
      <c r="P127" s="508"/>
      <c r="Q127" s="508">
        <f t="shared" si="13"/>
        <v>0</v>
      </c>
      <c r="R127" s="508">
        <f t="shared" si="14"/>
        <v>0</v>
      </c>
      <c r="S127" s="508"/>
      <c r="T127" s="508"/>
      <c r="U127" s="508"/>
      <c r="V127" s="582"/>
      <c r="W127" s="10"/>
      <c r="Y127" s="49">
        <f t="shared" si="15"/>
        <v>0</v>
      </c>
      <c r="Z127" s="49">
        <f t="shared" si="16"/>
        <v>0</v>
      </c>
    </row>
    <row r="128" spans="1:26" x14ac:dyDescent="0.2">
      <c r="A128" s="94">
        <f t="shared" si="8"/>
        <v>113</v>
      </c>
      <c r="B128" s="437">
        <f t="shared" si="9"/>
        <v>0</v>
      </c>
      <c r="C128" s="438"/>
      <c r="D128" s="181"/>
      <c r="E128" s="181"/>
      <c r="F128" s="4"/>
      <c r="G128" s="60"/>
      <c r="H128" s="83"/>
      <c r="I128" s="9"/>
      <c r="J128" s="581"/>
      <c r="K128" s="362" t="str">
        <f t="shared" si="10"/>
        <v xml:space="preserve"> </v>
      </c>
      <c r="L128" s="589"/>
      <c r="M128" s="508"/>
      <c r="N128" s="508">
        <f t="shared" si="11"/>
        <v>0</v>
      </c>
      <c r="O128" s="508">
        <f t="shared" si="12"/>
        <v>0</v>
      </c>
      <c r="P128" s="508"/>
      <c r="Q128" s="508">
        <f t="shared" si="13"/>
        <v>0</v>
      </c>
      <c r="R128" s="508">
        <f t="shared" si="14"/>
        <v>0</v>
      </c>
      <c r="S128" s="508"/>
      <c r="T128" s="508"/>
      <c r="U128" s="508"/>
      <c r="V128" s="582"/>
      <c r="W128" s="10"/>
      <c r="Y128" s="49">
        <f t="shared" si="15"/>
        <v>0</v>
      </c>
      <c r="Z128" s="49">
        <f t="shared" si="16"/>
        <v>0</v>
      </c>
    </row>
    <row r="129" spans="1:26" x14ac:dyDescent="0.2">
      <c r="A129" s="94">
        <f t="shared" si="8"/>
        <v>114</v>
      </c>
      <c r="B129" s="437">
        <f t="shared" si="9"/>
        <v>0</v>
      </c>
      <c r="C129" s="438"/>
      <c r="D129" s="181"/>
      <c r="E129" s="181"/>
      <c r="F129" s="4"/>
      <c r="G129" s="60"/>
      <c r="H129" s="83"/>
      <c r="I129" s="9"/>
      <c r="J129" s="581"/>
      <c r="K129" s="362" t="str">
        <f t="shared" si="10"/>
        <v xml:space="preserve"> </v>
      </c>
      <c r="L129" s="589"/>
      <c r="M129" s="508"/>
      <c r="N129" s="508">
        <f t="shared" si="11"/>
        <v>0</v>
      </c>
      <c r="O129" s="508">
        <f t="shared" si="12"/>
        <v>0</v>
      </c>
      <c r="P129" s="508"/>
      <c r="Q129" s="508">
        <f t="shared" si="13"/>
        <v>0</v>
      </c>
      <c r="R129" s="508">
        <f t="shared" si="14"/>
        <v>0</v>
      </c>
      <c r="S129" s="508"/>
      <c r="T129" s="508"/>
      <c r="U129" s="508"/>
      <c r="V129" s="582"/>
      <c r="W129" s="10"/>
      <c r="Y129" s="49">
        <f t="shared" si="15"/>
        <v>0</v>
      </c>
      <c r="Z129" s="49">
        <f t="shared" si="16"/>
        <v>0</v>
      </c>
    </row>
    <row r="130" spans="1:26" x14ac:dyDescent="0.2">
      <c r="A130" s="94">
        <f t="shared" si="8"/>
        <v>115</v>
      </c>
      <c r="B130" s="437">
        <f t="shared" si="9"/>
        <v>0</v>
      </c>
      <c r="C130" s="438"/>
      <c r="D130" s="181"/>
      <c r="E130" s="181"/>
      <c r="F130" s="4"/>
      <c r="G130" s="60"/>
      <c r="H130" s="83"/>
      <c r="I130" s="9"/>
      <c r="J130" s="581"/>
      <c r="K130" s="362" t="str">
        <f t="shared" si="10"/>
        <v xml:space="preserve"> </v>
      </c>
      <c r="L130" s="589"/>
      <c r="M130" s="508"/>
      <c r="N130" s="508">
        <f t="shared" si="11"/>
        <v>0</v>
      </c>
      <c r="O130" s="508">
        <f t="shared" si="12"/>
        <v>0</v>
      </c>
      <c r="P130" s="508"/>
      <c r="Q130" s="508">
        <f t="shared" si="13"/>
        <v>0</v>
      </c>
      <c r="R130" s="508">
        <f t="shared" si="14"/>
        <v>0</v>
      </c>
      <c r="S130" s="508"/>
      <c r="T130" s="508"/>
      <c r="U130" s="508"/>
      <c r="V130" s="582"/>
      <c r="W130" s="10"/>
      <c r="Y130" s="49">
        <f t="shared" si="15"/>
        <v>0</v>
      </c>
      <c r="Z130" s="49">
        <f t="shared" si="16"/>
        <v>0</v>
      </c>
    </row>
    <row r="131" spans="1:26" x14ac:dyDescent="0.2">
      <c r="A131" s="94">
        <f t="shared" si="8"/>
        <v>116</v>
      </c>
      <c r="B131" s="437">
        <f t="shared" si="9"/>
        <v>0</v>
      </c>
      <c r="C131" s="438"/>
      <c r="D131" s="181"/>
      <c r="E131" s="181"/>
      <c r="F131" s="4"/>
      <c r="G131" s="60"/>
      <c r="H131" s="83"/>
      <c r="I131" s="9"/>
      <c r="J131" s="581"/>
      <c r="K131" s="362" t="str">
        <f t="shared" si="10"/>
        <v xml:space="preserve"> </v>
      </c>
      <c r="L131" s="589"/>
      <c r="M131" s="508"/>
      <c r="N131" s="508">
        <f t="shared" si="11"/>
        <v>0</v>
      </c>
      <c r="O131" s="508">
        <f t="shared" si="12"/>
        <v>0</v>
      </c>
      <c r="P131" s="508"/>
      <c r="Q131" s="508">
        <f t="shared" si="13"/>
        <v>0</v>
      </c>
      <c r="R131" s="508">
        <f t="shared" si="14"/>
        <v>0</v>
      </c>
      <c r="S131" s="508"/>
      <c r="T131" s="508"/>
      <c r="U131" s="508"/>
      <c r="V131" s="582"/>
      <c r="W131" s="10"/>
      <c r="Y131" s="49">
        <f t="shared" si="15"/>
        <v>0</v>
      </c>
      <c r="Z131" s="49">
        <f t="shared" si="16"/>
        <v>0</v>
      </c>
    </row>
    <row r="132" spans="1:26" x14ac:dyDescent="0.2">
      <c r="A132" s="94">
        <f t="shared" si="8"/>
        <v>117</v>
      </c>
      <c r="B132" s="437">
        <f t="shared" si="9"/>
        <v>0</v>
      </c>
      <c r="C132" s="438"/>
      <c r="D132" s="181"/>
      <c r="E132" s="181"/>
      <c r="F132" s="4"/>
      <c r="G132" s="60"/>
      <c r="H132" s="83"/>
      <c r="I132" s="9"/>
      <c r="J132" s="581"/>
      <c r="K132" s="362" t="str">
        <f t="shared" si="10"/>
        <v xml:space="preserve"> </v>
      </c>
      <c r="L132" s="589"/>
      <c r="M132" s="508"/>
      <c r="N132" s="508">
        <f t="shared" si="11"/>
        <v>0</v>
      </c>
      <c r="O132" s="508">
        <f t="shared" si="12"/>
        <v>0</v>
      </c>
      <c r="P132" s="508"/>
      <c r="Q132" s="508">
        <f t="shared" si="13"/>
        <v>0</v>
      </c>
      <c r="R132" s="508">
        <f t="shared" si="14"/>
        <v>0</v>
      </c>
      <c r="S132" s="508"/>
      <c r="T132" s="508"/>
      <c r="U132" s="508"/>
      <c r="V132" s="582"/>
      <c r="W132" s="10"/>
      <c r="Y132" s="49">
        <f t="shared" si="15"/>
        <v>0</v>
      </c>
      <c r="Z132" s="49">
        <f t="shared" si="16"/>
        <v>0</v>
      </c>
    </row>
    <row r="133" spans="1:26" x14ac:dyDescent="0.2">
      <c r="A133" s="94">
        <f t="shared" si="8"/>
        <v>118</v>
      </c>
      <c r="B133" s="437">
        <f t="shared" si="9"/>
        <v>0</v>
      </c>
      <c r="C133" s="438"/>
      <c r="D133" s="181"/>
      <c r="E133" s="181"/>
      <c r="F133" s="4"/>
      <c r="G133" s="60"/>
      <c r="H133" s="83"/>
      <c r="I133" s="9"/>
      <c r="J133" s="581"/>
      <c r="K133" s="362" t="str">
        <f t="shared" si="10"/>
        <v xml:space="preserve"> </v>
      </c>
      <c r="L133" s="589"/>
      <c r="M133" s="508"/>
      <c r="N133" s="508">
        <f t="shared" si="11"/>
        <v>0</v>
      </c>
      <c r="O133" s="508">
        <f t="shared" si="12"/>
        <v>0</v>
      </c>
      <c r="P133" s="508"/>
      <c r="Q133" s="508">
        <f t="shared" si="13"/>
        <v>0</v>
      </c>
      <c r="R133" s="508">
        <f t="shared" si="14"/>
        <v>0</v>
      </c>
      <c r="S133" s="508"/>
      <c r="T133" s="508"/>
      <c r="U133" s="508"/>
      <c r="V133" s="582"/>
      <c r="W133" s="10"/>
      <c r="Y133" s="49">
        <f t="shared" si="15"/>
        <v>0</v>
      </c>
      <c r="Z133" s="49">
        <f t="shared" si="16"/>
        <v>0</v>
      </c>
    </row>
    <row r="134" spans="1:26" x14ac:dyDescent="0.2">
      <c r="A134" s="94">
        <f t="shared" si="8"/>
        <v>119</v>
      </c>
      <c r="B134" s="437">
        <f t="shared" si="9"/>
        <v>0</v>
      </c>
      <c r="C134" s="438"/>
      <c r="D134" s="181"/>
      <c r="E134" s="181"/>
      <c r="F134" s="4"/>
      <c r="G134" s="60"/>
      <c r="H134" s="83"/>
      <c r="I134" s="9"/>
      <c r="J134" s="581"/>
      <c r="K134" s="362" t="str">
        <f t="shared" si="10"/>
        <v xml:space="preserve"> </v>
      </c>
      <c r="L134" s="589"/>
      <c r="M134" s="508"/>
      <c r="N134" s="508">
        <f t="shared" si="11"/>
        <v>0</v>
      </c>
      <c r="O134" s="508">
        <f t="shared" si="12"/>
        <v>0</v>
      </c>
      <c r="P134" s="508"/>
      <c r="Q134" s="508">
        <f t="shared" si="13"/>
        <v>0</v>
      </c>
      <c r="R134" s="508">
        <f t="shared" si="14"/>
        <v>0</v>
      </c>
      <c r="S134" s="508"/>
      <c r="T134" s="508"/>
      <c r="U134" s="508"/>
      <c r="V134" s="582"/>
      <c r="W134" s="10"/>
      <c r="Y134" s="49">
        <f t="shared" si="15"/>
        <v>0</v>
      </c>
      <c r="Z134" s="49">
        <f t="shared" si="16"/>
        <v>0</v>
      </c>
    </row>
    <row r="135" spans="1:26" x14ac:dyDescent="0.2">
      <c r="A135" s="94">
        <f t="shared" si="8"/>
        <v>120</v>
      </c>
      <c r="B135" s="437">
        <f t="shared" si="9"/>
        <v>0</v>
      </c>
      <c r="C135" s="438"/>
      <c r="D135" s="181"/>
      <c r="E135" s="181"/>
      <c r="F135" s="4"/>
      <c r="G135" s="60"/>
      <c r="H135" s="83"/>
      <c r="I135" s="9"/>
      <c r="J135" s="581"/>
      <c r="K135" s="362" t="str">
        <f t="shared" si="10"/>
        <v xml:space="preserve"> </v>
      </c>
      <c r="L135" s="589"/>
      <c r="M135" s="508"/>
      <c r="N135" s="508">
        <f t="shared" si="11"/>
        <v>0</v>
      </c>
      <c r="O135" s="508">
        <f t="shared" si="12"/>
        <v>0</v>
      </c>
      <c r="P135" s="508"/>
      <c r="Q135" s="508">
        <f t="shared" si="13"/>
        <v>0</v>
      </c>
      <c r="R135" s="508">
        <f t="shared" si="14"/>
        <v>0</v>
      </c>
      <c r="S135" s="508"/>
      <c r="T135" s="508"/>
      <c r="U135" s="508"/>
      <c r="V135" s="582"/>
      <c r="W135" s="10"/>
      <c r="Y135" s="49">
        <f t="shared" si="15"/>
        <v>0</v>
      </c>
      <c r="Z135" s="49">
        <f t="shared" si="16"/>
        <v>0</v>
      </c>
    </row>
    <row r="136" spans="1:26" x14ac:dyDescent="0.2">
      <c r="A136" s="94">
        <f t="shared" si="8"/>
        <v>121</v>
      </c>
      <c r="B136" s="437">
        <f t="shared" si="9"/>
        <v>0</v>
      </c>
      <c r="C136" s="438"/>
      <c r="D136" s="181"/>
      <c r="E136" s="181"/>
      <c r="F136" s="4"/>
      <c r="G136" s="60"/>
      <c r="H136" s="83"/>
      <c r="I136" s="9"/>
      <c r="J136" s="581"/>
      <c r="K136" s="362" t="str">
        <f t="shared" si="10"/>
        <v xml:space="preserve"> </v>
      </c>
      <c r="L136" s="589"/>
      <c r="M136" s="508"/>
      <c r="N136" s="508">
        <f t="shared" si="11"/>
        <v>0</v>
      </c>
      <c r="O136" s="508">
        <f t="shared" si="12"/>
        <v>0</v>
      </c>
      <c r="P136" s="508"/>
      <c r="Q136" s="508">
        <f t="shared" si="13"/>
        <v>0</v>
      </c>
      <c r="R136" s="508">
        <f t="shared" si="14"/>
        <v>0</v>
      </c>
      <c r="S136" s="508"/>
      <c r="T136" s="508"/>
      <c r="U136" s="508"/>
      <c r="V136" s="582"/>
      <c r="W136" s="10"/>
      <c r="Y136" s="49">
        <f t="shared" si="15"/>
        <v>0</v>
      </c>
      <c r="Z136" s="49">
        <f t="shared" si="16"/>
        <v>0</v>
      </c>
    </row>
    <row r="137" spans="1:26" x14ac:dyDescent="0.2">
      <c r="A137" s="94">
        <f t="shared" si="8"/>
        <v>122</v>
      </c>
      <c r="B137" s="437">
        <f t="shared" si="9"/>
        <v>0</v>
      </c>
      <c r="C137" s="438"/>
      <c r="D137" s="181"/>
      <c r="E137" s="181"/>
      <c r="F137" s="4"/>
      <c r="G137" s="60"/>
      <c r="H137" s="83"/>
      <c r="I137" s="9"/>
      <c r="J137" s="581"/>
      <c r="K137" s="362" t="str">
        <f t="shared" si="10"/>
        <v xml:space="preserve"> </v>
      </c>
      <c r="L137" s="589"/>
      <c r="M137" s="508"/>
      <c r="N137" s="508">
        <f t="shared" si="11"/>
        <v>0</v>
      </c>
      <c r="O137" s="508">
        <f t="shared" si="12"/>
        <v>0</v>
      </c>
      <c r="P137" s="508"/>
      <c r="Q137" s="508">
        <f t="shared" si="13"/>
        <v>0</v>
      </c>
      <c r="R137" s="508">
        <f t="shared" si="14"/>
        <v>0</v>
      </c>
      <c r="S137" s="508"/>
      <c r="T137" s="508"/>
      <c r="U137" s="508"/>
      <c r="V137" s="582"/>
      <c r="W137" s="10"/>
      <c r="Y137" s="49">
        <f t="shared" si="15"/>
        <v>0</v>
      </c>
      <c r="Z137" s="49">
        <f t="shared" si="16"/>
        <v>0</v>
      </c>
    </row>
    <row r="138" spans="1:26" x14ac:dyDescent="0.2">
      <c r="A138" s="94">
        <f t="shared" si="8"/>
        <v>123</v>
      </c>
      <c r="B138" s="437">
        <f t="shared" si="9"/>
        <v>0</v>
      </c>
      <c r="C138" s="438"/>
      <c r="D138" s="181"/>
      <c r="E138" s="181"/>
      <c r="F138" s="4"/>
      <c r="G138" s="60"/>
      <c r="H138" s="83"/>
      <c r="I138" s="9"/>
      <c r="J138" s="581"/>
      <c r="K138" s="362" t="str">
        <f t="shared" si="10"/>
        <v xml:space="preserve"> </v>
      </c>
      <c r="L138" s="589"/>
      <c r="M138" s="508"/>
      <c r="N138" s="508">
        <f t="shared" si="11"/>
        <v>0</v>
      </c>
      <c r="O138" s="508">
        <f t="shared" si="12"/>
        <v>0</v>
      </c>
      <c r="P138" s="508"/>
      <c r="Q138" s="508">
        <f t="shared" si="13"/>
        <v>0</v>
      </c>
      <c r="R138" s="508">
        <f t="shared" si="14"/>
        <v>0</v>
      </c>
      <c r="S138" s="508"/>
      <c r="T138" s="508"/>
      <c r="U138" s="508"/>
      <c r="V138" s="582"/>
      <c r="W138" s="10"/>
      <c r="Y138" s="49">
        <f t="shared" si="15"/>
        <v>0</v>
      </c>
      <c r="Z138" s="49">
        <f t="shared" si="16"/>
        <v>0</v>
      </c>
    </row>
    <row r="139" spans="1:26" x14ac:dyDescent="0.2">
      <c r="A139" s="94">
        <f t="shared" si="8"/>
        <v>124</v>
      </c>
      <c r="B139" s="437">
        <f t="shared" si="9"/>
        <v>0</v>
      </c>
      <c r="C139" s="438"/>
      <c r="D139" s="181"/>
      <c r="E139" s="181"/>
      <c r="F139" s="4"/>
      <c r="G139" s="60"/>
      <c r="H139" s="83"/>
      <c r="I139" s="9"/>
      <c r="J139" s="581"/>
      <c r="K139" s="362" t="str">
        <f t="shared" si="10"/>
        <v xml:space="preserve"> </v>
      </c>
      <c r="L139" s="589"/>
      <c r="M139" s="508"/>
      <c r="N139" s="508">
        <f t="shared" si="11"/>
        <v>0</v>
      </c>
      <c r="O139" s="508">
        <f t="shared" si="12"/>
        <v>0</v>
      </c>
      <c r="P139" s="508"/>
      <c r="Q139" s="508">
        <f t="shared" si="13"/>
        <v>0</v>
      </c>
      <c r="R139" s="508">
        <f t="shared" si="14"/>
        <v>0</v>
      </c>
      <c r="S139" s="508"/>
      <c r="T139" s="508"/>
      <c r="U139" s="508"/>
      <c r="V139" s="582"/>
      <c r="W139" s="10"/>
      <c r="Y139" s="49">
        <f t="shared" si="15"/>
        <v>0</v>
      </c>
      <c r="Z139" s="49">
        <f t="shared" si="16"/>
        <v>0</v>
      </c>
    </row>
    <row r="140" spans="1:26" x14ac:dyDescent="0.2">
      <c r="A140" s="94">
        <f t="shared" si="8"/>
        <v>125</v>
      </c>
      <c r="B140" s="437">
        <f t="shared" si="9"/>
        <v>0</v>
      </c>
      <c r="C140" s="438"/>
      <c r="D140" s="181"/>
      <c r="E140" s="181"/>
      <c r="F140" s="4"/>
      <c r="G140" s="60"/>
      <c r="H140" s="83"/>
      <c r="I140" s="9"/>
      <c r="J140" s="581"/>
      <c r="K140" s="362" t="str">
        <f t="shared" si="10"/>
        <v xml:space="preserve"> </v>
      </c>
      <c r="L140" s="589"/>
      <c r="M140" s="508"/>
      <c r="N140" s="508">
        <f t="shared" si="11"/>
        <v>0</v>
      </c>
      <c r="O140" s="508">
        <f t="shared" si="12"/>
        <v>0</v>
      </c>
      <c r="P140" s="508"/>
      <c r="Q140" s="508">
        <f t="shared" si="13"/>
        <v>0</v>
      </c>
      <c r="R140" s="508">
        <f t="shared" si="14"/>
        <v>0</v>
      </c>
      <c r="S140" s="508"/>
      <c r="T140" s="508"/>
      <c r="U140" s="508"/>
      <c r="V140" s="582"/>
      <c r="W140" s="10"/>
      <c r="Y140" s="49">
        <f t="shared" si="15"/>
        <v>0</v>
      </c>
      <c r="Z140" s="49">
        <f t="shared" si="16"/>
        <v>0</v>
      </c>
    </row>
    <row r="141" spans="1:26" x14ac:dyDescent="0.2">
      <c r="A141" s="94">
        <f t="shared" si="8"/>
        <v>126</v>
      </c>
      <c r="B141" s="437">
        <f t="shared" si="9"/>
        <v>0</v>
      </c>
      <c r="C141" s="438"/>
      <c r="D141" s="181"/>
      <c r="E141" s="181"/>
      <c r="F141" s="4"/>
      <c r="G141" s="60"/>
      <c r="H141" s="83"/>
      <c r="I141" s="9"/>
      <c r="J141" s="581"/>
      <c r="K141" s="362" t="str">
        <f t="shared" si="10"/>
        <v xml:space="preserve"> </v>
      </c>
      <c r="L141" s="589"/>
      <c r="M141" s="508"/>
      <c r="N141" s="508">
        <f t="shared" si="11"/>
        <v>0</v>
      </c>
      <c r="O141" s="508">
        <f t="shared" si="12"/>
        <v>0</v>
      </c>
      <c r="P141" s="508"/>
      <c r="Q141" s="508">
        <f t="shared" si="13"/>
        <v>0</v>
      </c>
      <c r="R141" s="508">
        <f t="shared" si="14"/>
        <v>0</v>
      </c>
      <c r="S141" s="508"/>
      <c r="T141" s="508"/>
      <c r="U141" s="508"/>
      <c r="V141" s="582"/>
      <c r="W141" s="10"/>
      <c r="Y141" s="49">
        <f t="shared" si="15"/>
        <v>0</v>
      </c>
      <c r="Z141" s="49">
        <f t="shared" si="16"/>
        <v>0</v>
      </c>
    </row>
    <row r="142" spans="1:26" x14ac:dyDescent="0.2">
      <c r="A142" s="94">
        <f t="shared" si="8"/>
        <v>127</v>
      </c>
      <c r="B142" s="437">
        <f t="shared" si="9"/>
        <v>0</v>
      </c>
      <c r="C142" s="438"/>
      <c r="D142" s="181"/>
      <c r="E142" s="181"/>
      <c r="F142" s="4"/>
      <c r="G142" s="60"/>
      <c r="H142" s="83"/>
      <c r="I142" s="9"/>
      <c r="J142" s="581"/>
      <c r="K142" s="362" t="str">
        <f t="shared" si="10"/>
        <v xml:space="preserve"> </v>
      </c>
      <c r="L142" s="589"/>
      <c r="M142" s="508"/>
      <c r="N142" s="508">
        <f t="shared" si="11"/>
        <v>0</v>
      </c>
      <c r="O142" s="508">
        <f t="shared" si="12"/>
        <v>0</v>
      </c>
      <c r="P142" s="508"/>
      <c r="Q142" s="508">
        <f t="shared" si="13"/>
        <v>0</v>
      </c>
      <c r="R142" s="508">
        <f t="shared" si="14"/>
        <v>0</v>
      </c>
      <c r="S142" s="508"/>
      <c r="T142" s="508"/>
      <c r="U142" s="508"/>
      <c r="V142" s="582"/>
      <c r="W142" s="10"/>
      <c r="Y142" s="49">
        <f t="shared" si="15"/>
        <v>0</v>
      </c>
      <c r="Z142" s="49">
        <f t="shared" si="16"/>
        <v>0</v>
      </c>
    </row>
    <row r="143" spans="1:26" x14ac:dyDescent="0.2">
      <c r="A143" s="94">
        <f t="shared" si="8"/>
        <v>128</v>
      </c>
      <c r="B143" s="437">
        <f t="shared" si="9"/>
        <v>0</v>
      </c>
      <c r="C143" s="438"/>
      <c r="D143" s="181"/>
      <c r="E143" s="181"/>
      <c r="F143" s="4"/>
      <c r="G143" s="60"/>
      <c r="H143" s="83"/>
      <c r="I143" s="9"/>
      <c r="J143" s="581"/>
      <c r="K143" s="362" t="str">
        <f t="shared" si="10"/>
        <v xml:space="preserve"> </v>
      </c>
      <c r="L143" s="589"/>
      <c r="M143" s="508"/>
      <c r="N143" s="508">
        <f t="shared" si="11"/>
        <v>0</v>
      </c>
      <c r="O143" s="508">
        <f t="shared" si="12"/>
        <v>0</v>
      </c>
      <c r="P143" s="508"/>
      <c r="Q143" s="508">
        <f t="shared" si="13"/>
        <v>0</v>
      </c>
      <c r="R143" s="508">
        <f t="shared" si="14"/>
        <v>0</v>
      </c>
      <c r="S143" s="508"/>
      <c r="T143" s="508"/>
      <c r="U143" s="508"/>
      <c r="V143" s="582"/>
      <c r="W143" s="10"/>
      <c r="Y143" s="49">
        <f t="shared" si="15"/>
        <v>0</v>
      </c>
      <c r="Z143" s="49">
        <f t="shared" si="16"/>
        <v>0</v>
      </c>
    </row>
    <row r="144" spans="1:26" x14ac:dyDescent="0.2">
      <c r="A144" s="94">
        <f t="shared" si="8"/>
        <v>129</v>
      </c>
      <c r="B144" s="437">
        <f t="shared" ref="B144:B207" si="17">IF(ISBLANK(E144),0,VLOOKUP(TRIM(E144),AllVarieties,4,FALSE))</f>
        <v>0</v>
      </c>
      <c r="C144" s="438"/>
      <c r="D144" s="181"/>
      <c r="E144" s="181"/>
      <c r="F144" s="4"/>
      <c r="G144" s="60"/>
      <c r="H144" s="83"/>
      <c r="I144" s="9"/>
      <c r="J144" s="581"/>
      <c r="K144" s="362" t="str">
        <f t="shared" si="10"/>
        <v xml:space="preserve"> </v>
      </c>
      <c r="L144" s="589"/>
      <c r="M144" s="508"/>
      <c r="N144" s="508">
        <f t="shared" si="11"/>
        <v>0</v>
      </c>
      <c r="O144" s="508">
        <f t="shared" si="12"/>
        <v>0</v>
      </c>
      <c r="P144" s="508"/>
      <c r="Q144" s="508">
        <f t="shared" si="13"/>
        <v>0</v>
      </c>
      <c r="R144" s="508">
        <f t="shared" si="14"/>
        <v>0</v>
      </c>
      <c r="S144" s="508"/>
      <c r="T144" s="508"/>
      <c r="U144" s="508"/>
      <c r="V144" s="582"/>
      <c r="W144" s="10"/>
      <c r="Y144" s="49">
        <f t="shared" si="15"/>
        <v>0</v>
      </c>
      <c r="Z144" s="49">
        <f t="shared" si="16"/>
        <v>0</v>
      </c>
    </row>
    <row r="145" spans="1:26" x14ac:dyDescent="0.2">
      <c r="A145" s="94">
        <f t="shared" si="8"/>
        <v>130</v>
      </c>
      <c r="B145" s="437">
        <f t="shared" si="17"/>
        <v>0</v>
      </c>
      <c r="C145" s="438"/>
      <c r="D145" s="181"/>
      <c r="E145" s="181"/>
      <c r="F145" s="4"/>
      <c r="G145" s="60"/>
      <c r="H145" s="83"/>
      <c r="I145" s="9"/>
      <c r="J145" s="581"/>
      <c r="K145" s="362" t="str">
        <f t="shared" ref="K145:K208" si="18">IF(+J145=0," ", IF(+J145=1," ","ERROR"))</f>
        <v xml:space="preserve"> </v>
      </c>
      <c r="L145" s="589"/>
      <c r="M145" s="508"/>
      <c r="N145" s="508">
        <f t="shared" ref="N145:N208" si="19">IF(ISNA(+B145),1,0)</f>
        <v>0</v>
      </c>
      <c r="O145" s="508">
        <f t="shared" ref="O145:O208" si="20">IF(ISERR(+B145),1,0)</f>
        <v>0</v>
      </c>
      <c r="P145" s="508"/>
      <c r="Q145" s="508">
        <f t="shared" ref="Q145:Q208" si="21">IF(+J145=1,0,+G145)</f>
        <v>0</v>
      </c>
      <c r="R145" s="508">
        <f t="shared" ref="R145:R208" si="22">IF(ISBLANK(V145), IF(+J145=1, 1, 0))</f>
        <v>0</v>
      </c>
      <c r="S145" s="508"/>
      <c r="T145" s="508"/>
      <c r="U145" s="508"/>
      <c r="V145" s="582"/>
      <c r="W145" s="10"/>
      <c r="Y145" s="49">
        <f t="shared" ref="Y145:Y208" si="23">+G145-J145*G145</f>
        <v>0</v>
      </c>
      <c r="Z145" s="49">
        <f t="shared" ref="Z145:Z208" si="24">+G145*J145</f>
        <v>0</v>
      </c>
    </row>
    <row r="146" spans="1:26" x14ac:dyDescent="0.2">
      <c r="A146" s="94">
        <f t="shared" si="8"/>
        <v>131</v>
      </c>
      <c r="B146" s="437">
        <f t="shared" si="17"/>
        <v>0</v>
      </c>
      <c r="C146" s="438"/>
      <c r="D146" s="181"/>
      <c r="E146" s="181"/>
      <c r="F146" s="4"/>
      <c r="G146" s="60"/>
      <c r="H146" s="83"/>
      <c r="I146" s="9"/>
      <c r="J146" s="581"/>
      <c r="K146" s="362" t="str">
        <f t="shared" si="18"/>
        <v xml:space="preserve"> </v>
      </c>
      <c r="L146" s="589"/>
      <c r="M146" s="508"/>
      <c r="N146" s="508">
        <f t="shared" si="19"/>
        <v>0</v>
      </c>
      <c r="O146" s="508">
        <f t="shared" si="20"/>
        <v>0</v>
      </c>
      <c r="P146" s="508"/>
      <c r="Q146" s="508">
        <f t="shared" si="21"/>
        <v>0</v>
      </c>
      <c r="R146" s="508">
        <f t="shared" si="22"/>
        <v>0</v>
      </c>
      <c r="S146" s="508"/>
      <c r="T146" s="508"/>
      <c r="U146" s="508"/>
      <c r="V146" s="582"/>
      <c r="W146" s="10"/>
      <c r="Y146" s="49">
        <f t="shared" si="23"/>
        <v>0</v>
      </c>
      <c r="Z146" s="49">
        <f t="shared" si="24"/>
        <v>0</v>
      </c>
    </row>
    <row r="147" spans="1:26" x14ac:dyDescent="0.2">
      <c r="A147" s="94">
        <f t="shared" si="8"/>
        <v>132</v>
      </c>
      <c r="B147" s="437">
        <f t="shared" si="17"/>
        <v>0</v>
      </c>
      <c r="C147" s="438"/>
      <c r="D147" s="181"/>
      <c r="E147" s="181"/>
      <c r="F147" s="4"/>
      <c r="G147" s="60"/>
      <c r="H147" s="83"/>
      <c r="I147" s="9"/>
      <c r="J147" s="581"/>
      <c r="K147" s="362" t="str">
        <f t="shared" si="18"/>
        <v xml:space="preserve"> </v>
      </c>
      <c r="L147" s="589"/>
      <c r="M147" s="508"/>
      <c r="N147" s="508">
        <f t="shared" si="19"/>
        <v>0</v>
      </c>
      <c r="O147" s="508">
        <f t="shared" si="20"/>
        <v>0</v>
      </c>
      <c r="P147" s="508"/>
      <c r="Q147" s="508">
        <f t="shared" si="21"/>
        <v>0</v>
      </c>
      <c r="R147" s="508">
        <f t="shared" si="22"/>
        <v>0</v>
      </c>
      <c r="S147" s="508"/>
      <c r="T147" s="508"/>
      <c r="U147" s="508"/>
      <c r="V147" s="582"/>
      <c r="W147" s="10"/>
      <c r="Y147" s="49">
        <f t="shared" si="23"/>
        <v>0</v>
      </c>
      <c r="Z147" s="49">
        <f t="shared" si="24"/>
        <v>0</v>
      </c>
    </row>
    <row r="148" spans="1:26" x14ac:dyDescent="0.2">
      <c r="A148" s="94">
        <f t="shared" si="8"/>
        <v>133</v>
      </c>
      <c r="B148" s="437">
        <f t="shared" si="17"/>
        <v>0</v>
      </c>
      <c r="C148" s="438"/>
      <c r="D148" s="181"/>
      <c r="E148" s="181"/>
      <c r="F148" s="4"/>
      <c r="G148" s="60"/>
      <c r="H148" s="83"/>
      <c r="I148" s="9"/>
      <c r="J148" s="581"/>
      <c r="K148" s="362" t="str">
        <f t="shared" si="18"/>
        <v xml:space="preserve"> </v>
      </c>
      <c r="L148" s="589"/>
      <c r="M148" s="508"/>
      <c r="N148" s="508">
        <f t="shared" si="19"/>
        <v>0</v>
      </c>
      <c r="O148" s="508">
        <f t="shared" si="20"/>
        <v>0</v>
      </c>
      <c r="P148" s="508"/>
      <c r="Q148" s="508">
        <f t="shared" si="21"/>
        <v>0</v>
      </c>
      <c r="R148" s="508">
        <f t="shared" si="22"/>
        <v>0</v>
      </c>
      <c r="S148" s="508"/>
      <c r="T148" s="508"/>
      <c r="U148" s="508"/>
      <c r="V148" s="582"/>
      <c r="W148" s="10"/>
      <c r="Y148" s="49">
        <f t="shared" si="23"/>
        <v>0</v>
      </c>
      <c r="Z148" s="49">
        <f t="shared" si="24"/>
        <v>0</v>
      </c>
    </row>
    <row r="149" spans="1:26" x14ac:dyDescent="0.2">
      <c r="A149" s="94">
        <f t="shared" si="8"/>
        <v>134</v>
      </c>
      <c r="B149" s="437">
        <f t="shared" si="17"/>
        <v>0</v>
      </c>
      <c r="C149" s="438"/>
      <c r="D149" s="181"/>
      <c r="E149" s="181"/>
      <c r="F149" s="4"/>
      <c r="G149" s="60"/>
      <c r="H149" s="83"/>
      <c r="I149" s="9"/>
      <c r="J149" s="581"/>
      <c r="K149" s="362" t="str">
        <f t="shared" si="18"/>
        <v xml:space="preserve"> </v>
      </c>
      <c r="L149" s="589"/>
      <c r="M149" s="508"/>
      <c r="N149" s="508">
        <f t="shared" si="19"/>
        <v>0</v>
      </c>
      <c r="O149" s="508">
        <f t="shared" si="20"/>
        <v>0</v>
      </c>
      <c r="P149" s="508"/>
      <c r="Q149" s="508">
        <f t="shared" si="21"/>
        <v>0</v>
      </c>
      <c r="R149" s="508">
        <f t="shared" si="22"/>
        <v>0</v>
      </c>
      <c r="S149" s="508"/>
      <c r="T149" s="508"/>
      <c r="U149" s="508"/>
      <c r="V149" s="582"/>
      <c r="W149" s="10"/>
      <c r="Y149" s="49">
        <f t="shared" si="23"/>
        <v>0</v>
      </c>
      <c r="Z149" s="49">
        <f t="shared" si="24"/>
        <v>0</v>
      </c>
    </row>
    <row r="150" spans="1:26" x14ac:dyDescent="0.2">
      <c r="A150" s="94">
        <f t="shared" si="8"/>
        <v>135</v>
      </c>
      <c r="B150" s="437">
        <f t="shared" si="17"/>
        <v>0</v>
      </c>
      <c r="C150" s="438"/>
      <c r="D150" s="181"/>
      <c r="E150" s="181"/>
      <c r="F150" s="4"/>
      <c r="G150" s="60"/>
      <c r="H150" s="83"/>
      <c r="I150" s="9"/>
      <c r="J150" s="581"/>
      <c r="K150" s="362" t="str">
        <f t="shared" si="18"/>
        <v xml:space="preserve"> </v>
      </c>
      <c r="L150" s="589"/>
      <c r="M150" s="508"/>
      <c r="N150" s="508">
        <f t="shared" si="19"/>
        <v>0</v>
      </c>
      <c r="O150" s="508">
        <f t="shared" si="20"/>
        <v>0</v>
      </c>
      <c r="P150" s="508"/>
      <c r="Q150" s="508">
        <f t="shared" si="21"/>
        <v>0</v>
      </c>
      <c r="R150" s="508">
        <f t="shared" si="22"/>
        <v>0</v>
      </c>
      <c r="S150" s="508"/>
      <c r="T150" s="508"/>
      <c r="U150" s="508"/>
      <c r="V150" s="582"/>
      <c r="W150" s="10"/>
      <c r="Y150" s="49">
        <f t="shared" si="23"/>
        <v>0</v>
      </c>
      <c r="Z150" s="49">
        <f t="shared" si="24"/>
        <v>0</v>
      </c>
    </row>
    <row r="151" spans="1:26" x14ac:dyDescent="0.2">
      <c r="A151" s="94">
        <f t="shared" si="8"/>
        <v>136</v>
      </c>
      <c r="B151" s="437">
        <f t="shared" si="17"/>
        <v>0</v>
      </c>
      <c r="C151" s="438"/>
      <c r="D151" s="181"/>
      <c r="E151" s="181"/>
      <c r="F151" s="4"/>
      <c r="G151" s="60"/>
      <c r="H151" s="83"/>
      <c r="I151" s="9"/>
      <c r="J151" s="581"/>
      <c r="K151" s="362" t="str">
        <f t="shared" si="18"/>
        <v xml:space="preserve"> </v>
      </c>
      <c r="L151" s="589"/>
      <c r="M151" s="508"/>
      <c r="N151" s="508">
        <f t="shared" si="19"/>
        <v>0</v>
      </c>
      <c r="O151" s="508">
        <f t="shared" si="20"/>
        <v>0</v>
      </c>
      <c r="P151" s="508"/>
      <c r="Q151" s="508">
        <f t="shared" si="21"/>
        <v>0</v>
      </c>
      <c r="R151" s="508">
        <f t="shared" si="22"/>
        <v>0</v>
      </c>
      <c r="S151" s="508"/>
      <c r="T151" s="508"/>
      <c r="U151" s="508"/>
      <c r="V151" s="582"/>
      <c r="W151" s="10"/>
      <c r="Y151" s="49">
        <f t="shared" si="23"/>
        <v>0</v>
      </c>
      <c r="Z151" s="49">
        <f t="shared" si="24"/>
        <v>0</v>
      </c>
    </row>
    <row r="152" spans="1:26" x14ac:dyDescent="0.2">
      <c r="A152" s="94">
        <f t="shared" si="8"/>
        <v>137</v>
      </c>
      <c r="B152" s="437">
        <f t="shared" si="17"/>
        <v>0</v>
      </c>
      <c r="C152" s="438"/>
      <c r="D152" s="181"/>
      <c r="E152" s="181"/>
      <c r="F152" s="4"/>
      <c r="G152" s="60"/>
      <c r="H152" s="83"/>
      <c r="I152" s="9"/>
      <c r="J152" s="581"/>
      <c r="K152" s="362" t="str">
        <f t="shared" si="18"/>
        <v xml:space="preserve"> </v>
      </c>
      <c r="L152" s="589"/>
      <c r="M152" s="508"/>
      <c r="N152" s="508">
        <f t="shared" si="19"/>
        <v>0</v>
      </c>
      <c r="O152" s="508">
        <f t="shared" si="20"/>
        <v>0</v>
      </c>
      <c r="P152" s="508"/>
      <c r="Q152" s="508">
        <f t="shared" si="21"/>
        <v>0</v>
      </c>
      <c r="R152" s="508">
        <f t="shared" si="22"/>
        <v>0</v>
      </c>
      <c r="S152" s="508"/>
      <c r="T152" s="508"/>
      <c r="U152" s="508"/>
      <c r="V152" s="582"/>
      <c r="W152" s="10"/>
      <c r="Y152" s="49">
        <f t="shared" si="23"/>
        <v>0</v>
      </c>
      <c r="Z152" s="49">
        <f t="shared" si="24"/>
        <v>0</v>
      </c>
    </row>
    <row r="153" spans="1:26" x14ac:dyDescent="0.2">
      <c r="A153" s="94">
        <f t="shared" si="8"/>
        <v>138</v>
      </c>
      <c r="B153" s="437">
        <f t="shared" si="17"/>
        <v>0</v>
      </c>
      <c r="C153" s="438"/>
      <c r="D153" s="181"/>
      <c r="E153" s="181"/>
      <c r="F153" s="4"/>
      <c r="G153" s="60"/>
      <c r="H153" s="83"/>
      <c r="I153" s="9"/>
      <c r="J153" s="581"/>
      <c r="K153" s="362" t="str">
        <f t="shared" si="18"/>
        <v xml:space="preserve"> </v>
      </c>
      <c r="L153" s="589"/>
      <c r="M153" s="508"/>
      <c r="N153" s="508">
        <f t="shared" si="19"/>
        <v>0</v>
      </c>
      <c r="O153" s="508">
        <f t="shared" si="20"/>
        <v>0</v>
      </c>
      <c r="P153" s="508"/>
      <c r="Q153" s="508">
        <f t="shared" si="21"/>
        <v>0</v>
      </c>
      <c r="R153" s="508">
        <f t="shared" si="22"/>
        <v>0</v>
      </c>
      <c r="S153" s="508"/>
      <c r="T153" s="508"/>
      <c r="U153" s="508"/>
      <c r="V153" s="582"/>
      <c r="W153" s="10"/>
      <c r="Y153" s="49">
        <f t="shared" si="23"/>
        <v>0</v>
      </c>
      <c r="Z153" s="49">
        <f t="shared" si="24"/>
        <v>0</v>
      </c>
    </row>
    <row r="154" spans="1:26" x14ac:dyDescent="0.2">
      <c r="A154" s="94">
        <f t="shared" si="8"/>
        <v>139</v>
      </c>
      <c r="B154" s="437">
        <f t="shared" si="17"/>
        <v>0</v>
      </c>
      <c r="C154" s="438"/>
      <c r="D154" s="181"/>
      <c r="E154" s="181"/>
      <c r="F154" s="4"/>
      <c r="G154" s="60"/>
      <c r="H154" s="83"/>
      <c r="I154" s="9"/>
      <c r="J154" s="581"/>
      <c r="K154" s="362" t="str">
        <f t="shared" si="18"/>
        <v xml:space="preserve"> </v>
      </c>
      <c r="L154" s="589"/>
      <c r="M154" s="508"/>
      <c r="N154" s="508">
        <f t="shared" si="19"/>
        <v>0</v>
      </c>
      <c r="O154" s="508">
        <f t="shared" si="20"/>
        <v>0</v>
      </c>
      <c r="P154" s="508"/>
      <c r="Q154" s="508">
        <f t="shared" si="21"/>
        <v>0</v>
      </c>
      <c r="R154" s="508">
        <f t="shared" si="22"/>
        <v>0</v>
      </c>
      <c r="S154" s="508"/>
      <c r="T154" s="508"/>
      <c r="U154" s="508"/>
      <c r="V154" s="582"/>
      <c r="W154" s="10"/>
      <c r="Y154" s="49">
        <f t="shared" si="23"/>
        <v>0</v>
      </c>
      <c r="Z154" s="49">
        <f t="shared" si="24"/>
        <v>0</v>
      </c>
    </row>
    <row r="155" spans="1:26" x14ac:dyDescent="0.2">
      <c r="A155" s="94">
        <f t="shared" si="8"/>
        <v>140</v>
      </c>
      <c r="B155" s="437">
        <f t="shared" si="17"/>
        <v>0</v>
      </c>
      <c r="C155" s="438"/>
      <c r="D155" s="181"/>
      <c r="E155" s="181"/>
      <c r="F155" s="4"/>
      <c r="G155" s="60"/>
      <c r="H155" s="83"/>
      <c r="I155" s="9"/>
      <c r="J155" s="581"/>
      <c r="K155" s="362" t="str">
        <f t="shared" si="18"/>
        <v xml:space="preserve"> </v>
      </c>
      <c r="L155" s="589"/>
      <c r="M155" s="508"/>
      <c r="N155" s="508">
        <f t="shared" si="19"/>
        <v>0</v>
      </c>
      <c r="O155" s="508">
        <f t="shared" si="20"/>
        <v>0</v>
      </c>
      <c r="P155" s="508"/>
      <c r="Q155" s="508">
        <f t="shared" si="21"/>
        <v>0</v>
      </c>
      <c r="R155" s="508">
        <f t="shared" si="22"/>
        <v>0</v>
      </c>
      <c r="S155" s="508"/>
      <c r="T155" s="508"/>
      <c r="U155" s="508"/>
      <c r="V155" s="582"/>
      <c r="W155" s="10"/>
      <c r="Y155" s="49">
        <f t="shared" si="23"/>
        <v>0</v>
      </c>
      <c r="Z155" s="49">
        <f t="shared" si="24"/>
        <v>0</v>
      </c>
    </row>
    <row r="156" spans="1:26" x14ac:dyDescent="0.2">
      <c r="A156" s="94">
        <f t="shared" si="8"/>
        <v>141</v>
      </c>
      <c r="B156" s="437">
        <f t="shared" si="17"/>
        <v>0</v>
      </c>
      <c r="C156" s="438"/>
      <c r="D156" s="181"/>
      <c r="E156" s="181"/>
      <c r="F156" s="4"/>
      <c r="G156" s="60"/>
      <c r="H156" s="83"/>
      <c r="I156" s="9"/>
      <c r="J156" s="581"/>
      <c r="K156" s="362" t="str">
        <f t="shared" si="18"/>
        <v xml:space="preserve"> </v>
      </c>
      <c r="L156" s="589"/>
      <c r="M156" s="508"/>
      <c r="N156" s="508">
        <f t="shared" si="19"/>
        <v>0</v>
      </c>
      <c r="O156" s="508">
        <f t="shared" si="20"/>
        <v>0</v>
      </c>
      <c r="P156" s="508"/>
      <c r="Q156" s="508">
        <f t="shared" si="21"/>
        <v>0</v>
      </c>
      <c r="R156" s="508">
        <f t="shared" si="22"/>
        <v>0</v>
      </c>
      <c r="S156" s="508"/>
      <c r="T156" s="508"/>
      <c r="U156" s="508"/>
      <c r="V156" s="582"/>
      <c r="W156" s="10"/>
      <c r="Y156" s="49">
        <f t="shared" si="23"/>
        <v>0</v>
      </c>
      <c r="Z156" s="49">
        <f t="shared" si="24"/>
        <v>0</v>
      </c>
    </row>
    <row r="157" spans="1:26" x14ac:dyDescent="0.2">
      <c r="A157" s="94">
        <f t="shared" si="8"/>
        <v>142</v>
      </c>
      <c r="B157" s="437">
        <f t="shared" si="17"/>
        <v>0</v>
      </c>
      <c r="C157" s="438"/>
      <c r="D157" s="181"/>
      <c r="E157" s="181"/>
      <c r="F157" s="4"/>
      <c r="G157" s="60"/>
      <c r="H157" s="83"/>
      <c r="I157" s="9"/>
      <c r="J157" s="581"/>
      <c r="K157" s="362" t="str">
        <f t="shared" si="18"/>
        <v xml:space="preserve"> </v>
      </c>
      <c r="L157" s="589"/>
      <c r="M157" s="508"/>
      <c r="N157" s="508">
        <f t="shared" si="19"/>
        <v>0</v>
      </c>
      <c r="O157" s="508">
        <f t="shared" si="20"/>
        <v>0</v>
      </c>
      <c r="P157" s="508"/>
      <c r="Q157" s="508">
        <f t="shared" si="21"/>
        <v>0</v>
      </c>
      <c r="R157" s="508">
        <f t="shared" si="22"/>
        <v>0</v>
      </c>
      <c r="S157" s="508"/>
      <c r="T157" s="508"/>
      <c r="U157" s="508"/>
      <c r="V157" s="582"/>
      <c r="W157" s="10"/>
      <c r="Y157" s="49">
        <f t="shared" si="23"/>
        <v>0</v>
      </c>
      <c r="Z157" s="49">
        <f t="shared" si="24"/>
        <v>0</v>
      </c>
    </row>
    <row r="158" spans="1:26" x14ac:dyDescent="0.2">
      <c r="A158" s="94">
        <f t="shared" si="8"/>
        <v>143</v>
      </c>
      <c r="B158" s="437">
        <f t="shared" si="17"/>
        <v>0</v>
      </c>
      <c r="C158" s="438"/>
      <c r="D158" s="181"/>
      <c r="E158" s="181"/>
      <c r="F158" s="4"/>
      <c r="G158" s="60"/>
      <c r="H158" s="83"/>
      <c r="I158" s="9"/>
      <c r="J158" s="581"/>
      <c r="K158" s="362" t="str">
        <f t="shared" si="18"/>
        <v xml:space="preserve"> </v>
      </c>
      <c r="L158" s="589"/>
      <c r="M158" s="508"/>
      <c r="N158" s="508">
        <f t="shared" si="19"/>
        <v>0</v>
      </c>
      <c r="O158" s="508">
        <f t="shared" si="20"/>
        <v>0</v>
      </c>
      <c r="P158" s="508"/>
      <c r="Q158" s="508">
        <f t="shared" si="21"/>
        <v>0</v>
      </c>
      <c r="R158" s="508">
        <f t="shared" si="22"/>
        <v>0</v>
      </c>
      <c r="S158" s="508"/>
      <c r="T158" s="508"/>
      <c r="U158" s="508"/>
      <c r="V158" s="582"/>
      <c r="W158" s="10"/>
      <c r="Y158" s="49">
        <f t="shared" si="23"/>
        <v>0</v>
      </c>
      <c r="Z158" s="49">
        <f t="shared" si="24"/>
        <v>0</v>
      </c>
    </row>
    <row r="159" spans="1:26" x14ac:dyDescent="0.2">
      <c r="A159" s="94">
        <f t="shared" si="8"/>
        <v>144</v>
      </c>
      <c r="B159" s="437">
        <f t="shared" si="17"/>
        <v>0</v>
      </c>
      <c r="C159" s="438"/>
      <c r="D159" s="181"/>
      <c r="E159" s="181"/>
      <c r="F159" s="4"/>
      <c r="G159" s="60"/>
      <c r="H159" s="83"/>
      <c r="I159" s="9"/>
      <c r="J159" s="581"/>
      <c r="K159" s="362" t="str">
        <f t="shared" si="18"/>
        <v xml:space="preserve"> </v>
      </c>
      <c r="L159" s="589"/>
      <c r="M159" s="508"/>
      <c r="N159" s="508">
        <f t="shared" si="19"/>
        <v>0</v>
      </c>
      <c r="O159" s="508">
        <f t="shared" si="20"/>
        <v>0</v>
      </c>
      <c r="P159" s="508"/>
      <c r="Q159" s="508">
        <f t="shared" si="21"/>
        <v>0</v>
      </c>
      <c r="R159" s="508">
        <f t="shared" si="22"/>
        <v>0</v>
      </c>
      <c r="S159" s="508"/>
      <c r="T159" s="508"/>
      <c r="U159" s="508"/>
      <c r="V159" s="582"/>
      <c r="W159" s="10"/>
      <c r="Y159" s="49">
        <f t="shared" si="23"/>
        <v>0</v>
      </c>
      <c r="Z159" s="49">
        <f t="shared" si="24"/>
        <v>0</v>
      </c>
    </row>
    <row r="160" spans="1:26" x14ac:dyDescent="0.2">
      <c r="A160" s="94">
        <f t="shared" si="8"/>
        <v>145</v>
      </c>
      <c r="B160" s="437">
        <f t="shared" si="17"/>
        <v>0</v>
      </c>
      <c r="C160" s="438"/>
      <c r="D160" s="181"/>
      <c r="E160" s="181"/>
      <c r="F160" s="4"/>
      <c r="G160" s="60"/>
      <c r="H160" s="83"/>
      <c r="I160" s="9"/>
      <c r="J160" s="581"/>
      <c r="K160" s="362" t="str">
        <f t="shared" si="18"/>
        <v xml:space="preserve"> </v>
      </c>
      <c r="L160" s="589"/>
      <c r="M160" s="508"/>
      <c r="N160" s="508">
        <f t="shared" si="19"/>
        <v>0</v>
      </c>
      <c r="O160" s="508">
        <f t="shared" si="20"/>
        <v>0</v>
      </c>
      <c r="P160" s="508"/>
      <c r="Q160" s="508">
        <f t="shared" si="21"/>
        <v>0</v>
      </c>
      <c r="R160" s="508">
        <f t="shared" si="22"/>
        <v>0</v>
      </c>
      <c r="S160" s="508"/>
      <c r="T160" s="508"/>
      <c r="U160" s="508"/>
      <c r="V160" s="582"/>
      <c r="W160" s="10"/>
      <c r="Y160" s="49">
        <f t="shared" si="23"/>
        <v>0</v>
      </c>
      <c r="Z160" s="49">
        <f t="shared" si="24"/>
        <v>0</v>
      </c>
    </row>
    <row r="161" spans="1:26" x14ac:dyDescent="0.2">
      <c r="A161" s="94">
        <f t="shared" si="8"/>
        <v>146</v>
      </c>
      <c r="B161" s="437">
        <f t="shared" si="17"/>
        <v>0</v>
      </c>
      <c r="C161" s="438"/>
      <c r="D161" s="181"/>
      <c r="E161" s="181"/>
      <c r="F161" s="4"/>
      <c r="G161" s="60"/>
      <c r="H161" s="83"/>
      <c r="I161" s="9"/>
      <c r="J161" s="581"/>
      <c r="K161" s="362" t="str">
        <f t="shared" si="18"/>
        <v xml:space="preserve"> </v>
      </c>
      <c r="L161" s="589"/>
      <c r="M161" s="508"/>
      <c r="N161" s="508">
        <f t="shared" si="19"/>
        <v>0</v>
      </c>
      <c r="O161" s="508">
        <f t="shared" si="20"/>
        <v>0</v>
      </c>
      <c r="P161" s="508"/>
      <c r="Q161" s="508">
        <f t="shared" si="21"/>
        <v>0</v>
      </c>
      <c r="R161" s="508">
        <f t="shared" si="22"/>
        <v>0</v>
      </c>
      <c r="S161" s="508"/>
      <c r="T161" s="508"/>
      <c r="U161" s="508"/>
      <c r="V161" s="582"/>
      <c r="W161" s="10"/>
      <c r="Y161" s="49">
        <f t="shared" si="23"/>
        <v>0</v>
      </c>
      <c r="Z161" s="49">
        <f t="shared" si="24"/>
        <v>0</v>
      </c>
    </row>
    <row r="162" spans="1:26" x14ac:dyDescent="0.2">
      <c r="A162" s="94">
        <f t="shared" si="8"/>
        <v>147</v>
      </c>
      <c r="B162" s="437">
        <f t="shared" si="17"/>
        <v>0</v>
      </c>
      <c r="C162" s="438"/>
      <c r="D162" s="181"/>
      <c r="E162" s="181"/>
      <c r="F162" s="4"/>
      <c r="G162" s="60"/>
      <c r="H162" s="83"/>
      <c r="I162" s="9"/>
      <c r="J162" s="581"/>
      <c r="K162" s="362" t="str">
        <f t="shared" si="18"/>
        <v xml:space="preserve"> </v>
      </c>
      <c r="L162" s="589"/>
      <c r="M162" s="508"/>
      <c r="N162" s="508">
        <f t="shared" si="19"/>
        <v>0</v>
      </c>
      <c r="O162" s="508">
        <f t="shared" si="20"/>
        <v>0</v>
      </c>
      <c r="P162" s="508"/>
      <c r="Q162" s="508">
        <f t="shared" si="21"/>
        <v>0</v>
      </c>
      <c r="R162" s="508">
        <f t="shared" si="22"/>
        <v>0</v>
      </c>
      <c r="S162" s="508"/>
      <c r="T162" s="508"/>
      <c r="U162" s="508"/>
      <c r="V162" s="582"/>
      <c r="W162" s="10"/>
      <c r="Y162" s="49">
        <f t="shared" si="23"/>
        <v>0</v>
      </c>
      <c r="Z162" s="49">
        <f t="shared" si="24"/>
        <v>0</v>
      </c>
    </row>
    <row r="163" spans="1:26" x14ac:dyDescent="0.2">
      <c r="A163" s="94">
        <f t="shared" si="8"/>
        <v>148</v>
      </c>
      <c r="B163" s="437">
        <f t="shared" si="17"/>
        <v>0</v>
      </c>
      <c r="C163" s="438"/>
      <c r="D163" s="181"/>
      <c r="E163" s="181"/>
      <c r="F163" s="4"/>
      <c r="G163" s="60"/>
      <c r="H163" s="83"/>
      <c r="I163" s="9"/>
      <c r="J163" s="581"/>
      <c r="K163" s="362" t="str">
        <f t="shared" si="18"/>
        <v xml:space="preserve"> </v>
      </c>
      <c r="L163" s="589"/>
      <c r="M163" s="508"/>
      <c r="N163" s="508">
        <f t="shared" si="19"/>
        <v>0</v>
      </c>
      <c r="O163" s="508">
        <f t="shared" si="20"/>
        <v>0</v>
      </c>
      <c r="P163" s="508"/>
      <c r="Q163" s="508">
        <f t="shared" si="21"/>
        <v>0</v>
      </c>
      <c r="R163" s="508">
        <f t="shared" si="22"/>
        <v>0</v>
      </c>
      <c r="S163" s="508"/>
      <c r="T163" s="508"/>
      <c r="U163" s="508"/>
      <c r="V163" s="582"/>
      <c r="W163" s="10"/>
      <c r="Y163" s="49">
        <f t="shared" si="23"/>
        <v>0</v>
      </c>
      <c r="Z163" s="49">
        <f t="shared" si="24"/>
        <v>0</v>
      </c>
    </row>
    <row r="164" spans="1:26" x14ac:dyDescent="0.2">
      <c r="A164" s="94">
        <f t="shared" si="8"/>
        <v>149</v>
      </c>
      <c r="B164" s="437">
        <f t="shared" si="17"/>
        <v>0</v>
      </c>
      <c r="C164" s="438"/>
      <c r="D164" s="181"/>
      <c r="E164" s="181"/>
      <c r="F164" s="4"/>
      <c r="G164" s="60"/>
      <c r="H164" s="83"/>
      <c r="I164" s="9"/>
      <c r="J164" s="581"/>
      <c r="K164" s="362" t="str">
        <f t="shared" si="18"/>
        <v xml:space="preserve"> </v>
      </c>
      <c r="L164" s="589"/>
      <c r="M164" s="508"/>
      <c r="N164" s="508">
        <f t="shared" si="19"/>
        <v>0</v>
      </c>
      <c r="O164" s="508">
        <f t="shared" si="20"/>
        <v>0</v>
      </c>
      <c r="P164" s="508"/>
      <c r="Q164" s="508">
        <f t="shared" si="21"/>
        <v>0</v>
      </c>
      <c r="R164" s="508">
        <f t="shared" si="22"/>
        <v>0</v>
      </c>
      <c r="S164" s="508"/>
      <c r="T164" s="508"/>
      <c r="U164" s="508"/>
      <c r="V164" s="582"/>
      <c r="W164" s="10"/>
      <c r="Y164" s="49">
        <f t="shared" si="23"/>
        <v>0</v>
      </c>
      <c r="Z164" s="49">
        <f t="shared" si="24"/>
        <v>0</v>
      </c>
    </row>
    <row r="165" spans="1:26" x14ac:dyDescent="0.2">
      <c r="A165" s="94">
        <f t="shared" si="8"/>
        <v>150</v>
      </c>
      <c r="B165" s="437">
        <f t="shared" si="17"/>
        <v>0</v>
      </c>
      <c r="C165" s="438"/>
      <c r="D165" s="181"/>
      <c r="E165" s="181"/>
      <c r="F165" s="4"/>
      <c r="G165" s="60"/>
      <c r="H165" s="83"/>
      <c r="I165" s="9"/>
      <c r="J165" s="581"/>
      <c r="K165" s="362" t="str">
        <f t="shared" si="18"/>
        <v xml:space="preserve"> </v>
      </c>
      <c r="L165" s="589"/>
      <c r="M165" s="508"/>
      <c r="N165" s="508">
        <f t="shared" si="19"/>
        <v>0</v>
      </c>
      <c r="O165" s="508">
        <f t="shared" si="20"/>
        <v>0</v>
      </c>
      <c r="P165" s="508"/>
      <c r="Q165" s="508">
        <f t="shared" si="21"/>
        <v>0</v>
      </c>
      <c r="R165" s="508">
        <f t="shared" si="22"/>
        <v>0</v>
      </c>
      <c r="S165" s="508"/>
      <c r="T165" s="508"/>
      <c r="U165" s="508"/>
      <c r="V165" s="582"/>
      <c r="W165" s="10"/>
      <c r="Y165" s="49">
        <f t="shared" si="23"/>
        <v>0</v>
      </c>
      <c r="Z165" s="49">
        <f t="shared" si="24"/>
        <v>0</v>
      </c>
    </row>
    <row r="166" spans="1:26" x14ac:dyDescent="0.2">
      <c r="A166" s="94">
        <f t="shared" si="8"/>
        <v>151</v>
      </c>
      <c r="B166" s="437">
        <f t="shared" si="17"/>
        <v>0</v>
      </c>
      <c r="C166" s="438"/>
      <c r="D166" s="181"/>
      <c r="E166" s="181"/>
      <c r="F166" s="4"/>
      <c r="G166" s="60"/>
      <c r="H166" s="83"/>
      <c r="I166" s="9"/>
      <c r="J166" s="581"/>
      <c r="K166" s="362" t="str">
        <f t="shared" si="18"/>
        <v xml:space="preserve"> </v>
      </c>
      <c r="L166" s="589"/>
      <c r="M166" s="508"/>
      <c r="N166" s="508">
        <f t="shared" si="19"/>
        <v>0</v>
      </c>
      <c r="O166" s="508">
        <f t="shared" si="20"/>
        <v>0</v>
      </c>
      <c r="P166" s="508"/>
      <c r="Q166" s="508">
        <f t="shared" si="21"/>
        <v>0</v>
      </c>
      <c r="R166" s="508">
        <f t="shared" si="22"/>
        <v>0</v>
      </c>
      <c r="S166" s="508"/>
      <c r="T166" s="508"/>
      <c r="U166" s="508"/>
      <c r="V166" s="582"/>
      <c r="W166" s="10"/>
      <c r="Y166" s="49">
        <f t="shared" si="23"/>
        <v>0</v>
      </c>
      <c r="Z166" s="49">
        <f t="shared" si="24"/>
        <v>0</v>
      </c>
    </row>
    <row r="167" spans="1:26" x14ac:dyDescent="0.2">
      <c r="A167" s="94">
        <f t="shared" si="8"/>
        <v>152</v>
      </c>
      <c r="B167" s="437">
        <f t="shared" si="17"/>
        <v>0</v>
      </c>
      <c r="C167" s="438"/>
      <c r="D167" s="181"/>
      <c r="E167" s="181"/>
      <c r="F167" s="4"/>
      <c r="G167" s="60"/>
      <c r="H167" s="83"/>
      <c r="I167" s="9"/>
      <c r="J167" s="581"/>
      <c r="K167" s="362" t="str">
        <f t="shared" si="18"/>
        <v xml:space="preserve"> </v>
      </c>
      <c r="L167" s="589"/>
      <c r="M167" s="508"/>
      <c r="N167" s="508">
        <f t="shared" si="19"/>
        <v>0</v>
      </c>
      <c r="O167" s="508">
        <f t="shared" si="20"/>
        <v>0</v>
      </c>
      <c r="P167" s="508"/>
      <c r="Q167" s="508">
        <f t="shared" si="21"/>
        <v>0</v>
      </c>
      <c r="R167" s="508">
        <f t="shared" si="22"/>
        <v>0</v>
      </c>
      <c r="S167" s="508"/>
      <c r="T167" s="508"/>
      <c r="U167" s="508"/>
      <c r="V167" s="582"/>
      <c r="W167" s="10"/>
      <c r="Y167" s="49">
        <f t="shared" si="23"/>
        <v>0</v>
      </c>
      <c r="Z167" s="49">
        <f t="shared" si="24"/>
        <v>0</v>
      </c>
    </row>
    <row r="168" spans="1:26" x14ac:dyDescent="0.2">
      <c r="A168" s="94">
        <f t="shared" si="8"/>
        <v>153</v>
      </c>
      <c r="B168" s="437">
        <f t="shared" si="17"/>
        <v>0</v>
      </c>
      <c r="C168" s="438"/>
      <c r="D168" s="181"/>
      <c r="E168" s="181"/>
      <c r="F168" s="4"/>
      <c r="G168" s="60"/>
      <c r="H168" s="83"/>
      <c r="I168" s="9"/>
      <c r="J168" s="581"/>
      <c r="K168" s="362" t="str">
        <f t="shared" si="18"/>
        <v xml:space="preserve"> </v>
      </c>
      <c r="L168" s="589"/>
      <c r="M168" s="508"/>
      <c r="N168" s="508">
        <f t="shared" si="19"/>
        <v>0</v>
      </c>
      <c r="O168" s="508">
        <f t="shared" si="20"/>
        <v>0</v>
      </c>
      <c r="P168" s="508"/>
      <c r="Q168" s="508">
        <f t="shared" si="21"/>
        <v>0</v>
      </c>
      <c r="R168" s="508">
        <f t="shared" si="22"/>
        <v>0</v>
      </c>
      <c r="S168" s="508"/>
      <c r="T168" s="508"/>
      <c r="U168" s="508"/>
      <c r="V168" s="582"/>
      <c r="W168" s="10"/>
      <c r="Y168" s="49">
        <f t="shared" si="23"/>
        <v>0</v>
      </c>
      <c r="Z168" s="49">
        <f t="shared" si="24"/>
        <v>0</v>
      </c>
    </row>
    <row r="169" spans="1:26" x14ac:dyDescent="0.2">
      <c r="A169" s="94">
        <f t="shared" si="8"/>
        <v>154</v>
      </c>
      <c r="B169" s="437">
        <f t="shared" si="17"/>
        <v>0</v>
      </c>
      <c r="C169" s="438"/>
      <c r="D169" s="181"/>
      <c r="E169" s="181"/>
      <c r="F169" s="4"/>
      <c r="G169" s="60"/>
      <c r="H169" s="83"/>
      <c r="I169" s="9"/>
      <c r="J169" s="581"/>
      <c r="K169" s="362" t="str">
        <f t="shared" si="18"/>
        <v xml:space="preserve"> </v>
      </c>
      <c r="L169" s="589"/>
      <c r="M169" s="508"/>
      <c r="N169" s="508">
        <f t="shared" si="19"/>
        <v>0</v>
      </c>
      <c r="O169" s="508">
        <f t="shared" si="20"/>
        <v>0</v>
      </c>
      <c r="P169" s="508"/>
      <c r="Q169" s="508">
        <f t="shared" si="21"/>
        <v>0</v>
      </c>
      <c r="R169" s="508">
        <f t="shared" si="22"/>
        <v>0</v>
      </c>
      <c r="S169" s="508"/>
      <c r="T169" s="508"/>
      <c r="U169" s="508"/>
      <c r="V169" s="582"/>
      <c r="W169" s="10"/>
      <c r="Y169" s="49">
        <f t="shared" si="23"/>
        <v>0</v>
      </c>
      <c r="Z169" s="49">
        <f t="shared" si="24"/>
        <v>0</v>
      </c>
    </row>
    <row r="170" spans="1:26" x14ac:dyDescent="0.2">
      <c r="A170" s="94">
        <f t="shared" si="8"/>
        <v>155</v>
      </c>
      <c r="B170" s="437">
        <f t="shared" si="17"/>
        <v>0</v>
      </c>
      <c r="C170" s="438"/>
      <c r="D170" s="181"/>
      <c r="E170" s="181"/>
      <c r="F170" s="4"/>
      <c r="G170" s="60"/>
      <c r="H170" s="83"/>
      <c r="I170" s="9"/>
      <c r="J170" s="581"/>
      <c r="K170" s="362" t="str">
        <f t="shared" si="18"/>
        <v xml:space="preserve"> </v>
      </c>
      <c r="L170" s="589"/>
      <c r="M170" s="508"/>
      <c r="N170" s="508">
        <f t="shared" si="19"/>
        <v>0</v>
      </c>
      <c r="O170" s="508">
        <f t="shared" si="20"/>
        <v>0</v>
      </c>
      <c r="P170" s="508"/>
      <c r="Q170" s="508">
        <f t="shared" si="21"/>
        <v>0</v>
      </c>
      <c r="R170" s="508">
        <f t="shared" si="22"/>
        <v>0</v>
      </c>
      <c r="S170" s="508"/>
      <c r="T170" s="508"/>
      <c r="U170" s="508"/>
      <c r="V170" s="582"/>
      <c r="W170" s="10"/>
      <c r="Y170" s="49">
        <f t="shared" si="23"/>
        <v>0</v>
      </c>
      <c r="Z170" s="49">
        <f t="shared" si="24"/>
        <v>0</v>
      </c>
    </row>
    <row r="171" spans="1:26" x14ac:dyDescent="0.2">
      <c r="A171" s="94">
        <f t="shared" si="8"/>
        <v>156</v>
      </c>
      <c r="B171" s="437">
        <f t="shared" si="17"/>
        <v>0</v>
      </c>
      <c r="C171" s="438"/>
      <c r="D171" s="181"/>
      <c r="E171" s="181"/>
      <c r="F171" s="4"/>
      <c r="G171" s="60"/>
      <c r="H171" s="83"/>
      <c r="I171" s="9"/>
      <c r="J171" s="581"/>
      <c r="K171" s="362" t="str">
        <f t="shared" si="18"/>
        <v xml:space="preserve"> </v>
      </c>
      <c r="L171" s="589"/>
      <c r="M171" s="508"/>
      <c r="N171" s="508">
        <f t="shared" si="19"/>
        <v>0</v>
      </c>
      <c r="O171" s="508">
        <f t="shared" si="20"/>
        <v>0</v>
      </c>
      <c r="P171" s="508"/>
      <c r="Q171" s="508">
        <f t="shared" si="21"/>
        <v>0</v>
      </c>
      <c r="R171" s="508">
        <f t="shared" si="22"/>
        <v>0</v>
      </c>
      <c r="S171" s="508"/>
      <c r="T171" s="508"/>
      <c r="U171" s="508"/>
      <c r="V171" s="582"/>
      <c r="W171" s="10"/>
      <c r="Y171" s="49">
        <f t="shared" si="23"/>
        <v>0</v>
      </c>
      <c r="Z171" s="49">
        <f t="shared" si="24"/>
        <v>0</v>
      </c>
    </row>
    <row r="172" spans="1:26" x14ac:dyDescent="0.2">
      <c r="A172" s="94">
        <f t="shared" si="8"/>
        <v>157</v>
      </c>
      <c r="B172" s="437">
        <f t="shared" si="17"/>
        <v>0</v>
      </c>
      <c r="C172" s="438"/>
      <c r="D172" s="181"/>
      <c r="E172" s="181"/>
      <c r="F172" s="4"/>
      <c r="G172" s="60"/>
      <c r="H172" s="83"/>
      <c r="I172" s="9"/>
      <c r="J172" s="581"/>
      <c r="K172" s="362" t="str">
        <f t="shared" si="18"/>
        <v xml:space="preserve"> </v>
      </c>
      <c r="L172" s="589"/>
      <c r="M172" s="508"/>
      <c r="N172" s="508">
        <f t="shared" si="19"/>
        <v>0</v>
      </c>
      <c r="O172" s="508">
        <f t="shared" si="20"/>
        <v>0</v>
      </c>
      <c r="P172" s="508"/>
      <c r="Q172" s="508">
        <f t="shared" si="21"/>
        <v>0</v>
      </c>
      <c r="R172" s="508">
        <f t="shared" si="22"/>
        <v>0</v>
      </c>
      <c r="S172" s="508"/>
      <c r="T172" s="508"/>
      <c r="U172" s="508"/>
      <c r="V172" s="582"/>
      <c r="W172" s="10"/>
      <c r="Y172" s="49">
        <f t="shared" si="23"/>
        <v>0</v>
      </c>
      <c r="Z172" s="49">
        <f t="shared" si="24"/>
        <v>0</v>
      </c>
    </row>
    <row r="173" spans="1:26" x14ac:dyDescent="0.2">
      <c r="A173" s="94">
        <f t="shared" si="8"/>
        <v>158</v>
      </c>
      <c r="B173" s="437">
        <f t="shared" si="17"/>
        <v>0</v>
      </c>
      <c r="C173" s="438"/>
      <c r="D173" s="181"/>
      <c r="E173" s="181"/>
      <c r="F173" s="4"/>
      <c r="G173" s="60"/>
      <c r="H173" s="83"/>
      <c r="I173" s="9"/>
      <c r="J173" s="581"/>
      <c r="K173" s="362" t="str">
        <f t="shared" si="18"/>
        <v xml:space="preserve"> </v>
      </c>
      <c r="L173" s="589"/>
      <c r="M173" s="508"/>
      <c r="N173" s="508">
        <f t="shared" si="19"/>
        <v>0</v>
      </c>
      <c r="O173" s="508">
        <f t="shared" si="20"/>
        <v>0</v>
      </c>
      <c r="P173" s="508"/>
      <c r="Q173" s="508">
        <f t="shared" si="21"/>
        <v>0</v>
      </c>
      <c r="R173" s="508">
        <f t="shared" si="22"/>
        <v>0</v>
      </c>
      <c r="S173" s="508"/>
      <c r="T173" s="508"/>
      <c r="U173" s="508"/>
      <c r="V173" s="582"/>
      <c r="W173" s="10"/>
      <c r="Y173" s="49">
        <f t="shared" si="23"/>
        <v>0</v>
      </c>
      <c r="Z173" s="49">
        <f t="shared" si="24"/>
        <v>0</v>
      </c>
    </row>
    <row r="174" spans="1:26" x14ac:dyDescent="0.2">
      <c r="A174" s="94">
        <f t="shared" si="8"/>
        <v>159</v>
      </c>
      <c r="B174" s="437">
        <f t="shared" si="17"/>
        <v>0</v>
      </c>
      <c r="C174" s="438"/>
      <c r="D174" s="181"/>
      <c r="E174" s="181"/>
      <c r="F174" s="4"/>
      <c r="G174" s="60"/>
      <c r="H174" s="83"/>
      <c r="I174" s="9"/>
      <c r="J174" s="581"/>
      <c r="K174" s="362" t="str">
        <f t="shared" si="18"/>
        <v xml:space="preserve"> </v>
      </c>
      <c r="L174" s="589"/>
      <c r="M174" s="508"/>
      <c r="N174" s="508">
        <f t="shared" si="19"/>
        <v>0</v>
      </c>
      <c r="O174" s="508">
        <f t="shared" si="20"/>
        <v>0</v>
      </c>
      <c r="P174" s="508"/>
      <c r="Q174" s="508">
        <f t="shared" si="21"/>
        <v>0</v>
      </c>
      <c r="R174" s="508">
        <f t="shared" si="22"/>
        <v>0</v>
      </c>
      <c r="S174" s="508"/>
      <c r="T174" s="508"/>
      <c r="U174" s="508"/>
      <c r="V174" s="582"/>
      <c r="W174" s="10"/>
      <c r="Y174" s="49">
        <f t="shared" si="23"/>
        <v>0</v>
      </c>
      <c r="Z174" s="49">
        <f t="shared" si="24"/>
        <v>0</v>
      </c>
    </row>
    <row r="175" spans="1:26" x14ac:dyDescent="0.2">
      <c r="A175" s="94">
        <f t="shared" si="8"/>
        <v>160</v>
      </c>
      <c r="B175" s="437">
        <f t="shared" si="17"/>
        <v>0</v>
      </c>
      <c r="C175" s="438"/>
      <c r="D175" s="181"/>
      <c r="E175" s="181"/>
      <c r="F175" s="4"/>
      <c r="G175" s="60"/>
      <c r="H175" s="83"/>
      <c r="I175" s="9"/>
      <c r="J175" s="581"/>
      <c r="K175" s="362" t="str">
        <f t="shared" si="18"/>
        <v xml:space="preserve"> </v>
      </c>
      <c r="L175" s="589"/>
      <c r="M175" s="508"/>
      <c r="N175" s="508">
        <f t="shared" si="19"/>
        <v>0</v>
      </c>
      <c r="O175" s="508">
        <f t="shared" si="20"/>
        <v>0</v>
      </c>
      <c r="P175" s="508"/>
      <c r="Q175" s="508">
        <f t="shared" si="21"/>
        <v>0</v>
      </c>
      <c r="R175" s="508">
        <f t="shared" si="22"/>
        <v>0</v>
      </c>
      <c r="S175" s="508"/>
      <c r="T175" s="508"/>
      <c r="U175" s="508"/>
      <c r="V175" s="582"/>
      <c r="W175" s="10"/>
      <c r="Y175" s="49">
        <f t="shared" si="23"/>
        <v>0</v>
      </c>
      <c r="Z175" s="49">
        <f t="shared" si="24"/>
        <v>0</v>
      </c>
    </row>
    <row r="176" spans="1:26" x14ac:dyDescent="0.2">
      <c r="A176" s="94">
        <f t="shared" si="8"/>
        <v>161</v>
      </c>
      <c r="B176" s="437">
        <f t="shared" si="17"/>
        <v>0</v>
      </c>
      <c r="C176" s="438"/>
      <c r="D176" s="181"/>
      <c r="E176" s="181"/>
      <c r="F176" s="4"/>
      <c r="G176" s="60"/>
      <c r="H176" s="83"/>
      <c r="I176" s="9"/>
      <c r="J176" s="581"/>
      <c r="K176" s="362" t="str">
        <f t="shared" si="18"/>
        <v xml:space="preserve"> </v>
      </c>
      <c r="L176" s="589"/>
      <c r="M176" s="508"/>
      <c r="N176" s="508">
        <f t="shared" si="19"/>
        <v>0</v>
      </c>
      <c r="O176" s="508">
        <f t="shared" si="20"/>
        <v>0</v>
      </c>
      <c r="P176" s="508"/>
      <c r="Q176" s="508">
        <f t="shared" si="21"/>
        <v>0</v>
      </c>
      <c r="R176" s="508">
        <f t="shared" si="22"/>
        <v>0</v>
      </c>
      <c r="S176" s="508"/>
      <c r="T176" s="508"/>
      <c r="U176" s="508"/>
      <c r="V176" s="582"/>
      <c r="W176" s="10"/>
      <c r="Y176" s="49">
        <f t="shared" si="23"/>
        <v>0</v>
      </c>
      <c r="Z176" s="49">
        <f t="shared" si="24"/>
        <v>0</v>
      </c>
    </row>
    <row r="177" spans="1:26" x14ac:dyDescent="0.2">
      <c r="A177" s="94">
        <f t="shared" si="8"/>
        <v>162</v>
      </c>
      <c r="B177" s="437">
        <f t="shared" si="17"/>
        <v>0</v>
      </c>
      <c r="C177" s="438"/>
      <c r="D177" s="181"/>
      <c r="E177" s="181"/>
      <c r="F177" s="4"/>
      <c r="G177" s="60"/>
      <c r="H177" s="83"/>
      <c r="I177" s="9"/>
      <c r="J177" s="581"/>
      <c r="K177" s="362" t="str">
        <f t="shared" si="18"/>
        <v xml:space="preserve"> </v>
      </c>
      <c r="L177" s="589"/>
      <c r="M177" s="508"/>
      <c r="N177" s="508">
        <f t="shared" si="19"/>
        <v>0</v>
      </c>
      <c r="O177" s="508">
        <f t="shared" si="20"/>
        <v>0</v>
      </c>
      <c r="P177" s="508"/>
      <c r="Q177" s="508">
        <f t="shared" si="21"/>
        <v>0</v>
      </c>
      <c r="R177" s="508">
        <f t="shared" si="22"/>
        <v>0</v>
      </c>
      <c r="S177" s="508"/>
      <c r="T177" s="508"/>
      <c r="U177" s="508"/>
      <c r="V177" s="582"/>
      <c r="W177" s="10"/>
      <c r="Y177" s="49">
        <f t="shared" si="23"/>
        <v>0</v>
      </c>
      <c r="Z177" s="49">
        <f t="shared" si="24"/>
        <v>0</v>
      </c>
    </row>
    <row r="178" spans="1:26" x14ac:dyDescent="0.2">
      <c r="A178" s="94">
        <f t="shared" si="8"/>
        <v>163</v>
      </c>
      <c r="B178" s="437">
        <f t="shared" si="17"/>
        <v>0</v>
      </c>
      <c r="C178" s="438"/>
      <c r="D178" s="181"/>
      <c r="E178" s="181"/>
      <c r="F178" s="4"/>
      <c r="G178" s="60"/>
      <c r="H178" s="83"/>
      <c r="I178" s="9"/>
      <c r="J178" s="581"/>
      <c r="K178" s="362" t="str">
        <f t="shared" si="18"/>
        <v xml:space="preserve"> </v>
      </c>
      <c r="L178" s="589"/>
      <c r="M178" s="508"/>
      <c r="N178" s="508">
        <f t="shared" si="19"/>
        <v>0</v>
      </c>
      <c r="O178" s="508">
        <f t="shared" si="20"/>
        <v>0</v>
      </c>
      <c r="P178" s="508"/>
      <c r="Q178" s="508">
        <f t="shared" si="21"/>
        <v>0</v>
      </c>
      <c r="R178" s="508">
        <f t="shared" si="22"/>
        <v>0</v>
      </c>
      <c r="S178" s="508"/>
      <c r="T178" s="508"/>
      <c r="U178" s="508"/>
      <c r="V178" s="582"/>
      <c r="W178" s="10"/>
      <c r="Y178" s="49">
        <f t="shared" si="23"/>
        <v>0</v>
      </c>
      <c r="Z178" s="49">
        <f t="shared" si="24"/>
        <v>0</v>
      </c>
    </row>
    <row r="179" spans="1:26" x14ac:dyDescent="0.2">
      <c r="A179" s="94">
        <f t="shared" si="8"/>
        <v>164</v>
      </c>
      <c r="B179" s="437">
        <f t="shared" si="17"/>
        <v>0</v>
      </c>
      <c r="C179" s="438"/>
      <c r="D179" s="181"/>
      <c r="E179" s="181"/>
      <c r="F179" s="4"/>
      <c r="G179" s="60"/>
      <c r="H179" s="83"/>
      <c r="I179" s="9"/>
      <c r="J179" s="581"/>
      <c r="K179" s="362" t="str">
        <f t="shared" si="18"/>
        <v xml:space="preserve"> </v>
      </c>
      <c r="L179" s="589"/>
      <c r="M179" s="508"/>
      <c r="N179" s="508">
        <f t="shared" si="19"/>
        <v>0</v>
      </c>
      <c r="O179" s="508">
        <f t="shared" si="20"/>
        <v>0</v>
      </c>
      <c r="P179" s="508"/>
      <c r="Q179" s="508">
        <f t="shared" si="21"/>
        <v>0</v>
      </c>
      <c r="R179" s="508">
        <f t="shared" si="22"/>
        <v>0</v>
      </c>
      <c r="S179" s="508"/>
      <c r="T179" s="508"/>
      <c r="U179" s="508"/>
      <c r="V179" s="582"/>
      <c r="W179" s="10"/>
      <c r="Y179" s="49">
        <f t="shared" si="23"/>
        <v>0</v>
      </c>
      <c r="Z179" s="49">
        <f t="shared" si="24"/>
        <v>0</v>
      </c>
    </row>
    <row r="180" spans="1:26" x14ac:dyDescent="0.2">
      <c r="A180" s="94">
        <f t="shared" si="8"/>
        <v>165</v>
      </c>
      <c r="B180" s="437">
        <f t="shared" si="17"/>
        <v>0</v>
      </c>
      <c r="C180" s="438"/>
      <c r="D180" s="181"/>
      <c r="E180" s="181"/>
      <c r="F180" s="4"/>
      <c r="G180" s="60"/>
      <c r="H180" s="83"/>
      <c r="I180" s="9"/>
      <c r="J180" s="581"/>
      <c r="K180" s="362" t="str">
        <f t="shared" si="18"/>
        <v xml:space="preserve"> </v>
      </c>
      <c r="L180" s="589"/>
      <c r="M180" s="508"/>
      <c r="N180" s="508">
        <f t="shared" si="19"/>
        <v>0</v>
      </c>
      <c r="O180" s="508">
        <f t="shared" si="20"/>
        <v>0</v>
      </c>
      <c r="P180" s="508"/>
      <c r="Q180" s="508">
        <f t="shared" si="21"/>
        <v>0</v>
      </c>
      <c r="R180" s="508">
        <f t="shared" si="22"/>
        <v>0</v>
      </c>
      <c r="S180" s="508"/>
      <c r="T180" s="508"/>
      <c r="U180" s="508"/>
      <c r="V180" s="582"/>
      <c r="W180" s="10"/>
      <c r="Y180" s="49">
        <f t="shared" si="23"/>
        <v>0</v>
      </c>
      <c r="Z180" s="49">
        <f t="shared" si="24"/>
        <v>0</v>
      </c>
    </row>
    <row r="181" spans="1:26" x14ac:dyDescent="0.2">
      <c r="A181" s="94">
        <f t="shared" si="8"/>
        <v>166</v>
      </c>
      <c r="B181" s="437">
        <f t="shared" si="17"/>
        <v>0</v>
      </c>
      <c r="C181" s="438"/>
      <c r="D181" s="181"/>
      <c r="E181" s="181"/>
      <c r="F181" s="4"/>
      <c r="G181" s="60"/>
      <c r="H181" s="83"/>
      <c r="I181" s="9"/>
      <c r="J181" s="581"/>
      <c r="K181" s="362" t="str">
        <f t="shared" si="18"/>
        <v xml:space="preserve"> </v>
      </c>
      <c r="L181" s="589"/>
      <c r="M181" s="508"/>
      <c r="N181" s="508">
        <f t="shared" si="19"/>
        <v>0</v>
      </c>
      <c r="O181" s="508">
        <f t="shared" si="20"/>
        <v>0</v>
      </c>
      <c r="P181" s="508"/>
      <c r="Q181" s="508">
        <f t="shared" si="21"/>
        <v>0</v>
      </c>
      <c r="R181" s="508">
        <f t="shared" si="22"/>
        <v>0</v>
      </c>
      <c r="S181" s="508"/>
      <c r="T181" s="508"/>
      <c r="U181" s="508"/>
      <c r="V181" s="582"/>
      <c r="W181" s="10"/>
      <c r="Y181" s="49">
        <f t="shared" si="23"/>
        <v>0</v>
      </c>
      <c r="Z181" s="49">
        <f t="shared" si="24"/>
        <v>0</v>
      </c>
    </row>
    <row r="182" spans="1:26" x14ac:dyDescent="0.2">
      <c r="A182" s="94">
        <f t="shared" si="8"/>
        <v>167</v>
      </c>
      <c r="B182" s="437">
        <f t="shared" si="17"/>
        <v>0</v>
      </c>
      <c r="C182" s="438"/>
      <c r="D182" s="181"/>
      <c r="E182" s="181"/>
      <c r="F182" s="4"/>
      <c r="G182" s="60"/>
      <c r="H182" s="83"/>
      <c r="I182" s="9"/>
      <c r="J182" s="581"/>
      <c r="K182" s="362" t="str">
        <f t="shared" si="18"/>
        <v xml:space="preserve"> </v>
      </c>
      <c r="L182" s="589"/>
      <c r="M182" s="508"/>
      <c r="N182" s="508">
        <f t="shared" si="19"/>
        <v>0</v>
      </c>
      <c r="O182" s="508">
        <f t="shared" si="20"/>
        <v>0</v>
      </c>
      <c r="P182" s="508"/>
      <c r="Q182" s="508">
        <f t="shared" si="21"/>
        <v>0</v>
      </c>
      <c r="R182" s="508">
        <f t="shared" si="22"/>
        <v>0</v>
      </c>
      <c r="S182" s="508"/>
      <c r="T182" s="508"/>
      <c r="U182" s="508"/>
      <c r="V182" s="582"/>
      <c r="W182" s="10"/>
      <c r="Y182" s="49">
        <f t="shared" si="23"/>
        <v>0</v>
      </c>
      <c r="Z182" s="49">
        <f t="shared" si="24"/>
        <v>0</v>
      </c>
    </row>
    <row r="183" spans="1:26" x14ac:dyDescent="0.2">
      <c r="A183" s="94">
        <f t="shared" si="8"/>
        <v>168</v>
      </c>
      <c r="B183" s="437">
        <f t="shared" si="17"/>
        <v>0</v>
      </c>
      <c r="C183" s="438"/>
      <c r="D183" s="181"/>
      <c r="E183" s="181"/>
      <c r="F183" s="4"/>
      <c r="G183" s="60"/>
      <c r="H183" s="83"/>
      <c r="I183" s="9"/>
      <c r="J183" s="581"/>
      <c r="K183" s="362" t="str">
        <f t="shared" si="18"/>
        <v xml:space="preserve"> </v>
      </c>
      <c r="L183" s="589"/>
      <c r="M183" s="508"/>
      <c r="N183" s="508">
        <f t="shared" si="19"/>
        <v>0</v>
      </c>
      <c r="O183" s="508">
        <f t="shared" si="20"/>
        <v>0</v>
      </c>
      <c r="P183" s="508"/>
      <c r="Q183" s="508">
        <f t="shared" si="21"/>
        <v>0</v>
      </c>
      <c r="R183" s="508">
        <f t="shared" si="22"/>
        <v>0</v>
      </c>
      <c r="S183" s="508"/>
      <c r="T183" s="508"/>
      <c r="U183" s="508"/>
      <c r="V183" s="582"/>
      <c r="W183" s="10"/>
      <c r="Y183" s="49">
        <f t="shared" si="23"/>
        <v>0</v>
      </c>
      <c r="Z183" s="49">
        <f t="shared" si="24"/>
        <v>0</v>
      </c>
    </row>
    <row r="184" spans="1:26" x14ac:dyDescent="0.2">
      <c r="A184" s="94">
        <f t="shared" si="8"/>
        <v>169</v>
      </c>
      <c r="B184" s="437">
        <f t="shared" si="17"/>
        <v>0</v>
      </c>
      <c r="C184" s="438"/>
      <c r="D184" s="181"/>
      <c r="E184" s="181"/>
      <c r="F184" s="4"/>
      <c r="G184" s="60"/>
      <c r="H184" s="83"/>
      <c r="I184" s="9"/>
      <c r="J184" s="581"/>
      <c r="K184" s="362" t="str">
        <f t="shared" si="18"/>
        <v xml:space="preserve"> </v>
      </c>
      <c r="L184" s="589"/>
      <c r="M184" s="508"/>
      <c r="N184" s="508">
        <f t="shared" si="19"/>
        <v>0</v>
      </c>
      <c r="O184" s="508">
        <f t="shared" si="20"/>
        <v>0</v>
      </c>
      <c r="P184" s="508"/>
      <c r="Q184" s="508">
        <f t="shared" si="21"/>
        <v>0</v>
      </c>
      <c r="R184" s="508">
        <f t="shared" si="22"/>
        <v>0</v>
      </c>
      <c r="S184" s="508"/>
      <c r="T184" s="508"/>
      <c r="U184" s="508"/>
      <c r="V184" s="582"/>
      <c r="W184" s="10"/>
      <c r="Y184" s="49">
        <f t="shared" si="23"/>
        <v>0</v>
      </c>
      <c r="Z184" s="49">
        <f t="shared" si="24"/>
        <v>0</v>
      </c>
    </row>
    <row r="185" spans="1:26" x14ac:dyDescent="0.2">
      <c r="A185" s="94">
        <f t="shared" si="8"/>
        <v>170</v>
      </c>
      <c r="B185" s="437">
        <f t="shared" si="17"/>
        <v>0</v>
      </c>
      <c r="C185" s="438"/>
      <c r="D185" s="181"/>
      <c r="E185" s="181"/>
      <c r="F185" s="4"/>
      <c r="G185" s="60"/>
      <c r="H185" s="83"/>
      <c r="I185" s="9"/>
      <c r="J185" s="581"/>
      <c r="K185" s="362" t="str">
        <f t="shared" si="18"/>
        <v xml:space="preserve"> </v>
      </c>
      <c r="L185" s="589"/>
      <c r="M185" s="508"/>
      <c r="N185" s="508">
        <f t="shared" si="19"/>
        <v>0</v>
      </c>
      <c r="O185" s="508">
        <f t="shared" si="20"/>
        <v>0</v>
      </c>
      <c r="P185" s="508"/>
      <c r="Q185" s="508">
        <f t="shared" si="21"/>
        <v>0</v>
      </c>
      <c r="R185" s="508">
        <f t="shared" si="22"/>
        <v>0</v>
      </c>
      <c r="S185" s="508"/>
      <c r="T185" s="508"/>
      <c r="U185" s="508"/>
      <c r="V185" s="582"/>
      <c r="W185" s="10"/>
      <c r="Y185" s="49">
        <f t="shared" si="23"/>
        <v>0</v>
      </c>
      <c r="Z185" s="49">
        <f t="shared" si="24"/>
        <v>0</v>
      </c>
    </row>
    <row r="186" spans="1:26" x14ac:dyDescent="0.2">
      <c r="A186" s="94">
        <f t="shared" si="8"/>
        <v>171</v>
      </c>
      <c r="B186" s="437">
        <f t="shared" si="17"/>
        <v>0</v>
      </c>
      <c r="C186" s="438"/>
      <c r="D186" s="181"/>
      <c r="E186" s="181"/>
      <c r="F186" s="4"/>
      <c r="G186" s="60"/>
      <c r="H186" s="83"/>
      <c r="I186" s="9"/>
      <c r="J186" s="581"/>
      <c r="K186" s="362" t="str">
        <f t="shared" si="18"/>
        <v xml:space="preserve"> </v>
      </c>
      <c r="L186" s="589"/>
      <c r="M186" s="508"/>
      <c r="N186" s="508">
        <f t="shared" si="19"/>
        <v>0</v>
      </c>
      <c r="O186" s="508">
        <f t="shared" si="20"/>
        <v>0</v>
      </c>
      <c r="P186" s="508"/>
      <c r="Q186" s="508">
        <f t="shared" si="21"/>
        <v>0</v>
      </c>
      <c r="R186" s="508">
        <f t="shared" si="22"/>
        <v>0</v>
      </c>
      <c r="S186" s="508"/>
      <c r="T186" s="508"/>
      <c r="U186" s="508"/>
      <c r="V186" s="582"/>
      <c r="W186" s="10"/>
      <c r="Y186" s="49">
        <f t="shared" si="23"/>
        <v>0</v>
      </c>
      <c r="Z186" s="49">
        <f t="shared" si="24"/>
        <v>0</v>
      </c>
    </row>
    <row r="187" spans="1:26" x14ac:dyDescent="0.2">
      <c r="A187" s="94">
        <f t="shared" si="8"/>
        <v>172</v>
      </c>
      <c r="B187" s="437">
        <f t="shared" si="17"/>
        <v>0</v>
      </c>
      <c r="C187" s="438"/>
      <c r="D187" s="181"/>
      <c r="E187" s="181"/>
      <c r="F187" s="4"/>
      <c r="G187" s="60"/>
      <c r="H187" s="83"/>
      <c r="I187" s="9"/>
      <c r="J187" s="581"/>
      <c r="K187" s="362" t="str">
        <f t="shared" si="18"/>
        <v xml:space="preserve"> </v>
      </c>
      <c r="L187" s="589"/>
      <c r="M187" s="508"/>
      <c r="N187" s="508">
        <f t="shared" si="19"/>
        <v>0</v>
      </c>
      <c r="O187" s="508">
        <f t="shared" si="20"/>
        <v>0</v>
      </c>
      <c r="P187" s="508"/>
      <c r="Q187" s="508">
        <f t="shared" si="21"/>
        <v>0</v>
      </c>
      <c r="R187" s="508">
        <f t="shared" si="22"/>
        <v>0</v>
      </c>
      <c r="S187" s="508"/>
      <c r="T187" s="508"/>
      <c r="U187" s="508"/>
      <c r="V187" s="582"/>
      <c r="W187" s="10"/>
      <c r="Y187" s="49">
        <f t="shared" si="23"/>
        <v>0</v>
      </c>
      <c r="Z187" s="49">
        <f t="shared" si="24"/>
        <v>0</v>
      </c>
    </row>
    <row r="188" spans="1:26" x14ac:dyDescent="0.2">
      <c r="A188" s="94">
        <f t="shared" si="8"/>
        <v>173</v>
      </c>
      <c r="B188" s="437">
        <f t="shared" si="17"/>
        <v>0</v>
      </c>
      <c r="C188" s="438"/>
      <c r="D188" s="181"/>
      <c r="E188" s="181"/>
      <c r="F188" s="4"/>
      <c r="G188" s="60"/>
      <c r="H188" s="83"/>
      <c r="I188" s="9"/>
      <c r="J188" s="581"/>
      <c r="K188" s="362" t="str">
        <f t="shared" si="18"/>
        <v xml:space="preserve"> </v>
      </c>
      <c r="L188" s="589"/>
      <c r="M188" s="508"/>
      <c r="N188" s="508">
        <f t="shared" si="19"/>
        <v>0</v>
      </c>
      <c r="O188" s="508">
        <f t="shared" si="20"/>
        <v>0</v>
      </c>
      <c r="P188" s="508"/>
      <c r="Q188" s="508">
        <f t="shared" si="21"/>
        <v>0</v>
      </c>
      <c r="R188" s="508">
        <f t="shared" si="22"/>
        <v>0</v>
      </c>
      <c r="S188" s="508"/>
      <c r="T188" s="508"/>
      <c r="U188" s="508"/>
      <c r="V188" s="582"/>
      <c r="W188" s="10"/>
      <c r="Y188" s="49">
        <f t="shared" si="23"/>
        <v>0</v>
      </c>
      <c r="Z188" s="49">
        <f t="shared" si="24"/>
        <v>0</v>
      </c>
    </row>
    <row r="189" spans="1:26" x14ac:dyDescent="0.2">
      <c r="A189" s="94">
        <f t="shared" si="8"/>
        <v>174</v>
      </c>
      <c r="B189" s="437">
        <f t="shared" si="17"/>
        <v>0</v>
      </c>
      <c r="C189" s="438"/>
      <c r="D189" s="181"/>
      <c r="E189" s="181"/>
      <c r="F189" s="4"/>
      <c r="G189" s="60"/>
      <c r="H189" s="83"/>
      <c r="I189" s="9"/>
      <c r="J189" s="581"/>
      <c r="K189" s="362" t="str">
        <f t="shared" si="18"/>
        <v xml:space="preserve"> </v>
      </c>
      <c r="L189" s="589"/>
      <c r="M189" s="508"/>
      <c r="N189" s="508">
        <f t="shared" si="19"/>
        <v>0</v>
      </c>
      <c r="O189" s="508">
        <f t="shared" si="20"/>
        <v>0</v>
      </c>
      <c r="P189" s="508"/>
      <c r="Q189" s="508">
        <f t="shared" si="21"/>
        <v>0</v>
      </c>
      <c r="R189" s="508">
        <f t="shared" si="22"/>
        <v>0</v>
      </c>
      <c r="S189" s="508"/>
      <c r="T189" s="508"/>
      <c r="U189" s="508"/>
      <c r="V189" s="582"/>
      <c r="W189" s="10"/>
      <c r="Y189" s="49">
        <f t="shared" si="23"/>
        <v>0</v>
      </c>
      <c r="Z189" s="49">
        <f t="shared" si="24"/>
        <v>0</v>
      </c>
    </row>
    <row r="190" spans="1:26" x14ac:dyDescent="0.2">
      <c r="A190" s="94">
        <f t="shared" si="8"/>
        <v>175</v>
      </c>
      <c r="B190" s="437">
        <f t="shared" si="17"/>
        <v>0</v>
      </c>
      <c r="C190" s="438"/>
      <c r="D190" s="181"/>
      <c r="E190" s="181"/>
      <c r="F190" s="4"/>
      <c r="G190" s="60"/>
      <c r="H190" s="83"/>
      <c r="I190" s="9"/>
      <c r="J190" s="581"/>
      <c r="K190" s="362" t="str">
        <f t="shared" si="18"/>
        <v xml:space="preserve"> </v>
      </c>
      <c r="L190" s="589"/>
      <c r="M190" s="508"/>
      <c r="N190" s="508">
        <f t="shared" si="19"/>
        <v>0</v>
      </c>
      <c r="O190" s="508">
        <f t="shared" si="20"/>
        <v>0</v>
      </c>
      <c r="P190" s="508"/>
      <c r="Q190" s="508">
        <f t="shared" si="21"/>
        <v>0</v>
      </c>
      <c r="R190" s="508">
        <f t="shared" si="22"/>
        <v>0</v>
      </c>
      <c r="S190" s="508"/>
      <c r="T190" s="508"/>
      <c r="U190" s="508"/>
      <c r="V190" s="582"/>
      <c r="W190" s="10"/>
      <c r="Y190" s="49">
        <f t="shared" si="23"/>
        <v>0</v>
      </c>
      <c r="Z190" s="49">
        <f t="shared" si="24"/>
        <v>0</v>
      </c>
    </row>
    <row r="191" spans="1:26" x14ac:dyDescent="0.2">
      <c r="A191" s="94">
        <f t="shared" si="8"/>
        <v>176</v>
      </c>
      <c r="B191" s="437">
        <f t="shared" si="17"/>
        <v>0</v>
      </c>
      <c r="C191" s="438"/>
      <c r="D191" s="181"/>
      <c r="E191" s="181"/>
      <c r="F191" s="4"/>
      <c r="G191" s="60"/>
      <c r="H191" s="83"/>
      <c r="I191" s="9"/>
      <c r="J191" s="581"/>
      <c r="K191" s="362" t="str">
        <f t="shared" si="18"/>
        <v xml:space="preserve"> </v>
      </c>
      <c r="L191" s="589"/>
      <c r="M191" s="508"/>
      <c r="N191" s="508">
        <f t="shared" si="19"/>
        <v>0</v>
      </c>
      <c r="O191" s="508">
        <f t="shared" si="20"/>
        <v>0</v>
      </c>
      <c r="P191" s="508"/>
      <c r="Q191" s="508">
        <f t="shared" si="21"/>
        <v>0</v>
      </c>
      <c r="R191" s="508">
        <f t="shared" si="22"/>
        <v>0</v>
      </c>
      <c r="S191" s="508"/>
      <c r="T191" s="508"/>
      <c r="U191" s="508"/>
      <c r="V191" s="582"/>
      <c r="W191" s="10"/>
      <c r="Y191" s="49">
        <f t="shared" si="23"/>
        <v>0</v>
      </c>
      <c r="Z191" s="49">
        <f t="shared" si="24"/>
        <v>0</v>
      </c>
    </row>
    <row r="192" spans="1:26" x14ac:dyDescent="0.2">
      <c r="A192" s="94">
        <f t="shared" si="8"/>
        <v>177</v>
      </c>
      <c r="B192" s="437">
        <f t="shared" si="17"/>
        <v>0</v>
      </c>
      <c r="C192" s="438"/>
      <c r="D192" s="181"/>
      <c r="E192" s="181"/>
      <c r="F192" s="4"/>
      <c r="G192" s="60"/>
      <c r="H192" s="83"/>
      <c r="I192" s="9"/>
      <c r="J192" s="581"/>
      <c r="K192" s="362" t="str">
        <f t="shared" si="18"/>
        <v xml:space="preserve"> </v>
      </c>
      <c r="L192" s="589"/>
      <c r="M192" s="508"/>
      <c r="N192" s="508">
        <f t="shared" si="19"/>
        <v>0</v>
      </c>
      <c r="O192" s="508">
        <f t="shared" si="20"/>
        <v>0</v>
      </c>
      <c r="P192" s="508"/>
      <c r="Q192" s="508">
        <f t="shared" si="21"/>
        <v>0</v>
      </c>
      <c r="R192" s="508">
        <f t="shared" si="22"/>
        <v>0</v>
      </c>
      <c r="S192" s="508"/>
      <c r="T192" s="508"/>
      <c r="U192" s="508"/>
      <c r="V192" s="582"/>
      <c r="W192" s="10"/>
      <c r="Y192" s="49">
        <f t="shared" si="23"/>
        <v>0</v>
      </c>
      <c r="Z192" s="49">
        <f t="shared" si="24"/>
        <v>0</v>
      </c>
    </row>
    <row r="193" spans="1:26" x14ac:dyDescent="0.2">
      <c r="A193" s="94">
        <f t="shared" si="8"/>
        <v>178</v>
      </c>
      <c r="B193" s="437">
        <f t="shared" si="17"/>
        <v>0</v>
      </c>
      <c r="C193" s="438"/>
      <c r="D193" s="181"/>
      <c r="E193" s="181"/>
      <c r="F193" s="4"/>
      <c r="G193" s="60"/>
      <c r="H193" s="83"/>
      <c r="I193" s="9"/>
      <c r="J193" s="581"/>
      <c r="K193" s="362" t="str">
        <f t="shared" si="18"/>
        <v xml:space="preserve"> </v>
      </c>
      <c r="L193" s="589"/>
      <c r="M193" s="508"/>
      <c r="N193" s="508">
        <f t="shared" si="19"/>
        <v>0</v>
      </c>
      <c r="O193" s="508">
        <f t="shared" si="20"/>
        <v>0</v>
      </c>
      <c r="P193" s="508"/>
      <c r="Q193" s="508">
        <f t="shared" si="21"/>
        <v>0</v>
      </c>
      <c r="R193" s="508">
        <f t="shared" si="22"/>
        <v>0</v>
      </c>
      <c r="S193" s="508"/>
      <c r="T193" s="508"/>
      <c r="U193" s="508"/>
      <c r="V193" s="582"/>
      <c r="W193" s="10"/>
      <c r="Y193" s="49">
        <f t="shared" si="23"/>
        <v>0</v>
      </c>
      <c r="Z193" s="49">
        <f t="shared" si="24"/>
        <v>0</v>
      </c>
    </row>
    <row r="194" spans="1:26" x14ac:dyDescent="0.2">
      <c r="A194" s="94">
        <f t="shared" si="8"/>
        <v>179</v>
      </c>
      <c r="B194" s="437">
        <f t="shared" si="17"/>
        <v>0</v>
      </c>
      <c r="C194" s="438"/>
      <c r="D194" s="181"/>
      <c r="E194" s="181"/>
      <c r="F194" s="4"/>
      <c r="G194" s="60"/>
      <c r="H194" s="83"/>
      <c r="I194" s="9"/>
      <c r="J194" s="581"/>
      <c r="K194" s="362" t="str">
        <f t="shared" si="18"/>
        <v xml:space="preserve"> </v>
      </c>
      <c r="L194" s="589"/>
      <c r="M194" s="508"/>
      <c r="N194" s="508">
        <f t="shared" si="19"/>
        <v>0</v>
      </c>
      <c r="O194" s="508">
        <f t="shared" si="20"/>
        <v>0</v>
      </c>
      <c r="P194" s="508"/>
      <c r="Q194" s="508">
        <f t="shared" si="21"/>
        <v>0</v>
      </c>
      <c r="R194" s="508">
        <f t="shared" si="22"/>
        <v>0</v>
      </c>
      <c r="S194" s="508"/>
      <c r="T194" s="508"/>
      <c r="U194" s="508"/>
      <c r="V194" s="582"/>
      <c r="W194" s="10"/>
      <c r="Y194" s="49">
        <f t="shared" si="23"/>
        <v>0</v>
      </c>
      <c r="Z194" s="49">
        <f t="shared" si="24"/>
        <v>0</v>
      </c>
    </row>
    <row r="195" spans="1:26" x14ac:dyDescent="0.2">
      <c r="A195" s="94">
        <f t="shared" si="8"/>
        <v>180</v>
      </c>
      <c r="B195" s="437">
        <f t="shared" si="17"/>
        <v>0</v>
      </c>
      <c r="C195" s="438"/>
      <c r="D195" s="181"/>
      <c r="E195" s="181"/>
      <c r="F195" s="4"/>
      <c r="G195" s="60"/>
      <c r="H195" s="83"/>
      <c r="I195" s="9"/>
      <c r="J195" s="581"/>
      <c r="K195" s="362" t="str">
        <f t="shared" si="18"/>
        <v xml:space="preserve"> </v>
      </c>
      <c r="L195" s="589"/>
      <c r="M195" s="508"/>
      <c r="N195" s="508">
        <f t="shared" si="19"/>
        <v>0</v>
      </c>
      <c r="O195" s="508">
        <f t="shared" si="20"/>
        <v>0</v>
      </c>
      <c r="P195" s="508"/>
      <c r="Q195" s="508">
        <f t="shared" si="21"/>
        <v>0</v>
      </c>
      <c r="R195" s="508">
        <f t="shared" si="22"/>
        <v>0</v>
      </c>
      <c r="S195" s="508"/>
      <c r="T195" s="508"/>
      <c r="U195" s="508"/>
      <c r="V195" s="582"/>
      <c r="W195" s="10"/>
      <c r="Y195" s="49">
        <f t="shared" si="23"/>
        <v>0</v>
      </c>
      <c r="Z195" s="49">
        <f t="shared" si="24"/>
        <v>0</v>
      </c>
    </row>
    <row r="196" spans="1:26" x14ac:dyDescent="0.2">
      <c r="A196" s="94">
        <f t="shared" si="8"/>
        <v>181</v>
      </c>
      <c r="B196" s="437">
        <f t="shared" si="17"/>
        <v>0</v>
      </c>
      <c r="C196" s="438"/>
      <c r="D196" s="181"/>
      <c r="E196" s="181"/>
      <c r="F196" s="4"/>
      <c r="G196" s="60"/>
      <c r="H196" s="83"/>
      <c r="I196" s="9"/>
      <c r="J196" s="581"/>
      <c r="K196" s="362" t="str">
        <f t="shared" si="18"/>
        <v xml:space="preserve"> </v>
      </c>
      <c r="L196" s="589"/>
      <c r="M196" s="508"/>
      <c r="N196" s="508">
        <f t="shared" si="19"/>
        <v>0</v>
      </c>
      <c r="O196" s="508">
        <f t="shared" si="20"/>
        <v>0</v>
      </c>
      <c r="P196" s="508"/>
      <c r="Q196" s="508">
        <f t="shared" si="21"/>
        <v>0</v>
      </c>
      <c r="R196" s="508">
        <f t="shared" si="22"/>
        <v>0</v>
      </c>
      <c r="S196" s="508"/>
      <c r="T196" s="508"/>
      <c r="U196" s="508"/>
      <c r="V196" s="582"/>
      <c r="W196" s="10"/>
      <c r="Y196" s="49">
        <f t="shared" si="23"/>
        <v>0</v>
      </c>
      <c r="Z196" s="49">
        <f t="shared" si="24"/>
        <v>0</v>
      </c>
    </row>
    <row r="197" spans="1:26" x14ac:dyDescent="0.2">
      <c r="A197" s="94">
        <f t="shared" si="8"/>
        <v>182</v>
      </c>
      <c r="B197" s="437">
        <f t="shared" si="17"/>
        <v>0</v>
      </c>
      <c r="C197" s="438"/>
      <c r="D197" s="181"/>
      <c r="E197" s="181"/>
      <c r="F197" s="4"/>
      <c r="G197" s="60"/>
      <c r="H197" s="83"/>
      <c r="I197" s="9"/>
      <c r="J197" s="581"/>
      <c r="K197" s="362" t="str">
        <f t="shared" si="18"/>
        <v xml:space="preserve"> </v>
      </c>
      <c r="L197" s="589"/>
      <c r="M197" s="508"/>
      <c r="N197" s="508">
        <f t="shared" si="19"/>
        <v>0</v>
      </c>
      <c r="O197" s="508">
        <f t="shared" si="20"/>
        <v>0</v>
      </c>
      <c r="P197" s="508"/>
      <c r="Q197" s="508">
        <f t="shared" si="21"/>
        <v>0</v>
      </c>
      <c r="R197" s="508">
        <f t="shared" si="22"/>
        <v>0</v>
      </c>
      <c r="S197" s="508"/>
      <c r="T197" s="508"/>
      <c r="U197" s="508"/>
      <c r="V197" s="582"/>
      <c r="W197" s="10"/>
      <c r="Y197" s="49">
        <f t="shared" si="23"/>
        <v>0</v>
      </c>
      <c r="Z197" s="49">
        <f t="shared" si="24"/>
        <v>0</v>
      </c>
    </row>
    <row r="198" spans="1:26" x14ac:dyDescent="0.2">
      <c r="A198" s="94">
        <f t="shared" si="8"/>
        <v>183</v>
      </c>
      <c r="B198" s="437">
        <f t="shared" si="17"/>
        <v>0</v>
      </c>
      <c r="C198" s="438"/>
      <c r="D198" s="181"/>
      <c r="E198" s="181"/>
      <c r="F198" s="4"/>
      <c r="G198" s="60"/>
      <c r="H198" s="83"/>
      <c r="I198" s="9"/>
      <c r="J198" s="581"/>
      <c r="K198" s="362" t="str">
        <f t="shared" si="18"/>
        <v xml:space="preserve"> </v>
      </c>
      <c r="L198" s="589"/>
      <c r="M198" s="508"/>
      <c r="N198" s="508">
        <f t="shared" si="19"/>
        <v>0</v>
      </c>
      <c r="O198" s="508">
        <f t="shared" si="20"/>
        <v>0</v>
      </c>
      <c r="P198" s="508"/>
      <c r="Q198" s="508">
        <f t="shared" si="21"/>
        <v>0</v>
      </c>
      <c r="R198" s="508">
        <f t="shared" si="22"/>
        <v>0</v>
      </c>
      <c r="S198" s="508"/>
      <c r="T198" s="508"/>
      <c r="U198" s="508"/>
      <c r="V198" s="582"/>
      <c r="W198" s="10"/>
      <c r="Y198" s="49">
        <f t="shared" si="23"/>
        <v>0</v>
      </c>
      <c r="Z198" s="49">
        <f t="shared" si="24"/>
        <v>0</v>
      </c>
    </row>
    <row r="199" spans="1:26" x14ac:dyDescent="0.2">
      <c r="A199" s="94">
        <f t="shared" si="8"/>
        <v>184</v>
      </c>
      <c r="B199" s="437">
        <f t="shared" si="17"/>
        <v>0</v>
      </c>
      <c r="C199" s="438"/>
      <c r="D199" s="181"/>
      <c r="E199" s="181"/>
      <c r="F199" s="4"/>
      <c r="G199" s="60"/>
      <c r="H199" s="83"/>
      <c r="I199" s="9"/>
      <c r="J199" s="581"/>
      <c r="K199" s="362" t="str">
        <f t="shared" si="18"/>
        <v xml:space="preserve"> </v>
      </c>
      <c r="L199" s="589"/>
      <c r="M199" s="508"/>
      <c r="N199" s="508">
        <f t="shared" si="19"/>
        <v>0</v>
      </c>
      <c r="O199" s="508">
        <f t="shared" si="20"/>
        <v>0</v>
      </c>
      <c r="P199" s="508"/>
      <c r="Q199" s="508">
        <f t="shared" si="21"/>
        <v>0</v>
      </c>
      <c r="R199" s="508">
        <f t="shared" si="22"/>
        <v>0</v>
      </c>
      <c r="S199" s="508"/>
      <c r="T199" s="508"/>
      <c r="U199" s="508"/>
      <c r="V199" s="582"/>
      <c r="W199" s="10"/>
      <c r="Y199" s="49">
        <f t="shared" si="23"/>
        <v>0</v>
      </c>
      <c r="Z199" s="49">
        <f t="shared" si="24"/>
        <v>0</v>
      </c>
    </row>
    <row r="200" spans="1:26" x14ac:dyDescent="0.2">
      <c r="A200" s="94">
        <f t="shared" si="8"/>
        <v>185</v>
      </c>
      <c r="B200" s="437">
        <f t="shared" si="17"/>
        <v>0</v>
      </c>
      <c r="C200" s="438"/>
      <c r="D200" s="181"/>
      <c r="E200" s="181"/>
      <c r="F200" s="4"/>
      <c r="G200" s="60"/>
      <c r="H200" s="83"/>
      <c r="I200" s="9"/>
      <c r="J200" s="581"/>
      <c r="K200" s="362" t="str">
        <f t="shared" si="18"/>
        <v xml:space="preserve"> </v>
      </c>
      <c r="L200" s="589"/>
      <c r="M200" s="508"/>
      <c r="N200" s="508">
        <f t="shared" si="19"/>
        <v>0</v>
      </c>
      <c r="O200" s="508">
        <f t="shared" si="20"/>
        <v>0</v>
      </c>
      <c r="P200" s="508"/>
      <c r="Q200" s="508">
        <f t="shared" si="21"/>
        <v>0</v>
      </c>
      <c r="R200" s="508">
        <f t="shared" si="22"/>
        <v>0</v>
      </c>
      <c r="S200" s="508"/>
      <c r="T200" s="508"/>
      <c r="U200" s="508"/>
      <c r="V200" s="582"/>
      <c r="W200" s="10"/>
      <c r="Y200" s="49">
        <f t="shared" si="23"/>
        <v>0</v>
      </c>
      <c r="Z200" s="49">
        <f t="shared" si="24"/>
        <v>0</v>
      </c>
    </row>
    <row r="201" spans="1:26" x14ac:dyDescent="0.2">
      <c r="A201" s="94">
        <f t="shared" si="8"/>
        <v>186</v>
      </c>
      <c r="B201" s="437">
        <f t="shared" si="17"/>
        <v>0</v>
      </c>
      <c r="C201" s="438"/>
      <c r="D201" s="181"/>
      <c r="E201" s="181"/>
      <c r="F201" s="4"/>
      <c r="G201" s="60"/>
      <c r="H201" s="83"/>
      <c r="I201" s="9"/>
      <c r="J201" s="581"/>
      <c r="K201" s="362" t="str">
        <f t="shared" si="18"/>
        <v xml:space="preserve"> </v>
      </c>
      <c r="L201" s="589"/>
      <c r="M201" s="508"/>
      <c r="N201" s="508">
        <f t="shared" si="19"/>
        <v>0</v>
      </c>
      <c r="O201" s="508">
        <f t="shared" si="20"/>
        <v>0</v>
      </c>
      <c r="P201" s="508"/>
      <c r="Q201" s="508">
        <f t="shared" si="21"/>
        <v>0</v>
      </c>
      <c r="R201" s="508">
        <f t="shared" si="22"/>
        <v>0</v>
      </c>
      <c r="S201" s="508"/>
      <c r="T201" s="508"/>
      <c r="U201" s="508"/>
      <c r="V201" s="582"/>
      <c r="W201" s="10"/>
      <c r="Y201" s="49">
        <f t="shared" si="23"/>
        <v>0</v>
      </c>
      <c r="Z201" s="49">
        <f t="shared" si="24"/>
        <v>0</v>
      </c>
    </row>
    <row r="202" spans="1:26" x14ac:dyDescent="0.2">
      <c r="A202" s="94">
        <f t="shared" si="8"/>
        <v>187</v>
      </c>
      <c r="B202" s="437">
        <f t="shared" si="17"/>
        <v>0</v>
      </c>
      <c r="C202" s="438"/>
      <c r="D202" s="181"/>
      <c r="E202" s="181"/>
      <c r="F202" s="4"/>
      <c r="G202" s="60"/>
      <c r="H202" s="83"/>
      <c r="I202" s="9"/>
      <c r="J202" s="581"/>
      <c r="K202" s="362" t="str">
        <f t="shared" si="18"/>
        <v xml:space="preserve"> </v>
      </c>
      <c r="L202" s="589"/>
      <c r="M202" s="508"/>
      <c r="N202" s="508">
        <f t="shared" si="19"/>
        <v>0</v>
      </c>
      <c r="O202" s="508">
        <f t="shared" si="20"/>
        <v>0</v>
      </c>
      <c r="P202" s="508"/>
      <c r="Q202" s="508">
        <f t="shared" si="21"/>
        <v>0</v>
      </c>
      <c r="R202" s="508">
        <f t="shared" si="22"/>
        <v>0</v>
      </c>
      <c r="S202" s="508"/>
      <c r="T202" s="508"/>
      <c r="U202" s="508"/>
      <c r="V202" s="582"/>
      <c r="W202" s="10"/>
      <c r="Y202" s="49">
        <f t="shared" si="23"/>
        <v>0</v>
      </c>
      <c r="Z202" s="49">
        <f t="shared" si="24"/>
        <v>0</v>
      </c>
    </row>
    <row r="203" spans="1:26" x14ac:dyDescent="0.2">
      <c r="A203" s="94">
        <f t="shared" si="8"/>
        <v>188</v>
      </c>
      <c r="B203" s="437">
        <f t="shared" si="17"/>
        <v>0</v>
      </c>
      <c r="C203" s="438"/>
      <c r="D203" s="181"/>
      <c r="E203" s="181"/>
      <c r="F203" s="4"/>
      <c r="G203" s="60"/>
      <c r="H203" s="83"/>
      <c r="I203" s="9"/>
      <c r="J203" s="581"/>
      <c r="K203" s="362" t="str">
        <f t="shared" si="18"/>
        <v xml:space="preserve"> </v>
      </c>
      <c r="L203" s="589"/>
      <c r="M203" s="508"/>
      <c r="N203" s="508">
        <f t="shared" si="19"/>
        <v>0</v>
      </c>
      <c r="O203" s="508">
        <f t="shared" si="20"/>
        <v>0</v>
      </c>
      <c r="P203" s="508"/>
      <c r="Q203" s="508">
        <f t="shared" si="21"/>
        <v>0</v>
      </c>
      <c r="R203" s="508">
        <f t="shared" si="22"/>
        <v>0</v>
      </c>
      <c r="S203" s="508"/>
      <c r="T203" s="508"/>
      <c r="U203" s="508"/>
      <c r="V203" s="582"/>
      <c r="W203" s="10"/>
      <c r="Y203" s="49">
        <f t="shared" si="23"/>
        <v>0</v>
      </c>
      <c r="Z203" s="49">
        <f t="shared" si="24"/>
        <v>0</v>
      </c>
    </row>
    <row r="204" spans="1:26" x14ac:dyDescent="0.2">
      <c r="A204" s="94">
        <f t="shared" si="8"/>
        <v>189</v>
      </c>
      <c r="B204" s="437">
        <f t="shared" si="17"/>
        <v>0</v>
      </c>
      <c r="C204" s="438"/>
      <c r="D204" s="181"/>
      <c r="E204" s="181"/>
      <c r="F204" s="4"/>
      <c r="G204" s="60"/>
      <c r="H204" s="83"/>
      <c r="I204" s="9"/>
      <c r="J204" s="581"/>
      <c r="K204" s="362" t="str">
        <f t="shared" si="18"/>
        <v xml:space="preserve"> </v>
      </c>
      <c r="L204" s="589"/>
      <c r="M204" s="508"/>
      <c r="N204" s="508">
        <f t="shared" si="19"/>
        <v>0</v>
      </c>
      <c r="O204" s="508">
        <f t="shared" si="20"/>
        <v>0</v>
      </c>
      <c r="P204" s="508"/>
      <c r="Q204" s="508">
        <f t="shared" si="21"/>
        <v>0</v>
      </c>
      <c r="R204" s="508">
        <f t="shared" si="22"/>
        <v>0</v>
      </c>
      <c r="S204" s="508"/>
      <c r="T204" s="508"/>
      <c r="U204" s="508"/>
      <c r="V204" s="582"/>
      <c r="W204" s="10"/>
      <c r="Y204" s="49">
        <f t="shared" si="23"/>
        <v>0</v>
      </c>
      <c r="Z204" s="49">
        <f t="shared" si="24"/>
        <v>0</v>
      </c>
    </row>
    <row r="205" spans="1:26" x14ac:dyDescent="0.2">
      <c r="A205" s="94">
        <f t="shared" si="8"/>
        <v>190</v>
      </c>
      <c r="B205" s="437">
        <f t="shared" si="17"/>
        <v>0</v>
      </c>
      <c r="C205" s="438"/>
      <c r="D205" s="181"/>
      <c r="E205" s="181"/>
      <c r="F205" s="4"/>
      <c r="G205" s="60"/>
      <c r="H205" s="83"/>
      <c r="I205" s="9"/>
      <c r="J205" s="581"/>
      <c r="K205" s="362" t="str">
        <f t="shared" si="18"/>
        <v xml:space="preserve"> </v>
      </c>
      <c r="L205" s="589"/>
      <c r="M205" s="508"/>
      <c r="N205" s="508">
        <f t="shared" si="19"/>
        <v>0</v>
      </c>
      <c r="O205" s="508">
        <f t="shared" si="20"/>
        <v>0</v>
      </c>
      <c r="P205" s="508"/>
      <c r="Q205" s="508">
        <f t="shared" si="21"/>
        <v>0</v>
      </c>
      <c r="R205" s="508">
        <f t="shared" si="22"/>
        <v>0</v>
      </c>
      <c r="S205" s="508"/>
      <c r="T205" s="508"/>
      <c r="U205" s="508"/>
      <c r="V205" s="582"/>
      <c r="W205" s="10"/>
      <c r="Y205" s="49">
        <f t="shared" si="23"/>
        <v>0</v>
      </c>
      <c r="Z205" s="49">
        <f t="shared" si="24"/>
        <v>0</v>
      </c>
    </row>
    <row r="206" spans="1:26" x14ac:dyDescent="0.2">
      <c r="A206" s="94">
        <f t="shared" si="8"/>
        <v>191</v>
      </c>
      <c r="B206" s="437">
        <f t="shared" si="17"/>
        <v>0</v>
      </c>
      <c r="C206" s="438"/>
      <c r="D206" s="181"/>
      <c r="E206" s="181"/>
      <c r="F206" s="4"/>
      <c r="G206" s="60"/>
      <c r="H206" s="83"/>
      <c r="I206" s="9"/>
      <c r="J206" s="581"/>
      <c r="K206" s="362" t="str">
        <f t="shared" si="18"/>
        <v xml:space="preserve"> </v>
      </c>
      <c r="L206" s="589"/>
      <c r="M206" s="508"/>
      <c r="N206" s="508">
        <f t="shared" si="19"/>
        <v>0</v>
      </c>
      <c r="O206" s="508">
        <f t="shared" si="20"/>
        <v>0</v>
      </c>
      <c r="P206" s="508"/>
      <c r="Q206" s="508">
        <f t="shared" si="21"/>
        <v>0</v>
      </c>
      <c r="R206" s="508">
        <f t="shared" si="22"/>
        <v>0</v>
      </c>
      <c r="S206" s="508"/>
      <c r="T206" s="508"/>
      <c r="U206" s="508"/>
      <c r="V206" s="582"/>
      <c r="W206" s="10"/>
      <c r="Y206" s="49">
        <f t="shared" si="23"/>
        <v>0</v>
      </c>
      <c r="Z206" s="49">
        <f t="shared" si="24"/>
        <v>0</v>
      </c>
    </row>
    <row r="207" spans="1:26" x14ac:dyDescent="0.2">
      <c r="A207" s="94">
        <f t="shared" si="8"/>
        <v>192</v>
      </c>
      <c r="B207" s="437">
        <f t="shared" si="17"/>
        <v>0</v>
      </c>
      <c r="C207" s="438"/>
      <c r="D207" s="181"/>
      <c r="E207" s="181"/>
      <c r="F207" s="4"/>
      <c r="G207" s="60"/>
      <c r="H207" s="83"/>
      <c r="I207" s="9"/>
      <c r="J207" s="581"/>
      <c r="K207" s="362" t="str">
        <f t="shared" si="18"/>
        <v xml:space="preserve"> </v>
      </c>
      <c r="L207" s="589"/>
      <c r="M207" s="508"/>
      <c r="N207" s="508">
        <f t="shared" si="19"/>
        <v>0</v>
      </c>
      <c r="O207" s="508">
        <f t="shared" si="20"/>
        <v>0</v>
      </c>
      <c r="P207" s="508"/>
      <c r="Q207" s="508">
        <f t="shared" si="21"/>
        <v>0</v>
      </c>
      <c r="R207" s="508">
        <f t="shared" si="22"/>
        <v>0</v>
      </c>
      <c r="S207" s="508"/>
      <c r="T207" s="508"/>
      <c r="U207" s="508"/>
      <c r="V207" s="582"/>
      <c r="W207" s="10"/>
      <c r="Y207" s="49">
        <f t="shared" si="23"/>
        <v>0</v>
      </c>
      <c r="Z207" s="49">
        <f t="shared" si="24"/>
        <v>0</v>
      </c>
    </row>
    <row r="208" spans="1:26" x14ac:dyDescent="0.2">
      <c r="A208" s="94">
        <f t="shared" si="8"/>
        <v>193</v>
      </c>
      <c r="B208" s="437">
        <f t="shared" ref="B208:B515" si="25">IF(ISBLANK(E208),0,VLOOKUP(TRIM(E208),AllVarieties,4,FALSE))</f>
        <v>0</v>
      </c>
      <c r="C208" s="438"/>
      <c r="D208" s="181"/>
      <c r="E208" s="181"/>
      <c r="F208" s="4"/>
      <c r="G208" s="60"/>
      <c r="H208" s="83"/>
      <c r="I208" s="9"/>
      <c r="J208" s="581"/>
      <c r="K208" s="362" t="str">
        <f t="shared" si="18"/>
        <v xml:space="preserve"> </v>
      </c>
      <c r="L208" s="589"/>
      <c r="M208" s="508"/>
      <c r="N208" s="508">
        <f t="shared" si="19"/>
        <v>0</v>
      </c>
      <c r="O208" s="508">
        <f t="shared" si="20"/>
        <v>0</v>
      </c>
      <c r="P208" s="508"/>
      <c r="Q208" s="508">
        <f t="shared" si="21"/>
        <v>0</v>
      </c>
      <c r="R208" s="508">
        <f t="shared" si="22"/>
        <v>0</v>
      </c>
      <c r="S208" s="508"/>
      <c r="T208" s="508"/>
      <c r="U208" s="508"/>
      <c r="V208" s="582"/>
      <c r="W208" s="10"/>
      <c r="Y208" s="49">
        <f t="shared" si="23"/>
        <v>0</v>
      </c>
      <c r="Z208" s="49">
        <f t="shared" si="24"/>
        <v>0</v>
      </c>
    </row>
    <row r="209" spans="1:26" x14ac:dyDescent="0.2">
      <c r="A209" s="94">
        <f t="shared" si="8"/>
        <v>194</v>
      </c>
      <c r="B209" s="437">
        <f t="shared" si="25"/>
        <v>0</v>
      </c>
      <c r="C209" s="438"/>
      <c r="D209" s="181"/>
      <c r="E209" s="181"/>
      <c r="F209" s="4"/>
      <c r="G209" s="60"/>
      <c r="H209" s="83"/>
      <c r="I209" s="9"/>
      <c r="J209" s="581"/>
      <c r="K209" s="362" t="str">
        <f t="shared" ref="K209:K515" si="26">IF(+J209=0," ", IF(+J209=1," ","ERROR"))</f>
        <v xml:space="preserve"> </v>
      </c>
      <c r="L209" s="589"/>
      <c r="M209" s="508"/>
      <c r="N209" s="508">
        <f t="shared" ref="N209:N515" si="27">IF(ISNA(+B209),1,0)</f>
        <v>0</v>
      </c>
      <c r="O209" s="508">
        <f t="shared" ref="O209:O515" si="28">IF(ISERR(+B209),1,0)</f>
        <v>0</v>
      </c>
      <c r="P209" s="508"/>
      <c r="Q209" s="508">
        <f t="shared" ref="Q209:Q515" si="29">IF(+J209=1,0,+G209)</f>
        <v>0</v>
      </c>
      <c r="R209" s="508">
        <f t="shared" ref="R209:R515" si="30">IF(ISBLANK(V209), IF(+J209=1, 1, 0))</f>
        <v>0</v>
      </c>
      <c r="S209" s="508"/>
      <c r="T209" s="508"/>
      <c r="U209" s="508"/>
      <c r="V209" s="582"/>
      <c r="W209" s="10"/>
      <c r="Y209" s="49">
        <f t="shared" ref="Y209:Y515" si="31">+G209-J209*G209</f>
        <v>0</v>
      </c>
      <c r="Z209" s="49">
        <f t="shared" ref="Z209:Z515" si="32">+G209*J209</f>
        <v>0</v>
      </c>
    </row>
    <row r="210" spans="1:26" x14ac:dyDescent="0.2">
      <c r="A210" s="94">
        <f t="shared" si="8"/>
        <v>195</v>
      </c>
      <c r="B210" s="437">
        <f t="shared" si="25"/>
        <v>0</v>
      </c>
      <c r="C210" s="438"/>
      <c r="D210" s="181"/>
      <c r="E210" s="181"/>
      <c r="F210" s="4"/>
      <c r="G210" s="60"/>
      <c r="H210" s="83"/>
      <c r="I210" s="9"/>
      <c r="J210" s="581"/>
      <c r="K210" s="362" t="str">
        <f t="shared" si="26"/>
        <v xml:space="preserve"> </v>
      </c>
      <c r="L210" s="589"/>
      <c r="M210" s="508"/>
      <c r="N210" s="508">
        <f t="shared" si="27"/>
        <v>0</v>
      </c>
      <c r="O210" s="508">
        <f t="shared" si="28"/>
        <v>0</v>
      </c>
      <c r="P210" s="508"/>
      <c r="Q210" s="508">
        <f t="shared" si="29"/>
        <v>0</v>
      </c>
      <c r="R210" s="508">
        <f t="shared" si="30"/>
        <v>0</v>
      </c>
      <c r="S210" s="508"/>
      <c r="T210" s="508"/>
      <c r="U210" s="508"/>
      <c r="V210" s="582"/>
      <c r="W210" s="10"/>
      <c r="Y210" s="49">
        <f t="shared" si="31"/>
        <v>0</v>
      </c>
      <c r="Z210" s="49">
        <f t="shared" si="32"/>
        <v>0</v>
      </c>
    </row>
    <row r="211" spans="1:26" x14ac:dyDescent="0.2">
      <c r="A211" s="94">
        <f t="shared" si="8"/>
        <v>196</v>
      </c>
      <c r="B211" s="437">
        <f t="shared" si="25"/>
        <v>0</v>
      </c>
      <c r="C211" s="438"/>
      <c r="D211" s="181"/>
      <c r="E211" s="181"/>
      <c r="F211" s="4"/>
      <c r="G211" s="60"/>
      <c r="H211" s="83"/>
      <c r="I211" s="9"/>
      <c r="J211" s="581"/>
      <c r="K211" s="362" t="str">
        <f t="shared" si="26"/>
        <v xml:space="preserve"> </v>
      </c>
      <c r="L211" s="589"/>
      <c r="M211" s="508"/>
      <c r="N211" s="508">
        <f t="shared" si="27"/>
        <v>0</v>
      </c>
      <c r="O211" s="508">
        <f t="shared" si="28"/>
        <v>0</v>
      </c>
      <c r="P211" s="508"/>
      <c r="Q211" s="508">
        <f t="shared" si="29"/>
        <v>0</v>
      </c>
      <c r="R211" s="508">
        <f t="shared" si="30"/>
        <v>0</v>
      </c>
      <c r="S211" s="508"/>
      <c r="T211" s="508"/>
      <c r="U211" s="508"/>
      <c r="V211" s="582"/>
      <c r="W211" s="10"/>
      <c r="Y211" s="49">
        <f t="shared" si="31"/>
        <v>0</v>
      </c>
      <c r="Z211" s="49">
        <f t="shared" si="32"/>
        <v>0</v>
      </c>
    </row>
    <row r="212" spans="1:26" x14ac:dyDescent="0.2">
      <c r="A212" s="94">
        <f t="shared" si="8"/>
        <v>197</v>
      </c>
      <c r="B212" s="437">
        <f t="shared" si="25"/>
        <v>0</v>
      </c>
      <c r="C212" s="438"/>
      <c r="D212" s="181"/>
      <c r="E212" s="181"/>
      <c r="F212" s="4"/>
      <c r="G212" s="60"/>
      <c r="H212" s="83"/>
      <c r="I212" s="9"/>
      <c r="J212" s="581"/>
      <c r="K212" s="362" t="str">
        <f t="shared" si="26"/>
        <v xml:space="preserve"> </v>
      </c>
      <c r="L212" s="589"/>
      <c r="M212" s="508"/>
      <c r="N212" s="508">
        <f t="shared" si="27"/>
        <v>0</v>
      </c>
      <c r="O212" s="508">
        <f t="shared" si="28"/>
        <v>0</v>
      </c>
      <c r="P212" s="508"/>
      <c r="Q212" s="508">
        <f t="shared" si="29"/>
        <v>0</v>
      </c>
      <c r="R212" s="508">
        <f t="shared" si="30"/>
        <v>0</v>
      </c>
      <c r="S212" s="508"/>
      <c r="T212" s="508"/>
      <c r="U212" s="508"/>
      <c r="V212" s="582"/>
      <c r="W212" s="10"/>
      <c r="Y212" s="49">
        <f t="shared" si="31"/>
        <v>0</v>
      </c>
      <c r="Z212" s="49">
        <f t="shared" si="32"/>
        <v>0</v>
      </c>
    </row>
    <row r="213" spans="1:26" x14ac:dyDescent="0.2">
      <c r="A213" s="94">
        <f t="shared" si="8"/>
        <v>198</v>
      </c>
      <c r="B213" s="437">
        <f t="shared" si="25"/>
        <v>0</v>
      </c>
      <c r="C213" s="438"/>
      <c r="D213" s="181"/>
      <c r="E213" s="181"/>
      <c r="F213" s="4"/>
      <c r="G213" s="60"/>
      <c r="H213" s="83"/>
      <c r="I213" s="9"/>
      <c r="J213" s="581"/>
      <c r="K213" s="362" t="str">
        <f t="shared" si="26"/>
        <v xml:space="preserve"> </v>
      </c>
      <c r="L213" s="589"/>
      <c r="M213" s="508"/>
      <c r="N213" s="508">
        <f t="shared" si="27"/>
        <v>0</v>
      </c>
      <c r="O213" s="508">
        <f t="shared" si="28"/>
        <v>0</v>
      </c>
      <c r="P213" s="508"/>
      <c r="Q213" s="508">
        <f t="shared" si="29"/>
        <v>0</v>
      </c>
      <c r="R213" s="508">
        <f t="shared" si="30"/>
        <v>0</v>
      </c>
      <c r="S213" s="508"/>
      <c r="T213" s="508"/>
      <c r="U213" s="508"/>
      <c r="V213" s="582"/>
      <c r="W213" s="10"/>
      <c r="Y213" s="49">
        <f t="shared" si="31"/>
        <v>0</v>
      </c>
      <c r="Z213" s="49">
        <f t="shared" si="32"/>
        <v>0</v>
      </c>
    </row>
    <row r="214" spans="1:26" x14ac:dyDescent="0.2">
      <c r="A214" s="94">
        <f t="shared" si="8"/>
        <v>199</v>
      </c>
      <c r="B214" s="437">
        <f t="shared" si="25"/>
        <v>0</v>
      </c>
      <c r="C214" s="438"/>
      <c r="D214" s="181"/>
      <c r="E214" s="181"/>
      <c r="F214" s="4"/>
      <c r="G214" s="60"/>
      <c r="H214" s="83"/>
      <c r="I214" s="9"/>
      <c r="J214" s="581"/>
      <c r="K214" s="362" t="str">
        <f t="shared" si="26"/>
        <v xml:space="preserve"> </v>
      </c>
      <c r="L214" s="589"/>
      <c r="M214" s="508"/>
      <c r="N214" s="508">
        <f t="shared" si="27"/>
        <v>0</v>
      </c>
      <c r="O214" s="508">
        <f t="shared" si="28"/>
        <v>0</v>
      </c>
      <c r="P214" s="508"/>
      <c r="Q214" s="508">
        <f t="shared" si="29"/>
        <v>0</v>
      </c>
      <c r="R214" s="508">
        <f t="shared" si="30"/>
        <v>0</v>
      </c>
      <c r="S214" s="508"/>
      <c r="T214" s="508"/>
      <c r="U214" s="508"/>
      <c r="V214" s="582"/>
      <c r="W214" s="10"/>
      <c r="Y214" s="49">
        <f t="shared" si="31"/>
        <v>0</v>
      </c>
      <c r="Z214" s="49">
        <f t="shared" si="32"/>
        <v>0</v>
      </c>
    </row>
    <row r="215" spans="1:26" x14ac:dyDescent="0.2">
      <c r="A215" s="94">
        <f t="shared" si="8"/>
        <v>200</v>
      </c>
      <c r="B215" s="437">
        <f t="shared" si="25"/>
        <v>0</v>
      </c>
      <c r="C215" s="438"/>
      <c r="D215" s="181"/>
      <c r="E215" s="181"/>
      <c r="F215" s="4"/>
      <c r="G215" s="60"/>
      <c r="H215" s="83"/>
      <c r="I215" s="9"/>
      <c r="J215" s="581"/>
      <c r="K215" s="362" t="str">
        <f t="shared" si="26"/>
        <v xml:space="preserve"> </v>
      </c>
      <c r="L215" s="589"/>
      <c r="M215" s="508"/>
      <c r="N215" s="508">
        <f t="shared" si="27"/>
        <v>0</v>
      </c>
      <c r="O215" s="508">
        <f t="shared" si="28"/>
        <v>0</v>
      </c>
      <c r="P215" s="508"/>
      <c r="Q215" s="508">
        <f t="shared" si="29"/>
        <v>0</v>
      </c>
      <c r="R215" s="508">
        <f t="shared" si="30"/>
        <v>0</v>
      </c>
      <c r="S215" s="508"/>
      <c r="T215" s="508"/>
      <c r="U215" s="508"/>
      <c r="V215" s="582"/>
      <c r="W215" s="10"/>
      <c r="Y215" s="49">
        <f t="shared" si="31"/>
        <v>0</v>
      </c>
      <c r="Z215" s="49">
        <f t="shared" si="32"/>
        <v>0</v>
      </c>
    </row>
    <row r="216" spans="1:26" x14ac:dyDescent="0.2">
      <c r="A216" s="94">
        <f t="shared" si="8"/>
        <v>201</v>
      </c>
      <c r="B216" s="437">
        <f t="shared" si="25"/>
        <v>0</v>
      </c>
      <c r="C216" s="438"/>
      <c r="D216" s="181"/>
      <c r="E216" s="181"/>
      <c r="F216" s="4"/>
      <c r="G216" s="60"/>
      <c r="H216" s="83"/>
      <c r="I216" s="9"/>
      <c r="J216" s="581"/>
      <c r="K216" s="362" t="str">
        <f t="shared" si="26"/>
        <v xml:space="preserve"> </v>
      </c>
      <c r="L216" s="589"/>
      <c r="M216" s="508"/>
      <c r="N216" s="508">
        <f t="shared" si="27"/>
        <v>0</v>
      </c>
      <c r="O216" s="508">
        <f t="shared" si="28"/>
        <v>0</v>
      </c>
      <c r="P216" s="508"/>
      <c r="Q216" s="508">
        <f t="shared" si="29"/>
        <v>0</v>
      </c>
      <c r="R216" s="508">
        <f t="shared" si="30"/>
        <v>0</v>
      </c>
      <c r="S216" s="508"/>
      <c r="T216" s="508"/>
      <c r="U216" s="508"/>
      <c r="V216" s="582"/>
      <c r="W216" s="10"/>
      <c r="Y216" s="49">
        <f t="shared" si="31"/>
        <v>0</v>
      </c>
      <c r="Z216" s="49">
        <f t="shared" si="32"/>
        <v>0</v>
      </c>
    </row>
    <row r="217" spans="1:26" x14ac:dyDescent="0.2">
      <c r="A217" s="94">
        <f t="shared" si="8"/>
        <v>202</v>
      </c>
      <c r="B217" s="437">
        <f t="shared" si="25"/>
        <v>0</v>
      </c>
      <c r="C217" s="438"/>
      <c r="D217" s="181"/>
      <c r="E217" s="181"/>
      <c r="F217" s="4"/>
      <c r="G217" s="60"/>
      <c r="H217" s="83"/>
      <c r="I217" s="9"/>
      <c r="J217" s="581"/>
      <c r="K217" s="362" t="str">
        <f t="shared" si="26"/>
        <v xml:space="preserve"> </v>
      </c>
      <c r="L217" s="589"/>
      <c r="M217" s="508"/>
      <c r="N217" s="508">
        <f t="shared" si="27"/>
        <v>0</v>
      </c>
      <c r="O217" s="508">
        <f t="shared" si="28"/>
        <v>0</v>
      </c>
      <c r="P217" s="508"/>
      <c r="Q217" s="508">
        <f t="shared" si="29"/>
        <v>0</v>
      </c>
      <c r="R217" s="508">
        <f t="shared" si="30"/>
        <v>0</v>
      </c>
      <c r="S217" s="508"/>
      <c r="T217" s="508"/>
      <c r="U217" s="508"/>
      <c r="V217" s="582"/>
      <c r="W217" s="10"/>
      <c r="Y217" s="49">
        <f t="shared" si="31"/>
        <v>0</v>
      </c>
      <c r="Z217" s="49">
        <f t="shared" si="32"/>
        <v>0</v>
      </c>
    </row>
    <row r="218" spans="1:26" x14ac:dyDescent="0.2">
      <c r="A218" s="94">
        <f t="shared" si="8"/>
        <v>203</v>
      </c>
      <c r="B218" s="437">
        <f t="shared" si="25"/>
        <v>0</v>
      </c>
      <c r="C218" s="438"/>
      <c r="D218" s="181"/>
      <c r="E218" s="181"/>
      <c r="F218" s="4"/>
      <c r="G218" s="60"/>
      <c r="H218" s="83"/>
      <c r="I218" s="9"/>
      <c r="J218" s="581"/>
      <c r="K218" s="362" t="str">
        <f t="shared" si="26"/>
        <v xml:space="preserve"> </v>
      </c>
      <c r="L218" s="589"/>
      <c r="M218" s="508"/>
      <c r="N218" s="508">
        <f t="shared" si="27"/>
        <v>0</v>
      </c>
      <c r="O218" s="508">
        <f t="shared" si="28"/>
        <v>0</v>
      </c>
      <c r="P218" s="508"/>
      <c r="Q218" s="508">
        <f t="shared" si="29"/>
        <v>0</v>
      </c>
      <c r="R218" s="508">
        <f t="shared" si="30"/>
        <v>0</v>
      </c>
      <c r="S218" s="508"/>
      <c r="T218" s="508"/>
      <c r="U218" s="508"/>
      <c r="V218" s="582"/>
      <c r="W218" s="10"/>
      <c r="Y218" s="49">
        <f t="shared" si="31"/>
        <v>0</v>
      </c>
      <c r="Z218" s="49">
        <f t="shared" si="32"/>
        <v>0</v>
      </c>
    </row>
    <row r="219" spans="1:26" x14ac:dyDescent="0.2">
      <c r="A219" s="94">
        <f t="shared" si="8"/>
        <v>204</v>
      </c>
      <c r="B219" s="437">
        <f t="shared" si="25"/>
        <v>0</v>
      </c>
      <c r="C219" s="438"/>
      <c r="D219" s="181"/>
      <c r="E219" s="181"/>
      <c r="F219" s="4"/>
      <c r="G219" s="60"/>
      <c r="H219" s="83"/>
      <c r="I219" s="9"/>
      <c r="J219" s="581"/>
      <c r="K219" s="362" t="str">
        <f t="shared" si="26"/>
        <v xml:space="preserve"> </v>
      </c>
      <c r="L219" s="589"/>
      <c r="M219" s="508"/>
      <c r="N219" s="508">
        <f t="shared" si="27"/>
        <v>0</v>
      </c>
      <c r="O219" s="508">
        <f t="shared" si="28"/>
        <v>0</v>
      </c>
      <c r="P219" s="508"/>
      <c r="Q219" s="508">
        <f t="shared" si="29"/>
        <v>0</v>
      </c>
      <c r="R219" s="508">
        <f t="shared" si="30"/>
        <v>0</v>
      </c>
      <c r="S219" s="508"/>
      <c r="T219" s="508"/>
      <c r="U219" s="508"/>
      <c r="V219" s="582"/>
      <c r="W219" s="10"/>
      <c r="Y219" s="49">
        <f t="shared" si="31"/>
        <v>0</v>
      </c>
      <c r="Z219" s="49">
        <f t="shared" si="32"/>
        <v>0</v>
      </c>
    </row>
    <row r="220" spans="1:26" x14ac:dyDescent="0.2">
      <c r="A220" s="94">
        <f t="shared" si="8"/>
        <v>205</v>
      </c>
      <c r="B220" s="437">
        <f t="shared" si="25"/>
        <v>0</v>
      </c>
      <c r="C220" s="438"/>
      <c r="D220" s="181"/>
      <c r="E220" s="181"/>
      <c r="F220" s="4"/>
      <c r="G220" s="60"/>
      <c r="H220" s="83"/>
      <c r="I220" s="9"/>
      <c r="J220" s="581"/>
      <c r="K220" s="362" t="str">
        <f t="shared" si="26"/>
        <v xml:space="preserve"> </v>
      </c>
      <c r="L220" s="589"/>
      <c r="M220" s="508"/>
      <c r="N220" s="508">
        <f t="shared" si="27"/>
        <v>0</v>
      </c>
      <c r="O220" s="508">
        <f t="shared" si="28"/>
        <v>0</v>
      </c>
      <c r="P220" s="508"/>
      <c r="Q220" s="508">
        <f t="shared" si="29"/>
        <v>0</v>
      </c>
      <c r="R220" s="508">
        <f t="shared" si="30"/>
        <v>0</v>
      </c>
      <c r="S220" s="508"/>
      <c r="T220" s="508"/>
      <c r="U220" s="508"/>
      <c r="V220" s="582"/>
      <c r="W220" s="10"/>
      <c r="Y220" s="49">
        <f t="shared" si="31"/>
        <v>0</v>
      </c>
      <c r="Z220" s="49">
        <f t="shared" si="32"/>
        <v>0</v>
      </c>
    </row>
    <row r="221" spans="1:26" x14ac:dyDescent="0.2">
      <c r="A221" s="94">
        <f t="shared" si="8"/>
        <v>206</v>
      </c>
      <c r="B221" s="437">
        <f t="shared" si="25"/>
        <v>0</v>
      </c>
      <c r="C221" s="438"/>
      <c r="D221" s="181"/>
      <c r="E221" s="181"/>
      <c r="F221" s="4"/>
      <c r="G221" s="60"/>
      <c r="H221" s="83"/>
      <c r="I221" s="9"/>
      <c r="J221" s="581"/>
      <c r="K221" s="362" t="str">
        <f t="shared" si="26"/>
        <v xml:space="preserve"> </v>
      </c>
      <c r="L221" s="589"/>
      <c r="M221" s="508"/>
      <c r="N221" s="508">
        <f t="shared" si="27"/>
        <v>0</v>
      </c>
      <c r="O221" s="508">
        <f t="shared" si="28"/>
        <v>0</v>
      </c>
      <c r="P221" s="508"/>
      <c r="Q221" s="508">
        <f t="shared" si="29"/>
        <v>0</v>
      </c>
      <c r="R221" s="508">
        <f t="shared" si="30"/>
        <v>0</v>
      </c>
      <c r="S221" s="508"/>
      <c r="T221" s="508"/>
      <c r="U221" s="508"/>
      <c r="V221" s="582"/>
      <c r="W221" s="10"/>
      <c r="Y221" s="49">
        <f t="shared" si="31"/>
        <v>0</v>
      </c>
      <c r="Z221" s="49">
        <f t="shared" si="32"/>
        <v>0</v>
      </c>
    </row>
    <row r="222" spans="1:26" x14ac:dyDescent="0.2">
      <c r="A222" s="94">
        <f t="shared" si="8"/>
        <v>207</v>
      </c>
      <c r="B222" s="437">
        <f t="shared" si="25"/>
        <v>0</v>
      </c>
      <c r="C222" s="438"/>
      <c r="D222" s="181"/>
      <c r="E222" s="181"/>
      <c r="F222" s="4"/>
      <c r="G222" s="60"/>
      <c r="H222" s="83"/>
      <c r="I222" s="9"/>
      <c r="J222" s="581"/>
      <c r="K222" s="362" t="str">
        <f t="shared" si="26"/>
        <v xml:space="preserve"> </v>
      </c>
      <c r="L222" s="589"/>
      <c r="M222" s="508"/>
      <c r="N222" s="508">
        <f t="shared" si="27"/>
        <v>0</v>
      </c>
      <c r="O222" s="508">
        <f t="shared" si="28"/>
        <v>0</v>
      </c>
      <c r="P222" s="508"/>
      <c r="Q222" s="508">
        <f t="shared" si="29"/>
        <v>0</v>
      </c>
      <c r="R222" s="508">
        <f t="shared" si="30"/>
        <v>0</v>
      </c>
      <c r="S222" s="508"/>
      <c r="T222" s="508"/>
      <c r="U222" s="508"/>
      <c r="V222" s="582"/>
      <c r="W222" s="10"/>
      <c r="Y222" s="49">
        <f t="shared" si="31"/>
        <v>0</v>
      </c>
      <c r="Z222" s="49">
        <f t="shared" si="32"/>
        <v>0</v>
      </c>
    </row>
    <row r="223" spans="1:26" x14ac:dyDescent="0.2">
      <c r="A223" s="94">
        <f t="shared" si="8"/>
        <v>208</v>
      </c>
      <c r="B223" s="437">
        <f t="shared" si="25"/>
        <v>0</v>
      </c>
      <c r="C223" s="438"/>
      <c r="D223" s="181"/>
      <c r="E223" s="181"/>
      <c r="F223" s="4"/>
      <c r="G223" s="60"/>
      <c r="H223" s="83"/>
      <c r="I223" s="9"/>
      <c r="J223" s="581"/>
      <c r="K223" s="362" t="str">
        <f t="shared" si="26"/>
        <v xml:space="preserve"> </v>
      </c>
      <c r="L223" s="589"/>
      <c r="M223" s="508"/>
      <c r="N223" s="508">
        <f t="shared" si="27"/>
        <v>0</v>
      </c>
      <c r="O223" s="508">
        <f t="shared" si="28"/>
        <v>0</v>
      </c>
      <c r="P223" s="508"/>
      <c r="Q223" s="508">
        <f t="shared" si="29"/>
        <v>0</v>
      </c>
      <c r="R223" s="508">
        <f t="shared" si="30"/>
        <v>0</v>
      </c>
      <c r="S223" s="508"/>
      <c r="T223" s="508"/>
      <c r="U223" s="508"/>
      <c r="V223" s="582"/>
      <c r="W223" s="10"/>
      <c r="Y223" s="49">
        <f t="shared" si="31"/>
        <v>0</v>
      </c>
      <c r="Z223" s="49">
        <f t="shared" si="32"/>
        <v>0</v>
      </c>
    </row>
    <row r="224" spans="1:26" x14ac:dyDescent="0.2">
      <c r="A224" s="94">
        <f t="shared" si="8"/>
        <v>209</v>
      </c>
      <c r="B224" s="437">
        <f t="shared" si="25"/>
        <v>0</v>
      </c>
      <c r="C224" s="438"/>
      <c r="D224" s="181"/>
      <c r="E224" s="181"/>
      <c r="F224" s="4"/>
      <c r="G224" s="60"/>
      <c r="H224" s="83"/>
      <c r="I224" s="9"/>
      <c r="J224" s="581"/>
      <c r="K224" s="362" t="str">
        <f t="shared" si="26"/>
        <v xml:space="preserve"> </v>
      </c>
      <c r="L224" s="589"/>
      <c r="M224" s="508"/>
      <c r="N224" s="508">
        <f t="shared" si="27"/>
        <v>0</v>
      </c>
      <c r="O224" s="508">
        <f t="shared" si="28"/>
        <v>0</v>
      </c>
      <c r="P224" s="508"/>
      <c r="Q224" s="508">
        <f t="shared" si="29"/>
        <v>0</v>
      </c>
      <c r="R224" s="508">
        <f t="shared" si="30"/>
        <v>0</v>
      </c>
      <c r="S224" s="508"/>
      <c r="T224" s="508"/>
      <c r="U224" s="508"/>
      <c r="V224" s="582"/>
      <c r="W224" s="10"/>
      <c r="Y224" s="49">
        <f t="shared" si="31"/>
        <v>0</v>
      </c>
      <c r="Z224" s="49">
        <f t="shared" si="32"/>
        <v>0</v>
      </c>
    </row>
    <row r="225" spans="1:26" x14ac:dyDescent="0.2">
      <c r="A225" s="94">
        <f t="shared" si="8"/>
        <v>210</v>
      </c>
      <c r="B225" s="437">
        <f t="shared" si="25"/>
        <v>0</v>
      </c>
      <c r="C225" s="438"/>
      <c r="D225" s="181"/>
      <c r="E225" s="181"/>
      <c r="F225" s="4"/>
      <c r="G225" s="60"/>
      <c r="H225" s="83"/>
      <c r="I225" s="9"/>
      <c r="J225" s="581"/>
      <c r="K225" s="362" t="str">
        <f t="shared" si="26"/>
        <v xml:space="preserve"> </v>
      </c>
      <c r="L225" s="589"/>
      <c r="M225" s="508"/>
      <c r="N225" s="508">
        <f t="shared" si="27"/>
        <v>0</v>
      </c>
      <c r="O225" s="508">
        <f t="shared" si="28"/>
        <v>0</v>
      </c>
      <c r="P225" s="508"/>
      <c r="Q225" s="508">
        <f t="shared" si="29"/>
        <v>0</v>
      </c>
      <c r="R225" s="508">
        <f t="shared" si="30"/>
        <v>0</v>
      </c>
      <c r="S225" s="508"/>
      <c r="T225" s="508"/>
      <c r="U225" s="508"/>
      <c r="V225" s="582"/>
      <c r="W225" s="10"/>
      <c r="Y225" s="49">
        <f t="shared" si="31"/>
        <v>0</v>
      </c>
      <c r="Z225" s="49">
        <f t="shared" si="32"/>
        <v>0</v>
      </c>
    </row>
    <row r="226" spans="1:26" x14ac:dyDescent="0.2">
      <c r="A226" s="94">
        <f t="shared" si="8"/>
        <v>211</v>
      </c>
      <c r="B226" s="437">
        <f t="shared" si="25"/>
        <v>0</v>
      </c>
      <c r="C226" s="438"/>
      <c r="D226" s="181"/>
      <c r="E226" s="181"/>
      <c r="F226" s="4"/>
      <c r="G226" s="60"/>
      <c r="H226" s="83"/>
      <c r="I226" s="9"/>
      <c r="J226" s="581"/>
      <c r="K226" s="362" t="str">
        <f t="shared" si="26"/>
        <v xml:space="preserve"> </v>
      </c>
      <c r="L226" s="589"/>
      <c r="M226" s="508"/>
      <c r="N226" s="508">
        <f t="shared" si="27"/>
        <v>0</v>
      </c>
      <c r="O226" s="508">
        <f t="shared" si="28"/>
        <v>0</v>
      </c>
      <c r="P226" s="508"/>
      <c r="Q226" s="508">
        <f t="shared" si="29"/>
        <v>0</v>
      </c>
      <c r="R226" s="508">
        <f t="shared" si="30"/>
        <v>0</v>
      </c>
      <c r="S226" s="508"/>
      <c r="T226" s="508"/>
      <c r="U226" s="508"/>
      <c r="V226" s="582"/>
      <c r="W226" s="10"/>
      <c r="Y226" s="49">
        <f t="shared" si="31"/>
        <v>0</v>
      </c>
      <c r="Z226" s="49">
        <f t="shared" si="32"/>
        <v>0</v>
      </c>
    </row>
    <row r="227" spans="1:26" x14ac:dyDescent="0.2">
      <c r="A227" s="94">
        <f t="shared" si="8"/>
        <v>212</v>
      </c>
      <c r="B227" s="437">
        <f t="shared" si="25"/>
        <v>0</v>
      </c>
      <c r="C227" s="438"/>
      <c r="D227" s="181"/>
      <c r="E227" s="181"/>
      <c r="F227" s="4"/>
      <c r="G227" s="60"/>
      <c r="H227" s="83"/>
      <c r="I227" s="9"/>
      <c r="J227" s="581"/>
      <c r="K227" s="362" t="str">
        <f t="shared" si="26"/>
        <v xml:space="preserve"> </v>
      </c>
      <c r="L227" s="589"/>
      <c r="M227" s="508"/>
      <c r="N227" s="508">
        <f t="shared" si="27"/>
        <v>0</v>
      </c>
      <c r="O227" s="508">
        <f t="shared" si="28"/>
        <v>0</v>
      </c>
      <c r="P227" s="508"/>
      <c r="Q227" s="508">
        <f t="shared" si="29"/>
        <v>0</v>
      </c>
      <c r="R227" s="508">
        <f t="shared" si="30"/>
        <v>0</v>
      </c>
      <c r="S227" s="508"/>
      <c r="T227" s="508"/>
      <c r="U227" s="508"/>
      <c r="V227" s="582"/>
      <c r="W227" s="10"/>
      <c r="Y227" s="49">
        <f t="shared" si="31"/>
        <v>0</v>
      </c>
      <c r="Z227" s="49">
        <f t="shared" si="32"/>
        <v>0</v>
      </c>
    </row>
    <row r="228" spans="1:26" x14ac:dyDescent="0.2">
      <c r="A228" s="94">
        <f t="shared" si="8"/>
        <v>213</v>
      </c>
      <c r="B228" s="437">
        <f t="shared" si="25"/>
        <v>0</v>
      </c>
      <c r="C228" s="438"/>
      <c r="D228" s="181"/>
      <c r="E228" s="181"/>
      <c r="F228" s="4"/>
      <c r="G228" s="60"/>
      <c r="H228" s="83"/>
      <c r="I228" s="9"/>
      <c r="J228" s="581"/>
      <c r="K228" s="362" t="str">
        <f t="shared" si="26"/>
        <v xml:space="preserve"> </v>
      </c>
      <c r="L228" s="589"/>
      <c r="M228" s="508"/>
      <c r="N228" s="508">
        <f t="shared" si="27"/>
        <v>0</v>
      </c>
      <c r="O228" s="508">
        <f t="shared" si="28"/>
        <v>0</v>
      </c>
      <c r="P228" s="508"/>
      <c r="Q228" s="508">
        <f t="shared" si="29"/>
        <v>0</v>
      </c>
      <c r="R228" s="508">
        <f t="shared" si="30"/>
        <v>0</v>
      </c>
      <c r="S228" s="508"/>
      <c r="T228" s="508"/>
      <c r="U228" s="508"/>
      <c r="V228" s="582"/>
      <c r="W228" s="10"/>
      <c r="Y228" s="49">
        <f t="shared" si="31"/>
        <v>0</v>
      </c>
      <c r="Z228" s="49">
        <f t="shared" si="32"/>
        <v>0</v>
      </c>
    </row>
    <row r="229" spans="1:26" x14ac:dyDescent="0.2">
      <c r="A229" s="94">
        <f t="shared" si="8"/>
        <v>214</v>
      </c>
      <c r="B229" s="437">
        <f t="shared" si="25"/>
        <v>0</v>
      </c>
      <c r="C229" s="438"/>
      <c r="D229" s="181"/>
      <c r="E229" s="181"/>
      <c r="F229" s="4"/>
      <c r="G229" s="60"/>
      <c r="H229" s="83"/>
      <c r="I229" s="9"/>
      <c r="J229" s="581"/>
      <c r="K229" s="362" t="str">
        <f t="shared" si="26"/>
        <v xml:space="preserve"> </v>
      </c>
      <c r="L229" s="589"/>
      <c r="M229" s="508"/>
      <c r="N229" s="508">
        <f t="shared" si="27"/>
        <v>0</v>
      </c>
      <c r="O229" s="508">
        <f t="shared" si="28"/>
        <v>0</v>
      </c>
      <c r="P229" s="508"/>
      <c r="Q229" s="508">
        <f t="shared" si="29"/>
        <v>0</v>
      </c>
      <c r="R229" s="508">
        <f t="shared" si="30"/>
        <v>0</v>
      </c>
      <c r="S229" s="508"/>
      <c r="T229" s="508"/>
      <c r="U229" s="508"/>
      <c r="V229" s="582"/>
      <c r="W229" s="10"/>
      <c r="Y229" s="49">
        <f t="shared" si="31"/>
        <v>0</v>
      </c>
      <c r="Z229" s="49">
        <f t="shared" si="32"/>
        <v>0</v>
      </c>
    </row>
    <row r="230" spans="1:26" x14ac:dyDescent="0.2">
      <c r="A230" s="94">
        <f t="shared" si="8"/>
        <v>215</v>
      </c>
      <c r="B230" s="437">
        <f t="shared" si="25"/>
        <v>0</v>
      </c>
      <c r="C230" s="438"/>
      <c r="D230" s="181"/>
      <c r="E230" s="181"/>
      <c r="F230" s="4"/>
      <c r="G230" s="60"/>
      <c r="H230" s="83"/>
      <c r="I230" s="9"/>
      <c r="J230" s="581"/>
      <c r="K230" s="362" t="str">
        <f t="shared" si="26"/>
        <v xml:space="preserve"> </v>
      </c>
      <c r="L230" s="589"/>
      <c r="M230" s="508"/>
      <c r="N230" s="508">
        <f t="shared" si="27"/>
        <v>0</v>
      </c>
      <c r="O230" s="508">
        <f t="shared" si="28"/>
        <v>0</v>
      </c>
      <c r="P230" s="508"/>
      <c r="Q230" s="508">
        <f t="shared" si="29"/>
        <v>0</v>
      </c>
      <c r="R230" s="508">
        <f t="shared" si="30"/>
        <v>0</v>
      </c>
      <c r="S230" s="508"/>
      <c r="T230" s="508"/>
      <c r="U230" s="508"/>
      <c r="V230" s="582"/>
      <c r="W230" s="10"/>
      <c r="Y230" s="49">
        <f t="shared" si="31"/>
        <v>0</v>
      </c>
      <c r="Z230" s="49">
        <f t="shared" si="32"/>
        <v>0</v>
      </c>
    </row>
    <row r="231" spans="1:26" x14ac:dyDescent="0.2">
      <c r="A231" s="94">
        <f t="shared" si="8"/>
        <v>216</v>
      </c>
      <c r="B231" s="437">
        <f t="shared" si="25"/>
        <v>0</v>
      </c>
      <c r="C231" s="438"/>
      <c r="D231" s="181"/>
      <c r="E231" s="181"/>
      <c r="F231" s="4"/>
      <c r="G231" s="60"/>
      <c r="H231" s="83"/>
      <c r="I231" s="9"/>
      <c r="J231" s="581"/>
      <c r="K231" s="362" t="str">
        <f t="shared" si="26"/>
        <v xml:space="preserve"> </v>
      </c>
      <c r="L231" s="589"/>
      <c r="M231" s="508"/>
      <c r="N231" s="508">
        <f t="shared" si="27"/>
        <v>0</v>
      </c>
      <c r="O231" s="508">
        <f t="shared" si="28"/>
        <v>0</v>
      </c>
      <c r="P231" s="508"/>
      <c r="Q231" s="508">
        <f t="shared" si="29"/>
        <v>0</v>
      </c>
      <c r="R231" s="508">
        <f t="shared" si="30"/>
        <v>0</v>
      </c>
      <c r="S231" s="508"/>
      <c r="T231" s="508"/>
      <c r="U231" s="508"/>
      <c r="V231" s="582"/>
      <c r="W231" s="10"/>
      <c r="Y231" s="49">
        <f t="shared" si="31"/>
        <v>0</v>
      </c>
      <c r="Z231" s="49">
        <f t="shared" si="32"/>
        <v>0</v>
      </c>
    </row>
    <row r="232" spans="1:26" x14ac:dyDescent="0.2">
      <c r="A232" s="94">
        <f t="shared" si="8"/>
        <v>217</v>
      </c>
      <c r="B232" s="437">
        <f t="shared" si="25"/>
        <v>0</v>
      </c>
      <c r="C232" s="438"/>
      <c r="D232" s="181"/>
      <c r="E232" s="181"/>
      <c r="F232" s="4"/>
      <c r="G232" s="60"/>
      <c r="H232" s="83"/>
      <c r="I232" s="9"/>
      <c r="J232" s="581"/>
      <c r="K232" s="362" t="str">
        <f t="shared" si="26"/>
        <v xml:space="preserve"> </v>
      </c>
      <c r="L232" s="589"/>
      <c r="M232" s="508"/>
      <c r="N232" s="508">
        <f t="shared" si="27"/>
        <v>0</v>
      </c>
      <c r="O232" s="508">
        <f t="shared" si="28"/>
        <v>0</v>
      </c>
      <c r="P232" s="508"/>
      <c r="Q232" s="508">
        <f t="shared" si="29"/>
        <v>0</v>
      </c>
      <c r="R232" s="508">
        <f t="shared" si="30"/>
        <v>0</v>
      </c>
      <c r="S232" s="508"/>
      <c r="T232" s="508"/>
      <c r="U232" s="508"/>
      <c r="V232" s="582"/>
      <c r="W232" s="10"/>
      <c r="Y232" s="49">
        <f t="shared" si="31"/>
        <v>0</v>
      </c>
      <c r="Z232" s="49">
        <f t="shared" si="32"/>
        <v>0</v>
      </c>
    </row>
    <row r="233" spans="1:26" x14ac:dyDescent="0.2">
      <c r="A233" s="94">
        <f t="shared" si="8"/>
        <v>218</v>
      </c>
      <c r="B233" s="437">
        <f t="shared" si="25"/>
        <v>0</v>
      </c>
      <c r="C233" s="438"/>
      <c r="D233" s="181"/>
      <c r="E233" s="181"/>
      <c r="F233" s="4"/>
      <c r="G233" s="60"/>
      <c r="H233" s="83"/>
      <c r="I233" s="9"/>
      <c r="J233" s="581"/>
      <c r="K233" s="362" t="str">
        <f t="shared" si="26"/>
        <v xml:space="preserve"> </v>
      </c>
      <c r="L233" s="589"/>
      <c r="M233" s="508"/>
      <c r="N233" s="508">
        <f t="shared" si="27"/>
        <v>0</v>
      </c>
      <c r="O233" s="508">
        <f t="shared" si="28"/>
        <v>0</v>
      </c>
      <c r="P233" s="508"/>
      <c r="Q233" s="508">
        <f t="shared" si="29"/>
        <v>0</v>
      </c>
      <c r="R233" s="508">
        <f t="shared" si="30"/>
        <v>0</v>
      </c>
      <c r="S233" s="508"/>
      <c r="T233" s="508"/>
      <c r="U233" s="508"/>
      <c r="V233" s="582"/>
      <c r="W233" s="10"/>
      <c r="Y233" s="49">
        <f t="shared" si="31"/>
        <v>0</v>
      </c>
      <c r="Z233" s="49">
        <f t="shared" si="32"/>
        <v>0</v>
      </c>
    </row>
    <row r="234" spans="1:26" x14ac:dyDescent="0.2">
      <c r="A234" s="94">
        <f t="shared" si="8"/>
        <v>219</v>
      </c>
      <c r="B234" s="437">
        <f t="shared" si="25"/>
        <v>0</v>
      </c>
      <c r="C234" s="438"/>
      <c r="D234" s="181"/>
      <c r="E234" s="181"/>
      <c r="F234" s="4"/>
      <c r="G234" s="60"/>
      <c r="H234" s="83"/>
      <c r="I234" s="9"/>
      <c r="J234" s="581"/>
      <c r="K234" s="362" t="str">
        <f t="shared" si="26"/>
        <v xml:space="preserve"> </v>
      </c>
      <c r="L234" s="589"/>
      <c r="M234" s="508"/>
      <c r="N234" s="508">
        <f t="shared" si="27"/>
        <v>0</v>
      </c>
      <c r="O234" s="508">
        <f t="shared" si="28"/>
        <v>0</v>
      </c>
      <c r="P234" s="508"/>
      <c r="Q234" s="508">
        <f t="shared" si="29"/>
        <v>0</v>
      </c>
      <c r="R234" s="508">
        <f t="shared" si="30"/>
        <v>0</v>
      </c>
      <c r="S234" s="508"/>
      <c r="T234" s="508"/>
      <c r="U234" s="508"/>
      <c r="V234" s="582"/>
      <c r="W234" s="10"/>
      <c r="Y234" s="49">
        <f t="shared" si="31"/>
        <v>0</v>
      </c>
      <c r="Z234" s="49">
        <f t="shared" si="32"/>
        <v>0</v>
      </c>
    </row>
    <row r="235" spans="1:26" x14ac:dyDescent="0.2">
      <c r="A235" s="94">
        <f t="shared" si="8"/>
        <v>220</v>
      </c>
      <c r="B235" s="437">
        <f t="shared" si="25"/>
        <v>0</v>
      </c>
      <c r="C235" s="438"/>
      <c r="D235" s="181"/>
      <c r="E235" s="181"/>
      <c r="F235" s="4"/>
      <c r="G235" s="60"/>
      <c r="H235" s="83"/>
      <c r="I235" s="9"/>
      <c r="J235" s="581"/>
      <c r="K235" s="362" t="str">
        <f t="shared" si="26"/>
        <v xml:space="preserve"> </v>
      </c>
      <c r="L235" s="589"/>
      <c r="M235" s="508"/>
      <c r="N235" s="508">
        <f t="shared" si="27"/>
        <v>0</v>
      </c>
      <c r="O235" s="508">
        <f t="shared" si="28"/>
        <v>0</v>
      </c>
      <c r="P235" s="508"/>
      <c r="Q235" s="508">
        <f t="shared" si="29"/>
        <v>0</v>
      </c>
      <c r="R235" s="508">
        <f t="shared" si="30"/>
        <v>0</v>
      </c>
      <c r="S235" s="508"/>
      <c r="T235" s="508"/>
      <c r="U235" s="508"/>
      <c r="V235" s="582"/>
      <c r="W235" s="10"/>
      <c r="Y235" s="49">
        <f t="shared" si="31"/>
        <v>0</v>
      </c>
      <c r="Z235" s="49">
        <f t="shared" si="32"/>
        <v>0</v>
      </c>
    </row>
    <row r="236" spans="1:26" x14ac:dyDescent="0.2">
      <c r="A236" s="94">
        <f t="shared" si="8"/>
        <v>221</v>
      </c>
      <c r="B236" s="437">
        <f t="shared" si="25"/>
        <v>0</v>
      </c>
      <c r="C236" s="438"/>
      <c r="D236" s="181"/>
      <c r="E236" s="181"/>
      <c r="F236" s="4"/>
      <c r="G236" s="60"/>
      <c r="H236" s="83"/>
      <c r="I236" s="9"/>
      <c r="J236" s="581"/>
      <c r="K236" s="362" t="str">
        <f t="shared" si="26"/>
        <v xml:space="preserve"> </v>
      </c>
      <c r="L236" s="589"/>
      <c r="M236" s="508"/>
      <c r="N236" s="508">
        <f t="shared" si="27"/>
        <v>0</v>
      </c>
      <c r="O236" s="508">
        <f t="shared" si="28"/>
        <v>0</v>
      </c>
      <c r="P236" s="508"/>
      <c r="Q236" s="508">
        <f t="shared" si="29"/>
        <v>0</v>
      </c>
      <c r="R236" s="508">
        <f t="shared" si="30"/>
        <v>0</v>
      </c>
      <c r="S236" s="508"/>
      <c r="T236" s="508"/>
      <c r="U236" s="508"/>
      <c r="V236" s="582"/>
      <c r="W236" s="10"/>
      <c r="Y236" s="49">
        <f t="shared" si="31"/>
        <v>0</v>
      </c>
      <c r="Z236" s="49">
        <f t="shared" si="32"/>
        <v>0</v>
      </c>
    </row>
    <row r="237" spans="1:26" x14ac:dyDescent="0.2">
      <c r="A237" s="94">
        <f t="shared" si="8"/>
        <v>222</v>
      </c>
      <c r="B237" s="437">
        <f t="shared" si="25"/>
        <v>0</v>
      </c>
      <c r="C237" s="438"/>
      <c r="D237" s="181"/>
      <c r="E237" s="181"/>
      <c r="F237" s="4"/>
      <c r="G237" s="60"/>
      <c r="H237" s="83"/>
      <c r="I237" s="9"/>
      <c r="J237" s="581"/>
      <c r="K237" s="362" t="str">
        <f t="shared" si="26"/>
        <v xml:space="preserve"> </v>
      </c>
      <c r="L237" s="589"/>
      <c r="M237" s="508"/>
      <c r="N237" s="508">
        <f t="shared" si="27"/>
        <v>0</v>
      </c>
      <c r="O237" s="508">
        <f t="shared" si="28"/>
        <v>0</v>
      </c>
      <c r="P237" s="508"/>
      <c r="Q237" s="508">
        <f t="shared" si="29"/>
        <v>0</v>
      </c>
      <c r="R237" s="508">
        <f t="shared" si="30"/>
        <v>0</v>
      </c>
      <c r="S237" s="508"/>
      <c r="T237" s="508"/>
      <c r="U237" s="508"/>
      <c r="V237" s="582"/>
      <c r="W237" s="10"/>
      <c r="Y237" s="49">
        <f t="shared" si="31"/>
        <v>0</v>
      </c>
      <c r="Z237" s="49">
        <f t="shared" si="32"/>
        <v>0</v>
      </c>
    </row>
    <row r="238" spans="1:26" x14ac:dyDescent="0.2">
      <c r="A238" s="94">
        <f t="shared" si="8"/>
        <v>223</v>
      </c>
      <c r="B238" s="437">
        <f t="shared" si="25"/>
        <v>0</v>
      </c>
      <c r="C238" s="438"/>
      <c r="D238" s="181"/>
      <c r="E238" s="181"/>
      <c r="F238" s="4"/>
      <c r="G238" s="60"/>
      <c r="H238" s="83"/>
      <c r="I238" s="9"/>
      <c r="J238" s="581"/>
      <c r="K238" s="362" t="str">
        <f t="shared" si="26"/>
        <v xml:space="preserve"> </v>
      </c>
      <c r="L238" s="589"/>
      <c r="M238" s="508"/>
      <c r="N238" s="508">
        <f t="shared" si="27"/>
        <v>0</v>
      </c>
      <c r="O238" s="508">
        <f t="shared" si="28"/>
        <v>0</v>
      </c>
      <c r="P238" s="508"/>
      <c r="Q238" s="508">
        <f t="shared" si="29"/>
        <v>0</v>
      </c>
      <c r="R238" s="508">
        <f t="shared" si="30"/>
        <v>0</v>
      </c>
      <c r="S238" s="508"/>
      <c r="T238" s="508"/>
      <c r="U238" s="508"/>
      <c r="V238" s="582"/>
      <c r="W238" s="10"/>
      <c r="Y238" s="49">
        <f t="shared" si="31"/>
        <v>0</v>
      </c>
      <c r="Z238" s="49">
        <f t="shared" si="32"/>
        <v>0</v>
      </c>
    </row>
    <row r="239" spans="1:26" x14ac:dyDescent="0.2">
      <c r="A239" s="94">
        <f t="shared" si="8"/>
        <v>224</v>
      </c>
      <c r="B239" s="437">
        <f t="shared" si="25"/>
        <v>0</v>
      </c>
      <c r="C239" s="438"/>
      <c r="D239" s="181"/>
      <c r="E239" s="181"/>
      <c r="F239" s="4"/>
      <c r="G239" s="60"/>
      <c r="H239" s="83"/>
      <c r="I239" s="9"/>
      <c r="J239" s="581"/>
      <c r="K239" s="362" t="str">
        <f t="shared" si="26"/>
        <v xml:space="preserve"> </v>
      </c>
      <c r="L239" s="589"/>
      <c r="M239" s="508"/>
      <c r="N239" s="508">
        <f t="shared" si="27"/>
        <v>0</v>
      </c>
      <c r="O239" s="508">
        <f t="shared" si="28"/>
        <v>0</v>
      </c>
      <c r="P239" s="508"/>
      <c r="Q239" s="508">
        <f t="shared" si="29"/>
        <v>0</v>
      </c>
      <c r="R239" s="508">
        <f t="shared" si="30"/>
        <v>0</v>
      </c>
      <c r="S239" s="508"/>
      <c r="T239" s="508"/>
      <c r="U239" s="508"/>
      <c r="V239" s="582"/>
      <c r="W239" s="10"/>
      <c r="Y239" s="49">
        <f t="shared" si="31"/>
        <v>0</v>
      </c>
      <c r="Z239" s="49">
        <f t="shared" si="32"/>
        <v>0</v>
      </c>
    </row>
    <row r="240" spans="1:26" x14ac:dyDescent="0.2">
      <c r="A240" s="94">
        <f t="shared" si="8"/>
        <v>225</v>
      </c>
      <c r="B240" s="437">
        <f t="shared" si="25"/>
        <v>0</v>
      </c>
      <c r="C240" s="438"/>
      <c r="D240" s="181"/>
      <c r="E240" s="181"/>
      <c r="F240" s="4"/>
      <c r="G240" s="60"/>
      <c r="H240" s="83"/>
      <c r="I240" s="9"/>
      <c r="J240" s="581"/>
      <c r="K240" s="362" t="str">
        <f t="shared" si="26"/>
        <v xml:space="preserve"> </v>
      </c>
      <c r="L240" s="589"/>
      <c r="M240" s="508"/>
      <c r="N240" s="508">
        <f t="shared" si="27"/>
        <v>0</v>
      </c>
      <c r="O240" s="508">
        <f t="shared" si="28"/>
        <v>0</v>
      </c>
      <c r="P240" s="508"/>
      <c r="Q240" s="508">
        <f t="shared" si="29"/>
        <v>0</v>
      </c>
      <c r="R240" s="508">
        <f t="shared" si="30"/>
        <v>0</v>
      </c>
      <c r="S240" s="508"/>
      <c r="T240" s="508"/>
      <c r="U240" s="508"/>
      <c r="V240" s="582"/>
      <c r="W240" s="10"/>
      <c r="Y240" s="49">
        <f t="shared" si="31"/>
        <v>0</v>
      </c>
      <c r="Z240" s="49">
        <f t="shared" si="32"/>
        <v>0</v>
      </c>
    </row>
    <row r="241" spans="1:26" x14ac:dyDescent="0.2">
      <c r="A241" s="94">
        <f t="shared" si="8"/>
        <v>226</v>
      </c>
      <c r="B241" s="437">
        <f t="shared" si="25"/>
        <v>0</v>
      </c>
      <c r="C241" s="438"/>
      <c r="D241" s="181"/>
      <c r="E241" s="181"/>
      <c r="F241" s="4"/>
      <c r="G241" s="60"/>
      <c r="H241" s="83"/>
      <c r="I241" s="9"/>
      <c r="J241" s="581"/>
      <c r="K241" s="362" t="str">
        <f t="shared" si="26"/>
        <v xml:space="preserve"> </v>
      </c>
      <c r="L241" s="589"/>
      <c r="M241" s="508"/>
      <c r="N241" s="508">
        <f t="shared" si="27"/>
        <v>0</v>
      </c>
      <c r="O241" s="508">
        <f t="shared" si="28"/>
        <v>0</v>
      </c>
      <c r="P241" s="508"/>
      <c r="Q241" s="508">
        <f t="shared" si="29"/>
        <v>0</v>
      </c>
      <c r="R241" s="508">
        <f t="shared" si="30"/>
        <v>0</v>
      </c>
      <c r="S241" s="508"/>
      <c r="T241" s="508"/>
      <c r="U241" s="508"/>
      <c r="V241" s="582"/>
      <c r="W241" s="10"/>
      <c r="Y241" s="49">
        <f t="shared" si="31"/>
        <v>0</v>
      </c>
      <c r="Z241" s="49">
        <f t="shared" si="32"/>
        <v>0</v>
      </c>
    </row>
    <row r="242" spans="1:26" x14ac:dyDescent="0.2">
      <c r="A242" s="94">
        <f t="shared" si="8"/>
        <v>227</v>
      </c>
      <c r="B242" s="437">
        <f t="shared" si="25"/>
        <v>0</v>
      </c>
      <c r="C242" s="438"/>
      <c r="D242" s="181"/>
      <c r="E242" s="181"/>
      <c r="F242" s="4"/>
      <c r="G242" s="60"/>
      <c r="H242" s="83"/>
      <c r="I242" s="9"/>
      <c r="J242" s="581"/>
      <c r="K242" s="362" t="str">
        <f t="shared" si="26"/>
        <v xml:space="preserve"> </v>
      </c>
      <c r="L242" s="589"/>
      <c r="M242" s="508"/>
      <c r="N242" s="508">
        <f t="shared" si="27"/>
        <v>0</v>
      </c>
      <c r="O242" s="508">
        <f t="shared" si="28"/>
        <v>0</v>
      </c>
      <c r="P242" s="508"/>
      <c r="Q242" s="508">
        <f t="shared" si="29"/>
        <v>0</v>
      </c>
      <c r="R242" s="508">
        <f t="shared" si="30"/>
        <v>0</v>
      </c>
      <c r="S242" s="508"/>
      <c r="T242" s="508"/>
      <c r="U242" s="508"/>
      <c r="V242" s="582"/>
      <c r="W242" s="10"/>
      <c r="Y242" s="49">
        <f t="shared" si="31"/>
        <v>0</v>
      </c>
      <c r="Z242" s="49">
        <f t="shared" si="32"/>
        <v>0</v>
      </c>
    </row>
    <row r="243" spans="1:26" x14ac:dyDescent="0.2">
      <c r="A243" s="94">
        <f t="shared" si="8"/>
        <v>228</v>
      </c>
      <c r="B243" s="437">
        <f t="shared" si="25"/>
        <v>0</v>
      </c>
      <c r="C243" s="438"/>
      <c r="D243" s="181"/>
      <c r="E243" s="181"/>
      <c r="F243" s="4"/>
      <c r="G243" s="60"/>
      <c r="H243" s="83"/>
      <c r="I243" s="9"/>
      <c r="J243" s="581"/>
      <c r="K243" s="362" t="str">
        <f t="shared" si="26"/>
        <v xml:space="preserve"> </v>
      </c>
      <c r="L243" s="589"/>
      <c r="M243" s="508"/>
      <c r="N243" s="508">
        <f t="shared" si="27"/>
        <v>0</v>
      </c>
      <c r="O243" s="508">
        <f t="shared" si="28"/>
        <v>0</v>
      </c>
      <c r="P243" s="508"/>
      <c r="Q243" s="508">
        <f t="shared" si="29"/>
        <v>0</v>
      </c>
      <c r="R243" s="508">
        <f t="shared" si="30"/>
        <v>0</v>
      </c>
      <c r="S243" s="508"/>
      <c r="T243" s="508"/>
      <c r="U243" s="508"/>
      <c r="V243" s="582"/>
      <c r="W243" s="10"/>
      <c r="Y243" s="49">
        <f t="shared" si="31"/>
        <v>0</v>
      </c>
      <c r="Z243" s="49">
        <f t="shared" si="32"/>
        <v>0</v>
      </c>
    </row>
    <row r="244" spans="1:26" x14ac:dyDescent="0.2">
      <c r="A244" s="94">
        <f t="shared" si="8"/>
        <v>229</v>
      </c>
      <c r="B244" s="437">
        <f t="shared" si="25"/>
        <v>0</v>
      </c>
      <c r="C244" s="438"/>
      <c r="D244" s="181"/>
      <c r="E244" s="181"/>
      <c r="F244" s="4"/>
      <c r="G244" s="60"/>
      <c r="H244" s="83"/>
      <c r="I244" s="9"/>
      <c r="J244" s="581"/>
      <c r="K244" s="362" t="str">
        <f t="shared" si="26"/>
        <v xml:space="preserve"> </v>
      </c>
      <c r="L244" s="589"/>
      <c r="M244" s="508"/>
      <c r="N244" s="508">
        <f t="shared" si="27"/>
        <v>0</v>
      </c>
      <c r="O244" s="508">
        <f t="shared" si="28"/>
        <v>0</v>
      </c>
      <c r="P244" s="508"/>
      <c r="Q244" s="508">
        <f t="shared" si="29"/>
        <v>0</v>
      </c>
      <c r="R244" s="508">
        <f t="shared" si="30"/>
        <v>0</v>
      </c>
      <c r="S244" s="508"/>
      <c r="T244" s="508"/>
      <c r="U244" s="508"/>
      <c r="V244" s="582"/>
      <c r="W244" s="10"/>
      <c r="Y244" s="49">
        <f t="shared" si="31"/>
        <v>0</v>
      </c>
      <c r="Z244" s="49">
        <f t="shared" si="32"/>
        <v>0</v>
      </c>
    </row>
    <row r="245" spans="1:26" x14ac:dyDescent="0.2">
      <c r="A245" s="94">
        <f t="shared" si="8"/>
        <v>230</v>
      </c>
      <c r="B245" s="437">
        <f t="shared" si="25"/>
        <v>0</v>
      </c>
      <c r="C245" s="438"/>
      <c r="D245" s="181"/>
      <c r="E245" s="181"/>
      <c r="F245" s="4"/>
      <c r="G245" s="60"/>
      <c r="H245" s="83"/>
      <c r="I245" s="9"/>
      <c r="J245" s="581"/>
      <c r="K245" s="362" t="str">
        <f t="shared" si="26"/>
        <v xml:space="preserve"> </v>
      </c>
      <c r="L245" s="589"/>
      <c r="M245" s="508"/>
      <c r="N245" s="508">
        <f t="shared" si="27"/>
        <v>0</v>
      </c>
      <c r="O245" s="508">
        <f t="shared" si="28"/>
        <v>0</v>
      </c>
      <c r="P245" s="508"/>
      <c r="Q245" s="508">
        <f t="shared" si="29"/>
        <v>0</v>
      </c>
      <c r="R245" s="508">
        <f t="shared" si="30"/>
        <v>0</v>
      </c>
      <c r="S245" s="508"/>
      <c r="T245" s="508"/>
      <c r="U245" s="508"/>
      <c r="V245" s="582"/>
      <c r="W245" s="10"/>
      <c r="Y245" s="49">
        <f t="shared" si="31"/>
        <v>0</v>
      </c>
      <c r="Z245" s="49">
        <f t="shared" si="32"/>
        <v>0</v>
      </c>
    </row>
    <row r="246" spans="1:26" x14ac:dyDescent="0.2">
      <c r="A246" s="94">
        <f t="shared" si="8"/>
        <v>231</v>
      </c>
      <c r="B246" s="437">
        <f t="shared" si="25"/>
        <v>0</v>
      </c>
      <c r="C246" s="438"/>
      <c r="D246" s="181"/>
      <c r="E246" s="181"/>
      <c r="F246" s="4"/>
      <c r="G246" s="60"/>
      <c r="H246" s="83"/>
      <c r="I246" s="9"/>
      <c r="J246" s="581"/>
      <c r="K246" s="362" t="str">
        <f t="shared" si="26"/>
        <v xml:space="preserve"> </v>
      </c>
      <c r="L246" s="589"/>
      <c r="M246" s="508"/>
      <c r="N246" s="508">
        <f t="shared" si="27"/>
        <v>0</v>
      </c>
      <c r="O246" s="508">
        <f t="shared" si="28"/>
        <v>0</v>
      </c>
      <c r="P246" s="508"/>
      <c r="Q246" s="508">
        <f t="shared" si="29"/>
        <v>0</v>
      </c>
      <c r="R246" s="508">
        <f t="shared" si="30"/>
        <v>0</v>
      </c>
      <c r="S246" s="508"/>
      <c r="T246" s="508"/>
      <c r="U246" s="508"/>
      <c r="V246" s="582"/>
      <c r="W246" s="10"/>
      <c r="Y246" s="49">
        <f t="shared" si="31"/>
        <v>0</v>
      </c>
      <c r="Z246" s="49">
        <f t="shared" si="32"/>
        <v>0</v>
      </c>
    </row>
    <row r="247" spans="1:26" x14ac:dyDescent="0.2">
      <c r="A247" s="94">
        <f t="shared" si="8"/>
        <v>232</v>
      </c>
      <c r="B247" s="437">
        <f t="shared" si="25"/>
        <v>0</v>
      </c>
      <c r="C247" s="438"/>
      <c r="D247" s="181"/>
      <c r="E247" s="181"/>
      <c r="F247" s="4"/>
      <c r="G247" s="60"/>
      <c r="H247" s="83"/>
      <c r="I247" s="9"/>
      <c r="J247" s="581"/>
      <c r="K247" s="362" t="str">
        <f t="shared" si="26"/>
        <v xml:space="preserve"> </v>
      </c>
      <c r="L247" s="589"/>
      <c r="M247" s="508"/>
      <c r="N247" s="508">
        <f t="shared" si="27"/>
        <v>0</v>
      </c>
      <c r="O247" s="508">
        <f t="shared" si="28"/>
        <v>0</v>
      </c>
      <c r="P247" s="508"/>
      <c r="Q247" s="508">
        <f t="shared" si="29"/>
        <v>0</v>
      </c>
      <c r="R247" s="508">
        <f t="shared" si="30"/>
        <v>0</v>
      </c>
      <c r="S247" s="508"/>
      <c r="T247" s="508"/>
      <c r="U247" s="508"/>
      <c r="V247" s="582"/>
      <c r="W247" s="10"/>
      <c r="Y247" s="49">
        <f t="shared" si="31"/>
        <v>0</v>
      </c>
      <c r="Z247" s="49">
        <f t="shared" si="32"/>
        <v>0</v>
      </c>
    </row>
    <row r="248" spans="1:26" x14ac:dyDescent="0.2">
      <c r="A248" s="94">
        <f t="shared" si="8"/>
        <v>233</v>
      </c>
      <c r="B248" s="437">
        <f t="shared" si="25"/>
        <v>0</v>
      </c>
      <c r="C248" s="438"/>
      <c r="D248" s="181"/>
      <c r="E248" s="181"/>
      <c r="F248" s="4"/>
      <c r="G248" s="60"/>
      <c r="H248" s="83"/>
      <c r="I248" s="9"/>
      <c r="J248" s="581"/>
      <c r="K248" s="362" t="str">
        <f t="shared" si="26"/>
        <v xml:space="preserve"> </v>
      </c>
      <c r="L248" s="589"/>
      <c r="M248" s="508"/>
      <c r="N248" s="508">
        <f t="shared" si="27"/>
        <v>0</v>
      </c>
      <c r="O248" s="508">
        <f t="shared" si="28"/>
        <v>0</v>
      </c>
      <c r="P248" s="508"/>
      <c r="Q248" s="508">
        <f t="shared" si="29"/>
        <v>0</v>
      </c>
      <c r="R248" s="508">
        <f t="shared" si="30"/>
        <v>0</v>
      </c>
      <c r="S248" s="508"/>
      <c r="T248" s="508"/>
      <c r="U248" s="508"/>
      <c r="V248" s="582"/>
      <c r="W248" s="10"/>
      <c r="Y248" s="49">
        <f t="shared" si="31"/>
        <v>0</v>
      </c>
      <c r="Z248" s="49">
        <f t="shared" si="32"/>
        <v>0</v>
      </c>
    </row>
    <row r="249" spans="1:26" x14ac:dyDescent="0.2">
      <c r="A249" s="94">
        <f t="shared" si="8"/>
        <v>234</v>
      </c>
      <c r="B249" s="437">
        <f t="shared" si="25"/>
        <v>0</v>
      </c>
      <c r="C249" s="438"/>
      <c r="D249" s="181"/>
      <c r="E249" s="181"/>
      <c r="F249" s="4"/>
      <c r="G249" s="60"/>
      <c r="H249" s="83"/>
      <c r="I249" s="9"/>
      <c r="J249" s="581"/>
      <c r="K249" s="362" t="str">
        <f t="shared" si="26"/>
        <v xml:space="preserve"> </v>
      </c>
      <c r="L249" s="589"/>
      <c r="M249" s="508"/>
      <c r="N249" s="508">
        <f t="shared" si="27"/>
        <v>0</v>
      </c>
      <c r="O249" s="508">
        <f t="shared" si="28"/>
        <v>0</v>
      </c>
      <c r="P249" s="508"/>
      <c r="Q249" s="508">
        <f t="shared" si="29"/>
        <v>0</v>
      </c>
      <c r="R249" s="508">
        <f t="shared" si="30"/>
        <v>0</v>
      </c>
      <c r="S249" s="508"/>
      <c r="T249" s="508"/>
      <c r="U249" s="508"/>
      <c r="V249" s="582"/>
      <c r="W249" s="10"/>
      <c r="Y249" s="49">
        <f t="shared" si="31"/>
        <v>0</v>
      </c>
      <c r="Z249" s="49">
        <f t="shared" si="32"/>
        <v>0</v>
      </c>
    </row>
    <row r="250" spans="1:26" x14ac:dyDescent="0.2">
      <c r="A250" s="94">
        <f t="shared" si="8"/>
        <v>235</v>
      </c>
      <c r="B250" s="437">
        <f t="shared" si="25"/>
        <v>0</v>
      </c>
      <c r="C250" s="438"/>
      <c r="D250" s="181"/>
      <c r="E250" s="181"/>
      <c r="F250" s="4"/>
      <c r="G250" s="60"/>
      <c r="H250" s="83"/>
      <c r="I250" s="9"/>
      <c r="J250" s="581"/>
      <c r="K250" s="362" t="str">
        <f t="shared" si="26"/>
        <v xml:space="preserve"> </v>
      </c>
      <c r="L250" s="589"/>
      <c r="M250" s="508"/>
      <c r="N250" s="508">
        <f t="shared" si="27"/>
        <v>0</v>
      </c>
      <c r="O250" s="508">
        <f t="shared" si="28"/>
        <v>0</v>
      </c>
      <c r="P250" s="508"/>
      <c r="Q250" s="508">
        <f t="shared" si="29"/>
        <v>0</v>
      </c>
      <c r="R250" s="508">
        <f t="shared" si="30"/>
        <v>0</v>
      </c>
      <c r="S250" s="508"/>
      <c r="T250" s="508"/>
      <c r="U250" s="508"/>
      <c r="V250" s="582"/>
      <c r="W250" s="10"/>
      <c r="Y250" s="49">
        <f t="shared" si="31"/>
        <v>0</v>
      </c>
      <c r="Z250" s="49">
        <f t="shared" si="32"/>
        <v>0</v>
      </c>
    </row>
    <row r="251" spans="1:26" x14ac:dyDescent="0.2">
      <c r="A251" s="94">
        <f t="shared" si="8"/>
        <v>236</v>
      </c>
      <c r="B251" s="437">
        <f t="shared" si="25"/>
        <v>0</v>
      </c>
      <c r="C251" s="438"/>
      <c r="D251" s="181"/>
      <c r="E251" s="181"/>
      <c r="F251" s="4"/>
      <c r="G251" s="60"/>
      <c r="H251" s="83"/>
      <c r="I251" s="9"/>
      <c r="J251" s="581"/>
      <c r="K251" s="362" t="str">
        <f t="shared" si="26"/>
        <v xml:space="preserve"> </v>
      </c>
      <c r="L251" s="589"/>
      <c r="M251" s="508"/>
      <c r="N251" s="508">
        <f t="shared" si="27"/>
        <v>0</v>
      </c>
      <c r="O251" s="508">
        <f t="shared" si="28"/>
        <v>0</v>
      </c>
      <c r="P251" s="508"/>
      <c r="Q251" s="508">
        <f t="shared" si="29"/>
        <v>0</v>
      </c>
      <c r="R251" s="508">
        <f t="shared" si="30"/>
        <v>0</v>
      </c>
      <c r="S251" s="508"/>
      <c r="T251" s="508"/>
      <c r="U251" s="508"/>
      <c r="V251" s="582"/>
      <c r="W251" s="10"/>
      <c r="Y251" s="49">
        <f t="shared" si="31"/>
        <v>0</v>
      </c>
      <c r="Z251" s="49">
        <f t="shared" si="32"/>
        <v>0</v>
      </c>
    </row>
    <row r="252" spans="1:26" x14ac:dyDescent="0.2">
      <c r="A252" s="94">
        <f t="shared" si="8"/>
        <v>237</v>
      </c>
      <c r="B252" s="437">
        <f t="shared" si="25"/>
        <v>0</v>
      </c>
      <c r="C252" s="438"/>
      <c r="D252" s="181"/>
      <c r="E252" s="181"/>
      <c r="F252" s="4"/>
      <c r="G252" s="60"/>
      <c r="H252" s="83"/>
      <c r="I252" s="9"/>
      <c r="J252" s="581"/>
      <c r="K252" s="362" t="str">
        <f t="shared" si="26"/>
        <v xml:space="preserve"> </v>
      </c>
      <c r="L252" s="589"/>
      <c r="M252" s="508"/>
      <c r="N252" s="508">
        <f t="shared" si="27"/>
        <v>0</v>
      </c>
      <c r="O252" s="508">
        <f t="shared" si="28"/>
        <v>0</v>
      </c>
      <c r="P252" s="508"/>
      <c r="Q252" s="508">
        <f t="shared" si="29"/>
        <v>0</v>
      </c>
      <c r="R252" s="508">
        <f t="shared" si="30"/>
        <v>0</v>
      </c>
      <c r="S252" s="508"/>
      <c r="T252" s="508"/>
      <c r="U252" s="508"/>
      <c r="V252" s="582"/>
      <c r="W252" s="10"/>
      <c r="Y252" s="49">
        <f t="shared" si="31"/>
        <v>0</v>
      </c>
      <c r="Z252" s="49">
        <f t="shared" si="32"/>
        <v>0</v>
      </c>
    </row>
    <row r="253" spans="1:26" x14ac:dyDescent="0.2">
      <c r="A253" s="94">
        <f t="shared" si="8"/>
        <v>238</v>
      </c>
      <c r="B253" s="437">
        <f t="shared" si="25"/>
        <v>0</v>
      </c>
      <c r="C253" s="438"/>
      <c r="D253" s="181"/>
      <c r="E253" s="181"/>
      <c r="F253" s="4"/>
      <c r="G253" s="60"/>
      <c r="H253" s="83"/>
      <c r="I253" s="9"/>
      <c r="J253" s="581"/>
      <c r="K253" s="362" t="str">
        <f t="shared" si="26"/>
        <v xml:space="preserve"> </v>
      </c>
      <c r="L253" s="589"/>
      <c r="M253" s="508"/>
      <c r="N253" s="508">
        <f t="shared" si="27"/>
        <v>0</v>
      </c>
      <c r="O253" s="508">
        <f t="shared" si="28"/>
        <v>0</v>
      </c>
      <c r="P253" s="508"/>
      <c r="Q253" s="508">
        <f t="shared" si="29"/>
        <v>0</v>
      </c>
      <c r="R253" s="508">
        <f t="shared" si="30"/>
        <v>0</v>
      </c>
      <c r="S253" s="508"/>
      <c r="T253" s="508"/>
      <c r="U253" s="508"/>
      <c r="V253" s="582"/>
      <c r="W253" s="10"/>
      <c r="Y253" s="49">
        <f t="shared" si="31"/>
        <v>0</v>
      </c>
      <c r="Z253" s="49">
        <f t="shared" si="32"/>
        <v>0</v>
      </c>
    </row>
    <row r="254" spans="1:26" x14ac:dyDescent="0.2">
      <c r="A254" s="94">
        <f t="shared" si="8"/>
        <v>239</v>
      </c>
      <c r="B254" s="437">
        <f t="shared" si="25"/>
        <v>0</v>
      </c>
      <c r="C254" s="438"/>
      <c r="D254" s="181"/>
      <c r="E254" s="181"/>
      <c r="F254" s="4"/>
      <c r="G254" s="60"/>
      <c r="H254" s="83"/>
      <c r="I254" s="9"/>
      <c r="J254" s="581"/>
      <c r="K254" s="362" t="str">
        <f t="shared" si="26"/>
        <v xml:space="preserve"> </v>
      </c>
      <c r="L254" s="589"/>
      <c r="M254" s="508"/>
      <c r="N254" s="508">
        <f t="shared" si="27"/>
        <v>0</v>
      </c>
      <c r="O254" s="508">
        <f t="shared" si="28"/>
        <v>0</v>
      </c>
      <c r="P254" s="508"/>
      <c r="Q254" s="508">
        <f t="shared" si="29"/>
        <v>0</v>
      </c>
      <c r="R254" s="508">
        <f t="shared" si="30"/>
        <v>0</v>
      </c>
      <c r="S254" s="508"/>
      <c r="T254" s="508"/>
      <c r="U254" s="508"/>
      <c r="V254" s="582"/>
      <c r="W254" s="10"/>
      <c r="Y254" s="49">
        <f t="shared" si="31"/>
        <v>0</v>
      </c>
      <c r="Z254" s="49">
        <f t="shared" si="32"/>
        <v>0</v>
      </c>
    </row>
    <row r="255" spans="1:26" x14ac:dyDescent="0.2">
      <c r="A255" s="94">
        <f t="shared" si="8"/>
        <v>240</v>
      </c>
      <c r="B255" s="437">
        <f t="shared" si="25"/>
        <v>0</v>
      </c>
      <c r="C255" s="438"/>
      <c r="D255" s="181"/>
      <c r="E255" s="181"/>
      <c r="F255" s="4"/>
      <c r="G255" s="60"/>
      <c r="H255" s="83"/>
      <c r="I255" s="9"/>
      <c r="J255" s="581"/>
      <c r="K255" s="362" t="str">
        <f t="shared" si="26"/>
        <v xml:space="preserve"> </v>
      </c>
      <c r="L255" s="589"/>
      <c r="M255" s="508"/>
      <c r="N255" s="508">
        <f t="shared" si="27"/>
        <v>0</v>
      </c>
      <c r="O255" s="508">
        <f t="shared" si="28"/>
        <v>0</v>
      </c>
      <c r="P255" s="508"/>
      <c r="Q255" s="508">
        <f t="shared" si="29"/>
        <v>0</v>
      </c>
      <c r="R255" s="508">
        <f t="shared" si="30"/>
        <v>0</v>
      </c>
      <c r="S255" s="508"/>
      <c r="T255" s="508"/>
      <c r="U255" s="508"/>
      <c r="V255" s="582"/>
      <c r="W255" s="10"/>
      <c r="Y255" s="49">
        <f t="shared" si="31"/>
        <v>0</v>
      </c>
      <c r="Z255" s="49">
        <f t="shared" si="32"/>
        <v>0</v>
      </c>
    </row>
    <row r="256" spans="1:26" x14ac:dyDescent="0.2">
      <c r="A256" s="94">
        <f t="shared" si="8"/>
        <v>241</v>
      </c>
      <c r="B256" s="437">
        <f t="shared" si="25"/>
        <v>0</v>
      </c>
      <c r="C256" s="438"/>
      <c r="D256" s="181"/>
      <c r="E256" s="181"/>
      <c r="F256" s="4"/>
      <c r="G256" s="60"/>
      <c r="H256" s="83"/>
      <c r="I256" s="9"/>
      <c r="J256" s="581"/>
      <c r="K256" s="362" t="str">
        <f t="shared" si="26"/>
        <v xml:space="preserve"> </v>
      </c>
      <c r="L256" s="589"/>
      <c r="M256" s="508"/>
      <c r="N256" s="508">
        <f t="shared" si="27"/>
        <v>0</v>
      </c>
      <c r="O256" s="508">
        <f t="shared" si="28"/>
        <v>0</v>
      </c>
      <c r="P256" s="508"/>
      <c r="Q256" s="508">
        <f t="shared" si="29"/>
        <v>0</v>
      </c>
      <c r="R256" s="508">
        <f t="shared" si="30"/>
        <v>0</v>
      </c>
      <c r="S256" s="508"/>
      <c r="T256" s="508"/>
      <c r="U256" s="508"/>
      <c r="V256" s="582"/>
      <c r="W256" s="10"/>
      <c r="Y256" s="49">
        <f t="shared" si="31"/>
        <v>0</v>
      </c>
      <c r="Z256" s="49">
        <f t="shared" si="32"/>
        <v>0</v>
      </c>
    </row>
    <row r="257" spans="1:26" x14ac:dyDescent="0.2">
      <c r="A257" s="94">
        <f t="shared" si="8"/>
        <v>242</v>
      </c>
      <c r="B257" s="437">
        <f t="shared" si="25"/>
        <v>0</v>
      </c>
      <c r="C257" s="438"/>
      <c r="D257" s="181"/>
      <c r="E257" s="181"/>
      <c r="F257" s="4"/>
      <c r="G257" s="60"/>
      <c r="H257" s="83"/>
      <c r="I257" s="9"/>
      <c r="J257" s="581"/>
      <c r="K257" s="362" t="str">
        <f t="shared" si="26"/>
        <v xml:space="preserve"> </v>
      </c>
      <c r="L257" s="589"/>
      <c r="M257" s="508"/>
      <c r="N257" s="508">
        <f t="shared" si="27"/>
        <v>0</v>
      </c>
      <c r="O257" s="508">
        <f t="shared" si="28"/>
        <v>0</v>
      </c>
      <c r="P257" s="508"/>
      <c r="Q257" s="508">
        <f t="shared" si="29"/>
        <v>0</v>
      </c>
      <c r="R257" s="508">
        <f t="shared" si="30"/>
        <v>0</v>
      </c>
      <c r="S257" s="508"/>
      <c r="T257" s="508"/>
      <c r="U257" s="508"/>
      <c r="V257" s="582"/>
      <c r="W257" s="10"/>
      <c r="Y257" s="49">
        <f t="shared" si="31"/>
        <v>0</v>
      </c>
      <c r="Z257" s="49">
        <f t="shared" si="32"/>
        <v>0</v>
      </c>
    </row>
    <row r="258" spans="1:26" x14ac:dyDescent="0.2">
      <c r="A258" s="94">
        <f t="shared" si="8"/>
        <v>243</v>
      </c>
      <c r="B258" s="437">
        <f t="shared" si="25"/>
        <v>0</v>
      </c>
      <c r="C258" s="438"/>
      <c r="D258" s="181"/>
      <c r="E258" s="181"/>
      <c r="F258" s="4"/>
      <c r="G258" s="60"/>
      <c r="H258" s="83"/>
      <c r="I258" s="9"/>
      <c r="J258" s="581"/>
      <c r="K258" s="362" t="str">
        <f t="shared" si="26"/>
        <v xml:space="preserve"> </v>
      </c>
      <c r="L258" s="589"/>
      <c r="M258" s="508"/>
      <c r="N258" s="508">
        <f t="shared" si="27"/>
        <v>0</v>
      </c>
      <c r="O258" s="508">
        <f t="shared" si="28"/>
        <v>0</v>
      </c>
      <c r="P258" s="508"/>
      <c r="Q258" s="508">
        <f t="shared" si="29"/>
        <v>0</v>
      </c>
      <c r="R258" s="508">
        <f t="shared" si="30"/>
        <v>0</v>
      </c>
      <c r="S258" s="508"/>
      <c r="T258" s="508"/>
      <c r="U258" s="508"/>
      <c r="V258" s="582"/>
      <c r="W258" s="10"/>
      <c r="Y258" s="49">
        <f t="shared" si="31"/>
        <v>0</v>
      </c>
      <c r="Z258" s="49">
        <f t="shared" si="32"/>
        <v>0</v>
      </c>
    </row>
    <row r="259" spans="1:26" x14ac:dyDescent="0.2">
      <c r="A259" s="94">
        <f t="shared" si="8"/>
        <v>244</v>
      </c>
      <c r="B259" s="437">
        <f t="shared" si="25"/>
        <v>0</v>
      </c>
      <c r="C259" s="438"/>
      <c r="D259" s="181"/>
      <c r="E259" s="181"/>
      <c r="F259" s="4"/>
      <c r="G259" s="60"/>
      <c r="H259" s="83"/>
      <c r="I259" s="9"/>
      <c r="J259" s="581"/>
      <c r="K259" s="362" t="str">
        <f t="shared" si="26"/>
        <v xml:space="preserve"> </v>
      </c>
      <c r="L259" s="589"/>
      <c r="M259" s="508"/>
      <c r="N259" s="508">
        <f t="shared" si="27"/>
        <v>0</v>
      </c>
      <c r="O259" s="508">
        <f t="shared" si="28"/>
        <v>0</v>
      </c>
      <c r="P259" s="508"/>
      <c r="Q259" s="508">
        <f t="shared" si="29"/>
        <v>0</v>
      </c>
      <c r="R259" s="508">
        <f t="shared" si="30"/>
        <v>0</v>
      </c>
      <c r="S259" s="508"/>
      <c r="T259" s="508"/>
      <c r="U259" s="508"/>
      <c r="V259" s="582"/>
      <c r="W259" s="10"/>
      <c r="Y259" s="49">
        <f t="shared" si="31"/>
        <v>0</v>
      </c>
      <c r="Z259" s="49">
        <f t="shared" si="32"/>
        <v>0</v>
      </c>
    </row>
    <row r="260" spans="1:26" x14ac:dyDescent="0.2">
      <c r="A260" s="94">
        <f t="shared" si="8"/>
        <v>245</v>
      </c>
      <c r="B260" s="437">
        <f t="shared" si="25"/>
        <v>0</v>
      </c>
      <c r="C260" s="438"/>
      <c r="D260" s="181"/>
      <c r="E260" s="181"/>
      <c r="F260" s="4"/>
      <c r="G260" s="60"/>
      <c r="H260" s="83"/>
      <c r="I260" s="9"/>
      <c r="J260" s="581"/>
      <c r="K260" s="362" t="str">
        <f t="shared" si="26"/>
        <v xml:space="preserve"> </v>
      </c>
      <c r="L260" s="589"/>
      <c r="M260" s="508"/>
      <c r="N260" s="508">
        <f t="shared" si="27"/>
        <v>0</v>
      </c>
      <c r="O260" s="508">
        <f t="shared" si="28"/>
        <v>0</v>
      </c>
      <c r="P260" s="508"/>
      <c r="Q260" s="508">
        <f t="shared" si="29"/>
        <v>0</v>
      </c>
      <c r="R260" s="508">
        <f t="shared" si="30"/>
        <v>0</v>
      </c>
      <c r="S260" s="508"/>
      <c r="T260" s="508"/>
      <c r="U260" s="508"/>
      <c r="V260" s="582"/>
      <c r="W260" s="10"/>
      <c r="Y260" s="49">
        <f t="shared" si="31"/>
        <v>0</v>
      </c>
      <c r="Z260" s="49">
        <f t="shared" si="32"/>
        <v>0</v>
      </c>
    </row>
    <row r="261" spans="1:26" x14ac:dyDescent="0.2">
      <c r="A261" s="94">
        <f t="shared" si="8"/>
        <v>246</v>
      </c>
      <c r="B261" s="437">
        <f t="shared" si="25"/>
        <v>0</v>
      </c>
      <c r="C261" s="438"/>
      <c r="D261" s="181"/>
      <c r="E261" s="181"/>
      <c r="F261" s="4"/>
      <c r="G261" s="60"/>
      <c r="H261" s="83"/>
      <c r="I261" s="9"/>
      <c r="J261" s="581"/>
      <c r="K261" s="362" t="str">
        <f t="shared" si="26"/>
        <v xml:space="preserve"> </v>
      </c>
      <c r="L261" s="589"/>
      <c r="M261" s="508"/>
      <c r="N261" s="508">
        <f t="shared" si="27"/>
        <v>0</v>
      </c>
      <c r="O261" s="508">
        <f t="shared" si="28"/>
        <v>0</v>
      </c>
      <c r="P261" s="508"/>
      <c r="Q261" s="508">
        <f t="shared" si="29"/>
        <v>0</v>
      </c>
      <c r="R261" s="508">
        <f t="shared" si="30"/>
        <v>0</v>
      </c>
      <c r="S261" s="508"/>
      <c r="T261" s="508"/>
      <c r="U261" s="508"/>
      <c r="V261" s="582"/>
      <c r="W261" s="10"/>
      <c r="Y261" s="49">
        <f t="shared" si="31"/>
        <v>0</v>
      </c>
      <c r="Z261" s="49">
        <f t="shared" si="32"/>
        <v>0</v>
      </c>
    </row>
    <row r="262" spans="1:26" x14ac:dyDescent="0.2">
      <c r="A262" s="94">
        <f t="shared" si="8"/>
        <v>247</v>
      </c>
      <c r="B262" s="437">
        <f t="shared" si="25"/>
        <v>0</v>
      </c>
      <c r="C262" s="438"/>
      <c r="D262" s="181"/>
      <c r="E262" s="181"/>
      <c r="F262" s="4"/>
      <c r="G262" s="60"/>
      <c r="H262" s="83"/>
      <c r="I262" s="9"/>
      <c r="J262" s="581"/>
      <c r="K262" s="362" t="str">
        <f t="shared" si="26"/>
        <v xml:space="preserve"> </v>
      </c>
      <c r="L262" s="589"/>
      <c r="M262" s="508"/>
      <c r="N262" s="508">
        <f t="shared" si="27"/>
        <v>0</v>
      </c>
      <c r="O262" s="508">
        <f t="shared" si="28"/>
        <v>0</v>
      </c>
      <c r="P262" s="508"/>
      <c r="Q262" s="508">
        <f t="shared" si="29"/>
        <v>0</v>
      </c>
      <c r="R262" s="508">
        <f t="shared" si="30"/>
        <v>0</v>
      </c>
      <c r="S262" s="508"/>
      <c r="T262" s="508"/>
      <c r="U262" s="508"/>
      <c r="V262" s="582"/>
      <c r="W262" s="10"/>
      <c r="Y262" s="49">
        <f t="shared" si="31"/>
        <v>0</v>
      </c>
      <c r="Z262" s="49">
        <f t="shared" si="32"/>
        <v>0</v>
      </c>
    </row>
    <row r="263" spans="1:26" x14ac:dyDescent="0.2">
      <c r="A263" s="94">
        <f t="shared" si="8"/>
        <v>248</v>
      </c>
      <c r="B263" s="437">
        <f t="shared" si="25"/>
        <v>0</v>
      </c>
      <c r="C263" s="438"/>
      <c r="D263" s="181"/>
      <c r="E263" s="181"/>
      <c r="F263" s="4"/>
      <c r="G263" s="60"/>
      <c r="H263" s="83"/>
      <c r="I263" s="9"/>
      <c r="J263" s="581"/>
      <c r="K263" s="362" t="str">
        <f t="shared" si="26"/>
        <v xml:space="preserve"> </v>
      </c>
      <c r="L263" s="589"/>
      <c r="M263" s="508"/>
      <c r="N263" s="508">
        <f t="shared" si="27"/>
        <v>0</v>
      </c>
      <c r="O263" s="508">
        <f t="shared" si="28"/>
        <v>0</v>
      </c>
      <c r="P263" s="508"/>
      <c r="Q263" s="508">
        <f t="shared" si="29"/>
        <v>0</v>
      </c>
      <c r="R263" s="508">
        <f t="shared" si="30"/>
        <v>0</v>
      </c>
      <c r="S263" s="508"/>
      <c r="T263" s="508"/>
      <c r="U263" s="508"/>
      <c r="V263" s="582"/>
      <c r="W263" s="10"/>
      <c r="Y263" s="49">
        <f t="shared" si="31"/>
        <v>0</v>
      </c>
      <c r="Z263" s="49">
        <f t="shared" si="32"/>
        <v>0</v>
      </c>
    </row>
    <row r="264" spans="1:26" x14ac:dyDescent="0.2">
      <c r="A264" s="94">
        <f t="shared" si="8"/>
        <v>249</v>
      </c>
      <c r="B264" s="437">
        <f t="shared" si="25"/>
        <v>0</v>
      </c>
      <c r="C264" s="438"/>
      <c r="D264" s="181"/>
      <c r="E264" s="181"/>
      <c r="F264" s="4"/>
      <c r="G264" s="60"/>
      <c r="H264" s="83"/>
      <c r="I264" s="9"/>
      <c r="J264" s="581"/>
      <c r="K264" s="362" t="str">
        <f t="shared" si="26"/>
        <v xml:space="preserve"> </v>
      </c>
      <c r="L264" s="589"/>
      <c r="M264" s="508"/>
      <c r="N264" s="508">
        <f t="shared" si="27"/>
        <v>0</v>
      </c>
      <c r="O264" s="508">
        <f t="shared" si="28"/>
        <v>0</v>
      </c>
      <c r="P264" s="508"/>
      <c r="Q264" s="508">
        <f t="shared" si="29"/>
        <v>0</v>
      </c>
      <c r="R264" s="508">
        <f t="shared" si="30"/>
        <v>0</v>
      </c>
      <c r="S264" s="508"/>
      <c r="T264" s="508"/>
      <c r="U264" s="508"/>
      <c r="V264" s="582"/>
      <c r="W264" s="10"/>
      <c r="Y264" s="49">
        <f t="shared" si="31"/>
        <v>0</v>
      </c>
      <c r="Z264" s="49">
        <f t="shared" si="32"/>
        <v>0</v>
      </c>
    </row>
    <row r="265" spans="1:26" x14ac:dyDescent="0.2">
      <c r="A265" s="94">
        <f t="shared" si="8"/>
        <v>250</v>
      </c>
      <c r="B265" s="437">
        <f t="shared" si="25"/>
        <v>0</v>
      </c>
      <c r="C265" s="438"/>
      <c r="D265" s="181"/>
      <c r="E265" s="181"/>
      <c r="F265" s="4"/>
      <c r="G265" s="60"/>
      <c r="H265" s="83"/>
      <c r="I265" s="9"/>
      <c r="J265" s="581"/>
      <c r="K265" s="362" t="str">
        <f t="shared" si="26"/>
        <v xml:space="preserve"> </v>
      </c>
      <c r="L265" s="589"/>
      <c r="M265" s="508"/>
      <c r="N265" s="508">
        <f t="shared" si="27"/>
        <v>0</v>
      </c>
      <c r="O265" s="508">
        <f t="shared" si="28"/>
        <v>0</v>
      </c>
      <c r="P265" s="508"/>
      <c r="Q265" s="508">
        <f t="shared" si="29"/>
        <v>0</v>
      </c>
      <c r="R265" s="508">
        <f t="shared" si="30"/>
        <v>0</v>
      </c>
      <c r="S265" s="508"/>
      <c r="T265" s="508"/>
      <c r="U265" s="508"/>
      <c r="V265" s="582"/>
      <c r="W265" s="10"/>
      <c r="Y265" s="49">
        <f t="shared" si="31"/>
        <v>0</v>
      </c>
      <c r="Z265" s="49">
        <f t="shared" si="32"/>
        <v>0</v>
      </c>
    </row>
    <row r="266" spans="1:26" x14ac:dyDescent="0.2">
      <c r="A266" s="94">
        <f t="shared" si="8"/>
        <v>251</v>
      </c>
      <c r="B266" s="437">
        <f t="shared" si="25"/>
        <v>0</v>
      </c>
      <c r="C266" s="438"/>
      <c r="D266" s="181"/>
      <c r="E266" s="181"/>
      <c r="F266" s="4"/>
      <c r="G266" s="60"/>
      <c r="H266" s="83"/>
      <c r="I266" s="9"/>
      <c r="J266" s="581"/>
      <c r="K266" s="362" t="str">
        <f t="shared" si="26"/>
        <v xml:space="preserve"> </v>
      </c>
      <c r="L266" s="589"/>
      <c r="M266" s="508"/>
      <c r="N266" s="508">
        <f t="shared" si="27"/>
        <v>0</v>
      </c>
      <c r="O266" s="508">
        <f t="shared" si="28"/>
        <v>0</v>
      </c>
      <c r="P266" s="508"/>
      <c r="Q266" s="508">
        <f t="shared" si="29"/>
        <v>0</v>
      </c>
      <c r="R266" s="508">
        <f t="shared" si="30"/>
        <v>0</v>
      </c>
      <c r="S266" s="508"/>
      <c r="T266" s="508"/>
      <c r="U266" s="508"/>
      <c r="V266" s="582"/>
      <c r="W266" s="10"/>
      <c r="Y266" s="49">
        <f t="shared" si="31"/>
        <v>0</v>
      </c>
      <c r="Z266" s="49">
        <f t="shared" si="32"/>
        <v>0</v>
      </c>
    </row>
    <row r="267" spans="1:26" x14ac:dyDescent="0.2">
      <c r="A267" s="94">
        <f t="shared" ref="A267:A356" si="33">ROW()-Q1cline</f>
        <v>252</v>
      </c>
      <c r="B267" s="437">
        <f t="shared" si="25"/>
        <v>0</v>
      </c>
      <c r="C267" s="438"/>
      <c r="D267" s="181"/>
      <c r="E267" s="181"/>
      <c r="F267" s="4"/>
      <c r="G267" s="60"/>
      <c r="H267" s="83"/>
      <c r="I267" s="9"/>
      <c r="J267" s="581"/>
      <c r="K267" s="362" t="str">
        <f t="shared" si="26"/>
        <v xml:space="preserve"> </v>
      </c>
      <c r="L267" s="589"/>
      <c r="M267" s="508"/>
      <c r="N267" s="508">
        <f t="shared" si="27"/>
        <v>0</v>
      </c>
      <c r="O267" s="508">
        <f t="shared" si="28"/>
        <v>0</v>
      </c>
      <c r="P267" s="508"/>
      <c r="Q267" s="508">
        <f t="shared" si="29"/>
        <v>0</v>
      </c>
      <c r="R267" s="508">
        <f t="shared" si="30"/>
        <v>0</v>
      </c>
      <c r="S267" s="508"/>
      <c r="T267" s="508"/>
      <c r="U267" s="508"/>
      <c r="V267" s="582"/>
      <c r="W267" s="10"/>
      <c r="Y267" s="49">
        <f t="shared" si="31"/>
        <v>0</v>
      </c>
      <c r="Z267" s="49">
        <f t="shared" si="32"/>
        <v>0</v>
      </c>
    </row>
    <row r="268" spans="1:26" x14ac:dyDescent="0.2">
      <c r="A268" s="94">
        <f t="shared" si="33"/>
        <v>253</v>
      </c>
      <c r="B268" s="437">
        <f t="shared" si="25"/>
        <v>0</v>
      </c>
      <c r="C268" s="438"/>
      <c r="D268" s="181"/>
      <c r="E268" s="181"/>
      <c r="F268" s="4"/>
      <c r="G268" s="60"/>
      <c r="H268" s="83"/>
      <c r="I268" s="9"/>
      <c r="J268" s="581"/>
      <c r="K268" s="362" t="str">
        <f t="shared" si="26"/>
        <v xml:space="preserve"> </v>
      </c>
      <c r="L268" s="589"/>
      <c r="M268" s="508"/>
      <c r="N268" s="508">
        <f t="shared" si="27"/>
        <v>0</v>
      </c>
      <c r="O268" s="508">
        <f t="shared" si="28"/>
        <v>0</v>
      </c>
      <c r="P268" s="508"/>
      <c r="Q268" s="508">
        <f t="shared" si="29"/>
        <v>0</v>
      </c>
      <c r="R268" s="508">
        <f t="shared" si="30"/>
        <v>0</v>
      </c>
      <c r="S268" s="508"/>
      <c r="T268" s="508"/>
      <c r="U268" s="508"/>
      <c r="V268" s="582"/>
      <c r="W268" s="10"/>
      <c r="Y268" s="49">
        <f t="shared" si="31"/>
        <v>0</v>
      </c>
      <c r="Z268" s="49">
        <f t="shared" si="32"/>
        <v>0</v>
      </c>
    </row>
    <row r="269" spans="1:26" x14ac:dyDescent="0.2">
      <c r="A269" s="94">
        <f t="shared" si="33"/>
        <v>254</v>
      </c>
      <c r="B269" s="437">
        <f t="shared" si="25"/>
        <v>0</v>
      </c>
      <c r="C269" s="438"/>
      <c r="D269" s="181"/>
      <c r="E269" s="181"/>
      <c r="F269" s="4"/>
      <c r="G269" s="60"/>
      <c r="H269" s="83"/>
      <c r="I269" s="9"/>
      <c r="J269" s="581"/>
      <c r="K269" s="362" t="str">
        <f t="shared" si="26"/>
        <v xml:space="preserve"> </v>
      </c>
      <c r="L269" s="589"/>
      <c r="M269" s="508"/>
      <c r="N269" s="508">
        <f t="shared" si="27"/>
        <v>0</v>
      </c>
      <c r="O269" s="508">
        <f t="shared" si="28"/>
        <v>0</v>
      </c>
      <c r="P269" s="508"/>
      <c r="Q269" s="508">
        <f t="shared" si="29"/>
        <v>0</v>
      </c>
      <c r="R269" s="508">
        <f t="shared" si="30"/>
        <v>0</v>
      </c>
      <c r="S269" s="508"/>
      <c r="T269" s="508"/>
      <c r="U269" s="508"/>
      <c r="V269" s="582"/>
      <c r="W269" s="10"/>
      <c r="Y269" s="49">
        <f t="shared" si="31"/>
        <v>0</v>
      </c>
      <c r="Z269" s="49">
        <f t="shared" si="32"/>
        <v>0</v>
      </c>
    </row>
    <row r="270" spans="1:26" x14ac:dyDescent="0.2">
      <c r="A270" s="94">
        <f t="shared" si="33"/>
        <v>255</v>
      </c>
      <c r="B270" s="437">
        <f t="shared" si="25"/>
        <v>0</v>
      </c>
      <c r="C270" s="438"/>
      <c r="D270" s="181"/>
      <c r="E270" s="181"/>
      <c r="F270" s="4"/>
      <c r="G270" s="60"/>
      <c r="H270" s="83"/>
      <c r="I270" s="9"/>
      <c r="J270" s="581"/>
      <c r="K270" s="362" t="str">
        <f t="shared" si="26"/>
        <v xml:space="preserve"> </v>
      </c>
      <c r="L270" s="589"/>
      <c r="M270" s="508"/>
      <c r="N270" s="508">
        <f t="shared" si="27"/>
        <v>0</v>
      </c>
      <c r="O270" s="508">
        <f t="shared" si="28"/>
        <v>0</v>
      </c>
      <c r="P270" s="508"/>
      <c r="Q270" s="508">
        <f t="shared" si="29"/>
        <v>0</v>
      </c>
      <c r="R270" s="508">
        <f t="shared" si="30"/>
        <v>0</v>
      </c>
      <c r="S270" s="508"/>
      <c r="T270" s="508"/>
      <c r="U270" s="508"/>
      <c r="V270" s="582"/>
      <c r="W270" s="10"/>
      <c r="Y270" s="49">
        <f t="shared" si="31"/>
        <v>0</v>
      </c>
      <c r="Z270" s="49">
        <f t="shared" si="32"/>
        <v>0</v>
      </c>
    </row>
    <row r="271" spans="1:26" x14ac:dyDescent="0.2">
      <c r="A271" s="94">
        <f t="shared" si="33"/>
        <v>256</v>
      </c>
      <c r="B271" s="437">
        <f t="shared" si="25"/>
        <v>0</v>
      </c>
      <c r="C271" s="438"/>
      <c r="D271" s="181"/>
      <c r="E271" s="181"/>
      <c r="F271" s="4"/>
      <c r="G271" s="60"/>
      <c r="H271" s="83"/>
      <c r="I271" s="9"/>
      <c r="J271" s="581"/>
      <c r="K271" s="362" t="str">
        <f t="shared" si="26"/>
        <v xml:space="preserve"> </v>
      </c>
      <c r="L271" s="589"/>
      <c r="M271" s="508"/>
      <c r="N271" s="508">
        <f t="shared" si="27"/>
        <v>0</v>
      </c>
      <c r="O271" s="508">
        <f t="shared" si="28"/>
        <v>0</v>
      </c>
      <c r="P271" s="508"/>
      <c r="Q271" s="508">
        <f t="shared" si="29"/>
        <v>0</v>
      </c>
      <c r="R271" s="508">
        <f t="shared" si="30"/>
        <v>0</v>
      </c>
      <c r="S271" s="508"/>
      <c r="T271" s="508"/>
      <c r="U271" s="508"/>
      <c r="V271" s="582"/>
      <c r="W271" s="10"/>
      <c r="Y271" s="49">
        <f t="shared" si="31"/>
        <v>0</v>
      </c>
      <c r="Z271" s="49">
        <f t="shared" si="32"/>
        <v>0</v>
      </c>
    </row>
    <row r="272" spans="1:26" x14ac:dyDescent="0.2">
      <c r="A272" s="94">
        <f t="shared" si="33"/>
        <v>257</v>
      </c>
      <c r="B272" s="437">
        <f t="shared" si="25"/>
        <v>0</v>
      </c>
      <c r="C272" s="438"/>
      <c r="D272" s="181"/>
      <c r="E272" s="181"/>
      <c r="F272" s="4"/>
      <c r="G272" s="60"/>
      <c r="H272" s="83"/>
      <c r="I272" s="9"/>
      <c r="J272" s="581"/>
      <c r="K272" s="362" t="str">
        <f t="shared" si="26"/>
        <v xml:space="preserve"> </v>
      </c>
      <c r="L272" s="589"/>
      <c r="M272" s="508"/>
      <c r="N272" s="508">
        <f t="shared" si="27"/>
        <v>0</v>
      </c>
      <c r="O272" s="508">
        <f t="shared" si="28"/>
        <v>0</v>
      </c>
      <c r="P272" s="508"/>
      <c r="Q272" s="508">
        <f t="shared" si="29"/>
        <v>0</v>
      </c>
      <c r="R272" s="508">
        <f t="shared" si="30"/>
        <v>0</v>
      </c>
      <c r="S272" s="508"/>
      <c r="T272" s="508"/>
      <c r="U272" s="508"/>
      <c r="V272" s="582"/>
      <c r="W272" s="10"/>
      <c r="Y272" s="49">
        <f t="shared" si="31"/>
        <v>0</v>
      </c>
      <c r="Z272" s="49">
        <f t="shared" si="32"/>
        <v>0</v>
      </c>
    </row>
    <row r="273" spans="1:26" x14ac:dyDescent="0.2">
      <c r="A273" s="94">
        <f t="shared" si="33"/>
        <v>258</v>
      </c>
      <c r="B273" s="437">
        <f t="shared" si="25"/>
        <v>0</v>
      </c>
      <c r="C273" s="438"/>
      <c r="D273" s="181"/>
      <c r="E273" s="181"/>
      <c r="F273" s="4"/>
      <c r="G273" s="60"/>
      <c r="H273" s="83"/>
      <c r="I273" s="9"/>
      <c r="J273" s="581"/>
      <c r="K273" s="362" t="str">
        <f t="shared" si="26"/>
        <v xml:space="preserve"> </v>
      </c>
      <c r="L273" s="589"/>
      <c r="M273" s="508"/>
      <c r="N273" s="508">
        <f t="shared" si="27"/>
        <v>0</v>
      </c>
      <c r="O273" s="508">
        <f t="shared" si="28"/>
        <v>0</v>
      </c>
      <c r="P273" s="508"/>
      <c r="Q273" s="508">
        <f t="shared" si="29"/>
        <v>0</v>
      </c>
      <c r="R273" s="508">
        <f t="shared" si="30"/>
        <v>0</v>
      </c>
      <c r="S273" s="508"/>
      <c r="T273" s="508"/>
      <c r="U273" s="508"/>
      <c r="V273" s="582"/>
      <c r="W273" s="10"/>
      <c r="Y273" s="49">
        <f t="shared" si="31"/>
        <v>0</v>
      </c>
      <c r="Z273" s="49">
        <f t="shared" si="32"/>
        <v>0</v>
      </c>
    </row>
    <row r="274" spans="1:26" x14ac:dyDescent="0.2">
      <c r="A274" s="94">
        <f t="shared" si="33"/>
        <v>259</v>
      </c>
      <c r="B274" s="437">
        <f t="shared" si="25"/>
        <v>0</v>
      </c>
      <c r="C274" s="438"/>
      <c r="D274" s="181"/>
      <c r="E274" s="181"/>
      <c r="F274" s="4"/>
      <c r="G274" s="60"/>
      <c r="H274" s="83"/>
      <c r="I274" s="9"/>
      <c r="J274" s="581"/>
      <c r="K274" s="362" t="str">
        <f t="shared" si="26"/>
        <v xml:space="preserve"> </v>
      </c>
      <c r="L274" s="589"/>
      <c r="M274" s="508"/>
      <c r="N274" s="508">
        <f t="shared" si="27"/>
        <v>0</v>
      </c>
      <c r="O274" s="508">
        <f t="shared" si="28"/>
        <v>0</v>
      </c>
      <c r="P274" s="508"/>
      <c r="Q274" s="508">
        <f t="shared" si="29"/>
        <v>0</v>
      </c>
      <c r="R274" s="508">
        <f t="shared" si="30"/>
        <v>0</v>
      </c>
      <c r="S274" s="508"/>
      <c r="T274" s="508"/>
      <c r="U274" s="508"/>
      <c r="V274" s="582"/>
      <c r="W274" s="10"/>
      <c r="Y274" s="49">
        <f t="shared" si="31"/>
        <v>0</v>
      </c>
      <c r="Z274" s="49">
        <f t="shared" si="32"/>
        <v>0</v>
      </c>
    </row>
    <row r="275" spans="1:26" x14ac:dyDescent="0.2">
      <c r="A275" s="94">
        <f t="shared" si="33"/>
        <v>260</v>
      </c>
      <c r="B275" s="437">
        <f t="shared" si="25"/>
        <v>0</v>
      </c>
      <c r="C275" s="438"/>
      <c r="D275" s="181"/>
      <c r="E275" s="181"/>
      <c r="F275" s="4"/>
      <c r="G275" s="60"/>
      <c r="H275" s="83"/>
      <c r="I275" s="9"/>
      <c r="J275" s="581"/>
      <c r="K275" s="362" t="str">
        <f t="shared" si="26"/>
        <v xml:space="preserve"> </v>
      </c>
      <c r="L275" s="589"/>
      <c r="M275" s="508"/>
      <c r="N275" s="508">
        <f t="shared" si="27"/>
        <v>0</v>
      </c>
      <c r="O275" s="508">
        <f t="shared" si="28"/>
        <v>0</v>
      </c>
      <c r="P275" s="508"/>
      <c r="Q275" s="508">
        <f t="shared" si="29"/>
        <v>0</v>
      </c>
      <c r="R275" s="508">
        <f t="shared" si="30"/>
        <v>0</v>
      </c>
      <c r="S275" s="508"/>
      <c r="T275" s="508"/>
      <c r="U275" s="508"/>
      <c r="V275" s="582"/>
      <c r="W275" s="10"/>
      <c r="Y275" s="49">
        <f t="shared" si="31"/>
        <v>0</v>
      </c>
      <c r="Z275" s="49">
        <f t="shared" si="32"/>
        <v>0</v>
      </c>
    </row>
    <row r="276" spans="1:26" x14ac:dyDescent="0.2">
      <c r="A276" s="94">
        <f t="shared" si="33"/>
        <v>261</v>
      </c>
      <c r="B276" s="437">
        <f t="shared" si="25"/>
        <v>0</v>
      </c>
      <c r="C276" s="438"/>
      <c r="D276" s="181"/>
      <c r="E276" s="181"/>
      <c r="F276" s="4"/>
      <c r="G276" s="60"/>
      <c r="H276" s="83"/>
      <c r="I276" s="9"/>
      <c r="J276" s="581"/>
      <c r="K276" s="362" t="str">
        <f t="shared" si="26"/>
        <v xml:space="preserve"> </v>
      </c>
      <c r="L276" s="589"/>
      <c r="M276" s="508"/>
      <c r="N276" s="508">
        <f t="shared" si="27"/>
        <v>0</v>
      </c>
      <c r="O276" s="508">
        <f t="shared" si="28"/>
        <v>0</v>
      </c>
      <c r="P276" s="508"/>
      <c r="Q276" s="508">
        <f t="shared" si="29"/>
        <v>0</v>
      </c>
      <c r="R276" s="508">
        <f t="shared" si="30"/>
        <v>0</v>
      </c>
      <c r="S276" s="508"/>
      <c r="T276" s="508"/>
      <c r="U276" s="508"/>
      <c r="V276" s="582"/>
      <c r="W276" s="10"/>
      <c r="Y276" s="49">
        <f t="shared" si="31"/>
        <v>0</v>
      </c>
      <c r="Z276" s="49">
        <f t="shared" si="32"/>
        <v>0</v>
      </c>
    </row>
    <row r="277" spans="1:26" x14ac:dyDescent="0.2">
      <c r="A277" s="94">
        <f t="shared" si="33"/>
        <v>262</v>
      </c>
      <c r="B277" s="437">
        <f t="shared" si="25"/>
        <v>0</v>
      </c>
      <c r="C277" s="438"/>
      <c r="D277" s="181"/>
      <c r="E277" s="181"/>
      <c r="F277" s="4"/>
      <c r="G277" s="60"/>
      <c r="H277" s="83"/>
      <c r="I277" s="9"/>
      <c r="J277" s="581"/>
      <c r="K277" s="362" t="str">
        <f t="shared" si="26"/>
        <v xml:space="preserve"> </v>
      </c>
      <c r="L277" s="589"/>
      <c r="M277" s="508"/>
      <c r="N277" s="508">
        <f t="shared" si="27"/>
        <v>0</v>
      </c>
      <c r="O277" s="508">
        <f t="shared" si="28"/>
        <v>0</v>
      </c>
      <c r="P277" s="508"/>
      <c r="Q277" s="508">
        <f t="shared" si="29"/>
        <v>0</v>
      </c>
      <c r="R277" s="508">
        <f t="shared" si="30"/>
        <v>0</v>
      </c>
      <c r="S277" s="508"/>
      <c r="T277" s="508"/>
      <c r="U277" s="508"/>
      <c r="V277" s="582"/>
      <c r="W277" s="10"/>
      <c r="Y277" s="49">
        <f t="shared" si="31"/>
        <v>0</v>
      </c>
      <c r="Z277" s="49">
        <f t="shared" si="32"/>
        <v>0</v>
      </c>
    </row>
    <row r="278" spans="1:26" x14ac:dyDescent="0.2">
      <c r="A278" s="94">
        <f t="shared" si="33"/>
        <v>263</v>
      </c>
      <c r="B278" s="437">
        <f t="shared" si="25"/>
        <v>0</v>
      </c>
      <c r="C278" s="438"/>
      <c r="D278" s="181"/>
      <c r="E278" s="181"/>
      <c r="F278" s="4"/>
      <c r="G278" s="60"/>
      <c r="H278" s="83"/>
      <c r="I278" s="9"/>
      <c r="J278" s="581"/>
      <c r="K278" s="362" t="str">
        <f t="shared" si="26"/>
        <v xml:space="preserve"> </v>
      </c>
      <c r="L278" s="589"/>
      <c r="M278" s="508"/>
      <c r="N278" s="508">
        <f t="shared" si="27"/>
        <v>0</v>
      </c>
      <c r="O278" s="508">
        <f t="shared" si="28"/>
        <v>0</v>
      </c>
      <c r="P278" s="508"/>
      <c r="Q278" s="508">
        <f t="shared" si="29"/>
        <v>0</v>
      </c>
      <c r="R278" s="508">
        <f t="shared" si="30"/>
        <v>0</v>
      </c>
      <c r="S278" s="508"/>
      <c r="T278" s="508"/>
      <c r="U278" s="508"/>
      <c r="V278" s="582"/>
      <c r="W278" s="10"/>
      <c r="Y278" s="49">
        <f t="shared" si="31"/>
        <v>0</v>
      </c>
      <c r="Z278" s="49">
        <f t="shared" si="32"/>
        <v>0</v>
      </c>
    </row>
    <row r="279" spans="1:26" x14ac:dyDescent="0.2">
      <c r="A279" s="94">
        <f t="shared" si="33"/>
        <v>264</v>
      </c>
      <c r="B279" s="437">
        <f t="shared" si="25"/>
        <v>0</v>
      </c>
      <c r="C279" s="438"/>
      <c r="D279" s="181"/>
      <c r="E279" s="181"/>
      <c r="F279" s="4"/>
      <c r="G279" s="60"/>
      <c r="H279" s="83"/>
      <c r="I279" s="9"/>
      <c r="J279" s="581"/>
      <c r="K279" s="362" t="str">
        <f t="shared" si="26"/>
        <v xml:space="preserve"> </v>
      </c>
      <c r="L279" s="589"/>
      <c r="M279" s="508"/>
      <c r="N279" s="508">
        <f t="shared" si="27"/>
        <v>0</v>
      </c>
      <c r="O279" s="508">
        <f t="shared" si="28"/>
        <v>0</v>
      </c>
      <c r="P279" s="508"/>
      <c r="Q279" s="508">
        <f t="shared" si="29"/>
        <v>0</v>
      </c>
      <c r="R279" s="508">
        <f t="shared" si="30"/>
        <v>0</v>
      </c>
      <c r="S279" s="508"/>
      <c r="T279" s="508"/>
      <c r="U279" s="508"/>
      <c r="V279" s="582"/>
      <c r="W279" s="10"/>
      <c r="Y279" s="49">
        <f t="shared" si="31"/>
        <v>0</v>
      </c>
      <c r="Z279" s="49">
        <f t="shared" si="32"/>
        <v>0</v>
      </c>
    </row>
    <row r="280" spans="1:26" x14ac:dyDescent="0.2">
      <c r="A280" s="94">
        <f t="shared" si="33"/>
        <v>265</v>
      </c>
      <c r="B280" s="437">
        <f t="shared" si="25"/>
        <v>0</v>
      </c>
      <c r="C280" s="438"/>
      <c r="D280" s="181"/>
      <c r="E280" s="181"/>
      <c r="F280" s="4"/>
      <c r="G280" s="60"/>
      <c r="H280" s="83"/>
      <c r="I280" s="9"/>
      <c r="J280" s="581"/>
      <c r="K280" s="362" t="str">
        <f t="shared" si="26"/>
        <v xml:space="preserve"> </v>
      </c>
      <c r="L280" s="589"/>
      <c r="M280" s="508"/>
      <c r="N280" s="508">
        <f t="shared" si="27"/>
        <v>0</v>
      </c>
      <c r="O280" s="508">
        <f t="shared" si="28"/>
        <v>0</v>
      </c>
      <c r="P280" s="508"/>
      <c r="Q280" s="508">
        <f t="shared" si="29"/>
        <v>0</v>
      </c>
      <c r="R280" s="508">
        <f t="shared" si="30"/>
        <v>0</v>
      </c>
      <c r="S280" s="508"/>
      <c r="T280" s="508"/>
      <c r="U280" s="508"/>
      <c r="V280" s="582"/>
      <c r="W280" s="10"/>
      <c r="Y280" s="49">
        <f t="shared" si="31"/>
        <v>0</v>
      </c>
      <c r="Z280" s="49">
        <f t="shared" si="32"/>
        <v>0</v>
      </c>
    </row>
    <row r="281" spans="1:26" x14ac:dyDescent="0.2">
      <c r="A281" s="94">
        <f t="shared" si="33"/>
        <v>266</v>
      </c>
      <c r="B281" s="437">
        <f t="shared" si="25"/>
        <v>0</v>
      </c>
      <c r="C281" s="438"/>
      <c r="D281" s="181"/>
      <c r="E281" s="181"/>
      <c r="F281" s="4"/>
      <c r="G281" s="60"/>
      <c r="H281" s="83"/>
      <c r="I281" s="9"/>
      <c r="J281" s="581"/>
      <c r="K281" s="362" t="str">
        <f t="shared" si="26"/>
        <v xml:space="preserve"> </v>
      </c>
      <c r="L281" s="589"/>
      <c r="M281" s="508"/>
      <c r="N281" s="508">
        <f t="shared" si="27"/>
        <v>0</v>
      </c>
      <c r="O281" s="508">
        <f t="shared" si="28"/>
        <v>0</v>
      </c>
      <c r="P281" s="508"/>
      <c r="Q281" s="508">
        <f t="shared" si="29"/>
        <v>0</v>
      </c>
      <c r="R281" s="508">
        <f t="shared" si="30"/>
        <v>0</v>
      </c>
      <c r="S281" s="508"/>
      <c r="T281" s="508"/>
      <c r="U281" s="508"/>
      <c r="V281" s="582"/>
      <c r="W281" s="10"/>
      <c r="Y281" s="49">
        <f t="shared" si="31"/>
        <v>0</v>
      </c>
      <c r="Z281" s="49">
        <f t="shared" si="32"/>
        <v>0</v>
      </c>
    </row>
    <row r="282" spans="1:26" x14ac:dyDescent="0.2">
      <c r="A282" s="94">
        <f t="shared" si="33"/>
        <v>267</v>
      </c>
      <c r="B282" s="437">
        <f t="shared" si="25"/>
        <v>0</v>
      </c>
      <c r="C282" s="438"/>
      <c r="D282" s="181"/>
      <c r="E282" s="181"/>
      <c r="F282" s="4"/>
      <c r="G282" s="60"/>
      <c r="H282" s="83"/>
      <c r="I282" s="9"/>
      <c r="J282" s="581"/>
      <c r="K282" s="362" t="str">
        <f t="shared" si="26"/>
        <v xml:space="preserve"> </v>
      </c>
      <c r="L282" s="589"/>
      <c r="M282" s="508"/>
      <c r="N282" s="508">
        <f t="shared" si="27"/>
        <v>0</v>
      </c>
      <c r="O282" s="508">
        <f t="shared" si="28"/>
        <v>0</v>
      </c>
      <c r="P282" s="508"/>
      <c r="Q282" s="508">
        <f t="shared" si="29"/>
        <v>0</v>
      </c>
      <c r="R282" s="508">
        <f t="shared" si="30"/>
        <v>0</v>
      </c>
      <c r="S282" s="508"/>
      <c r="T282" s="508"/>
      <c r="U282" s="508"/>
      <c r="V282" s="582"/>
      <c r="W282" s="10"/>
      <c r="Y282" s="49">
        <f t="shared" si="31"/>
        <v>0</v>
      </c>
      <c r="Z282" s="49">
        <f t="shared" si="32"/>
        <v>0</v>
      </c>
    </row>
    <row r="283" spans="1:26" x14ac:dyDescent="0.2">
      <c r="A283" s="94">
        <f t="shared" si="33"/>
        <v>268</v>
      </c>
      <c r="B283" s="437">
        <f t="shared" si="25"/>
        <v>0</v>
      </c>
      <c r="C283" s="438"/>
      <c r="D283" s="181"/>
      <c r="E283" s="181"/>
      <c r="F283" s="4"/>
      <c r="G283" s="60"/>
      <c r="H283" s="83"/>
      <c r="I283" s="9"/>
      <c r="J283" s="581"/>
      <c r="K283" s="362" t="str">
        <f t="shared" si="26"/>
        <v xml:space="preserve"> </v>
      </c>
      <c r="L283" s="589"/>
      <c r="M283" s="508"/>
      <c r="N283" s="508">
        <f t="shared" si="27"/>
        <v>0</v>
      </c>
      <c r="O283" s="508">
        <f t="shared" si="28"/>
        <v>0</v>
      </c>
      <c r="P283" s="508"/>
      <c r="Q283" s="508">
        <f t="shared" si="29"/>
        <v>0</v>
      </c>
      <c r="R283" s="508">
        <f t="shared" si="30"/>
        <v>0</v>
      </c>
      <c r="S283" s="508"/>
      <c r="T283" s="508"/>
      <c r="U283" s="508"/>
      <c r="V283" s="582"/>
      <c r="W283" s="10"/>
      <c r="Y283" s="49">
        <f t="shared" si="31"/>
        <v>0</v>
      </c>
      <c r="Z283" s="49">
        <f t="shared" si="32"/>
        <v>0</v>
      </c>
    </row>
    <row r="284" spans="1:26" x14ac:dyDescent="0.2">
      <c r="A284" s="94">
        <f t="shared" si="33"/>
        <v>269</v>
      </c>
      <c r="B284" s="437">
        <f t="shared" si="25"/>
        <v>0</v>
      </c>
      <c r="C284" s="438"/>
      <c r="D284" s="181"/>
      <c r="E284" s="181"/>
      <c r="F284" s="4"/>
      <c r="G284" s="60"/>
      <c r="H284" s="83"/>
      <c r="I284" s="9"/>
      <c r="J284" s="581"/>
      <c r="K284" s="362" t="str">
        <f t="shared" si="26"/>
        <v xml:space="preserve"> </v>
      </c>
      <c r="L284" s="589"/>
      <c r="M284" s="508"/>
      <c r="N284" s="508">
        <f t="shared" si="27"/>
        <v>0</v>
      </c>
      <c r="O284" s="508">
        <f t="shared" si="28"/>
        <v>0</v>
      </c>
      <c r="P284" s="508"/>
      <c r="Q284" s="508">
        <f t="shared" si="29"/>
        <v>0</v>
      </c>
      <c r="R284" s="508">
        <f t="shared" si="30"/>
        <v>0</v>
      </c>
      <c r="S284" s="508"/>
      <c r="T284" s="508"/>
      <c r="U284" s="508"/>
      <c r="V284" s="582"/>
      <c r="W284" s="10"/>
      <c r="Y284" s="49">
        <f t="shared" si="31"/>
        <v>0</v>
      </c>
      <c r="Z284" s="49">
        <f t="shared" si="32"/>
        <v>0</v>
      </c>
    </row>
    <row r="285" spans="1:26" x14ac:dyDescent="0.2">
      <c r="A285" s="94">
        <f t="shared" si="33"/>
        <v>270</v>
      </c>
      <c r="B285" s="437">
        <f t="shared" si="25"/>
        <v>0</v>
      </c>
      <c r="C285" s="438"/>
      <c r="D285" s="181"/>
      <c r="E285" s="181"/>
      <c r="F285" s="4"/>
      <c r="G285" s="60"/>
      <c r="H285" s="83"/>
      <c r="I285" s="9"/>
      <c r="J285" s="581"/>
      <c r="K285" s="362" t="str">
        <f t="shared" si="26"/>
        <v xml:space="preserve"> </v>
      </c>
      <c r="L285" s="589"/>
      <c r="M285" s="508"/>
      <c r="N285" s="508">
        <f t="shared" si="27"/>
        <v>0</v>
      </c>
      <c r="O285" s="508">
        <f t="shared" si="28"/>
        <v>0</v>
      </c>
      <c r="P285" s="508"/>
      <c r="Q285" s="508">
        <f t="shared" si="29"/>
        <v>0</v>
      </c>
      <c r="R285" s="508">
        <f t="shared" si="30"/>
        <v>0</v>
      </c>
      <c r="S285" s="508"/>
      <c r="T285" s="508"/>
      <c r="U285" s="508"/>
      <c r="V285" s="582"/>
      <c r="W285" s="10"/>
      <c r="Y285" s="49">
        <f t="shared" si="31"/>
        <v>0</v>
      </c>
      <c r="Z285" s="49">
        <f t="shared" si="32"/>
        <v>0</v>
      </c>
    </row>
    <row r="286" spans="1:26" x14ac:dyDescent="0.2">
      <c r="A286" s="94">
        <f t="shared" si="33"/>
        <v>271</v>
      </c>
      <c r="B286" s="437">
        <f t="shared" si="25"/>
        <v>0</v>
      </c>
      <c r="C286" s="438"/>
      <c r="D286" s="181"/>
      <c r="E286" s="181"/>
      <c r="F286" s="4"/>
      <c r="G286" s="60"/>
      <c r="H286" s="83"/>
      <c r="I286" s="9"/>
      <c r="J286" s="581"/>
      <c r="K286" s="362" t="str">
        <f t="shared" si="26"/>
        <v xml:space="preserve"> </v>
      </c>
      <c r="L286" s="589"/>
      <c r="M286" s="508"/>
      <c r="N286" s="508">
        <f t="shared" si="27"/>
        <v>0</v>
      </c>
      <c r="O286" s="508">
        <f t="shared" si="28"/>
        <v>0</v>
      </c>
      <c r="P286" s="508"/>
      <c r="Q286" s="508">
        <f t="shared" si="29"/>
        <v>0</v>
      </c>
      <c r="R286" s="508">
        <f t="shared" si="30"/>
        <v>0</v>
      </c>
      <c r="S286" s="508"/>
      <c r="T286" s="508"/>
      <c r="U286" s="508"/>
      <c r="V286" s="582"/>
      <c r="W286" s="10"/>
      <c r="Y286" s="49">
        <f t="shared" si="31"/>
        <v>0</v>
      </c>
      <c r="Z286" s="49">
        <f t="shared" si="32"/>
        <v>0</v>
      </c>
    </row>
    <row r="287" spans="1:26" x14ac:dyDescent="0.2">
      <c r="A287" s="94">
        <f t="shared" si="33"/>
        <v>272</v>
      </c>
      <c r="B287" s="437">
        <f t="shared" si="25"/>
        <v>0</v>
      </c>
      <c r="C287" s="438"/>
      <c r="D287" s="181"/>
      <c r="E287" s="181"/>
      <c r="F287" s="4"/>
      <c r="G287" s="60"/>
      <c r="H287" s="83"/>
      <c r="I287" s="9"/>
      <c r="J287" s="581"/>
      <c r="K287" s="362" t="str">
        <f t="shared" si="26"/>
        <v xml:space="preserve"> </v>
      </c>
      <c r="L287" s="589"/>
      <c r="M287" s="508"/>
      <c r="N287" s="508">
        <f t="shared" si="27"/>
        <v>0</v>
      </c>
      <c r="O287" s="508">
        <f t="shared" si="28"/>
        <v>0</v>
      </c>
      <c r="P287" s="508"/>
      <c r="Q287" s="508">
        <f t="shared" si="29"/>
        <v>0</v>
      </c>
      <c r="R287" s="508">
        <f t="shared" si="30"/>
        <v>0</v>
      </c>
      <c r="S287" s="508"/>
      <c r="T287" s="508"/>
      <c r="U287" s="508"/>
      <c r="V287" s="582"/>
      <c r="W287" s="10"/>
      <c r="Y287" s="49">
        <f t="shared" si="31"/>
        <v>0</v>
      </c>
      <c r="Z287" s="49">
        <f t="shared" si="32"/>
        <v>0</v>
      </c>
    </row>
    <row r="288" spans="1:26" x14ac:dyDescent="0.2">
      <c r="A288" s="94">
        <f t="shared" si="33"/>
        <v>273</v>
      </c>
      <c r="B288" s="437">
        <f t="shared" si="25"/>
        <v>0</v>
      </c>
      <c r="C288" s="438"/>
      <c r="D288" s="181"/>
      <c r="E288" s="181"/>
      <c r="F288" s="4"/>
      <c r="G288" s="60"/>
      <c r="H288" s="83"/>
      <c r="I288" s="9"/>
      <c r="J288" s="581"/>
      <c r="K288" s="362" t="str">
        <f t="shared" si="26"/>
        <v xml:space="preserve"> </v>
      </c>
      <c r="L288" s="589"/>
      <c r="M288" s="508"/>
      <c r="N288" s="508">
        <f t="shared" si="27"/>
        <v>0</v>
      </c>
      <c r="O288" s="508">
        <f t="shared" si="28"/>
        <v>0</v>
      </c>
      <c r="P288" s="508"/>
      <c r="Q288" s="508">
        <f t="shared" si="29"/>
        <v>0</v>
      </c>
      <c r="R288" s="508">
        <f t="shared" si="30"/>
        <v>0</v>
      </c>
      <c r="S288" s="508"/>
      <c r="T288" s="508"/>
      <c r="U288" s="508"/>
      <c r="V288" s="582"/>
      <c r="W288" s="10"/>
      <c r="Y288" s="49">
        <f t="shared" si="31"/>
        <v>0</v>
      </c>
      <c r="Z288" s="49">
        <f t="shared" si="32"/>
        <v>0</v>
      </c>
    </row>
    <row r="289" spans="1:26" x14ac:dyDescent="0.2">
      <c r="A289" s="94">
        <f t="shared" si="33"/>
        <v>274</v>
      </c>
      <c r="B289" s="437">
        <f t="shared" si="25"/>
        <v>0</v>
      </c>
      <c r="C289" s="438"/>
      <c r="D289" s="181"/>
      <c r="E289" s="181"/>
      <c r="F289" s="4"/>
      <c r="G289" s="60"/>
      <c r="H289" s="83"/>
      <c r="I289" s="9"/>
      <c r="J289" s="581"/>
      <c r="K289" s="362" t="str">
        <f t="shared" si="26"/>
        <v xml:space="preserve"> </v>
      </c>
      <c r="L289" s="589"/>
      <c r="M289" s="508"/>
      <c r="N289" s="508">
        <f t="shared" si="27"/>
        <v>0</v>
      </c>
      <c r="O289" s="508">
        <f t="shared" si="28"/>
        <v>0</v>
      </c>
      <c r="P289" s="508"/>
      <c r="Q289" s="508">
        <f t="shared" si="29"/>
        <v>0</v>
      </c>
      <c r="R289" s="508">
        <f t="shared" si="30"/>
        <v>0</v>
      </c>
      <c r="S289" s="508"/>
      <c r="T289" s="508"/>
      <c r="U289" s="508"/>
      <c r="V289" s="582"/>
      <c r="W289" s="10"/>
      <c r="Y289" s="49">
        <f t="shared" si="31"/>
        <v>0</v>
      </c>
      <c r="Z289" s="49">
        <f t="shared" si="32"/>
        <v>0</v>
      </c>
    </row>
    <row r="290" spans="1:26" x14ac:dyDescent="0.2">
      <c r="A290" s="94">
        <f t="shared" si="33"/>
        <v>275</v>
      </c>
      <c r="B290" s="437">
        <f t="shared" si="25"/>
        <v>0</v>
      </c>
      <c r="C290" s="438"/>
      <c r="D290" s="181"/>
      <c r="E290" s="181"/>
      <c r="F290" s="4"/>
      <c r="G290" s="60"/>
      <c r="H290" s="83"/>
      <c r="I290" s="9"/>
      <c r="J290" s="581"/>
      <c r="K290" s="362" t="str">
        <f t="shared" si="26"/>
        <v xml:space="preserve"> </v>
      </c>
      <c r="L290" s="589"/>
      <c r="M290" s="508"/>
      <c r="N290" s="508">
        <f t="shared" si="27"/>
        <v>0</v>
      </c>
      <c r="O290" s="508">
        <f t="shared" si="28"/>
        <v>0</v>
      </c>
      <c r="P290" s="508"/>
      <c r="Q290" s="508">
        <f t="shared" si="29"/>
        <v>0</v>
      </c>
      <c r="R290" s="508">
        <f t="shared" si="30"/>
        <v>0</v>
      </c>
      <c r="S290" s="508"/>
      <c r="T290" s="508"/>
      <c r="U290" s="508"/>
      <c r="V290" s="582"/>
      <c r="W290" s="10"/>
      <c r="Y290" s="49">
        <f t="shared" si="31"/>
        <v>0</v>
      </c>
      <c r="Z290" s="49">
        <f t="shared" si="32"/>
        <v>0</v>
      </c>
    </row>
    <row r="291" spans="1:26" x14ac:dyDescent="0.2">
      <c r="A291" s="94">
        <f t="shared" si="33"/>
        <v>276</v>
      </c>
      <c r="B291" s="437">
        <f t="shared" si="25"/>
        <v>0</v>
      </c>
      <c r="C291" s="438"/>
      <c r="D291" s="181"/>
      <c r="E291" s="181"/>
      <c r="F291" s="4"/>
      <c r="G291" s="60"/>
      <c r="H291" s="83"/>
      <c r="I291" s="9"/>
      <c r="J291" s="581"/>
      <c r="K291" s="362" t="str">
        <f t="shared" si="26"/>
        <v xml:space="preserve"> </v>
      </c>
      <c r="L291" s="589"/>
      <c r="M291" s="508"/>
      <c r="N291" s="508">
        <f t="shared" si="27"/>
        <v>0</v>
      </c>
      <c r="O291" s="508">
        <f t="shared" si="28"/>
        <v>0</v>
      </c>
      <c r="P291" s="508"/>
      <c r="Q291" s="508">
        <f t="shared" si="29"/>
        <v>0</v>
      </c>
      <c r="R291" s="508">
        <f t="shared" si="30"/>
        <v>0</v>
      </c>
      <c r="S291" s="508"/>
      <c r="T291" s="508"/>
      <c r="U291" s="508"/>
      <c r="V291" s="582"/>
      <c r="W291" s="10"/>
      <c r="Y291" s="49">
        <f t="shared" si="31"/>
        <v>0</v>
      </c>
      <c r="Z291" s="49">
        <f t="shared" si="32"/>
        <v>0</v>
      </c>
    </row>
    <row r="292" spans="1:26" x14ac:dyDescent="0.2">
      <c r="A292" s="94">
        <f t="shared" si="33"/>
        <v>277</v>
      </c>
      <c r="B292" s="437">
        <f t="shared" si="25"/>
        <v>0</v>
      </c>
      <c r="C292" s="438"/>
      <c r="D292" s="181"/>
      <c r="E292" s="181"/>
      <c r="F292" s="4"/>
      <c r="G292" s="60"/>
      <c r="H292" s="83"/>
      <c r="I292" s="9"/>
      <c r="J292" s="581"/>
      <c r="K292" s="362" t="str">
        <f t="shared" si="26"/>
        <v xml:space="preserve"> </v>
      </c>
      <c r="L292" s="589"/>
      <c r="M292" s="508"/>
      <c r="N292" s="508">
        <f t="shared" si="27"/>
        <v>0</v>
      </c>
      <c r="O292" s="508">
        <f t="shared" si="28"/>
        <v>0</v>
      </c>
      <c r="P292" s="508"/>
      <c r="Q292" s="508">
        <f t="shared" si="29"/>
        <v>0</v>
      </c>
      <c r="R292" s="508">
        <f t="shared" si="30"/>
        <v>0</v>
      </c>
      <c r="S292" s="508"/>
      <c r="T292" s="508"/>
      <c r="U292" s="508"/>
      <c r="V292" s="582"/>
      <c r="W292" s="10"/>
      <c r="Y292" s="49">
        <f t="shared" si="31"/>
        <v>0</v>
      </c>
      <c r="Z292" s="49">
        <f t="shared" si="32"/>
        <v>0</v>
      </c>
    </row>
    <row r="293" spans="1:26" x14ac:dyDescent="0.2">
      <c r="A293" s="94">
        <f t="shared" si="33"/>
        <v>278</v>
      </c>
      <c r="B293" s="437">
        <f t="shared" si="25"/>
        <v>0</v>
      </c>
      <c r="C293" s="438"/>
      <c r="D293" s="181"/>
      <c r="E293" s="181"/>
      <c r="F293" s="4"/>
      <c r="G293" s="60"/>
      <c r="H293" s="83"/>
      <c r="I293" s="9"/>
      <c r="J293" s="581"/>
      <c r="K293" s="362" t="str">
        <f t="shared" si="26"/>
        <v xml:space="preserve"> </v>
      </c>
      <c r="L293" s="589"/>
      <c r="M293" s="508"/>
      <c r="N293" s="508">
        <f t="shared" si="27"/>
        <v>0</v>
      </c>
      <c r="O293" s="508">
        <f t="shared" si="28"/>
        <v>0</v>
      </c>
      <c r="P293" s="508"/>
      <c r="Q293" s="508">
        <f t="shared" si="29"/>
        <v>0</v>
      </c>
      <c r="R293" s="508">
        <f t="shared" si="30"/>
        <v>0</v>
      </c>
      <c r="S293" s="508"/>
      <c r="T293" s="508"/>
      <c r="U293" s="508"/>
      <c r="V293" s="582"/>
      <c r="W293" s="10"/>
      <c r="Y293" s="49">
        <f t="shared" si="31"/>
        <v>0</v>
      </c>
      <c r="Z293" s="49">
        <f t="shared" si="32"/>
        <v>0</v>
      </c>
    </row>
    <row r="294" spans="1:26" x14ac:dyDescent="0.2">
      <c r="A294" s="94">
        <f t="shared" si="33"/>
        <v>279</v>
      </c>
      <c r="B294" s="437">
        <f t="shared" si="25"/>
        <v>0</v>
      </c>
      <c r="C294" s="438"/>
      <c r="D294" s="181"/>
      <c r="E294" s="181"/>
      <c r="F294" s="4"/>
      <c r="G294" s="60"/>
      <c r="H294" s="83"/>
      <c r="I294" s="9"/>
      <c r="J294" s="581"/>
      <c r="K294" s="362" t="str">
        <f t="shared" si="26"/>
        <v xml:space="preserve"> </v>
      </c>
      <c r="L294" s="589"/>
      <c r="M294" s="508"/>
      <c r="N294" s="508">
        <f t="shared" si="27"/>
        <v>0</v>
      </c>
      <c r="O294" s="508">
        <f t="shared" si="28"/>
        <v>0</v>
      </c>
      <c r="P294" s="508"/>
      <c r="Q294" s="508">
        <f t="shared" si="29"/>
        <v>0</v>
      </c>
      <c r="R294" s="508">
        <f t="shared" si="30"/>
        <v>0</v>
      </c>
      <c r="S294" s="508"/>
      <c r="T294" s="508"/>
      <c r="U294" s="508"/>
      <c r="V294" s="582"/>
      <c r="W294" s="10"/>
      <c r="Y294" s="49">
        <f t="shared" si="31"/>
        <v>0</v>
      </c>
      <c r="Z294" s="49">
        <f t="shared" si="32"/>
        <v>0</v>
      </c>
    </row>
    <row r="295" spans="1:26" x14ac:dyDescent="0.2">
      <c r="A295" s="94">
        <f t="shared" si="33"/>
        <v>280</v>
      </c>
      <c r="B295" s="437">
        <f t="shared" si="25"/>
        <v>0</v>
      </c>
      <c r="C295" s="438"/>
      <c r="D295" s="181"/>
      <c r="E295" s="181"/>
      <c r="F295" s="4"/>
      <c r="G295" s="60"/>
      <c r="H295" s="83"/>
      <c r="I295" s="9"/>
      <c r="J295" s="581"/>
      <c r="K295" s="362" t="str">
        <f t="shared" si="26"/>
        <v xml:space="preserve"> </v>
      </c>
      <c r="L295" s="589"/>
      <c r="M295" s="508"/>
      <c r="N295" s="508">
        <f t="shared" si="27"/>
        <v>0</v>
      </c>
      <c r="O295" s="508">
        <f t="shared" si="28"/>
        <v>0</v>
      </c>
      <c r="P295" s="508"/>
      <c r="Q295" s="508">
        <f t="shared" si="29"/>
        <v>0</v>
      </c>
      <c r="R295" s="508">
        <f t="shared" si="30"/>
        <v>0</v>
      </c>
      <c r="S295" s="508"/>
      <c r="T295" s="508"/>
      <c r="U295" s="508"/>
      <c r="V295" s="582"/>
      <c r="W295" s="10"/>
      <c r="Y295" s="49">
        <f t="shared" si="31"/>
        <v>0</v>
      </c>
      <c r="Z295" s="49">
        <f t="shared" si="32"/>
        <v>0</v>
      </c>
    </row>
    <row r="296" spans="1:26" x14ac:dyDescent="0.2">
      <c r="A296" s="94">
        <f t="shared" si="33"/>
        <v>281</v>
      </c>
      <c r="B296" s="437">
        <f t="shared" si="25"/>
        <v>0</v>
      </c>
      <c r="C296" s="438"/>
      <c r="D296" s="181"/>
      <c r="E296" s="181"/>
      <c r="F296" s="4"/>
      <c r="G296" s="60"/>
      <c r="H296" s="83"/>
      <c r="I296" s="9"/>
      <c r="J296" s="581"/>
      <c r="K296" s="362" t="str">
        <f t="shared" si="26"/>
        <v xml:space="preserve"> </v>
      </c>
      <c r="L296" s="589"/>
      <c r="M296" s="508"/>
      <c r="N296" s="508">
        <f t="shared" si="27"/>
        <v>0</v>
      </c>
      <c r="O296" s="508">
        <f t="shared" si="28"/>
        <v>0</v>
      </c>
      <c r="P296" s="508"/>
      <c r="Q296" s="508">
        <f t="shared" si="29"/>
        <v>0</v>
      </c>
      <c r="R296" s="508">
        <f t="shared" si="30"/>
        <v>0</v>
      </c>
      <c r="S296" s="508"/>
      <c r="T296" s="508"/>
      <c r="U296" s="508"/>
      <c r="V296" s="582"/>
      <c r="W296" s="10"/>
      <c r="Y296" s="49">
        <f t="shared" si="31"/>
        <v>0</v>
      </c>
      <c r="Z296" s="49">
        <f t="shared" si="32"/>
        <v>0</v>
      </c>
    </row>
    <row r="297" spans="1:26" x14ac:dyDescent="0.2">
      <c r="A297" s="94">
        <f t="shared" si="33"/>
        <v>282</v>
      </c>
      <c r="B297" s="437">
        <f t="shared" si="25"/>
        <v>0</v>
      </c>
      <c r="C297" s="438"/>
      <c r="D297" s="181"/>
      <c r="E297" s="181"/>
      <c r="F297" s="4"/>
      <c r="G297" s="60"/>
      <c r="H297" s="83"/>
      <c r="I297" s="9"/>
      <c r="J297" s="581"/>
      <c r="K297" s="362" t="str">
        <f t="shared" si="26"/>
        <v xml:space="preserve"> </v>
      </c>
      <c r="L297" s="589"/>
      <c r="M297" s="508"/>
      <c r="N297" s="508">
        <f t="shared" si="27"/>
        <v>0</v>
      </c>
      <c r="O297" s="508">
        <f t="shared" si="28"/>
        <v>0</v>
      </c>
      <c r="P297" s="508"/>
      <c r="Q297" s="508">
        <f t="shared" si="29"/>
        <v>0</v>
      </c>
      <c r="R297" s="508">
        <f t="shared" si="30"/>
        <v>0</v>
      </c>
      <c r="S297" s="508"/>
      <c r="T297" s="508"/>
      <c r="U297" s="508"/>
      <c r="V297" s="582"/>
      <c r="W297" s="10"/>
      <c r="Y297" s="49">
        <f t="shared" si="31"/>
        <v>0</v>
      </c>
      <c r="Z297" s="49">
        <f t="shared" si="32"/>
        <v>0</v>
      </c>
    </row>
    <row r="298" spans="1:26" x14ac:dyDescent="0.2">
      <c r="A298" s="94">
        <f t="shared" si="33"/>
        <v>283</v>
      </c>
      <c r="B298" s="437">
        <f t="shared" si="25"/>
        <v>0</v>
      </c>
      <c r="C298" s="438"/>
      <c r="D298" s="181"/>
      <c r="E298" s="181"/>
      <c r="F298" s="4"/>
      <c r="G298" s="60"/>
      <c r="H298" s="83"/>
      <c r="I298" s="9"/>
      <c r="J298" s="581"/>
      <c r="K298" s="362" t="str">
        <f t="shared" si="26"/>
        <v xml:space="preserve"> </v>
      </c>
      <c r="L298" s="589"/>
      <c r="M298" s="508"/>
      <c r="N298" s="508">
        <f t="shared" si="27"/>
        <v>0</v>
      </c>
      <c r="O298" s="508">
        <f t="shared" si="28"/>
        <v>0</v>
      </c>
      <c r="P298" s="508"/>
      <c r="Q298" s="508">
        <f t="shared" si="29"/>
        <v>0</v>
      </c>
      <c r="R298" s="508">
        <f t="shared" si="30"/>
        <v>0</v>
      </c>
      <c r="S298" s="508"/>
      <c r="T298" s="508"/>
      <c r="U298" s="508"/>
      <c r="V298" s="582"/>
      <c r="W298" s="10"/>
      <c r="Y298" s="49">
        <f t="shared" si="31"/>
        <v>0</v>
      </c>
      <c r="Z298" s="49">
        <f t="shared" si="32"/>
        <v>0</v>
      </c>
    </row>
    <row r="299" spans="1:26" x14ac:dyDescent="0.2">
      <c r="A299" s="94">
        <f t="shared" si="33"/>
        <v>284</v>
      </c>
      <c r="B299" s="437">
        <f t="shared" si="25"/>
        <v>0</v>
      </c>
      <c r="C299" s="438"/>
      <c r="D299" s="181"/>
      <c r="E299" s="181"/>
      <c r="F299" s="4"/>
      <c r="G299" s="60"/>
      <c r="H299" s="83"/>
      <c r="I299" s="9"/>
      <c r="J299" s="581"/>
      <c r="K299" s="362" t="str">
        <f t="shared" si="26"/>
        <v xml:space="preserve"> </v>
      </c>
      <c r="L299" s="589"/>
      <c r="M299" s="508"/>
      <c r="N299" s="508">
        <f t="shared" si="27"/>
        <v>0</v>
      </c>
      <c r="O299" s="508">
        <f t="shared" si="28"/>
        <v>0</v>
      </c>
      <c r="P299" s="508"/>
      <c r="Q299" s="508">
        <f t="shared" si="29"/>
        <v>0</v>
      </c>
      <c r="R299" s="508">
        <f t="shared" si="30"/>
        <v>0</v>
      </c>
      <c r="S299" s="508"/>
      <c r="T299" s="508"/>
      <c r="U299" s="508"/>
      <c r="V299" s="582"/>
      <c r="W299" s="10"/>
      <c r="Y299" s="49">
        <f t="shared" si="31"/>
        <v>0</v>
      </c>
      <c r="Z299" s="49">
        <f t="shared" si="32"/>
        <v>0</v>
      </c>
    </row>
    <row r="300" spans="1:26" x14ac:dyDescent="0.2">
      <c r="A300" s="94">
        <f t="shared" si="33"/>
        <v>285</v>
      </c>
      <c r="B300" s="437">
        <f t="shared" si="25"/>
        <v>0</v>
      </c>
      <c r="C300" s="438"/>
      <c r="D300" s="181"/>
      <c r="E300" s="181"/>
      <c r="F300" s="4"/>
      <c r="G300" s="60"/>
      <c r="H300" s="83"/>
      <c r="I300" s="9"/>
      <c r="J300" s="581"/>
      <c r="K300" s="362" t="str">
        <f t="shared" si="26"/>
        <v xml:space="preserve"> </v>
      </c>
      <c r="L300" s="589"/>
      <c r="M300" s="508"/>
      <c r="N300" s="508">
        <f t="shared" si="27"/>
        <v>0</v>
      </c>
      <c r="O300" s="508">
        <f t="shared" si="28"/>
        <v>0</v>
      </c>
      <c r="P300" s="508"/>
      <c r="Q300" s="508">
        <f t="shared" si="29"/>
        <v>0</v>
      </c>
      <c r="R300" s="508">
        <f t="shared" si="30"/>
        <v>0</v>
      </c>
      <c r="S300" s="508"/>
      <c r="T300" s="508"/>
      <c r="U300" s="508"/>
      <c r="V300" s="582"/>
      <c r="W300" s="10"/>
      <c r="Y300" s="49">
        <f t="shared" si="31"/>
        <v>0</v>
      </c>
      <c r="Z300" s="49">
        <f t="shared" si="32"/>
        <v>0</v>
      </c>
    </row>
    <row r="301" spans="1:26" x14ac:dyDescent="0.2">
      <c r="A301" s="94">
        <f t="shared" si="33"/>
        <v>286</v>
      </c>
      <c r="B301" s="437">
        <f t="shared" si="25"/>
        <v>0</v>
      </c>
      <c r="C301" s="438"/>
      <c r="D301" s="181"/>
      <c r="E301" s="181"/>
      <c r="F301" s="4"/>
      <c r="G301" s="60"/>
      <c r="H301" s="83"/>
      <c r="I301" s="9"/>
      <c r="J301" s="581"/>
      <c r="K301" s="362" t="str">
        <f t="shared" si="26"/>
        <v xml:space="preserve"> </v>
      </c>
      <c r="L301" s="589"/>
      <c r="M301" s="508"/>
      <c r="N301" s="508">
        <f t="shared" si="27"/>
        <v>0</v>
      </c>
      <c r="O301" s="508">
        <f t="shared" si="28"/>
        <v>0</v>
      </c>
      <c r="P301" s="508"/>
      <c r="Q301" s="508">
        <f t="shared" si="29"/>
        <v>0</v>
      </c>
      <c r="R301" s="508">
        <f t="shared" si="30"/>
        <v>0</v>
      </c>
      <c r="S301" s="508"/>
      <c r="T301" s="508"/>
      <c r="U301" s="508"/>
      <c r="V301" s="582"/>
      <c r="W301" s="10"/>
      <c r="Y301" s="49">
        <f t="shared" si="31"/>
        <v>0</v>
      </c>
      <c r="Z301" s="49">
        <f t="shared" si="32"/>
        <v>0</v>
      </c>
    </row>
    <row r="302" spans="1:26" x14ac:dyDescent="0.2">
      <c r="A302" s="94">
        <f t="shared" si="33"/>
        <v>287</v>
      </c>
      <c r="B302" s="437">
        <f t="shared" si="25"/>
        <v>0</v>
      </c>
      <c r="C302" s="438"/>
      <c r="D302" s="181"/>
      <c r="E302" s="181"/>
      <c r="F302" s="4"/>
      <c r="G302" s="60"/>
      <c r="H302" s="83"/>
      <c r="I302" s="9"/>
      <c r="J302" s="581"/>
      <c r="K302" s="362" t="str">
        <f t="shared" si="26"/>
        <v xml:space="preserve"> </v>
      </c>
      <c r="L302" s="589"/>
      <c r="M302" s="508"/>
      <c r="N302" s="508">
        <f t="shared" si="27"/>
        <v>0</v>
      </c>
      <c r="O302" s="508">
        <f t="shared" si="28"/>
        <v>0</v>
      </c>
      <c r="P302" s="508"/>
      <c r="Q302" s="508">
        <f t="shared" si="29"/>
        <v>0</v>
      </c>
      <c r="R302" s="508">
        <f t="shared" si="30"/>
        <v>0</v>
      </c>
      <c r="S302" s="508"/>
      <c r="T302" s="508"/>
      <c r="U302" s="508"/>
      <c r="V302" s="582"/>
      <c r="W302" s="10"/>
      <c r="Y302" s="49">
        <f t="shared" si="31"/>
        <v>0</v>
      </c>
      <c r="Z302" s="49">
        <f t="shared" si="32"/>
        <v>0</v>
      </c>
    </row>
    <row r="303" spans="1:26" x14ac:dyDescent="0.2">
      <c r="A303" s="94">
        <f t="shared" si="33"/>
        <v>288</v>
      </c>
      <c r="B303" s="437">
        <f t="shared" si="25"/>
        <v>0</v>
      </c>
      <c r="C303" s="438"/>
      <c r="D303" s="181"/>
      <c r="E303" s="181"/>
      <c r="F303" s="4"/>
      <c r="G303" s="60"/>
      <c r="H303" s="83"/>
      <c r="I303" s="9"/>
      <c r="J303" s="581"/>
      <c r="K303" s="362" t="str">
        <f t="shared" si="26"/>
        <v xml:space="preserve"> </v>
      </c>
      <c r="L303" s="589"/>
      <c r="M303" s="508"/>
      <c r="N303" s="508">
        <f t="shared" si="27"/>
        <v>0</v>
      </c>
      <c r="O303" s="508">
        <f t="shared" si="28"/>
        <v>0</v>
      </c>
      <c r="P303" s="508"/>
      <c r="Q303" s="508">
        <f t="shared" si="29"/>
        <v>0</v>
      </c>
      <c r="R303" s="508">
        <f t="shared" si="30"/>
        <v>0</v>
      </c>
      <c r="S303" s="508"/>
      <c r="T303" s="508"/>
      <c r="U303" s="508"/>
      <c r="V303" s="582"/>
      <c r="W303" s="10"/>
      <c r="Y303" s="49">
        <f t="shared" si="31"/>
        <v>0</v>
      </c>
      <c r="Z303" s="49">
        <f t="shared" si="32"/>
        <v>0</v>
      </c>
    </row>
    <row r="304" spans="1:26" x14ac:dyDescent="0.2">
      <c r="A304" s="94">
        <f t="shared" si="33"/>
        <v>289</v>
      </c>
      <c r="B304" s="437">
        <f t="shared" si="25"/>
        <v>0</v>
      </c>
      <c r="C304" s="438"/>
      <c r="D304" s="181"/>
      <c r="E304" s="181"/>
      <c r="F304" s="4"/>
      <c r="G304" s="60"/>
      <c r="H304" s="83"/>
      <c r="I304" s="9"/>
      <c r="J304" s="581"/>
      <c r="K304" s="362" t="str">
        <f t="shared" si="26"/>
        <v xml:space="preserve"> </v>
      </c>
      <c r="L304" s="589"/>
      <c r="M304" s="508"/>
      <c r="N304" s="508">
        <f t="shared" si="27"/>
        <v>0</v>
      </c>
      <c r="O304" s="508">
        <f t="shared" si="28"/>
        <v>0</v>
      </c>
      <c r="P304" s="508"/>
      <c r="Q304" s="508">
        <f t="shared" si="29"/>
        <v>0</v>
      </c>
      <c r="R304" s="508">
        <f t="shared" si="30"/>
        <v>0</v>
      </c>
      <c r="S304" s="508"/>
      <c r="T304" s="508"/>
      <c r="U304" s="508"/>
      <c r="V304" s="582"/>
      <c r="W304" s="10"/>
      <c r="Y304" s="49">
        <f t="shared" si="31"/>
        <v>0</v>
      </c>
      <c r="Z304" s="49">
        <f t="shared" si="32"/>
        <v>0</v>
      </c>
    </row>
    <row r="305" spans="1:26" x14ac:dyDescent="0.2">
      <c r="A305" s="94">
        <f t="shared" si="33"/>
        <v>290</v>
      </c>
      <c r="B305" s="437">
        <f t="shared" si="25"/>
        <v>0</v>
      </c>
      <c r="C305" s="438"/>
      <c r="D305" s="181"/>
      <c r="E305" s="181"/>
      <c r="F305" s="4"/>
      <c r="G305" s="60"/>
      <c r="H305" s="83"/>
      <c r="I305" s="9"/>
      <c r="J305" s="581"/>
      <c r="K305" s="362" t="str">
        <f t="shared" si="26"/>
        <v xml:space="preserve"> </v>
      </c>
      <c r="L305" s="589"/>
      <c r="M305" s="508"/>
      <c r="N305" s="508">
        <f t="shared" si="27"/>
        <v>0</v>
      </c>
      <c r="O305" s="508">
        <f t="shared" si="28"/>
        <v>0</v>
      </c>
      <c r="P305" s="508"/>
      <c r="Q305" s="508">
        <f t="shared" si="29"/>
        <v>0</v>
      </c>
      <c r="R305" s="508">
        <f t="shared" si="30"/>
        <v>0</v>
      </c>
      <c r="S305" s="508"/>
      <c r="T305" s="508"/>
      <c r="U305" s="508"/>
      <c r="V305" s="582"/>
      <c r="W305" s="10"/>
      <c r="Y305" s="49">
        <f t="shared" si="31"/>
        <v>0</v>
      </c>
      <c r="Z305" s="49">
        <f t="shared" si="32"/>
        <v>0</v>
      </c>
    </row>
    <row r="306" spans="1:26" x14ac:dyDescent="0.2">
      <c r="A306" s="94">
        <f t="shared" si="33"/>
        <v>291</v>
      </c>
      <c r="B306" s="437">
        <f t="shared" si="25"/>
        <v>0</v>
      </c>
      <c r="C306" s="438"/>
      <c r="D306" s="181"/>
      <c r="E306" s="181"/>
      <c r="F306" s="4"/>
      <c r="G306" s="60"/>
      <c r="H306" s="83"/>
      <c r="I306" s="9"/>
      <c r="J306" s="581"/>
      <c r="K306" s="362" t="str">
        <f t="shared" si="26"/>
        <v xml:space="preserve"> </v>
      </c>
      <c r="L306" s="589"/>
      <c r="M306" s="508"/>
      <c r="N306" s="508">
        <f t="shared" si="27"/>
        <v>0</v>
      </c>
      <c r="O306" s="508">
        <f t="shared" si="28"/>
        <v>0</v>
      </c>
      <c r="P306" s="508"/>
      <c r="Q306" s="508">
        <f t="shared" si="29"/>
        <v>0</v>
      </c>
      <c r="R306" s="508">
        <f t="shared" si="30"/>
        <v>0</v>
      </c>
      <c r="S306" s="508"/>
      <c r="T306" s="508"/>
      <c r="U306" s="508"/>
      <c r="V306" s="582"/>
      <c r="W306" s="10"/>
      <c r="Y306" s="49">
        <f t="shared" si="31"/>
        <v>0</v>
      </c>
      <c r="Z306" s="49">
        <f t="shared" si="32"/>
        <v>0</v>
      </c>
    </row>
    <row r="307" spans="1:26" x14ac:dyDescent="0.2">
      <c r="A307" s="94">
        <f t="shared" si="33"/>
        <v>292</v>
      </c>
      <c r="B307" s="437">
        <f t="shared" si="25"/>
        <v>0</v>
      </c>
      <c r="C307" s="438"/>
      <c r="D307" s="181"/>
      <c r="E307" s="181"/>
      <c r="F307" s="4"/>
      <c r="G307" s="60"/>
      <c r="H307" s="83"/>
      <c r="I307" s="9"/>
      <c r="J307" s="581"/>
      <c r="K307" s="362" t="str">
        <f t="shared" si="26"/>
        <v xml:space="preserve"> </v>
      </c>
      <c r="L307" s="589"/>
      <c r="M307" s="508"/>
      <c r="N307" s="508">
        <f t="shared" si="27"/>
        <v>0</v>
      </c>
      <c r="O307" s="508">
        <f t="shared" si="28"/>
        <v>0</v>
      </c>
      <c r="P307" s="508"/>
      <c r="Q307" s="508">
        <f t="shared" si="29"/>
        <v>0</v>
      </c>
      <c r="R307" s="508">
        <f t="shared" si="30"/>
        <v>0</v>
      </c>
      <c r="S307" s="508"/>
      <c r="T307" s="508"/>
      <c r="U307" s="508"/>
      <c r="V307" s="582"/>
      <c r="W307" s="10"/>
      <c r="Y307" s="49">
        <f t="shared" si="31"/>
        <v>0</v>
      </c>
      <c r="Z307" s="49">
        <f t="shared" si="32"/>
        <v>0</v>
      </c>
    </row>
    <row r="308" spans="1:26" x14ac:dyDescent="0.2">
      <c r="A308" s="94">
        <f t="shared" si="33"/>
        <v>293</v>
      </c>
      <c r="B308" s="437">
        <f t="shared" si="25"/>
        <v>0</v>
      </c>
      <c r="C308" s="438"/>
      <c r="D308" s="181"/>
      <c r="E308" s="181"/>
      <c r="F308" s="4"/>
      <c r="G308" s="60"/>
      <c r="H308" s="83"/>
      <c r="I308" s="9"/>
      <c r="J308" s="581"/>
      <c r="K308" s="362" t="str">
        <f t="shared" si="26"/>
        <v xml:space="preserve"> </v>
      </c>
      <c r="L308" s="589"/>
      <c r="M308" s="508"/>
      <c r="N308" s="508">
        <f t="shared" si="27"/>
        <v>0</v>
      </c>
      <c r="O308" s="508">
        <f t="shared" si="28"/>
        <v>0</v>
      </c>
      <c r="P308" s="508"/>
      <c r="Q308" s="508">
        <f t="shared" si="29"/>
        <v>0</v>
      </c>
      <c r="R308" s="508">
        <f t="shared" si="30"/>
        <v>0</v>
      </c>
      <c r="S308" s="508"/>
      <c r="T308" s="508"/>
      <c r="U308" s="508"/>
      <c r="V308" s="582"/>
      <c r="W308" s="10"/>
      <c r="Y308" s="49">
        <f t="shared" si="31"/>
        <v>0</v>
      </c>
      <c r="Z308" s="49">
        <f t="shared" si="32"/>
        <v>0</v>
      </c>
    </row>
    <row r="309" spans="1:26" x14ac:dyDescent="0.2">
      <c r="A309" s="94">
        <f t="shared" si="33"/>
        <v>294</v>
      </c>
      <c r="B309" s="437">
        <f t="shared" si="25"/>
        <v>0</v>
      </c>
      <c r="C309" s="438"/>
      <c r="D309" s="181"/>
      <c r="E309" s="181"/>
      <c r="F309" s="4"/>
      <c r="G309" s="60"/>
      <c r="H309" s="83"/>
      <c r="I309" s="9"/>
      <c r="J309" s="581"/>
      <c r="K309" s="362" t="str">
        <f t="shared" si="26"/>
        <v xml:space="preserve"> </v>
      </c>
      <c r="L309" s="589"/>
      <c r="M309" s="508"/>
      <c r="N309" s="508">
        <f t="shared" si="27"/>
        <v>0</v>
      </c>
      <c r="O309" s="508">
        <f t="shared" si="28"/>
        <v>0</v>
      </c>
      <c r="P309" s="508"/>
      <c r="Q309" s="508">
        <f t="shared" si="29"/>
        <v>0</v>
      </c>
      <c r="R309" s="508">
        <f t="shared" si="30"/>
        <v>0</v>
      </c>
      <c r="S309" s="508"/>
      <c r="T309" s="508"/>
      <c r="U309" s="508"/>
      <c r="V309" s="582"/>
      <c r="W309" s="10"/>
      <c r="Y309" s="49">
        <f t="shared" si="31"/>
        <v>0</v>
      </c>
      <c r="Z309" s="49">
        <f t="shared" si="32"/>
        <v>0</v>
      </c>
    </row>
    <row r="310" spans="1:26" x14ac:dyDescent="0.2">
      <c r="A310" s="94">
        <f t="shared" si="33"/>
        <v>295</v>
      </c>
      <c r="B310" s="437">
        <f t="shared" si="25"/>
        <v>0</v>
      </c>
      <c r="C310" s="438"/>
      <c r="D310" s="181"/>
      <c r="E310" s="181"/>
      <c r="F310" s="4"/>
      <c r="G310" s="60"/>
      <c r="H310" s="83"/>
      <c r="I310" s="9"/>
      <c r="J310" s="581"/>
      <c r="K310" s="362" t="str">
        <f t="shared" si="26"/>
        <v xml:space="preserve"> </v>
      </c>
      <c r="L310" s="589"/>
      <c r="M310" s="508"/>
      <c r="N310" s="508">
        <f t="shared" si="27"/>
        <v>0</v>
      </c>
      <c r="O310" s="508">
        <f t="shared" si="28"/>
        <v>0</v>
      </c>
      <c r="P310" s="508"/>
      <c r="Q310" s="508">
        <f t="shared" si="29"/>
        <v>0</v>
      </c>
      <c r="R310" s="508">
        <f t="shared" si="30"/>
        <v>0</v>
      </c>
      <c r="S310" s="508"/>
      <c r="T310" s="508"/>
      <c r="U310" s="508"/>
      <c r="V310" s="582"/>
      <c r="W310" s="10"/>
      <c r="Y310" s="49">
        <f t="shared" si="31"/>
        <v>0</v>
      </c>
      <c r="Z310" s="49">
        <f t="shared" si="32"/>
        <v>0</v>
      </c>
    </row>
    <row r="311" spans="1:26" x14ac:dyDescent="0.2">
      <c r="A311" s="94">
        <f t="shared" si="33"/>
        <v>296</v>
      </c>
      <c r="B311" s="437">
        <f t="shared" si="25"/>
        <v>0</v>
      </c>
      <c r="C311" s="438"/>
      <c r="D311" s="181"/>
      <c r="E311" s="181"/>
      <c r="F311" s="4"/>
      <c r="G311" s="60"/>
      <c r="H311" s="83"/>
      <c r="I311" s="9"/>
      <c r="J311" s="581"/>
      <c r="K311" s="362" t="str">
        <f t="shared" si="26"/>
        <v xml:space="preserve"> </v>
      </c>
      <c r="L311" s="589"/>
      <c r="M311" s="508"/>
      <c r="N311" s="508">
        <f t="shared" si="27"/>
        <v>0</v>
      </c>
      <c r="O311" s="508">
        <f t="shared" si="28"/>
        <v>0</v>
      </c>
      <c r="P311" s="508"/>
      <c r="Q311" s="508">
        <f t="shared" si="29"/>
        <v>0</v>
      </c>
      <c r="R311" s="508">
        <f t="shared" si="30"/>
        <v>0</v>
      </c>
      <c r="S311" s="508"/>
      <c r="T311" s="508"/>
      <c r="U311" s="508"/>
      <c r="V311" s="582"/>
      <c r="W311" s="10"/>
      <c r="Y311" s="49">
        <f t="shared" si="31"/>
        <v>0</v>
      </c>
      <c r="Z311" s="49">
        <f t="shared" si="32"/>
        <v>0</v>
      </c>
    </row>
    <row r="312" spans="1:26" x14ac:dyDescent="0.2">
      <c r="A312" s="94">
        <f t="shared" si="33"/>
        <v>297</v>
      </c>
      <c r="B312" s="437">
        <f t="shared" si="25"/>
        <v>0</v>
      </c>
      <c r="C312" s="438"/>
      <c r="D312" s="181"/>
      <c r="E312" s="181"/>
      <c r="F312" s="4"/>
      <c r="G312" s="60"/>
      <c r="H312" s="83"/>
      <c r="I312" s="9"/>
      <c r="J312" s="581"/>
      <c r="K312" s="362" t="str">
        <f t="shared" si="26"/>
        <v xml:space="preserve"> </v>
      </c>
      <c r="L312" s="589"/>
      <c r="M312" s="508"/>
      <c r="N312" s="508">
        <f t="shared" si="27"/>
        <v>0</v>
      </c>
      <c r="O312" s="508">
        <f t="shared" si="28"/>
        <v>0</v>
      </c>
      <c r="P312" s="508"/>
      <c r="Q312" s="508">
        <f t="shared" si="29"/>
        <v>0</v>
      </c>
      <c r="R312" s="508">
        <f t="shared" si="30"/>
        <v>0</v>
      </c>
      <c r="S312" s="508"/>
      <c r="T312" s="508"/>
      <c r="U312" s="508"/>
      <c r="V312" s="582"/>
      <c r="W312" s="10"/>
      <c r="Y312" s="49">
        <f t="shared" si="31"/>
        <v>0</v>
      </c>
      <c r="Z312" s="49">
        <f t="shared" si="32"/>
        <v>0</v>
      </c>
    </row>
    <row r="313" spans="1:26" x14ac:dyDescent="0.2">
      <c r="A313" s="94">
        <f t="shared" si="33"/>
        <v>298</v>
      </c>
      <c r="B313" s="437">
        <f t="shared" si="25"/>
        <v>0</v>
      </c>
      <c r="C313" s="438"/>
      <c r="D313" s="181"/>
      <c r="E313" s="181"/>
      <c r="F313" s="4"/>
      <c r="G313" s="60"/>
      <c r="H313" s="83"/>
      <c r="I313" s="9"/>
      <c r="J313" s="581"/>
      <c r="K313" s="362" t="str">
        <f t="shared" si="26"/>
        <v xml:space="preserve"> </v>
      </c>
      <c r="L313" s="589"/>
      <c r="M313" s="508"/>
      <c r="N313" s="508">
        <f t="shared" si="27"/>
        <v>0</v>
      </c>
      <c r="O313" s="508">
        <f t="shared" si="28"/>
        <v>0</v>
      </c>
      <c r="P313" s="508"/>
      <c r="Q313" s="508">
        <f t="shared" si="29"/>
        <v>0</v>
      </c>
      <c r="R313" s="508">
        <f t="shared" si="30"/>
        <v>0</v>
      </c>
      <c r="S313" s="508"/>
      <c r="T313" s="508"/>
      <c r="U313" s="508"/>
      <c r="V313" s="582"/>
      <c r="W313" s="10"/>
      <c r="Y313" s="49">
        <f t="shared" si="31"/>
        <v>0</v>
      </c>
      <c r="Z313" s="49">
        <f t="shared" si="32"/>
        <v>0</v>
      </c>
    </row>
    <row r="314" spans="1:26" x14ac:dyDescent="0.2">
      <c r="A314" s="94">
        <f t="shared" si="33"/>
        <v>299</v>
      </c>
      <c r="B314" s="437">
        <f t="shared" si="25"/>
        <v>0</v>
      </c>
      <c r="C314" s="438"/>
      <c r="D314" s="181"/>
      <c r="E314" s="181"/>
      <c r="F314" s="4"/>
      <c r="G314" s="60"/>
      <c r="H314" s="83"/>
      <c r="I314" s="9"/>
      <c r="J314" s="581"/>
      <c r="K314" s="362" t="str">
        <f t="shared" si="26"/>
        <v xml:space="preserve"> </v>
      </c>
      <c r="L314" s="589"/>
      <c r="M314" s="508"/>
      <c r="N314" s="508">
        <f t="shared" si="27"/>
        <v>0</v>
      </c>
      <c r="O314" s="508">
        <f t="shared" si="28"/>
        <v>0</v>
      </c>
      <c r="P314" s="508"/>
      <c r="Q314" s="508">
        <f t="shared" si="29"/>
        <v>0</v>
      </c>
      <c r="R314" s="508">
        <f t="shared" si="30"/>
        <v>0</v>
      </c>
      <c r="S314" s="508"/>
      <c r="T314" s="508"/>
      <c r="U314" s="508"/>
      <c r="V314" s="582"/>
      <c r="W314" s="10"/>
      <c r="Y314" s="49">
        <f t="shared" si="31"/>
        <v>0</v>
      </c>
      <c r="Z314" s="49">
        <f t="shared" si="32"/>
        <v>0</v>
      </c>
    </row>
    <row r="315" spans="1:26" x14ac:dyDescent="0.2">
      <c r="A315" s="94">
        <f t="shared" si="33"/>
        <v>300</v>
      </c>
      <c r="B315" s="437">
        <f t="shared" si="25"/>
        <v>0</v>
      </c>
      <c r="C315" s="438"/>
      <c r="D315" s="181"/>
      <c r="E315" s="181"/>
      <c r="F315" s="4"/>
      <c r="G315" s="60"/>
      <c r="H315" s="83"/>
      <c r="I315" s="9"/>
      <c r="J315" s="581"/>
      <c r="K315" s="362" t="str">
        <f t="shared" si="26"/>
        <v xml:space="preserve"> </v>
      </c>
      <c r="L315" s="589"/>
      <c r="M315" s="508"/>
      <c r="N315" s="508">
        <f t="shared" si="27"/>
        <v>0</v>
      </c>
      <c r="O315" s="508">
        <f t="shared" si="28"/>
        <v>0</v>
      </c>
      <c r="P315" s="508"/>
      <c r="Q315" s="508">
        <f t="shared" si="29"/>
        <v>0</v>
      </c>
      <c r="R315" s="508">
        <f t="shared" si="30"/>
        <v>0</v>
      </c>
      <c r="S315" s="508"/>
      <c r="T315" s="508"/>
      <c r="U315" s="508"/>
      <c r="V315" s="582"/>
      <c r="W315" s="10"/>
      <c r="Y315" s="49">
        <f t="shared" si="31"/>
        <v>0</v>
      </c>
      <c r="Z315" s="49">
        <f t="shared" si="32"/>
        <v>0</v>
      </c>
    </row>
    <row r="316" spans="1:26" x14ac:dyDescent="0.2">
      <c r="A316" s="94">
        <f t="shared" si="33"/>
        <v>301</v>
      </c>
      <c r="B316" s="437">
        <f t="shared" si="25"/>
        <v>0</v>
      </c>
      <c r="C316" s="438"/>
      <c r="D316" s="181"/>
      <c r="E316" s="181"/>
      <c r="F316" s="4"/>
      <c r="G316" s="60"/>
      <c r="H316" s="83"/>
      <c r="I316" s="9"/>
      <c r="J316" s="581"/>
      <c r="K316" s="362" t="str">
        <f t="shared" si="26"/>
        <v xml:space="preserve"> </v>
      </c>
      <c r="L316" s="589"/>
      <c r="M316" s="508"/>
      <c r="N316" s="508">
        <f t="shared" si="27"/>
        <v>0</v>
      </c>
      <c r="O316" s="508">
        <f t="shared" si="28"/>
        <v>0</v>
      </c>
      <c r="P316" s="508"/>
      <c r="Q316" s="508">
        <f t="shared" si="29"/>
        <v>0</v>
      </c>
      <c r="R316" s="508">
        <f t="shared" si="30"/>
        <v>0</v>
      </c>
      <c r="S316" s="508"/>
      <c r="T316" s="508"/>
      <c r="U316" s="508"/>
      <c r="V316" s="582"/>
      <c r="W316" s="10"/>
      <c r="Y316" s="49">
        <f t="shared" si="31"/>
        <v>0</v>
      </c>
      <c r="Z316" s="49">
        <f t="shared" si="32"/>
        <v>0</v>
      </c>
    </row>
    <row r="317" spans="1:26" x14ac:dyDescent="0.2">
      <c r="A317" s="94">
        <f t="shared" si="33"/>
        <v>302</v>
      </c>
      <c r="B317" s="437">
        <f t="shared" si="25"/>
        <v>0</v>
      </c>
      <c r="C317" s="438"/>
      <c r="D317" s="181"/>
      <c r="E317" s="181"/>
      <c r="F317" s="4"/>
      <c r="G317" s="60"/>
      <c r="H317" s="83"/>
      <c r="I317" s="9"/>
      <c r="J317" s="581"/>
      <c r="K317" s="362" t="str">
        <f t="shared" si="26"/>
        <v xml:space="preserve"> </v>
      </c>
      <c r="L317" s="589"/>
      <c r="M317" s="508"/>
      <c r="N317" s="508">
        <f t="shared" si="27"/>
        <v>0</v>
      </c>
      <c r="O317" s="508">
        <f t="shared" si="28"/>
        <v>0</v>
      </c>
      <c r="P317" s="508"/>
      <c r="Q317" s="508">
        <f t="shared" si="29"/>
        <v>0</v>
      </c>
      <c r="R317" s="508">
        <f t="shared" si="30"/>
        <v>0</v>
      </c>
      <c r="S317" s="508"/>
      <c r="T317" s="508"/>
      <c r="U317" s="508"/>
      <c r="V317" s="582"/>
      <c r="W317" s="10"/>
      <c r="Y317" s="49">
        <f t="shared" si="31"/>
        <v>0</v>
      </c>
      <c r="Z317" s="49">
        <f t="shared" si="32"/>
        <v>0</v>
      </c>
    </row>
    <row r="318" spans="1:26" x14ac:dyDescent="0.2">
      <c r="A318" s="94">
        <f t="shared" si="33"/>
        <v>303</v>
      </c>
      <c r="B318" s="437">
        <f t="shared" si="25"/>
        <v>0</v>
      </c>
      <c r="C318" s="438"/>
      <c r="D318" s="181"/>
      <c r="E318" s="181"/>
      <c r="F318" s="4"/>
      <c r="G318" s="60"/>
      <c r="H318" s="83"/>
      <c r="I318" s="9"/>
      <c r="J318" s="581"/>
      <c r="K318" s="362" t="str">
        <f t="shared" si="26"/>
        <v xml:space="preserve"> </v>
      </c>
      <c r="L318" s="589"/>
      <c r="M318" s="508"/>
      <c r="N318" s="508">
        <f t="shared" si="27"/>
        <v>0</v>
      </c>
      <c r="O318" s="508">
        <f t="shared" si="28"/>
        <v>0</v>
      </c>
      <c r="P318" s="508"/>
      <c r="Q318" s="508">
        <f t="shared" si="29"/>
        <v>0</v>
      </c>
      <c r="R318" s="508">
        <f t="shared" si="30"/>
        <v>0</v>
      </c>
      <c r="S318" s="508"/>
      <c r="T318" s="508"/>
      <c r="U318" s="508"/>
      <c r="V318" s="582"/>
      <c r="W318" s="10"/>
      <c r="Y318" s="49">
        <f t="shared" si="31"/>
        <v>0</v>
      </c>
      <c r="Z318" s="49">
        <f t="shared" si="32"/>
        <v>0</v>
      </c>
    </row>
    <row r="319" spans="1:26" x14ac:dyDescent="0.2">
      <c r="A319" s="94">
        <f t="shared" si="33"/>
        <v>304</v>
      </c>
      <c r="B319" s="437">
        <f t="shared" si="25"/>
        <v>0</v>
      </c>
      <c r="C319" s="438"/>
      <c r="D319" s="181"/>
      <c r="E319" s="181"/>
      <c r="F319" s="4"/>
      <c r="G319" s="60"/>
      <c r="H319" s="83"/>
      <c r="I319" s="9"/>
      <c r="J319" s="581"/>
      <c r="K319" s="362" t="str">
        <f t="shared" si="26"/>
        <v xml:space="preserve"> </v>
      </c>
      <c r="L319" s="589"/>
      <c r="M319" s="508"/>
      <c r="N319" s="508">
        <f t="shared" si="27"/>
        <v>0</v>
      </c>
      <c r="O319" s="508">
        <f t="shared" si="28"/>
        <v>0</v>
      </c>
      <c r="P319" s="508"/>
      <c r="Q319" s="508">
        <f t="shared" si="29"/>
        <v>0</v>
      </c>
      <c r="R319" s="508">
        <f t="shared" si="30"/>
        <v>0</v>
      </c>
      <c r="S319" s="508"/>
      <c r="T319" s="508"/>
      <c r="U319" s="508"/>
      <c r="V319" s="582"/>
      <c r="W319" s="10"/>
      <c r="Y319" s="49">
        <f t="shared" si="31"/>
        <v>0</v>
      </c>
      <c r="Z319" s="49">
        <f t="shared" si="32"/>
        <v>0</v>
      </c>
    </row>
    <row r="320" spans="1:26" x14ac:dyDescent="0.2">
      <c r="A320" s="94">
        <f t="shared" si="33"/>
        <v>305</v>
      </c>
      <c r="B320" s="437">
        <f t="shared" si="25"/>
        <v>0</v>
      </c>
      <c r="C320" s="438"/>
      <c r="D320" s="181"/>
      <c r="E320" s="181"/>
      <c r="F320" s="4"/>
      <c r="G320" s="60"/>
      <c r="H320" s="83"/>
      <c r="I320" s="9"/>
      <c r="J320" s="581"/>
      <c r="K320" s="362" t="str">
        <f t="shared" si="26"/>
        <v xml:space="preserve"> </v>
      </c>
      <c r="L320" s="589"/>
      <c r="M320" s="508"/>
      <c r="N320" s="508">
        <f t="shared" si="27"/>
        <v>0</v>
      </c>
      <c r="O320" s="508">
        <f t="shared" si="28"/>
        <v>0</v>
      </c>
      <c r="P320" s="508"/>
      <c r="Q320" s="508">
        <f t="shared" si="29"/>
        <v>0</v>
      </c>
      <c r="R320" s="508">
        <f t="shared" si="30"/>
        <v>0</v>
      </c>
      <c r="S320" s="508"/>
      <c r="T320" s="508"/>
      <c r="U320" s="508"/>
      <c r="V320" s="582"/>
      <c r="W320" s="10"/>
      <c r="Y320" s="49">
        <f t="shared" si="31"/>
        <v>0</v>
      </c>
      <c r="Z320" s="49">
        <f t="shared" si="32"/>
        <v>0</v>
      </c>
    </row>
    <row r="321" spans="1:26" x14ac:dyDescent="0.2">
      <c r="A321" s="94">
        <f t="shared" si="33"/>
        <v>306</v>
      </c>
      <c r="B321" s="437">
        <f t="shared" si="25"/>
        <v>0</v>
      </c>
      <c r="C321" s="438"/>
      <c r="D321" s="181"/>
      <c r="E321" s="181"/>
      <c r="F321" s="4"/>
      <c r="G321" s="60"/>
      <c r="H321" s="83"/>
      <c r="I321" s="9"/>
      <c r="J321" s="581"/>
      <c r="K321" s="362" t="str">
        <f t="shared" si="26"/>
        <v xml:space="preserve"> </v>
      </c>
      <c r="L321" s="589"/>
      <c r="M321" s="508"/>
      <c r="N321" s="508">
        <f t="shared" si="27"/>
        <v>0</v>
      </c>
      <c r="O321" s="508">
        <f t="shared" si="28"/>
        <v>0</v>
      </c>
      <c r="P321" s="508"/>
      <c r="Q321" s="508">
        <f t="shared" si="29"/>
        <v>0</v>
      </c>
      <c r="R321" s="508">
        <f t="shared" si="30"/>
        <v>0</v>
      </c>
      <c r="S321" s="508"/>
      <c r="T321" s="508"/>
      <c r="U321" s="508"/>
      <c r="V321" s="582"/>
      <c r="W321" s="10"/>
      <c r="Y321" s="49">
        <f t="shared" si="31"/>
        <v>0</v>
      </c>
      <c r="Z321" s="49">
        <f t="shared" si="32"/>
        <v>0</v>
      </c>
    </row>
    <row r="322" spans="1:26" x14ac:dyDescent="0.2">
      <c r="A322" s="94">
        <f t="shared" si="33"/>
        <v>307</v>
      </c>
      <c r="B322" s="437">
        <f t="shared" si="25"/>
        <v>0</v>
      </c>
      <c r="C322" s="438"/>
      <c r="D322" s="181"/>
      <c r="E322" s="181"/>
      <c r="F322" s="4"/>
      <c r="G322" s="60"/>
      <c r="H322" s="83"/>
      <c r="I322" s="9"/>
      <c r="J322" s="581"/>
      <c r="K322" s="362" t="str">
        <f t="shared" si="26"/>
        <v xml:space="preserve"> </v>
      </c>
      <c r="L322" s="589"/>
      <c r="M322" s="508"/>
      <c r="N322" s="508">
        <f t="shared" si="27"/>
        <v>0</v>
      </c>
      <c r="O322" s="508">
        <f t="shared" si="28"/>
        <v>0</v>
      </c>
      <c r="P322" s="508"/>
      <c r="Q322" s="508">
        <f t="shared" si="29"/>
        <v>0</v>
      </c>
      <c r="R322" s="508">
        <f t="shared" si="30"/>
        <v>0</v>
      </c>
      <c r="S322" s="508"/>
      <c r="T322" s="508"/>
      <c r="U322" s="508"/>
      <c r="V322" s="582"/>
      <c r="W322" s="10"/>
      <c r="Y322" s="49">
        <f t="shared" si="31"/>
        <v>0</v>
      </c>
      <c r="Z322" s="49">
        <f t="shared" si="32"/>
        <v>0</v>
      </c>
    </row>
    <row r="323" spans="1:26" x14ac:dyDescent="0.2">
      <c r="A323" s="94">
        <f t="shared" si="33"/>
        <v>308</v>
      </c>
      <c r="B323" s="437">
        <f t="shared" si="25"/>
        <v>0</v>
      </c>
      <c r="C323" s="438"/>
      <c r="D323" s="181"/>
      <c r="E323" s="181"/>
      <c r="F323" s="4"/>
      <c r="G323" s="60"/>
      <c r="H323" s="83"/>
      <c r="I323" s="9"/>
      <c r="J323" s="581"/>
      <c r="K323" s="362" t="str">
        <f t="shared" si="26"/>
        <v xml:space="preserve"> </v>
      </c>
      <c r="L323" s="589"/>
      <c r="M323" s="508"/>
      <c r="N323" s="508">
        <f t="shared" si="27"/>
        <v>0</v>
      </c>
      <c r="O323" s="508">
        <f t="shared" si="28"/>
        <v>0</v>
      </c>
      <c r="P323" s="508"/>
      <c r="Q323" s="508">
        <f t="shared" si="29"/>
        <v>0</v>
      </c>
      <c r="R323" s="508">
        <f t="shared" si="30"/>
        <v>0</v>
      </c>
      <c r="S323" s="508"/>
      <c r="T323" s="508"/>
      <c r="U323" s="508"/>
      <c r="V323" s="582"/>
      <c r="W323" s="10"/>
      <c r="Y323" s="49">
        <f t="shared" si="31"/>
        <v>0</v>
      </c>
      <c r="Z323" s="49">
        <f t="shared" si="32"/>
        <v>0</v>
      </c>
    </row>
    <row r="324" spans="1:26" x14ac:dyDescent="0.2">
      <c r="A324" s="94">
        <f t="shared" si="33"/>
        <v>309</v>
      </c>
      <c r="B324" s="437">
        <f t="shared" si="25"/>
        <v>0</v>
      </c>
      <c r="C324" s="438"/>
      <c r="D324" s="181"/>
      <c r="E324" s="181"/>
      <c r="F324" s="4"/>
      <c r="G324" s="60"/>
      <c r="H324" s="83"/>
      <c r="I324" s="9"/>
      <c r="J324" s="581"/>
      <c r="K324" s="362" t="str">
        <f t="shared" si="26"/>
        <v xml:space="preserve"> </v>
      </c>
      <c r="L324" s="589"/>
      <c r="M324" s="508"/>
      <c r="N324" s="508">
        <f t="shared" si="27"/>
        <v>0</v>
      </c>
      <c r="O324" s="508">
        <f t="shared" si="28"/>
        <v>0</v>
      </c>
      <c r="P324" s="508"/>
      <c r="Q324" s="508">
        <f t="shared" si="29"/>
        <v>0</v>
      </c>
      <c r="R324" s="508">
        <f t="shared" si="30"/>
        <v>0</v>
      </c>
      <c r="S324" s="508"/>
      <c r="T324" s="508"/>
      <c r="U324" s="508"/>
      <c r="V324" s="582"/>
      <c r="W324" s="10"/>
      <c r="Y324" s="49">
        <f t="shared" si="31"/>
        <v>0</v>
      </c>
      <c r="Z324" s="49">
        <f t="shared" si="32"/>
        <v>0</v>
      </c>
    </row>
    <row r="325" spans="1:26" x14ac:dyDescent="0.2">
      <c r="A325" s="94">
        <f t="shared" si="33"/>
        <v>310</v>
      </c>
      <c r="B325" s="437">
        <f t="shared" si="25"/>
        <v>0</v>
      </c>
      <c r="C325" s="438"/>
      <c r="D325" s="181"/>
      <c r="E325" s="181"/>
      <c r="F325" s="4"/>
      <c r="G325" s="60"/>
      <c r="H325" s="83"/>
      <c r="I325" s="9"/>
      <c r="J325" s="581"/>
      <c r="K325" s="362" t="str">
        <f t="shared" si="26"/>
        <v xml:space="preserve"> </v>
      </c>
      <c r="L325" s="589"/>
      <c r="M325" s="508"/>
      <c r="N325" s="508">
        <f t="shared" si="27"/>
        <v>0</v>
      </c>
      <c r="O325" s="508">
        <f t="shared" si="28"/>
        <v>0</v>
      </c>
      <c r="P325" s="508"/>
      <c r="Q325" s="508">
        <f t="shared" si="29"/>
        <v>0</v>
      </c>
      <c r="R325" s="508">
        <f t="shared" si="30"/>
        <v>0</v>
      </c>
      <c r="S325" s="508"/>
      <c r="T325" s="508"/>
      <c r="U325" s="508"/>
      <c r="V325" s="582"/>
      <c r="W325" s="10"/>
      <c r="Y325" s="49">
        <f t="shared" si="31"/>
        <v>0</v>
      </c>
      <c r="Z325" s="49">
        <f t="shared" si="32"/>
        <v>0</v>
      </c>
    </row>
    <row r="326" spans="1:26" x14ac:dyDescent="0.2">
      <c r="A326" s="94">
        <f t="shared" si="33"/>
        <v>311</v>
      </c>
      <c r="B326" s="437">
        <f t="shared" si="25"/>
        <v>0</v>
      </c>
      <c r="C326" s="438"/>
      <c r="D326" s="181"/>
      <c r="E326" s="181"/>
      <c r="F326" s="4"/>
      <c r="G326" s="60"/>
      <c r="H326" s="83"/>
      <c r="I326" s="9"/>
      <c r="J326" s="581"/>
      <c r="K326" s="362" t="str">
        <f t="shared" si="26"/>
        <v xml:space="preserve"> </v>
      </c>
      <c r="L326" s="589"/>
      <c r="M326" s="508"/>
      <c r="N326" s="508">
        <f t="shared" si="27"/>
        <v>0</v>
      </c>
      <c r="O326" s="508">
        <f t="shared" si="28"/>
        <v>0</v>
      </c>
      <c r="P326" s="508"/>
      <c r="Q326" s="508">
        <f t="shared" si="29"/>
        <v>0</v>
      </c>
      <c r="R326" s="508">
        <f t="shared" si="30"/>
        <v>0</v>
      </c>
      <c r="S326" s="508"/>
      <c r="T326" s="508"/>
      <c r="U326" s="508"/>
      <c r="V326" s="582"/>
      <c r="W326" s="10"/>
      <c r="Y326" s="49">
        <f t="shared" si="31"/>
        <v>0</v>
      </c>
      <c r="Z326" s="49">
        <f t="shared" si="32"/>
        <v>0</v>
      </c>
    </row>
    <row r="327" spans="1:26" x14ac:dyDescent="0.2">
      <c r="A327" s="94">
        <f t="shared" si="33"/>
        <v>312</v>
      </c>
      <c r="B327" s="437">
        <f t="shared" si="25"/>
        <v>0</v>
      </c>
      <c r="C327" s="438"/>
      <c r="D327" s="181"/>
      <c r="E327" s="181"/>
      <c r="F327" s="4"/>
      <c r="G327" s="60"/>
      <c r="H327" s="83"/>
      <c r="I327" s="9"/>
      <c r="J327" s="581"/>
      <c r="K327" s="362" t="str">
        <f t="shared" si="26"/>
        <v xml:space="preserve"> </v>
      </c>
      <c r="L327" s="589"/>
      <c r="M327" s="508"/>
      <c r="N327" s="508">
        <f t="shared" si="27"/>
        <v>0</v>
      </c>
      <c r="O327" s="508">
        <f t="shared" si="28"/>
        <v>0</v>
      </c>
      <c r="P327" s="508"/>
      <c r="Q327" s="508">
        <f t="shared" si="29"/>
        <v>0</v>
      </c>
      <c r="R327" s="508">
        <f t="shared" si="30"/>
        <v>0</v>
      </c>
      <c r="S327" s="508"/>
      <c r="T327" s="508"/>
      <c r="U327" s="508"/>
      <c r="V327" s="582"/>
      <c r="W327" s="10"/>
      <c r="Y327" s="49">
        <f t="shared" si="31"/>
        <v>0</v>
      </c>
      <c r="Z327" s="49">
        <f t="shared" si="32"/>
        <v>0</v>
      </c>
    </row>
    <row r="328" spans="1:26" x14ac:dyDescent="0.2">
      <c r="A328" s="94">
        <f t="shared" si="33"/>
        <v>313</v>
      </c>
      <c r="B328" s="437">
        <f t="shared" si="25"/>
        <v>0</v>
      </c>
      <c r="C328" s="438"/>
      <c r="D328" s="181"/>
      <c r="E328" s="181"/>
      <c r="F328" s="4"/>
      <c r="G328" s="60"/>
      <c r="H328" s="83"/>
      <c r="I328" s="9"/>
      <c r="J328" s="581"/>
      <c r="K328" s="362" t="str">
        <f t="shared" si="26"/>
        <v xml:space="preserve"> </v>
      </c>
      <c r="L328" s="589"/>
      <c r="M328" s="508"/>
      <c r="N328" s="508">
        <f t="shared" si="27"/>
        <v>0</v>
      </c>
      <c r="O328" s="508">
        <f t="shared" si="28"/>
        <v>0</v>
      </c>
      <c r="P328" s="508"/>
      <c r="Q328" s="508">
        <f t="shared" si="29"/>
        <v>0</v>
      </c>
      <c r="R328" s="508">
        <f t="shared" si="30"/>
        <v>0</v>
      </c>
      <c r="S328" s="508"/>
      <c r="T328" s="508"/>
      <c r="U328" s="508"/>
      <c r="V328" s="582"/>
      <c r="W328" s="10"/>
      <c r="Y328" s="49">
        <f t="shared" si="31"/>
        <v>0</v>
      </c>
      <c r="Z328" s="49">
        <f t="shared" si="32"/>
        <v>0</v>
      </c>
    </row>
    <row r="329" spans="1:26" x14ac:dyDescent="0.2">
      <c r="A329" s="94">
        <f t="shared" si="33"/>
        <v>314</v>
      </c>
      <c r="B329" s="437">
        <f t="shared" si="25"/>
        <v>0</v>
      </c>
      <c r="C329" s="438"/>
      <c r="D329" s="181"/>
      <c r="E329" s="181"/>
      <c r="F329" s="4"/>
      <c r="G329" s="60"/>
      <c r="H329" s="83"/>
      <c r="I329" s="9"/>
      <c r="J329" s="581"/>
      <c r="K329" s="362" t="str">
        <f t="shared" si="26"/>
        <v xml:space="preserve"> </v>
      </c>
      <c r="L329" s="589"/>
      <c r="M329" s="508"/>
      <c r="N329" s="508">
        <f t="shared" si="27"/>
        <v>0</v>
      </c>
      <c r="O329" s="508">
        <f t="shared" si="28"/>
        <v>0</v>
      </c>
      <c r="P329" s="508"/>
      <c r="Q329" s="508">
        <f t="shared" si="29"/>
        <v>0</v>
      </c>
      <c r="R329" s="508">
        <f t="shared" si="30"/>
        <v>0</v>
      </c>
      <c r="S329" s="508"/>
      <c r="T329" s="508"/>
      <c r="U329" s="508"/>
      <c r="V329" s="582"/>
      <c r="W329" s="10"/>
      <c r="Y329" s="49">
        <f t="shared" si="31"/>
        <v>0</v>
      </c>
      <c r="Z329" s="49">
        <f t="shared" si="32"/>
        <v>0</v>
      </c>
    </row>
    <row r="330" spans="1:26" x14ac:dyDescent="0.2">
      <c r="A330" s="94">
        <f t="shared" si="33"/>
        <v>315</v>
      </c>
      <c r="B330" s="437">
        <f t="shared" si="25"/>
        <v>0</v>
      </c>
      <c r="C330" s="438"/>
      <c r="D330" s="181"/>
      <c r="E330" s="181"/>
      <c r="F330" s="4"/>
      <c r="G330" s="60"/>
      <c r="H330" s="83"/>
      <c r="I330" s="9"/>
      <c r="J330" s="581"/>
      <c r="K330" s="362" t="str">
        <f t="shared" si="26"/>
        <v xml:space="preserve"> </v>
      </c>
      <c r="L330" s="589"/>
      <c r="M330" s="508"/>
      <c r="N330" s="508">
        <f t="shared" si="27"/>
        <v>0</v>
      </c>
      <c r="O330" s="508">
        <f t="shared" si="28"/>
        <v>0</v>
      </c>
      <c r="P330" s="508"/>
      <c r="Q330" s="508">
        <f t="shared" si="29"/>
        <v>0</v>
      </c>
      <c r="R330" s="508">
        <f t="shared" si="30"/>
        <v>0</v>
      </c>
      <c r="S330" s="508"/>
      <c r="T330" s="508"/>
      <c r="U330" s="508"/>
      <c r="V330" s="582"/>
      <c r="W330" s="10"/>
      <c r="Y330" s="49">
        <f t="shared" si="31"/>
        <v>0</v>
      </c>
      <c r="Z330" s="49">
        <f t="shared" si="32"/>
        <v>0</v>
      </c>
    </row>
    <row r="331" spans="1:26" x14ac:dyDescent="0.2">
      <c r="A331" s="94">
        <f t="shared" si="33"/>
        <v>316</v>
      </c>
      <c r="B331" s="437">
        <f t="shared" si="25"/>
        <v>0</v>
      </c>
      <c r="C331" s="438"/>
      <c r="D331" s="181"/>
      <c r="E331" s="181"/>
      <c r="F331" s="4"/>
      <c r="G331" s="60"/>
      <c r="H331" s="83"/>
      <c r="I331" s="9"/>
      <c r="J331" s="581"/>
      <c r="K331" s="362" t="str">
        <f t="shared" si="26"/>
        <v xml:space="preserve"> </v>
      </c>
      <c r="L331" s="589"/>
      <c r="M331" s="508"/>
      <c r="N331" s="508">
        <f t="shared" si="27"/>
        <v>0</v>
      </c>
      <c r="O331" s="508">
        <f t="shared" si="28"/>
        <v>0</v>
      </c>
      <c r="P331" s="508"/>
      <c r="Q331" s="508">
        <f t="shared" si="29"/>
        <v>0</v>
      </c>
      <c r="R331" s="508">
        <f t="shared" si="30"/>
        <v>0</v>
      </c>
      <c r="S331" s="508"/>
      <c r="T331" s="508"/>
      <c r="U331" s="508"/>
      <c r="V331" s="582"/>
      <c r="W331" s="10"/>
      <c r="Y331" s="49">
        <f t="shared" si="31"/>
        <v>0</v>
      </c>
      <c r="Z331" s="49">
        <f t="shared" si="32"/>
        <v>0</v>
      </c>
    </row>
    <row r="332" spans="1:26" x14ac:dyDescent="0.2">
      <c r="A332" s="94">
        <f t="shared" si="33"/>
        <v>317</v>
      </c>
      <c r="B332" s="437">
        <f t="shared" si="25"/>
        <v>0</v>
      </c>
      <c r="C332" s="438"/>
      <c r="D332" s="181"/>
      <c r="E332" s="181"/>
      <c r="F332" s="4"/>
      <c r="G332" s="60"/>
      <c r="H332" s="83"/>
      <c r="I332" s="9"/>
      <c r="J332" s="581"/>
      <c r="K332" s="362" t="str">
        <f t="shared" si="26"/>
        <v xml:space="preserve"> </v>
      </c>
      <c r="L332" s="589"/>
      <c r="M332" s="508"/>
      <c r="N332" s="508">
        <f t="shared" si="27"/>
        <v>0</v>
      </c>
      <c r="O332" s="508">
        <f t="shared" si="28"/>
        <v>0</v>
      </c>
      <c r="P332" s="508"/>
      <c r="Q332" s="508">
        <f t="shared" si="29"/>
        <v>0</v>
      </c>
      <c r="R332" s="508">
        <f t="shared" si="30"/>
        <v>0</v>
      </c>
      <c r="S332" s="508"/>
      <c r="T332" s="508"/>
      <c r="U332" s="508"/>
      <c r="V332" s="582"/>
      <c r="W332" s="10"/>
      <c r="Y332" s="49">
        <f t="shared" si="31"/>
        <v>0</v>
      </c>
      <c r="Z332" s="49">
        <f t="shared" si="32"/>
        <v>0</v>
      </c>
    </row>
    <row r="333" spans="1:26" x14ac:dyDescent="0.2">
      <c r="A333" s="94">
        <f t="shared" si="33"/>
        <v>318</v>
      </c>
      <c r="B333" s="437">
        <f t="shared" si="25"/>
        <v>0</v>
      </c>
      <c r="C333" s="438"/>
      <c r="D333" s="181"/>
      <c r="E333" s="181"/>
      <c r="F333" s="4"/>
      <c r="G333" s="60"/>
      <c r="H333" s="83"/>
      <c r="I333" s="9"/>
      <c r="J333" s="581"/>
      <c r="K333" s="362" t="str">
        <f t="shared" si="26"/>
        <v xml:space="preserve"> </v>
      </c>
      <c r="L333" s="589"/>
      <c r="M333" s="508"/>
      <c r="N333" s="508">
        <f t="shared" si="27"/>
        <v>0</v>
      </c>
      <c r="O333" s="508">
        <f t="shared" si="28"/>
        <v>0</v>
      </c>
      <c r="P333" s="508"/>
      <c r="Q333" s="508">
        <f t="shared" si="29"/>
        <v>0</v>
      </c>
      <c r="R333" s="508">
        <f t="shared" si="30"/>
        <v>0</v>
      </c>
      <c r="S333" s="508"/>
      <c r="T333" s="508"/>
      <c r="U333" s="508"/>
      <c r="V333" s="582"/>
      <c r="W333" s="10"/>
      <c r="Y333" s="49">
        <f t="shared" si="31"/>
        <v>0</v>
      </c>
      <c r="Z333" s="49">
        <f t="shared" si="32"/>
        <v>0</v>
      </c>
    </row>
    <row r="334" spans="1:26" x14ac:dyDescent="0.2">
      <c r="A334" s="94">
        <f t="shared" si="33"/>
        <v>319</v>
      </c>
      <c r="B334" s="437">
        <f t="shared" si="25"/>
        <v>0</v>
      </c>
      <c r="C334" s="438"/>
      <c r="D334" s="181"/>
      <c r="E334" s="181"/>
      <c r="F334" s="4"/>
      <c r="G334" s="60"/>
      <c r="H334" s="83"/>
      <c r="I334" s="9"/>
      <c r="J334" s="581"/>
      <c r="K334" s="362" t="str">
        <f t="shared" si="26"/>
        <v xml:space="preserve"> </v>
      </c>
      <c r="L334" s="589"/>
      <c r="M334" s="508"/>
      <c r="N334" s="508">
        <f t="shared" si="27"/>
        <v>0</v>
      </c>
      <c r="O334" s="508">
        <f t="shared" si="28"/>
        <v>0</v>
      </c>
      <c r="P334" s="508"/>
      <c r="Q334" s="508">
        <f t="shared" si="29"/>
        <v>0</v>
      </c>
      <c r="R334" s="508">
        <f t="shared" si="30"/>
        <v>0</v>
      </c>
      <c r="S334" s="508"/>
      <c r="T334" s="508"/>
      <c r="U334" s="508"/>
      <c r="V334" s="582"/>
      <c r="W334" s="10"/>
      <c r="Y334" s="49">
        <f t="shared" si="31"/>
        <v>0</v>
      </c>
      <c r="Z334" s="49">
        <f t="shared" si="32"/>
        <v>0</v>
      </c>
    </row>
    <row r="335" spans="1:26" x14ac:dyDescent="0.2">
      <c r="A335" s="94">
        <f t="shared" si="33"/>
        <v>320</v>
      </c>
      <c r="B335" s="437">
        <f t="shared" si="25"/>
        <v>0</v>
      </c>
      <c r="C335" s="438"/>
      <c r="D335" s="181"/>
      <c r="E335" s="181"/>
      <c r="F335" s="4"/>
      <c r="G335" s="60"/>
      <c r="H335" s="83"/>
      <c r="I335" s="9"/>
      <c r="J335" s="581"/>
      <c r="K335" s="362" t="str">
        <f t="shared" si="26"/>
        <v xml:space="preserve"> </v>
      </c>
      <c r="L335" s="589"/>
      <c r="M335" s="508"/>
      <c r="N335" s="508">
        <f t="shared" si="27"/>
        <v>0</v>
      </c>
      <c r="O335" s="508">
        <f t="shared" si="28"/>
        <v>0</v>
      </c>
      <c r="P335" s="508"/>
      <c r="Q335" s="508">
        <f t="shared" si="29"/>
        <v>0</v>
      </c>
      <c r="R335" s="508">
        <f t="shared" si="30"/>
        <v>0</v>
      </c>
      <c r="S335" s="508"/>
      <c r="T335" s="508"/>
      <c r="U335" s="508"/>
      <c r="V335" s="582"/>
      <c r="W335" s="10"/>
      <c r="Y335" s="49">
        <f t="shared" si="31"/>
        <v>0</v>
      </c>
      <c r="Z335" s="49">
        <f t="shared" si="32"/>
        <v>0</v>
      </c>
    </row>
    <row r="336" spans="1:26" x14ac:dyDescent="0.2">
      <c r="A336" s="94">
        <f t="shared" si="33"/>
        <v>321</v>
      </c>
      <c r="B336" s="437">
        <f t="shared" si="25"/>
        <v>0</v>
      </c>
      <c r="C336" s="438"/>
      <c r="D336" s="181"/>
      <c r="E336" s="181"/>
      <c r="F336" s="4"/>
      <c r="G336" s="60"/>
      <c r="H336" s="83"/>
      <c r="I336" s="9"/>
      <c r="J336" s="581"/>
      <c r="K336" s="362" t="str">
        <f t="shared" si="26"/>
        <v xml:space="preserve"> </v>
      </c>
      <c r="L336" s="589"/>
      <c r="M336" s="508"/>
      <c r="N336" s="508">
        <f t="shared" si="27"/>
        <v>0</v>
      </c>
      <c r="O336" s="508">
        <f t="shared" si="28"/>
        <v>0</v>
      </c>
      <c r="P336" s="508"/>
      <c r="Q336" s="508">
        <f t="shared" si="29"/>
        <v>0</v>
      </c>
      <c r="R336" s="508">
        <f t="shared" si="30"/>
        <v>0</v>
      </c>
      <c r="S336" s="508"/>
      <c r="T336" s="508"/>
      <c r="U336" s="508"/>
      <c r="V336" s="582"/>
      <c r="W336" s="10"/>
      <c r="Y336" s="49">
        <f t="shared" si="31"/>
        <v>0</v>
      </c>
      <c r="Z336" s="49">
        <f t="shared" si="32"/>
        <v>0</v>
      </c>
    </row>
    <row r="337" spans="1:26" x14ac:dyDescent="0.2">
      <c r="A337" s="94">
        <f t="shared" si="33"/>
        <v>322</v>
      </c>
      <c r="B337" s="437">
        <f t="shared" si="25"/>
        <v>0</v>
      </c>
      <c r="C337" s="438"/>
      <c r="D337" s="181"/>
      <c r="E337" s="181"/>
      <c r="F337" s="4"/>
      <c r="G337" s="60"/>
      <c r="H337" s="83"/>
      <c r="I337" s="9"/>
      <c r="J337" s="581"/>
      <c r="K337" s="362" t="str">
        <f t="shared" si="26"/>
        <v xml:space="preserve"> </v>
      </c>
      <c r="L337" s="589"/>
      <c r="M337" s="508"/>
      <c r="N337" s="508">
        <f t="shared" si="27"/>
        <v>0</v>
      </c>
      <c r="O337" s="508">
        <f t="shared" si="28"/>
        <v>0</v>
      </c>
      <c r="P337" s="508"/>
      <c r="Q337" s="508">
        <f t="shared" si="29"/>
        <v>0</v>
      </c>
      <c r="R337" s="508">
        <f t="shared" si="30"/>
        <v>0</v>
      </c>
      <c r="S337" s="508"/>
      <c r="T337" s="508"/>
      <c r="U337" s="508"/>
      <c r="V337" s="582"/>
      <c r="W337" s="10"/>
      <c r="Y337" s="49">
        <f t="shared" si="31"/>
        <v>0</v>
      </c>
      <c r="Z337" s="49">
        <f t="shared" si="32"/>
        <v>0</v>
      </c>
    </row>
    <row r="338" spans="1:26" x14ac:dyDescent="0.2">
      <c r="A338" s="94">
        <f t="shared" si="33"/>
        <v>323</v>
      </c>
      <c r="B338" s="437">
        <f t="shared" si="25"/>
        <v>0</v>
      </c>
      <c r="C338" s="438"/>
      <c r="D338" s="181"/>
      <c r="E338" s="181"/>
      <c r="F338" s="4"/>
      <c r="G338" s="60"/>
      <c r="H338" s="83"/>
      <c r="I338" s="9"/>
      <c r="J338" s="581"/>
      <c r="K338" s="362" t="str">
        <f t="shared" si="26"/>
        <v xml:space="preserve"> </v>
      </c>
      <c r="L338" s="589"/>
      <c r="M338" s="508"/>
      <c r="N338" s="508">
        <f t="shared" si="27"/>
        <v>0</v>
      </c>
      <c r="O338" s="508">
        <f t="shared" si="28"/>
        <v>0</v>
      </c>
      <c r="P338" s="508"/>
      <c r="Q338" s="508">
        <f t="shared" si="29"/>
        <v>0</v>
      </c>
      <c r="R338" s="508">
        <f t="shared" si="30"/>
        <v>0</v>
      </c>
      <c r="S338" s="508"/>
      <c r="T338" s="508"/>
      <c r="U338" s="508"/>
      <c r="V338" s="582"/>
      <c r="W338" s="10"/>
      <c r="Y338" s="49">
        <f t="shared" si="31"/>
        <v>0</v>
      </c>
      <c r="Z338" s="49">
        <f t="shared" si="32"/>
        <v>0</v>
      </c>
    </row>
    <row r="339" spans="1:26" x14ac:dyDescent="0.2">
      <c r="A339" s="94">
        <f t="shared" si="33"/>
        <v>324</v>
      </c>
      <c r="B339" s="437">
        <f t="shared" si="25"/>
        <v>0</v>
      </c>
      <c r="C339" s="438"/>
      <c r="D339" s="181"/>
      <c r="E339" s="181"/>
      <c r="F339" s="4"/>
      <c r="G339" s="60"/>
      <c r="H339" s="83"/>
      <c r="I339" s="9"/>
      <c r="J339" s="581"/>
      <c r="K339" s="362" t="str">
        <f t="shared" si="26"/>
        <v xml:space="preserve"> </v>
      </c>
      <c r="L339" s="589"/>
      <c r="M339" s="508"/>
      <c r="N339" s="508">
        <f t="shared" si="27"/>
        <v>0</v>
      </c>
      <c r="O339" s="508">
        <f t="shared" si="28"/>
        <v>0</v>
      </c>
      <c r="P339" s="508"/>
      <c r="Q339" s="508">
        <f t="shared" si="29"/>
        <v>0</v>
      </c>
      <c r="R339" s="508">
        <f t="shared" si="30"/>
        <v>0</v>
      </c>
      <c r="S339" s="508"/>
      <c r="T339" s="508"/>
      <c r="U339" s="508"/>
      <c r="V339" s="582"/>
      <c r="W339" s="10"/>
      <c r="Y339" s="49">
        <f t="shared" si="31"/>
        <v>0</v>
      </c>
      <c r="Z339" s="49">
        <f t="shared" si="32"/>
        <v>0</v>
      </c>
    </row>
    <row r="340" spans="1:26" x14ac:dyDescent="0.2">
      <c r="A340" s="94">
        <f t="shared" si="33"/>
        <v>325</v>
      </c>
      <c r="B340" s="437">
        <f t="shared" si="25"/>
        <v>0</v>
      </c>
      <c r="C340" s="438"/>
      <c r="D340" s="181"/>
      <c r="E340" s="181"/>
      <c r="F340" s="4"/>
      <c r="G340" s="60"/>
      <c r="H340" s="83"/>
      <c r="I340" s="9"/>
      <c r="J340" s="581"/>
      <c r="K340" s="362" t="str">
        <f t="shared" si="26"/>
        <v xml:space="preserve"> </v>
      </c>
      <c r="L340" s="589"/>
      <c r="M340" s="508"/>
      <c r="N340" s="508">
        <f t="shared" si="27"/>
        <v>0</v>
      </c>
      <c r="O340" s="508">
        <f t="shared" si="28"/>
        <v>0</v>
      </c>
      <c r="P340" s="508"/>
      <c r="Q340" s="508">
        <f t="shared" si="29"/>
        <v>0</v>
      </c>
      <c r="R340" s="508">
        <f t="shared" si="30"/>
        <v>0</v>
      </c>
      <c r="S340" s="508"/>
      <c r="T340" s="508"/>
      <c r="U340" s="508"/>
      <c r="V340" s="582"/>
      <c r="W340" s="10"/>
      <c r="Y340" s="49">
        <f t="shared" si="31"/>
        <v>0</v>
      </c>
      <c r="Z340" s="49">
        <f t="shared" si="32"/>
        <v>0</v>
      </c>
    </row>
    <row r="341" spans="1:26" x14ac:dyDescent="0.2">
      <c r="A341" s="94">
        <f t="shared" si="33"/>
        <v>326</v>
      </c>
      <c r="B341" s="437">
        <f t="shared" si="25"/>
        <v>0</v>
      </c>
      <c r="C341" s="438"/>
      <c r="D341" s="181"/>
      <c r="E341" s="181"/>
      <c r="F341" s="4"/>
      <c r="G341" s="60"/>
      <c r="H341" s="83"/>
      <c r="I341" s="9"/>
      <c r="J341" s="581"/>
      <c r="K341" s="362" t="str">
        <f t="shared" si="26"/>
        <v xml:space="preserve"> </v>
      </c>
      <c r="L341" s="589"/>
      <c r="M341" s="508"/>
      <c r="N341" s="508">
        <f t="shared" si="27"/>
        <v>0</v>
      </c>
      <c r="O341" s="508">
        <f t="shared" si="28"/>
        <v>0</v>
      </c>
      <c r="P341" s="508"/>
      <c r="Q341" s="508">
        <f t="shared" si="29"/>
        <v>0</v>
      </c>
      <c r="R341" s="508">
        <f t="shared" si="30"/>
        <v>0</v>
      </c>
      <c r="S341" s="508"/>
      <c r="T341" s="508"/>
      <c r="U341" s="508"/>
      <c r="V341" s="582"/>
      <c r="W341" s="10"/>
      <c r="Y341" s="49">
        <f t="shared" si="31"/>
        <v>0</v>
      </c>
      <c r="Z341" s="49">
        <f t="shared" si="32"/>
        <v>0</v>
      </c>
    </row>
    <row r="342" spans="1:26" x14ac:dyDescent="0.2">
      <c r="A342" s="94">
        <f t="shared" si="33"/>
        <v>327</v>
      </c>
      <c r="B342" s="437">
        <f t="shared" si="25"/>
        <v>0</v>
      </c>
      <c r="C342" s="438"/>
      <c r="D342" s="181"/>
      <c r="E342" s="181"/>
      <c r="F342" s="4"/>
      <c r="G342" s="60"/>
      <c r="H342" s="83"/>
      <c r="I342" s="9"/>
      <c r="J342" s="581"/>
      <c r="K342" s="362" t="str">
        <f t="shared" si="26"/>
        <v xml:space="preserve"> </v>
      </c>
      <c r="L342" s="589"/>
      <c r="M342" s="508"/>
      <c r="N342" s="508">
        <f t="shared" si="27"/>
        <v>0</v>
      </c>
      <c r="O342" s="508">
        <f t="shared" si="28"/>
        <v>0</v>
      </c>
      <c r="P342" s="508"/>
      <c r="Q342" s="508">
        <f t="shared" si="29"/>
        <v>0</v>
      </c>
      <c r="R342" s="508">
        <f t="shared" si="30"/>
        <v>0</v>
      </c>
      <c r="S342" s="508"/>
      <c r="T342" s="508"/>
      <c r="U342" s="508"/>
      <c r="V342" s="582"/>
      <c r="W342" s="10"/>
      <c r="Y342" s="49">
        <f t="shared" si="31"/>
        <v>0</v>
      </c>
      <c r="Z342" s="49">
        <f t="shared" si="32"/>
        <v>0</v>
      </c>
    </row>
    <row r="343" spans="1:26" x14ac:dyDescent="0.2">
      <c r="A343" s="94">
        <f t="shared" si="33"/>
        <v>328</v>
      </c>
      <c r="B343" s="437">
        <f t="shared" si="25"/>
        <v>0</v>
      </c>
      <c r="C343" s="438"/>
      <c r="D343" s="181"/>
      <c r="E343" s="181"/>
      <c r="F343" s="4"/>
      <c r="G343" s="60"/>
      <c r="H343" s="83"/>
      <c r="I343" s="9"/>
      <c r="J343" s="581"/>
      <c r="K343" s="362" t="str">
        <f t="shared" si="26"/>
        <v xml:space="preserve"> </v>
      </c>
      <c r="L343" s="589"/>
      <c r="M343" s="508"/>
      <c r="N343" s="508">
        <f t="shared" si="27"/>
        <v>0</v>
      </c>
      <c r="O343" s="508">
        <f t="shared" si="28"/>
        <v>0</v>
      </c>
      <c r="P343" s="508"/>
      <c r="Q343" s="508">
        <f t="shared" si="29"/>
        <v>0</v>
      </c>
      <c r="R343" s="508">
        <f t="shared" si="30"/>
        <v>0</v>
      </c>
      <c r="S343" s="508"/>
      <c r="T343" s="508"/>
      <c r="U343" s="508"/>
      <c r="V343" s="582"/>
      <c r="W343" s="10"/>
      <c r="Y343" s="49">
        <f t="shared" si="31"/>
        <v>0</v>
      </c>
      <c r="Z343" s="49">
        <f t="shared" si="32"/>
        <v>0</v>
      </c>
    </row>
    <row r="344" spans="1:26" x14ac:dyDescent="0.2">
      <c r="A344" s="94">
        <f t="shared" si="33"/>
        <v>329</v>
      </c>
      <c r="B344" s="437">
        <f t="shared" si="25"/>
        <v>0</v>
      </c>
      <c r="C344" s="438"/>
      <c r="D344" s="181"/>
      <c r="E344" s="181"/>
      <c r="F344" s="4"/>
      <c r="G344" s="60"/>
      <c r="H344" s="83"/>
      <c r="I344" s="9"/>
      <c r="J344" s="581"/>
      <c r="K344" s="362" t="str">
        <f t="shared" si="26"/>
        <v xml:space="preserve"> </v>
      </c>
      <c r="L344" s="589"/>
      <c r="M344" s="508"/>
      <c r="N344" s="508">
        <f t="shared" si="27"/>
        <v>0</v>
      </c>
      <c r="O344" s="508">
        <f t="shared" si="28"/>
        <v>0</v>
      </c>
      <c r="P344" s="508"/>
      <c r="Q344" s="508">
        <f t="shared" si="29"/>
        <v>0</v>
      </c>
      <c r="R344" s="508">
        <f t="shared" si="30"/>
        <v>0</v>
      </c>
      <c r="S344" s="508"/>
      <c r="T344" s="508"/>
      <c r="U344" s="508"/>
      <c r="V344" s="582"/>
      <c r="W344" s="10"/>
      <c r="Y344" s="49">
        <f t="shared" si="31"/>
        <v>0</v>
      </c>
      <c r="Z344" s="49">
        <f t="shared" si="32"/>
        <v>0</v>
      </c>
    </row>
    <row r="345" spans="1:26" x14ac:dyDescent="0.2">
      <c r="A345" s="94">
        <f t="shared" si="33"/>
        <v>330</v>
      </c>
      <c r="B345" s="437">
        <f t="shared" si="25"/>
        <v>0</v>
      </c>
      <c r="C345" s="438"/>
      <c r="D345" s="181"/>
      <c r="E345" s="181"/>
      <c r="F345" s="4"/>
      <c r="G345" s="60"/>
      <c r="H345" s="83"/>
      <c r="I345" s="9"/>
      <c r="J345" s="581"/>
      <c r="K345" s="362" t="str">
        <f t="shared" si="26"/>
        <v xml:space="preserve"> </v>
      </c>
      <c r="L345" s="589"/>
      <c r="M345" s="508"/>
      <c r="N345" s="508">
        <f t="shared" si="27"/>
        <v>0</v>
      </c>
      <c r="O345" s="508">
        <f t="shared" si="28"/>
        <v>0</v>
      </c>
      <c r="P345" s="508"/>
      <c r="Q345" s="508">
        <f t="shared" si="29"/>
        <v>0</v>
      </c>
      <c r="R345" s="508">
        <f t="shared" si="30"/>
        <v>0</v>
      </c>
      <c r="S345" s="508"/>
      <c r="T345" s="508"/>
      <c r="U345" s="508"/>
      <c r="V345" s="582"/>
      <c r="W345" s="10"/>
      <c r="Y345" s="49">
        <f t="shared" si="31"/>
        <v>0</v>
      </c>
      <c r="Z345" s="49">
        <f t="shared" si="32"/>
        <v>0</v>
      </c>
    </row>
    <row r="346" spans="1:26" x14ac:dyDescent="0.2">
      <c r="A346" s="94">
        <f t="shared" si="33"/>
        <v>331</v>
      </c>
      <c r="B346" s="437">
        <f t="shared" si="25"/>
        <v>0</v>
      </c>
      <c r="C346" s="438"/>
      <c r="D346" s="181"/>
      <c r="E346" s="181"/>
      <c r="F346" s="4"/>
      <c r="G346" s="60"/>
      <c r="H346" s="83"/>
      <c r="I346" s="9"/>
      <c r="J346" s="581"/>
      <c r="K346" s="362" t="str">
        <f t="shared" si="26"/>
        <v xml:space="preserve"> </v>
      </c>
      <c r="L346" s="589"/>
      <c r="M346" s="508"/>
      <c r="N346" s="508">
        <f t="shared" si="27"/>
        <v>0</v>
      </c>
      <c r="O346" s="508">
        <f t="shared" si="28"/>
        <v>0</v>
      </c>
      <c r="P346" s="508"/>
      <c r="Q346" s="508">
        <f t="shared" si="29"/>
        <v>0</v>
      </c>
      <c r="R346" s="508">
        <f t="shared" si="30"/>
        <v>0</v>
      </c>
      <c r="S346" s="508"/>
      <c r="T346" s="508"/>
      <c r="U346" s="508"/>
      <c r="V346" s="582"/>
      <c r="W346" s="10"/>
      <c r="Y346" s="49">
        <f t="shared" si="31"/>
        <v>0</v>
      </c>
      <c r="Z346" s="49">
        <f t="shared" si="32"/>
        <v>0</v>
      </c>
    </row>
    <row r="347" spans="1:26" x14ac:dyDescent="0.2">
      <c r="A347" s="94">
        <f t="shared" si="33"/>
        <v>332</v>
      </c>
      <c r="B347" s="437">
        <f t="shared" si="25"/>
        <v>0</v>
      </c>
      <c r="C347" s="438"/>
      <c r="D347" s="181"/>
      <c r="E347" s="181"/>
      <c r="F347" s="4"/>
      <c r="G347" s="60"/>
      <c r="H347" s="83"/>
      <c r="I347" s="9"/>
      <c r="J347" s="581"/>
      <c r="K347" s="362" t="str">
        <f t="shared" si="26"/>
        <v xml:space="preserve"> </v>
      </c>
      <c r="L347" s="589"/>
      <c r="M347" s="508"/>
      <c r="N347" s="508">
        <f t="shared" si="27"/>
        <v>0</v>
      </c>
      <c r="O347" s="508">
        <f t="shared" si="28"/>
        <v>0</v>
      </c>
      <c r="P347" s="508"/>
      <c r="Q347" s="508">
        <f t="shared" si="29"/>
        <v>0</v>
      </c>
      <c r="R347" s="508">
        <f t="shared" si="30"/>
        <v>0</v>
      </c>
      <c r="S347" s="508"/>
      <c r="T347" s="508"/>
      <c r="U347" s="508"/>
      <c r="V347" s="582"/>
      <c r="W347" s="10"/>
      <c r="Y347" s="49">
        <f t="shared" si="31"/>
        <v>0</v>
      </c>
      <c r="Z347" s="49">
        <f t="shared" si="32"/>
        <v>0</v>
      </c>
    </row>
    <row r="348" spans="1:26" x14ac:dyDescent="0.2">
      <c r="A348" s="94">
        <f t="shared" si="33"/>
        <v>333</v>
      </c>
      <c r="B348" s="437">
        <f t="shared" si="25"/>
        <v>0</v>
      </c>
      <c r="C348" s="438"/>
      <c r="D348" s="181"/>
      <c r="E348" s="181"/>
      <c r="F348" s="4"/>
      <c r="G348" s="60"/>
      <c r="H348" s="83"/>
      <c r="I348" s="9"/>
      <c r="J348" s="581"/>
      <c r="K348" s="362" t="str">
        <f t="shared" si="26"/>
        <v xml:space="preserve"> </v>
      </c>
      <c r="L348" s="589"/>
      <c r="M348" s="508"/>
      <c r="N348" s="508">
        <f t="shared" si="27"/>
        <v>0</v>
      </c>
      <c r="O348" s="508">
        <f t="shared" si="28"/>
        <v>0</v>
      </c>
      <c r="P348" s="508"/>
      <c r="Q348" s="508">
        <f t="shared" si="29"/>
        <v>0</v>
      </c>
      <c r="R348" s="508">
        <f t="shared" si="30"/>
        <v>0</v>
      </c>
      <c r="S348" s="508"/>
      <c r="T348" s="508"/>
      <c r="U348" s="508"/>
      <c r="V348" s="582"/>
      <c r="W348" s="10"/>
      <c r="Y348" s="49">
        <f t="shared" si="31"/>
        <v>0</v>
      </c>
      <c r="Z348" s="49">
        <f t="shared" si="32"/>
        <v>0</v>
      </c>
    </row>
    <row r="349" spans="1:26" x14ac:dyDescent="0.2">
      <c r="A349" s="94">
        <f t="shared" si="33"/>
        <v>334</v>
      </c>
      <c r="B349" s="437">
        <f t="shared" si="25"/>
        <v>0</v>
      </c>
      <c r="C349" s="438"/>
      <c r="D349" s="181"/>
      <c r="E349" s="181"/>
      <c r="F349" s="4"/>
      <c r="G349" s="60"/>
      <c r="H349" s="83"/>
      <c r="I349" s="9"/>
      <c r="J349" s="581"/>
      <c r="K349" s="362" t="str">
        <f t="shared" si="26"/>
        <v xml:space="preserve"> </v>
      </c>
      <c r="L349" s="589"/>
      <c r="M349" s="508"/>
      <c r="N349" s="508">
        <f t="shared" si="27"/>
        <v>0</v>
      </c>
      <c r="O349" s="508">
        <f t="shared" si="28"/>
        <v>0</v>
      </c>
      <c r="P349" s="508"/>
      <c r="Q349" s="508">
        <f t="shared" si="29"/>
        <v>0</v>
      </c>
      <c r="R349" s="508">
        <f t="shared" si="30"/>
        <v>0</v>
      </c>
      <c r="S349" s="508"/>
      <c r="T349" s="508"/>
      <c r="U349" s="508"/>
      <c r="V349" s="582"/>
      <c r="W349" s="10"/>
      <c r="Y349" s="49">
        <f t="shared" si="31"/>
        <v>0</v>
      </c>
      <c r="Z349" s="49">
        <f t="shared" si="32"/>
        <v>0</v>
      </c>
    </row>
    <row r="350" spans="1:26" x14ac:dyDescent="0.2">
      <c r="A350" s="94">
        <f t="shared" si="33"/>
        <v>335</v>
      </c>
      <c r="B350" s="437">
        <f t="shared" si="25"/>
        <v>0</v>
      </c>
      <c r="C350" s="438"/>
      <c r="D350" s="181"/>
      <c r="E350" s="181"/>
      <c r="F350" s="4"/>
      <c r="G350" s="60"/>
      <c r="H350" s="83"/>
      <c r="I350" s="9"/>
      <c r="J350" s="581"/>
      <c r="K350" s="362" t="str">
        <f t="shared" si="26"/>
        <v xml:space="preserve"> </v>
      </c>
      <c r="L350" s="589"/>
      <c r="M350" s="508"/>
      <c r="N350" s="508">
        <f t="shared" si="27"/>
        <v>0</v>
      </c>
      <c r="O350" s="508">
        <f t="shared" si="28"/>
        <v>0</v>
      </c>
      <c r="P350" s="508"/>
      <c r="Q350" s="508">
        <f t="shared" si="29"/>
        <v>0</v>
      </c>
      <c r="R350" s="508">
        <f t="shared" si="30"/>
        <v>0</v>
      </c>
      <c r="S350" s="508"/>
      <c r="T350" s="508"/>
      <c r="U350" s="508"/>
      <c r="V350" s="582"/>
      <c r="W350" s="10"/>
      <c r="Y350" s="49">
        <f t="shared" si="31"/>
        <v>0</v>
      </c>
      <c r="Z350" s="49">
        <f t="shared" si="32"/>
        <v>0</v>
      </c>
    </row>
    <row r="351" spans="1:26" x14ac:dyDescent="0.2">
      <c r="A351" s="94">
        <f t="shared" si="33"/>
        <v>336</v>
      </c>
      <c r="B351" s="437">
        <f t="shared" si="25"/>
        <v>0</v>
      </c>
      <c r="C351" s="438"/>
      <c r="D351" s="181"/>
      <c r="E351" s="181"/>
      <c r="F351" s="4"/>
      <c r="G351" s="60"/>
      <c r="H351" s="83"/>
      <c r="I351" s="9"/>
      <c r="J351" s="581"/>
      <c r="K351" s="362" t="str">
        <f t="shared" si="26"/>
        <v xml:space="preserve"> </v>
      </c>
      <c r="L351" s="589"/>
      <c r="M351" s="508"/>
      <c r="N351" s="508">
        <f t="shared" si="27"/>
        <v>0</v>
      </c>
      <c r="O351" s="508">
        <f t="shared" si="28"/>
        <v>0</v>
      </c>
      <c r="P351" s="508"/>
      <c r="Q351" s="508">
        <f t="shared" si="29"/>
        <v>0</v>
      </c>
      <c r="R351" s="508">
        <f t="shared" si="30"/>
        <v>0</v>
      </c>
      <c r="S351" s="508"/>
      <c r="T351" s="508"/>
      <c r="U351" s="508"/>
      <c r="V351" s="582"/>
      <c r="W351" s="10"/>
      <c r="Y351" s="49">
        <f t="shared" si="31"/>
        <v>0</v>
      </c>
      <c r="Z351" s="49">
        <f t="shared" si="32"/>
        <v>0</v>
      </c>
    </row>
    <row r="352" spans="1:26" x14ac:dyDescent="0.2">
      <c r="A352" s="94">
        <f t="shared" si="33"/>
        <v>337</v>
      </c>
      <c r="B352" s="437">
        <f t="shared" si="25"/>
        <v>0</v>
      </c>
      <c r="C352" s="438"/>
      <c r="D352" s="181"/>
      <c r="E352" s="181"/>
      <c r="F352" s="4"/>
      <c r="G352" s="60"/>
      <c r="H352" s="83"/>
      <c r="I352" s="9"/>
      <c r="J352" s="581"/>
      <c r="K352" s="362" t="str">
        <f t="shared" si="26"/>
        <v xml:space="preserve"> </v>
      </c>
      <c r="L352" s="589"/>
      <c r="M352" s="508"/>
      <c r="N352" s="508">
        <f t="shared" si="27"/>
        <v>0</v>
      </c>
      <c r="O352" s="508">
        <f t="shared" si="28"/>
        <v>0</v>
      </c>
      <c r="P352" s="508"/>
      <c r="Q352" s="508">
        <f t="shared" si="29"/>
        <v>0</v>
      </c>
      <c r="R352" s="508">
        <f t="shared" si="30"/>
        <v>0</v>
      </c>
      <c r="S352" s="508"/>
      <c r="T352" s="508"/>
      <c r="U352" s="508"/>
      <c r="V352" s="582"/>
      <c r="W352" s="10"/>
      <c r="Y352" s="49">
        <f t="shared" si="31"/>
        <v>0</v>
      </c>
      <c r="Z352" s="49">
        <f t="shared" si="32"/>
        <v>0</v>
      </c>
    </row>
    <row r="353" spans="1:26" x14ac:dyDescent="0.2">
      <c r="A353" s="94">
        <f t="shared" si="33"/>
        <v>338</v>
      </c>
      <c r="B353" s="437">
        <f t="shared" si="25"/>
        <v>0</v>
      </c>
      <c r="C353" s="438"/>
      <c r="D353" s="181"/>
      <c r="E353" s="181"/>
      <c r="F353" s="4"/>
      <c r="G353" s="60"/>
      <c r="H353" s="83"/>
      <c r="I353" s="9"/>
      <c r="J353" s="581"/>
      <c r="K353" s="362" t="str">
        <f t="shared" si="26"/>
        <v xml:space="preserve"> </v>
      </c>
      <c r="L353" s="589"/>
      <c r="M353" s="508"/>
      <c r="N353" s="508">
        <f t="shared" si="27"/>
        <v>0</v>
      </c>
      <c r="O353" s="508">
        <f t="shared" si="28"/>
        <v>0</v>
      </c>
      <c r="P353" s="508"/>
      <c r="Q353" s="508">
        <f t="shared" si="29"/>
        <v>0</v>
      </c>
      <c r="R353" s="508">
        <f t="shared" si="30"/>
        <v>0</v>
      </c>
      <c r="S353" s="508"/>
      <c r="T353" s="508"/>
      <c r="U353" s="508"/>
      <c r="V353" s="582"/>
      <c r="W353" s="10"/>
      <c r="Y353" s="49">
        <f t="shared" si="31"/>
        <v>0</v>
      </c>
      <c r="Z353" s="49">
        <f t="shared" si="32"/>
        <v>0</v>
      </c>
    </row>
    <row r="354" spans="1:26" x14ac:dyDescent="0.2">
      <c r="A354" s="94">
        <f t="shared" si="33"/>
        <v>339</v>
      </c>
      <c r="B354" s="437">
        <f t="shared" si="25"/>
        <v>0</v>
      </c>
      <c r="C354" s="438"/>
      <c r="D354" s="181"/>
      <c r="E354" s="181"/>
      <c r="F354" s="4"/>
      <c r="G354" s="60"/>
      <c r="H354" s="83"/>
      <c r="I354" s="9"/>
      <c r="J354" s="581"/>
      <c r="K354" s="362" t="str">
        <f t="shared" si="26"/>
        <v xml:space="preserve"> </v>
      </c>
      <c r="L354" s="589"/>
      <c r="M354" s="508"/>
      <c r="N354" s="508">
        <f t="shared" si="27"/>
        <v>0</v>
      </c>
      <c r="O354" s="508">
        <f t="shared" si="28"/>
        <v>0</v>
      </c>
      <c r="P354" s="508"/>
      <c r="Q354" s="508">
        <f t="shared" si="29"/>
        <v>0</v>
      </c>
      <c r="R354" s="508">
        <f t="shared" si="30"/>
        <v>0</v>
      </c>
      <c r="S354" s="508"/>
      <c r="T354" s="508"/>
      <c r="U354" s="508"/>
      <c r="V354" s="582"/>
      <c r="W354" s="10"/>
      <c r="Y354" s="49">
        <f t="shared" si="31"/>
        <v>0</v>
      </c>
      <c r="Z354" s="49">
        <f t="shared" si="32"/>
        <v>0</v>
      </c>
    </row>
    <row r="355" spans="1:26" x14ac:dyDescent="0.2">
      <c r="A355" s="94">
        <f t="shared" si="33"/>
        <v>340</v>
      </c>
      <c r="B355" s="437">
        <f t="shared" si="25"/>
        <v>0</v>
      </c>
      <c r="C355" s="438"/>
      <c r="D355" s="181"/>
      <c r="E355" s="181"/>
      <c r="F355" s="4"/>
      <c r="G355" s="60"/>
      <c r="H355" s="83"/>
      <c r="I355" s="9"/>
      <c r="J355" s="581"/>
      <c r="K355" s="362" t="str">
        <f t="shared" si="26"/>
        <v xml:space="preserve"> </v>
      </c>
      <c r="L355" s="589"/>
      <c r="M355" s="508"/>
      <c r="N355" s="508">
        <f t="shared" si="27"/>
        <v>0</v>
      </c>
      <c r="O355" s="508">
        <f t="shared" si="28"/>
        <v>0</v>
      </c>
      <c r="P355" s="508"/>
      <c r="Q355" s="508">
        <f t="shared" si="29"/>
        <v>0</v>
      </c>
      <c r="R355" s="508">
        <f t="shared" si="30"/>
        <v>0</v>
      </c>
      <c r="S355" s="508"/>
      <c r="T355" s="508"/>
      <c r="U355" s="508"/>
      <c r="V355" s="582"/>
      <c r="W355" s="10"/>
      <c r="Y355" s="49">
        <f t="shared" si="31"/>
        <v>0</v>
      </c>
      <c r="Z355" s="49">
        <f t="shared" si="32"/>
        <v>0</v>
      </c>
    </row>
    <row r="356" spans="1:26" x14ac:dyDescent="0.2">
      <c r="A356" s="94">
        <f t="shared" si="33"/>
        <v>341</v>
      </c>
      <c r="B356" s="437">
        <f t="shared" si="25"/>
        <v>0</v>
      </c>
      <c r="C356" s="438"/>
      <c r="D356" s="181"/>
      <c r="E356" s="181"/>
      <c r="F356" s="4"/>
      <c r="G356" s="60"/>
      <c r="H356" s="83"/>
      <c r="I356" s="9"/>
      <c r="J356" s="581"/>
      <c r="K356" s="362" t="str">
        <f t="shared" si="26"/>
        <v xml:space="preserve"> </v>
      </c>
      <c r="L356" s="589"/>
      <c r="M356" s="508"/>
      <c r="N356" s="508">
        <f t="shared" si="27"/>
        <v>0</v>
      </c>
      <c r="O356" s="508">
        <f t="shared" si="28"/>
        <v>0</v>
      </c>
      <c r="P356" s="508"/>
      <c r="Q356" s="508">
        <f t="shared" si="29"/>
        <v>0</v>
      </c>
      <c r="R356" s="508">
        <f t="shared" si="30"/>
        <v>0</v>
      </c>
      <c r="S356" s="508"/>
      <c r="T356" s="508"/>
      <c r="U356" s="508"/>
      <c r="V356" s="582"/>
      <c r="W356" s="10"/>
      <c r="Y356" s="49">
        <f t="shared" si="31"/>
        <v>0</v>
      </c>
      <c r="Z356" s="49">
        <f t="shared" si="32"/>
        <v>0</v>
      </c>
    </row>
    <row r="357" spans="1:26" x14ac:dyDescent="0.2">
      <c r="A357" s="94">
        <f t="shared" si="8"/>
        <v>342</v>
      </c>
      <c r="B357" s="437">
        <f t="shared" si="25"/>
        <v>0</v>
      </c>
      <c r="C357" s="438"/>
      <c r="D357" s="181"/>
      <c r="E357" s="181"/>
      <c r="F357" s="4"/>
      <c r="G357" s="60"/>
      <c r="H357" s="83"/>
      <c r="I357" s="9"/>
      <c r="J357" s="581"/>
      <c r="K357" s="362" t="str">
        <f t="shared" si="26"/>
        <v xml:space="preserve"> </v>
      </c>
      <c r="L357" s="589"/>
      <c r="M357" s="508"/>
      <c r="N357" s="508">
        <f t="shared" si="27"/>
        <v>0</v>
      </c>
      <c r="O357" s="508">
        <f t="shared" si="28"/>
        <v>0</v>
      </c>
      <c r="P357" s="508"/>
      <c r="Q357" s="508">
        <f t="shared" si="29"/>
        <v>0</v>
      </c>
      <c r="R357" s="508">
        <f t="shared" si="30"/>
        <v>0</v>
      </c>
      <c r="S357" s="508"/>
      <c r="T357" s="508"/>
      <c r="U357" s="508"/>
      <c r="V357" s="582"/>
      <c r="W357" s="10"/>
      <c r="Y357" s="49">
        <f t="shared" si="31"/>
        <v>0</v>
      </c>
      <c r="Z357" s="49">
        <f t="shared" si="32"/>
        <v>0</v>
      </c>
    </row>
    <row r="358" spans="1:26" x14ac:dyDescent="0.2">
      <c r="A358" s="94">
        <f t="shared" si="8"/>
        <v>343</v>
      </c>
      <c r="B358" s="437">
        <f t="shared" si="25"/>
        <v>0</v>
      </c>
      <c r="C358" s="438"/>
      <c r="D358" s="181"/>
      <c r="E358" s="181"/>
      <c r="F358" s="4"/>
      <c r="G358" s="60"/>
      <c r="H358" s="83"/>
      <c r="I358" s="9"/>
      <c r="J358" s="581"/>
      <c r="K358" s="362" t="str">
        <f t="shared" si="26"/>
        <v xml:space="preserve"> </v>
      </c>
      <c r="L358" s="589"/>
      <c r="M358" s="508"/>
      <c r="N358" s="508">
        <f t="shared" si="27"/>
        <v>0</v>
      </c>
      <c r="O358" s="508">
        <f t="shared" si="28"/>
        <v>0</v>
      </c>
      <c r="P358" s="508"/>
      <c r="Q358" s="508">
        <f t="shared" si="29"/>
        <v>0</v>
      </c>
      <c r="R358" s="508">
        <f t="shared" si="30"/>
        <v>0</v>
      </c>
      <c r="S358" s="508"/>
      <c r="T358" s="508"/>
      <c r="U358" s="508"/>
      <c r="V358" s="582"/>
      <c r="W358" s="10"/>
      <c r="Y358" s="49">
        <f t="shared" si="31"/>
        <v>0</v>
      </c>
      <c r="Z358" s="49">
        <f t="shared" si="32"/>
        <v>0</v>
      </c>
    </row>
    <row r="359" spans="1:26" x14ac:dyDescent="0.2">
      <c r="A359" s="94">
        <f t="shared" si="8"/>
        <v>344</v>
      </c>
      <c r="B359" s="437">
        <f t="shared" si="25"/>
        <v>0</v>
      </c>
      <c r="C359" s="438"/>
      <c r="D359" s="181"/>
      <c r="E359" s="181"/>
      <c r="F359" s="4"/>
      <c r="G359" s="60"/>
      <c r="H359" s="83"/>
      <c r="I359" s="9"/>
      <c r="J359" s="581"/>
      <c r="K359" s="362" t="str">
        <f t="shared" si="26"/>
        <v xml:space="preserve"> </v>
      </c>
      <c r="L359" s="589"/>
      <c r="M359" s="508"/>
      <c r="N359" s="508">
        <f t="shared" si="27"/>
        <v>0</v>
      </c>
      <c r="O359" s="508">
        <f t="shared" si="28"/>
        <v>0</v>
      </c>
      <c r="P359" s="508"/>
      <c r="Q359" s="508">
        <f t="shared" si="29"/>
        <v>0</v>
      </c>
      <c r="R359" s="508">
        <f t="shared" si="30"/>
        <v>0</v>
      </c>
      <c r="S359" s="508"/>
      <c r="T359" s="508"/>
      <c r="U359" s="508"/>
      <c r="V359" s="582"/>
      <c r="W359" s="10"/>
      <c r="Y359" s="49">
        <f t="shared" si="31"/>
        <v>0</v>
      </c>
      <c r="Z359" s="49">
        <f t="shared" si="32"/>
        <v>0</v>
      </c>
    </row>
    <row r="360" spans="1:26" x14ac:dyDescent="0.2">
      <c r="A360" s="94">
        <f t="shared" ref="A360:A459" si="34">ROW()-Q1cline</f>
        <v>345</v>
      </c>
      <c r="B360" s="437">
        <f t="shared" si="25"/>
        <v>0</v>
      </c>
      <c r="C360" s="438"/>
      <c r="D360" s="181"/>
      <c r="E360" s="181"/>
      <c r="F360" s="4"/>
      <c r="G360" s="60"/>
      <c r="H360" s="83"/>
      <c r="I360" s="9"/>
      <c r="J360" s="581"/>
      <c r="K360" s="362" t="str">
        <f t="shared" si="26"/>
        <v xml:space="preserve"> </v>
      </c>
      <c r="L360" s="589"/>
      <c r="M360" s="508"/>
      <c r="N360" s="508">
        <f t="shared" si="27"/>
        <v>0</v>
      </c>
      <c r="O360" s="508">
        <f t="shared" si="28"/>
        <v>0</v>
      </c>
      <c r="P360" s="508"/>
      <c r="Q360" s="508">
        <f t="shared" si="29"/>
        <v>0</v>
      </c>
      <c r="R360" s="508">
        <f t="shared" si="30"/>
        <v>0</v>
      </c>
      <c r="S360" s="508"/>
      <c r="T360" s="508"/>
      <c r="U360" s="508"/>
      <c r="V360" s="582"/>
      <c r="W360" s="10"/>
      <c r="Y360" s="49">
        <f t="shared" si="31"/>
        <v>0</v>
      </c>
      <c r="Z360" s="49">
        <f t="shared" si="32"/>
        <v>0</v>
      </c>
    </row>
    <row r="361" spans="1:26" x14ac:dyDescent="0.2">
      <c r="A361" s="94">
        <f t="shared" si="34"/>
        <v>346</v>
      </c>
      <c r="B361" s="437">
        <f t="shared" si="25"/>
        <v>0</v>
      </c>
      <c r="C361" s="438"/>
      <c r="D361" s="181"/>
      <c r="E361" s="181"/>
      <c r="F361" s="4"/>
      <c r="G361" s="60"/>
      <c r="H361" s="83"/>
      <c r="I361" s="9"/>
      <c r="J361" s="581"/>
      <c r="K361" s="362" t="str">
        <f t="shared" si="26"/>
        <v xml:space="preserve"> </v>
      </c>
      <c r="L361" s="589"/>
      <c r="M361" s="508"/>
      <c r="N361" s="508">
        <f t="shared" si="27"/>
        <v>0</v>
      </c>
      <c r="O361" s="508">
        <f t="shared" si="28"/>
        <v>0</v>
      </c>
      <c r="P361" s="508"/>
      <c r="Q361" s="508">
        <f t="shared" si="29"/>
        <v>0</v>
      </c>
      <c r="R361" s="508">
        <f t="shared" si="30"/>
        <v>0</v>
      </c>
      <c r="S361" s="508"/>
      <c r="T361" s="508"/>
      <c r="U361" s="508"/>
      <c r="V361" s="582"/>
      <c r="W361" s="10"/>
      <c r="Y361" s="49">
        <f t="shared" si="31"/>
        <v>0</v>
      </c>
      <c r="Z361" s="49">
        <f t="shared" si="32"/>
        <v>0</v>
      </c>
    </row>
    <row r="362" spans="1:26" x14ac:dyDescent="0.2">
      <c r="A362" s="94">
        <f t="shared" si="34"/>
        <v>347</v>
      </c>
      <c r="B362" s="437">
        <f t="shared" si="25"/>
        <v>0</v>
      </c>
      <c r="C362" s="438"/>
      <c r="D362" s="181"/>
      <c r="E362" s="181"/>
      <c r="F362" s="4"/>
      <c r="G362" s="60"/>
      <c r="H362" s="83"/>
      <c r="I362" s="9"/>
      <c r="J362" s="581"/>
      <c r="K362" s="362" t="str">
        <f t="shared" si="26"/>
        <v xml:space="preserve"> </v>
      </c>
      <c r="L362" s="589"/>
      <c r="M362" s="508"/>
      <c r="N362" s="508">
        <f t="shared" si="27"/>
        <v>0</v>
      </c>
      <c r="O362" s="508">
        <f t="shared" si="28"/>
        <v>0</v>
      </c>
      <c r="P362" s="508"/>
      <c r="Q362" s="508">
        <f t="shared" si="29"/>
        <v>0</v>
      </c>
      <c r="R362" s="508">
        <f t="shared" si="30"/>
        <v>0</v>
      </c>
      <c r="S362" s="508"/>
      <c r="T362" s="508"/>
      <c r="U362" s="508"/>
      <c r="V362" s="582"/>
      <c r="W362" s="10"/>
      <c r="Y362" s="49">
        <f t="shared" si="31"/>
        <v>0</v>
      </c>
      <c r="Z362" s="49">
        <f t="shared" si="32"/>
        <v>0</v>
      </c>
    </row>
    <row r="363" spans="1:26" x14ac:dyDescent="0.2">
      <c r="A363" s="94">
        <f t="shared" si="34"/>
        <v>348</v>
      </c>
      <c r="B363" s="437">
        <f t="shared" si="25"/>
        <v>0</v>
      </c>
      <c r="C363" s="438"/>
      <c r="D363" s="181"/>
      <c r="E363" s="181"/>
      <c r="F363" s="4"/>
      <c r="G363" s="60"/>
      <c r="H363" s="83"/>
      <c r="I363" s="9"/>
      <c r="J363" s="581"/>
      <c r="K363" s="362" t="str">
        <f t="shared" si="26"/>
        <v xml:space="preserve"> </v>
      </c>
      <c r="L363" s="589"/>
      <c r="M363" s="508"/>
      <c r="N363" s="508">
        <f t="shared" si="27"/>
        <v>0</v>
      </c>
      <c r="O363" s="508">
        <f t="shared" si="28"/>
        <v>0</v>
      </c>
      <c r="P363" s="508"/>
      <c r="Q363" s="508">
        <f t="shared" si="29"/>
        <v>0</v>
      </c>
      <c r="R363" s="508">
        <f t="shared" si="30"/>
        <v>0</v>
      </c>
      <c r="S363" s="508"/>
      <c r="T363" s="508"/>
      <c r="U363" s="508"/>
      <c r="V363" s="582"/>
      <c r="W363" s="10"/>
      <c r="Y363" s="49">
        <f t="shared" si="31"/>
        <v>0</v>
      </c>
      <c r="Z363" s="49">
        <f t="shared" si="32"/>
        <v>0</v>
      </c>
    </row>
    <row r="364" spans="1:26" x14ac:dyDescent="0.2">
      <c r="A364" s="94">
        <f t="shared" si="34"/>
        <v>349</v>
      </c>
      <c r="B364" s="437">
        <f t="shared" si="25"/>
        <v>0</v>
      </c>
      <c r="C364" s="438"/>
      <c r="D364" s="181"/>
      <c r="E364" s="181"/>
      <c r="F364" s="4"/>
      <c r="G364" s="60"/>
      <c r="H364" s="83"/>
      <c r="I364" s="9"/>
      <c r="J364" s="581"/>
      <c r="K364" s="362" t="str">
        <f t="shared" si="26"/>
        <v xml:space="preserve"> </v>
      </c>
      <c r="L364" s="589"/>
      <c r="M364" s="508"/>
      <c r="N364" s="508">
        <f t="shared" si="27"/>
        <v>0</v>
      </c>
      <c r="O364" s="508">
        <f t="shared" si="28"/>
        <v>0</v>
      </c>
      <c r="P364" s="508"/>
      <c r="Q364" s="508">
        <f t="shared" si="29"/>
        <v>0</v>
      </c>
      <c r="R364" s="508">
        <f t="shared" si="30"/>
        <v>0</v>
      </c>
      <c r="S364" s="508"/>
      <c r="T364" s="508"/>
      <c r="U364" s="508"/>
      <c r="V364" s="582"/>
      <c r="W364" s="10"/>
      <c r="Y364" s="49">
        <f t="shared" si="31"/>
        <v>0</v>
      </c>
      <c r="Z364" s="49">
        <f t="shared" si="32"/>
        <v>0</v>
      </c>
    </row>
    <row r="365" spans="1:26" x14ac:dyDescent="0.2">
      <c r="A365" s="94">
        <f t="shared" si="34"/>
        <v>350</v>
      </c>
      <c r="B365" s="437">
        <f t="shared" si="25"/>
        <v>0</v>
      </c>
      <c r="C365" s="438"/>
      <c r="D365" s="181"/>
      <c r="E365" s="181"/>
      <c r="F365" s="4"/>
      <c r="G365" s="60"/>
      <c r="H365" s="83"/>
      <c r="I365" s="9"/>
      <c r="J365" s="581"/>
      <c r="K365" s="362" t="str">
        <f t="shared" si="26"/>
        <v xml:space="preserve"> </v>
      </c>
      <c r="L365" s="589"/>
      <c r="M365" s="508"/>
      <c r="N365" s="508">
        <f t="shared" si="27"/>
        <v>0</v>
      </c>
      <c r="O365" s="508">
        <f t="shared" si="28"/>
        <v>0</v>
      </c>
      <c r="P365" s="508"/>
      <c r="Q365" s="508">
        <f t="shared" si="29"/>
        <v>0</v>
      </c>
      <c r="R365" s="508">
        <f t="shared" si="30"/>
        <v>0</v>
      </c>
      <c r="S365" s="508"/>
      <c r="T365" s="508"/>
      <c r="U365" s="508"/>
      <c r="V365" s="582"/>
      <c r="W365" s="10"/>
      <c r="Y365" s="49">
        <f t="shared" si="31"/>
        <v>0</v>
      </c>
      <c r="Z365" s="49">
        <f t="shared" si="32"/>
        <v>0</v>
      </c>
    </row>
    <row r="366" spans="1:26" x14ac:dyDescent="0.2">
      <c r="A366" s="94">
        <f t="shared" si="34"/>
        <v>351</v>
      </c>
      <c r="B366" s="437">
        <f t="shared" si="25"/>
        <v>0</v>
      </c>
      <c r="C366" s="438"/>
      <c r="D366" s="181"/>
      <c r="E366" s="181"/>
      <c r="F366" s="4"/>
      <c r="G366" s="60"/>
      <c r="H366" s="83"/>
      <c r="I366" s="9"/>
      <c r="J366" s="581"/>
      <c r="K366" s="362" t="str">
        <f t="shared" si="26"/>
        <v xml:space="preserve"> </v>
      </c>
      <c r="L366" s="589"/>
      <c r="M366" s="508"/>
      <c r="N366" s="508">
        <f t="shared" si="27"/>
        <v>0</v>
      </c>
      <c r="O366" s="508">
        <f t="shared" si="28"/>
        <v>0</v>
      </c>
      <c r="P366" s="508"/>
      <c r="Q366" s="508">
        <f t="shared" si="29"/>
        <v>0</v>
      </c>
      <c r="R366" s="508">
        <f t="shared" si="30"/>
        <v>0</v>
      </c>
      <c r="S366" s="508"/>
      <c r="T366" s="508"/>
      <c r="U366" s="508"/>
      <c r="V366" s="582"/>
      <c r="W366" s="10"/>
      <c r="Y366" s="49">
        <f t="shared" si="31"/>
        <v>0</v>
      </c>
      <c r="Z366" s="49">
        <f t="shared" si="32"/>
        <v>0</v>
      </c>
    </row>
    <row r="367" spans="1:26" x14ac:dyDescent="0.2">
      <c r="A367" s="94">
        <f t="shared" si="34"/>
        <v>352</v>
      </c>
      <c r="B367" s="437">
        <f t="shared" si="25"/>
        <v>0</v>
      </c>
      <c r="C367" s="438"/>
      <c r="D367" s="181"/>
      <c r="E367" s="181"/>
      <c r="F367" s="4"/>
      <c r="G367" s="60"/>
      <c r="H367" s="83"/>
      <c r="I367" s="9"/>
      <c r="J367" s="581"/>
      <c r="K367" s="362" t="str">
        <f t="shared" si="26"/>
        <v xml:space="preserve"> </v>
      </c>
      <c r="L367" s="589"/>
      <c r="M367" s="508"/>
      <c r="N367" s="508">
        <f t="shared" si="27"/>
        <v>0</v>
      </c>
      <c r="O367" s="508">
        <f t="shared" si="28"/>
        <v>0</v>
      </c>
      <c r="P367" s="508"/>
      <c r="Q367" s="508">
        <f t="shared" si="29"/>
        <v>0</v>
      </c>
      <c r="R367" s="508">
        <f t="shared" si="30"/>
        <v>0</v>
      </c>
      <c r="S367" s="508"/>
      <c r="T367" s="508"/>
      <c r="U367" s="508"/>
      <c r="V367" s="582"/>
      <c r="W367" s="10"/>
      <c r="Y367" s="49">
        <f t="shared" si="31"/>
        <v>0</v>
      </c>
      <c r="Z367" s="49">
        <f t="shared" si="32"/>
        <v>0</v>
      </c>
    </row>
    <row r="368" spans="1:26" x14ac:dyDescent="0.2">
      <c r="A368" s="94">
        <f t="shared" si="34"/>
        <v>353</v>
      </c>
      <c r="B368" s="437">
        <f t="shared" si="25"/>
        <v>0</v>
      </c>
      <c r="C368" s="438"/>
      <c r="D368" s="181"/>
      <c r="E368" s="181"/>
      <c r="F368" s="4"/>
      <c r="G368" s="60"/>
      <c r="H368" s="83"/>
      <c r="I368" s="9"/>
      <c r="J368" s="581"/>
      <c r="K368" s="362" t="str">
        <f t="shared" si="26"/>
        <v xml:space="preserve"> </v>
      </c>
      <c r="L368" s="589"/>
      <c r="M368" s="508"/>
      <c r="N368" s="508">
        <f t="shared" si="27"/>
        <v>0</v>
      </c>
      <c r="O368" s="508">
        <f t="shared" si="28"/>
        <v>0</v>
      </c>
      <c r="P368" s="508"/>
      <c r="Q368" s="508">
        <f t="shared" si="29"/>
        <v>0</v>
      </c>
      <c r="R368" s="508">
        <f t="shared" si="30"/>
        <v>0</v>
      </c>
      <c r="S368" s="508"/>
      <c r="T368" s="508"/>
      <c r="U368" s="508"/>
      <c r="V368" s="582"/>
      <c r="W368" s="10"/>
      <c r="Y368" s="49">
        <f t="shared" si="31"/>
        <v>0</v>
      </c>
      <c r="Z368" s="49">
        <f t="shared" si="32"/>
        <v>0</v>
      </c>
    </row>
    <row r="369" spans="1:26" x14ac:dyDescent="0.2">
      <c r="A369" s="94">
        <f t="shared" si="34"/>
        <v>354</v>
      </c>
      <c r="B369" s="437">
        <f t="shared" si="25"/>
        <v>0</v>
      </c>
      <c r="C369" s="438"/>
      <c r="D369" s="181"/>
      <c r="E369" s="181"/>
      <c r="F369" s="4"/>
      <c r="G369" s="60"/>
      <c r="H369" s="83"/>
      <c r="I369" s="9"/>
      <c r="J369" s="581"/>
      <c r="K369" s="362" t="str">
        <f t="shared" si="26"/>
        <v xml:space="preserve"> </v>
      </c>
      <c r="L369" s="589"/>
      <c r="M369" s="508"/>
      <c r="N369" s="508">
        <f t="shared" si="27"/>
        <v>0</v>
      </c>
      <c r="O369" s="508">
        <f t="shared" si="28"/>
        <v>0</v>
      </c>
      <c r="P369" s="508"/>
      <c r="Q369" s="508">
        <f t="shared" si="29"/>
        <v>0</v>
      </c>
      <c r="R369" s="508">
        <f t="shared" si="30"/>
        <v>0</v>
      </c>
      <c r="S369" s="508"/>
      <c r="T369" s="508"/>
      <c r="U369" s="508"/>
      <c r="V369" s="582"/>
      <c r="W369" s="10"/>
      <c r="Y369" s="49">
        <f t="shared" si="31"/>
        <v>0</v>
      </c>
      <c r="Z369" s="49">
        <f t="shared" si="32"/>
        <v>0</v>
      </c>
    </row>
    <row r="370" spans="1:26" x14ac:dyDescent="0.2">
      <c r="A370" s="94">
        <f t="shared" si="34"/>
        <v>355</v>
      </c>
      <c r="B370" s="437">
        <f t="shared" si="25"/>
        <v>0</v>
      </c>
      <c r="C370" s="438"/>
      <c r="D370" s="181"/>
      <c r="E370" s="181"/>
      <c r="F370" s="4"/>
      <c r="G370" s="60"/>
      <c r="H370" s="83"/>
      <c r="I370" s="9"/>
      <c r="J370" s="581"/>
      <c r="K370" s="362" t="str">
        <f t="shared" si="26"/>
        <v xml:space="preserve"> </v>
      </c>
      <c r="L370" s="589"/>
      <c r="M370" s="508"/>
      <c r="N370" s="508">
        <f t="shared" si="27"/>
        <v>0</v>
      </c>
      <c r="O370" s="508">
        <f t="shared" si="28"/>
        <v>0</v>
      </c>
      <c r="P370" s="508"/>
      <c r="Q370" s="508">
        <f t="shared" si="29"/>
        <v>0</v>
      </c>
      <c r="R370" s="508">
        <f t="shared" si="30"/>
        <v>0</v>
      </c>
      <c r="S370" s="508"/>
      <c r="T370" s="508"/>
      <c r="U370" s="508"/>
      <c r="V370" s="582"/>
      <c r="W370" s="10"/>
      <c r="Y370" s="49">
        <f t="shared" si="31"/>
        <v>0</v>
      </c>
      <c r="Z370" s="49">
        <f t="shared" si="32"/>
        <v>0</v>
      </c>
    </row>
    <row r="371" spans="1:26" x14ac:dyDescent="0.2">
      <c r="A371" s="94">
        <f t="shared" si="34"/>
        <v>356</v>
      </c>
      <c r="B371" s="437">
        <f t="shared" si="25"/>
        <v>0</v>
      </c>
      <c r="C371" s="438"/>
      <c r="D371" s="181"/>
      <c r="E371" s="181"/>
      <c r="F371" s="4"/>
      <c r="G371" s="60"/>
      <c r="H371" s="83"/>
      <c r="I371" s="9"/>
      <c r="J371" s="581"/>
      <c r="K371" s="362" t="str">
        <f t="shared" si="26"/>
        <v xml:space="preserve"> </v>
      </c>
      <c r="L371" s="589"/>
      <c r="M371" s="508"/>
      <c r="N371" s="508">
        <f t="shared" si="27"/>
        <v>0</v>
      </c>
      <c r="O371" s="508">
        <f t="shared" si="28"/>
        <v>0</v>
      </c>
      <c r="P371" s="508"/>
      <c r="Q371" s="508">
        <f t="shared" si="29"/>
        <v>0</v>
      </c>
      <c r="R371" s="508">
        <f t="shared" si="30"/>
        <v>0</v>
      </c>
      <c r="S371" s="508"/>
      <c r="T371" s="508"/>
      <c r="U371" s="508"/>
      <c r="V371" s="582"/>
      <c r="W371" s="10"/>
      <c r="Y371" s="49">
        <f t="shared" si="31"/>
        <v>0</v>
      </c>
      <c r="Z371" s="49">
        <f t="shared" si="32"/>
        <v>0</v>
      </c>
    </row>
    <row r="372" spans="1:26" x14ac:dyDescent="0.2">
      <c r="A372" s="94">
        <f t="shared" si="34"/>
        <v>357</v>
      </c>
      <c r="B372" s="437">
        <f t="shared" si="25"/>
        <v>0</v>
      </c>
      <c r="C372" s="438"/>
      <c r="D372" s="181"/>
      <c r="E372" s="181"/>
      <c r="F372" s="4"/>
      <c r="G372" s="60"/>
      <c r="H372" s="83"/>
      <c r="I372" s="9"/>
      <c r="J372" s="581"/>
      <c r="K372" s="362" t="str">
        <f t="shared" si="26"/>
        <v xml:space="preserve"> </v>
      </c>
      <c r="L372" s="589"/>
      <c r="M372" s="508"/>
      <c r="N372" s="508">
        <f t="shared" si="27"/>
        <v>0</v>
      </c>
      <c r="O372" s="508">
        <f t="shared" si="28"/>
        <v>0</v>
      </c>
      <c r="P372" s="508"/>
      <c r="Q372" s="508">
        <f t="shared" si="29"/>
        <v>0</v>
      </c>
      <c r="R372" s="508">
        <f t="shared" si="30"/>
        <v>0</v>
      </c>
      <c r="S372" s="508"/>
      <c r="T372" s="508"/>
      <c r="U372" s="508"/>
      <c r="V372" s="582"/>
      <c r="W372" s="10"/>
      <c r="Y372" s="49">
        <f t="shared" si="31"/>
        <v>0</v>
      </c>
      <c r="Z372" s="49">
        <f t="shared" si="32"/>
        <v>0</v>
      </c>
    </row>
    <row r="373" spans="1:26" x14ac:dyDescent="0.2">
      <c r="A373" s="94">
        <f t="shared" si="34"/>
        <v>358</v>
      </c>
      <c r="B373" s="437">
        <f t="shared" si="25"/>
        <v>0</v>
      </c>
      <c r="C373" s="438"/>
      <c r="D373" s="181"/>
      <c r="E373" s="181"/>
      <c r="F373" s="4"/>
      <c r="G373" s="60"/>
      <c r="H373" s="83"/>
      <c r="I373" s="9"/>
      <c r="J373" s="581"/>
      <c r="K373" s="362" t="str">
        <f t="shared" si="26"/>
        <v xml:space="preserve"> </v>
      </c>
      <c r="L373" s="589"/>
      <c r="M373" s="508"/>
      <c r="N373" s="508">
        <f t="shared" si="27"/>
        <v>0</v>
      </c>
      <c r="O373" s="508">
        <f t="shared" si="28"/>
        <v>0</v>
      </c>
      <c r="P373" s="508"/>
      <c r="Q373" s="508">
        <f t="shared" si="29"/>
        <v>0</v>
      </c>
      <c r="R373" s="508">
        <f t="shared" si="30"/>
        <v>0</v>
      </c>
      <c r="S373" s="508"/>
      <c r="T373" s="508"/>
      <c r="U373" s="508"/>
      <c r="V373" s="582"/>
      <c r="W373" s="10"/>
      <c r="Y373" s="49">
        <f t="shared" si="31"/>
        <v>0</v>
      </c>
      <c r="Z373" s="49">
        <f t="shared" si="32"/>
        <v>0</v>
      </c>
    </row>
    <row r="374" spans="1:26" x14ac:dyDescent="0.2">
      <c r="A374" s="94">
        <f t="shared" si="34"/>
        <v>359</v>
      </c>
      <c r="B374" s="437">
        <f t="shared" si="25"/>
        <v>0</v>
      </c>
      <c r="C374" s="438"/>
      <c r="D374" s="181"/>
      <c r="E374" s="181"/>
      <c r="F374" s="4"/>
      <c r="G374" s="60"/>
      <c r="H374" s="83"/>
      <c r="I374" s="9"/>
      <c r="J374" s="581"/>
      <c r="K374" s="362" t="str">
        <f t="shared" si="26"/>
        <v xml:space="preserve"> </v>
      </c>
      <c r="L374" s="589"/>
      <c r="M374" s="508"/>
      <c r="N374" s="508">
        <f t="shared" si="27"/>
        <v>0</v>
      </c>
      <c r="O374" s="508">
        <f t="shared" si="28"/>
        <v>0</v>
      </c>
      <c r="P374" s="508"/>
      <c r="Q374" s="508">
        <f t="shared" si="29"/>
        <v>0</v>
      </c>
      <c r="R374" s="508">
        <f t="shared" si="30"/>
        <v>0</v>
      </c>
      <c r="S374" s="508"/>
      <c r="T374" s="508"/>
      <c r="U374" s="508"/>
      <c r="V374" s="582"/>
      <c r="W374" s="10"/>
      <c r="Y374" s="49">
        <f t="shared" si="31"/>
        <v>0</v>
      </c>
      <c r="Z374" s="49">
        <f t="shared" si="32"/>
        <v>0</v>
      </c>
    </row>
    <row r="375" spans="1:26" x14ac:dyDescent="0.2">
      <c r="A375" s="94">
        <f t="shared" si="34"/>
        <v>360</v>
      </c>
      <c r="B375" s="437">
        <f t="shared" si="25"/>
        <v>0</v>
      </c>
      <c r="C375" s="438"/>
      <c r="D375" s="181"/>
      <c r="E375" s="181"/>
      <c r="F375" s="4"/>
      <c r="G375" s="60"/>
      <c r="H375" s="83"/>
      <c r="I375" s="9"/>
      <c r="J375" s="581"/>
      <c r="K375" s="362" t="str">
        <f t="shared" si="26"/>
        <v xml:space="preserve"> </v>
      </c>
      <c r="L375" s="589"/>
      <c r="M375" s="508"/>
      <c r="N375" s="508">
        <f t="shared" si="27"/>
        <v>0</v>
      </c>
      <c r="O375" s="508">
        <f t="shared" si="28"/>
        <v>0</v>
      </c>
      <c r="P375" s="508"/>
      <c r="Q375" s="508">
        <f t="shared" si="29"/>
        <v>0</v>
      </c>
      <c r="R375" s="508">
        <f t="shared" si="30"/>
        <v>0</v>
      </c>
      <c r="S375" s="508"/>
      <c r="T375" s="508"/>
      <c r="U375" s="508"/>
      <c r="V375" s="582"/>
      <c r="W375" s="10"/>
      <c r="Y375" s="49">
        <f t="shared" si="31"/>
        <v>0</v>
      </c>
      <c r="Z375" s="49">
        <f t="shared" si="32"/>
        <v>0</v>
      </c>
    </row>
    <row r="376" spans="1:26" x14ac:dyDescent="0.2">
      <c r="A376" s="94">
        <f t="shared" si="34"/>
        <v>361</v>
      </c>
      <c r="B376" s="437">
        <f t="shared" si="25"/>
        <v>0</v>
      </c>
      <c r="C376" s="438"/>
      <c r="D376" s="181"/>
      <c r="E376" s="181"/>
      <c r="F376" s="4"/>
      <c r="G376" s="60"/>
      <c r="H376" s="83"/>
      <c r="I376" s="9"/>
      <c r="J376" s="581"/>
      <c r="K376" s="362" t="str">
        <f t="shared" si="26"/>
        <v xml:space="preserve"> </v>
      </c>
      <c r="L376" s="589"/>
      <c r="M376" s="508"/>
      <c r="N376" s="508">
        <f t="shared" si="27"/>
        <v>0</v>
      </c>
      <c r="O376" s="508">
        <f t="shared" si="28"/>
        <v>0</v>
      </c>
      <c r="P376" s="508"/>
      <c r="Q376" s="508">
        <f t="shared" si="29"/>
        <v>0</v>
      </c>
      <c r="R376" s="508">
        <f t="shared" si="30"/>
        <v>0</v>
      </c>
      <c r="S376" s="508"/>
      <c r="T376" s="508"/>
      <c r="U376" s="508"/>
      <c r="V376" s="582"/>
      <c r="W376" s="10"/>
      <c r="Y376" s="49">
        <f t="shared" si="31"/>
        <v>0</v>
      </c>
      <c r="Z376" s="49">
        <f t="shared" si="32"/>
        <v>0</v>
      </c>
    </row>
    <row r="377" spans="1:26" x14ac:dyDescent="0.2">
      <c r="A377" s="94">
        <f t="shared" si="34"/>
        <v>362</v>
      </c>
      <c r="B377" s="437">
        <f t="shared" si="25"/>
        <v>0</v>
      </c>
      <c r="C377" s="438"/>
      <c r="D377" s="181"/>
      <c r="E377" s="181"/>
      <c r="F377" s="4"/>
      <c r="G377" s="60"/>
      <c r="H377" s="83"/>
      <c r="I377" s="9"/>
      <c r="J377" s="581"/>
      <c r="K377" s="362" t="str">
        <f t="shared" si="26"/>
        <v xml:space="preserve"> </v>
      </c>
      <c r="L377" s="589"/>
      <c r="M377" s="508"/>
      <c r="N377" s="508">
        <f t="shared" si="27"/>
        <v>0</v>
      </c>
      <c r="O377" s="508">
        <f t="shared" si="28"/>
        <v>0</v>
      </c>
      <c r="P377" s="508"/>
      <c r="Q377" s="508">
        <f t="shared" si="29"/>
        <v>0</v>
      </c>
      <c r="R377" s="508">
        <f t="shared" si="30"/>
        <v>0</v>
      </c>
      <c r="S377" s="508"/>
      <c r="T377" s="508"/>
      <c r="U377" s="508"/>
      <c r="V377" s="582"/>
      <c r="W377" s="10"/>
      <c r="Y377" s="49">
        <f t="shared" si="31"/>
        <v>0</v>
      </c>
      <c r="Z377" s="49">
        <f t="shared" si="32"/>
        <v>0</v>
      </c>
    </row>
    <row r="378" spans="1:26" x14ac:dyDescent="0.2">
      <c r="A378" s="94">
        <f t="shared" si="34"/>
        <v>363</v>
      </c>
      <c r="B378" s="437">
        <f t="shared" si="25"/>
        <v>0</v>
      </c>
      <c r="C378" s="438"/>
      <c r="D378" s="181"/>
      <c r="E378" s="181"/>
      <c r="F378" s="4"/>
      <c r="G378" s="60"/>
      <c r="H378" s="83"/>
      <c r="I378" s="9"/>
      <c r="J378" s="581"/>
      <c r="K378" s="362" t="str">
        <f t="shared" si="26"/>
        <v xml:space="preserve"> </v>
      </c>
      <c r="L378" s="589"/>
      <c r="M378" s="508"/>
      <c r="N378" s="508">
        <f t="shared" si="27"/>
        <v>0</v>
      </c>
      <c r="O378" s="508">
        <f t="shared" si="28"/>
        <v>0</v>
      </c>
      <c r="P378" s="508"/>
      <c r="Q378" s="508">
        <f t="shared" si="29"/>
        <v>0</v>
      </c>
      <c r="R378" s="508">
        <f t="shared" si="30"/>
        <v>0</v>
      </c>
      <c r="S378" s="508"/>
      <c r="T378" s="508"/>
      <c r="U378" s="508"/>
      <c r="V378" s="582"/>
      <c r="W378" s="10"/>
      <c r="Y378" s="49">
        <f t="shared" si="31"/>
        <v>0</v>
      </c>
      <c r="Z378" s="49">
        <f t="shared" si="32"/>
        <v>0</v>
      </c>
    </row>
    <row r="379" spans="1:26" x14ac:dyDescent="0.2">
      <c r="A379" s="94">
        <f t="shared" si="34"/>
        <v>364</v>
      </c>
      <c r="B379" s="437">
        <f t="shared" si="25"/>
        <v>0</v>
      </c>
      <c r="C379" s="438"/>
      <c r="D379" s="181"/>
      <c r="E379" s="181"/>
      <c r="F379" s="4"/>
      <c r="G379" s="60"/>
      <c r="H379" s="83"/>
      <c r="I379" s="9"/>
      <c r="J379" s="581"/>
      <c r="K379" s="362" t="str">
        <f t="shared" si="26"/>
        <v xml:space="preserve"> </v>
      </c>
      <c r="L379" s="589"/>
      <c r="M379" s="508"/>
      <c r="N379" s="508">
        <f t="shared" si="27"/>
        <v>0</v>
      </c>
      <c r="O379" s="508">
        <f t="shared" si="28"/>
        <v>0</v>
      </c>
      <c r="P379" s="508"/>
      <c r="Q379" s="508">
        <f t="shared" si="29"/>
        <v>0</v>
      </c>
      <c r="R379" s="508">
        <f t="shared" si="30"/>
        <v>0</v>
      </c>
      <c r="S379" s="508"/>
      <c r="T379" s="508"/>
      <c r="U379" s="508"/>
      <c r="V379" s="582"/>
      <c r="W379" s="10"/>
      <c r="Y379" s="49">
        <f t="shared" si="31"/>
        <v>0</v>
      </c>
      <c r="Z379" s="49">
        <f t="shared" si="32"/>
        <v>0</v>
      </c>
    </row>
    <row r="380" spans="1:26" x14ac:dyDescent="0.2">
      <c r="A380" s="94">
        <f t="shared" si="34"/>
        <v>365</v>
      </c>
      <c r="B380" s="437">
        <f t="shared" si="25"/>
        <v>0</v>
      </c>
      <c r="C380" s="438"/>
      <c r="D380" s="181"/>
      <c r="E380" s="181"/>
      <c r="F380" s="4"/>
      <c r="G380" s="60"/>
      <c r="H380" s="83"/>
      <c r="I380" s="9"/>
      <c r="J380" s="581"/>
      <c r="K380" s="362" t="str">
        <f t="shared" si="26"/>
        <v xml:space="preserve"> </v>
      </c>
      <c r="L380" s="589"/>
      <c r="M380" s="508"/>
      <c r="N380" s="508">
        <f t="shared" si="27"/>
        <v>0</v>
      </c>
      <c r="O380" s="508">
        <f t="shared" si="28"/>
        <v>0</v>
      </c>
      <c r="P380" s="508"/>
      <c r="Q380" s="508">
        <f t="shared" si="29"/>
        <v>0</v>
      </c>
      <c r="R380" s="508">
        <f t="shared" si="30"/>
        <v>0</v>
      </c>
      <c r="S380" s="508"/>
      <c r="T380" s="508"/>
      <c r="U380" s="508"/>
      <c r="V380" s="582"/>
      <c r="W380" s="10"/>
      <c r="Y380" s="49">
        <f t="shared" si="31"/>
        <v>0</v>
      </c>
      <c r="Z380" s="49">
        <f t="shared" si="32"/>
        <v>0</v>
      </c>
    </row>
    <row r="381" spans="1:26" x14ac:dyDescent="0.2">
      <c r="A381" s="94">
        <f t="shared" si="34"/>
        <v>366</v>
      </c>
      <c r="B381" s="437">
        <f t="shared" si="25"/>
        <v>0</v>
      </c>
      <c r="C381" s="438"/>
      <c r="D381" s="181"/>
      <c r="E381" s="181"/>
      <c r="F381" s="4"/>
      <c r="G381" s="60"/>
      <c r="H381" s="83"/>
      <c r="I381" s="9"/>
      <c r="J381" s="581"/>
      <c r="K381" s="362" t="str">
        <f t="shared" si="26"/>
        <v xml:space="preserve"> </v>
      </c>
      <c r="L381" s="589"/>
      <c r="M381" s="508"/>
      <c r="N381" s="508">
        <f t="shared" si="27"/>
        <v>0</v>
      </c>
      <c r="O381" s="508">
        <f t="shared" si="28"/>
        <v>0</v>
      </c>
      <c r="P381" s="508"/>
      <c r="Q381" s="508">
        <f t="shared" si="29"/>
        <v>0</v>
      </c>
      <c r="R381" s="508">
        <f t="shared" si="30"/>
        <v>0</v>
      </c>
      <c r="S381" s="508"/>
      <c r="T381" s="508"/>
      <c r="U381" s="508"/>
      <c r="V381" s="582"/>
      <c r="W381" s="10"/>
      <c r="Y381" s="49">
        <f t="shared" si="31"/>
        <v>0</v>
      </c>
      <c r="Z381" s="49">
        <f t="shared" si="32"/>
        <v>0</v>
      </c>
    </row>
    <row r="382" spans="1:26" x14ac:dyDescent="0.2">
      <c r="A382" s="94">
        <f t="shared" si="34"/>
        <v>367</v>
      </c>
      <c r="B382" s="437">
        <f t="shared" si="25"/>
        <v>0</v>
      </c>
      <c r="C382" s="438"/>
      <c r="D382" s="181"/>
      <c r="E382" s="181"/>
      <c r="F382" s="4"/>
      <c r="G382" s="60"/>
      <c r="H382" s="83"/>
      <c r="I382" s="9"/>
      <c r="J382" s="581"/>
      <c r="K382" s="362" t="str">
        <f t="shared" si="26"/>
        <v xml:space="preserve"> </v>
      </c>
      <c r="L382" s="589"/>
      <c r="M382" s="508"/>
      <c r="N382" s="508">
        <f t="shared" si="27"/>
        <v>0</v>
      </c>
      <c r="O382" s="508">
        <f t="shared" si="28"/>
        <v>0</v>
      </c>
      <c r="P382" s="508"/>
      <c r="Q382" s="508">
        <f t="shared" si="29"/>
        <v>0</v>
      </c>
      <c r="R382" s="508">
        <f t="shared" si="30"/>
        <v>0</v>
      </c>
      <c r="S382" s="508"/>
      <c r="T382" s="508"/>
      <c r="U382" s="508"/>
      <c r="V382" s="582"/>
      <c r="W382" s="10"/>
      <c r="Y382" s="49">
        <f t="shared" si="31"/>
        <v>0</v>
      </c>
      <c r="Z382" s="49">
        <f t="shared" si="32"/>
        <v>0</v>
      </c>
    </row>
    <row r="383" spans="1:26" x14ac:dyDescent="0.2">
      <c r="A383" s="94">
        <f t="shared" si="34"/>
        <v>368</v>
      </c>
      <c r="B383" s="437">
        <f t="shared" si="25"/>
        <v>0</v>
      </c>
      <c r="C383" s="438"/>
      <c r="D383" s="181"/>
      <c r="E383" s="181"/>
      <c r="F383" s="4"/>
      <c r="G383" s="60"/>
      <c r="H383" s="83"/>
      <c r="I383" s="9"/>
      <c r="J383" s="581"/>
      <c r="K383" s="362" t="str">
        <f t="shared" si="26"/>
        <v xml:space="preserve"> </v>
      </c>
      <c r="L383" s="589"/>
      <c r="M383" s="508"/>
      <c r="N383" s="508">
        <f t="shared" si="27"/>
        <v>0</v>
      </c>
      <c r="O383" s="508">
        <f t="shared" si="28"/>
        <v>0</v>
      </c>
      <c r="P383" s="508"/>
      <c r="Q383" s="508">
        <f t="shared" si="29"/>
        <v>0</v>
      </c>
      <c r="R383" s="508">
        <f t="shared" si="30"/>
        <v>0</v>
      </c>
      <c r="S383" s="508"/>
      <c r="T383" s="508"/>
      <c r="U383" s="508"/>
      <c r="V383" s="582"/>
      <c r="W383" s="10"/>
      <c r="Y383" s="49">
        <f t="shared" si="31"/>
        <v>0</v>
      </c>
      <c r="Z383" s="49">
        <f t="shared" si="32"/>
        <v>0</v>
      </c>
    </row>
    <row r="384" spans="1:26" x14ac:dyDescent="0.2">
      <c r="A384" s="94">
        <f t="shared" si="34"/>
        <v>369</v>
      </c>
      <c r="B384" s="437">
        <f t="shared" si="25"/>
        <v>0</v>
      </c>
      <c r="C384" s="438"/>
      <c r="D384" s="181"/>
      <c r="E384" s="181"/>
      <c r="F384" s="4"/>
      <c r="G384" s="60"/>
      <c r="H384" s="83"/>
      <c r="I384" s="9"/>
      <c r="J384" s="581"/>
      <c r="K384" s="362" t="str">
        <f t="shared" si="26"/>
        <v xml:space="preserve"> </v>
      </c>
      <c r="L384" s="589"/>
      <c r="M384" s="508"/>
      <c r="N384" s="508">
        <f t="shared" si="27"/>
        <v>0</v>
      </c>
      <c r="O384" s="508">
        <f t="shared" si="28"/>
        <v>0</v>
      </c>
      <c r="P384" s="508"/>
      <c r="Q384" s="508">
        <f t="shared" si="29"/>
        <v>0</v>
      </c>
      <c r="R384" s="508">
        <f t="shared" si="30"/>
        <v>0</v>
      </c>
      <c r="S384" s="508"/>
      <c r="T384" s="508"/>
      <c r="U384" s="508"/>
      <c r="V384" s="582"/>
      <c r="W384" s="10"/>
      <c r="Y384" s="49">
        <f t="shared" si="31"/>
        <v>0</v>
      </c>
      <c r="Z384" s="49">
        <f t="shared" si="32"/>
        <v>0</v>
      </c>
    </row>
    <row r="385" spans="1:26" x14ac:dyDescent="0.2">
      <c r="A385" s="94">
        <f t="shared" si="34"/>
        <v>370</v>
      </c>
      <c r="B385" s="437">
        <f t="shared" si="25"/>
        <v>0</v>
      </c>
      <c r="C385" s="438"/>
      <c r="D385" s="181"/>
      <c r="E385" s="181"/>
      <c r="F385" s="4"/>
      <c r="G385" s="60"/>
      <c r="H385" s="83"/>
      <c r="I385" s="9"/>
      <c r="J385" s="581"/>
      <c r="K385" s="362" t="str">
        <f t="shared" si="26"/>
        <v xml:space="preserve"> </v>
      </c>
      <c r="L385" s="589"/>
      <c r="M385" s="508"/>
      <c r="N385" s="508">
        <f t="shared" si="27"/>
        <v>0</v>
      </c>
      <c r="O385" s="508">
        <f t="shared" si="28"/>
        <v>0</v>
      </c>
      <c r="P385" s="508"/>
      <c r="Q385" s="508">
        <f t="shared" si="29"/>
        <v>0</v>
      </c>
      <c r="R385" s="508">
        <f t="shared" si="30"/>
        <v>0</v>
      </c>
      <c r="S385" s="508"/>
      <c r="T385" s="508"/>
      <c r="U385" s="508"/>
      <c r="V385" s="582"/>
      <c r="W385" s="10"/>
      <c r="Y385" s="49">
        <f t="shared" si="31"/>
        <v>0</v>
      </c>
      <c r="Z385" s="49">
        <f t="shared" si="32"/>
        <v>0</v>
      </c>
    </row>
    <row r="386" spans="1:26" x14ac:dyDescent="0.2">
      <c r="A386" s="94">
        <f t="shared" si="34"/>
        <v>371</v>
      </c>
      <c r="B386" s="437">
        <f t="shared" si="25"/>
        <v>0</v>
      </c>
      <c r="C386" s="438"/>
      <c r="D386" s="181"/>
      <c r="E386" s="181"/>
      <c r="F386" s="4"/>
      <c r="G386" s="60"/>
      <c r="H386" s="83"/>
      <c r="I386" s="9"/>
      <c r="J386" s="581"/>
      <c r="K386" s="362" t="str">
        <f t="shared" si="26"/>
        <v xml:space="preserve"> </v>
      </c>
      <c r="L386" s="589"/>
      <c r="M386" s="508"/>
      <c r="N386" s="508">
        <f t="shared" si="27"/>
        <v>0</v>
      </c>
      <c r="O386" s="508">
        <f t="shared" si="28"/>
        <v>0</v>
      </c>
      <c r="P386" s="508"/>
      <c r="Q386" s="508">
        <f t="shared" si="29"/>
        <v>0</v>
      </c>
      <c r="R386" s="508">
        <f t="shared" si="30"/>
        <v>0</v>
      </c>
      <c r="S386" s="508"/>
      <c r="T386" s="508"/>
      <c r="U386" s="508"/>
      <c r="V386" s="582"/>
      <c r="W386" s="10"/>
      <c r="Y386" s="49">
        <f t="shared" si="31"/>
        <v>0</v>
      </c>
      <c r="Z386" s="49">
        <f t="shared" si="32"/>
        <v>0</v>
      </c>
    </row>
    <row r="387" spans="1:26" x14ac:dyDescent="0.2">
      <c r="A387" s="94">
        <f t="shared" si="34"/>
        <v>372</v>
      </c>
      <c r="B387" s="437">
        <f t="shared" si="25"/>
        <v>0</v>
      </c>
      <c r="C387" s="438"/>
      <c r="D387" s="181"/>
      <c r="E387" s="181"/>
      <c r="F387" s="4"/>
      <c r="G387" s="60"/>
      <c r="H387" s="83"/>
      <c r="I387" s="9"/>
      <c r="J387" s="581"/>
      <c r="K387" s="362" t="str">
        <f t="shared" si="26"/>
        <v xml:space="preserve"> </v>
      </c>
      <c r="L387" s="589"/>
      <c r="M387" s="508"/>
      <c r="N387" s="508">
        <f t="shared" si="27"/>
        <v>0</v>
      </c>
      <c r="O387" s="508">
        <f t="shared" si="28"/>
        <v>0</v>
      </c>
      <c r="P387" s="508"/>
      <c r="Q387" s="508">
        <f t="shared" si="29"/>
        <v>0</v>
      </c>
      <c r="R387" s="508">
        <f t="shared" si="30"/>
        <v>0</v>
      </c>
      <c r="S387" s="508"/>
      <c r="T387" s="508"/>
      <c r="U387" s="508"/>
      <c r="V387" s="582"/>
      <c r="W387" s="10"/>
      <c r="Y387" s="49">
        <f t="shared" si="31"/>
        <v>0</v>
      </c>
      <c r="Z387" s="49">
        <f t="shared" si="32"/>
        <v>0</v>
      </c>
    </row>
    <row r="388" spans="1:26" x14ac:dyDescent="0.2">
      <c r="A388" s="94">
        <f t="shared" si="34"/>
        <v>373</v>
      </c>
      <c r="B388" s="437">
        <f t="shared" si="25"/>
        <v>0</v>
      </c>
      <c r="C388" s="438"/>
      <c r="D388" s="181"/>
      <c r="E388" s="181"/>
      <c r="F388" s="4"/>
      <c r="G388" s="60"/>
      <c r="H388" s="83"/>
      <c r="I388" s="9"/>
      <c r="J388" s="581"/>
      <c r="K388" s="362" t="str">
        <f t="shared" si="26"/>
        <v xml:space="preserve"> </v>
      </c>
      <c r="L388" s="589"/>
      <c r="M388" s="508"/>
      <c r="N388" s="508">
        <f t="shared" si="27"/>
        <v>0</v>
      </c>
      <c r="O388" s="508">
        <f t="shared" si="28"/>
        <v>0</v>
      </c>
      <c r="P388" s="508"/>
      <c r="Q388" s="508">
        <f t="shared" si="29"/>
        <v>0</v>
      </c>
      <c r="R388" s="508">
        <f t="shared" si="30"/>
        <v>0</v>
      </c>
      <c r="S388" s="508"/>
      <c r="T388" s="508"/>
      <c r="U388" s="508"/>
      <c r="V388" s="582"/>
      <c r="W388" s="10"/>
      <c r="Y388" s="49">
        <f t="shared" si="31"/>
        <v>0</v>
      </c>
      <c r="Z388" s="49">
        <f t="shared" si="32"/>
        <v>0</v>
      </c>
    </row>
    <row r="389" spans="1:26" x14ac:dyDescent="0.2">
      <c r="A389" s="94">
        <f t="shared" si="34"/>
        <v>374</v>
      </c>
      <c r="B389" s="437">
        <f t="shared" si="25"/>
        <v>0</v>
      </c>
      <c r="C389" s="438"/>
      <c r="D389" s="181"/>
      <c r="E389" s="181"/>
      <c r="F389" s="4"/>
      <c r="G389" s="60"/>
      <c r="H389" s="83"/>
      <c r="I389" s="9"/>
      <c r="J389" s="581"/>
      <c r="K389" s="362" t="str">
        <f t="shared" si="26"/>
        <v xml:space="preserve"> </v>
      </c>
      <c r="L389" s="589"/>
      <c r="M389" s="508"/>
      <c r="N389" s="508">
        <f t="shared" si="27"/>
        <v>0</v>
      </c>
      <c r="O389" s="508">
        <f t="shared" si="28"/>
        <v>0</v>
      </c>
      <c r="P389" s="508"/>
      <c r="Q389" s="508">
        <f t="shared" si="29"/>
        <v>0</v>
      </c>
      <c r="R389" s="508">
        <f t="shared" si="30"/>
        <v>0</v>
      </c>
      <c r="S389" s="508"/>
      <c r="T389" s="508"/>
      <c r="U389" s="508"/>
      <c r="V389" s="582"/>
      <c r="W389" s="10"/>
      <c r="Y389" s="49">
        <f t="shared" si="31"/>
        <v>0</v>
      </c>
      <c r="Z389" s="49">
        <f t="shared" si="32"/>
        <v>0</v>
      </c>
    </row>
    <row r="390" spans="1:26" x14ac:dyDescent="0.2">
      <c r="A390" s="94">
        <f t="shared" si="34"/>
        <v>375</v>
      </c>
      <c r="B390" s="437">
        <f t="shared" si="25"/>
        <v>0</v>
      </c>
      <c r="C390" s="438"/>
      <c r="D390" s="181"/>
      <c r="E390" s="181"/>
      <c r="F390" s="4"/>
      <c r="G390" s="60"/>
      <c r="H390" s="83"/>
      <c r="I390" s="9"/>
      <c r="J390" s="581"/>
      <c r="K390" s="362" t="str">
        <f t="shared" si="26"/>
        <v xml:space="preserve"> </v>
      </c>
      <c r="L390" s="589"/>
      <c r="M390" s="508"/>
      <c r="N390" s="508">
        <f t="shared" si="27"/>
        <v>0</v>
      </c>
      <c r="O390" s="508">
        <f t="shared" si="28"/>
        <v>0</v>
      </c>
      <c r="P390" s="508"/>
      <c r="Q390" s="508">
        <f t="shared" si="29"/>
        <v>0</v>
      </c>
      <c r="R390" s="508">
        <f t="shared" si="30"/>
        <v>0</v>
      </c>
      <c r="S390" s="508"/>
      <c r="T390" s="508"/>
      <c r="U390" s="508"/>
      <c r="V390" s="582"/>
      <c r="W390" s="10"/>
      <c r="Y390" s="49">
        <f t="shared" si="31"/>
        <v>0</v>
      </c>
      <c r="Z390" s="49">
        <f t="shared" si="32"/>
        <v>0</v>
      </c>
    </row>
    <row r="391" spans="1:26" x14ac:dyDescent="0.2">
      <c r="A391" s="94">
        <f t="shared" si="34"/>
        <v>376</v>
      </c>
      <c r="B391" s="437">
        <f t="shared" si="25"/>
        <v>0</v>
      </c>
      <c r="C391" s="438"/>
      <c r="D391" s="181"/>
      <c r="E391" s="181"/>
      <c r="F391" s="4"/>
      <c r="G391" s="60"/>
      <c r="H391" s="83"/>
      <c r="I391" s="9"/>
      <c r="J391" s="581"/>
      <c r="K391" s="362" t="str">
        <f t="shared" si="26"/>
        <v xml:space="preserve"> </v>
      </c>
      <c r="L391" s="589"/>
      <c r="M391" s="508"/>
      <c r="N391" s="508">
        <f t="shared" si="27"/>
        <v>0</v>
      </c>
      <c r="O391" s="508">
        <f t="shared" si="28"/>
        <v>0</v>
      </c>
      <c r="P391" s="508"/>
      <c r="Q391" s="508">
        <f t="shared" si="29"/>
        <v>0</v>
      </c>
      <c r="R391" s="508">
        <f t="shared" si="30"/>
        <v>0</v>
      </c>
      <c r="S391" s="508"/>
      <c r="T391" s="508"/>
      <c r="U391" s="508"/>
      <c r="V391" s="582"/>
      <c r="W391" s="10"/>
      <c r="Y391" s="49">
        <f t="shared" si="31"/>
        <v>0</v>
      </c>
      <c r="Z391" s="49">
        <f t="shared" si="32"/>
        <v>0</v>
      </c>
    </row>
    <row r="392" spans="1:26" x14ac:dyDescent="0.2">
      <c r="A392" s="94">
        <f t="shared" si="34"/>
        <v>377</v>
      </c>
      <c r="B392" s="437">
        <f t="shared" si="25"/>
        <v>0</v>
      </c>
      <c r="C392" s="438"/>
      <c r="D392" s="181"/>
      <c r="E392" s="181"/>
      <c r="F392" s="4"/>
      <c r="G392" s="60"/>
      <c r="H392" s="83"/>
      <c r="I392" s="9"/>
      <c r="J392" s="581"/>
      <c r="K392" s="362" t="str">
        <f t="shared" si="26"/>
        <v xml:space="preserve"> </v>
      </c>
      <c r="L392" s="589"/>
      <c r="M392" s="508"/>
      <c r="N392" s="508">
        <f t="shared" si="27"/>
        <v>0</v>
      </c>
      <c r="O392" s="508">
        <f t="shared" si="28"/>
        <v>0</v>
      </c>
      <c r="P392" s="508"/>
      <c r="Q392" s="508">
        <f t="shared" si="29"/>
        <v>0</v>
      </c>
      <c r="R392" s="508">
        <f t="shared" si="30"/>
        <v>0</v>
      </c>
      <c r="S392" s="508"/>
      <c r="T392" s="508"/>
      <c r="U392" s="508"/>
      <c r="V392" s="582"/>
      <c r="W392" s="10"/>
      <c r="Y392" s="49">
        <f t="shared" si="31"/>
        <v>0</v>
      </c>
      <c r="Z392" s="49">
        <f t="shared" si="32"/>
        <v>0</v>
      </c>
    </row>
    <row r="393" spans="1:26" x14ac:dyDescent="0.2">
      <c r="A393" s="94">
        <f t="shared" si="34"/>
        <v>378</v>
      </c>
      <c r="B393" s="437">
        <f t="shared" si="25"/>
        <v>0</v>
      </c>
      <c r="C393" s="438"/>
      <c r="D393" s="181"/>
      <c r="E393" s="181"/>
      <c r="F393" s="4"/>
      <c r="G393" s="60"/>
      <c r="H393" s="83"/>
      <c r="I393" s="9"/>
      <c r="J393" s="581"/>
      <c r="K393" s="362" t="str">
        <f t="shared" si="26"/>
        <v xml:space="preserve"> </v>
      </c>
      <c r="L393" s="589"/>
      <c r="M393" s="508"/>
      <c r="N393" s="508">
        <f t="shared" si="27"/>
        <v>0</v>
      </c>
      <c r="O393" s="508">
        <f t="shared" si="28"/>
        <v>0</v>
      </c>
      <c r="P393" s="508"/>
      <c r="Q393" s="508">
        <f t="shared" si="29"/>
        <v>0</v>
      </c>
      <c r="R393" s="508">
        <f t="shared" si="30"/>
        <v>0</v>
      </c>
      <c r="S393" s="508"/>
      <c r="T393" s="508"/>
      <c r="U393" s="508"/>
      <c r="V393" s="582"/>
      <c r="W393" s="10"/>
      <c r="Y393" s="49">
        <f t="shared" si="31"/>
        <v>0</v>
      </c>
      <c r="Z393" s="49">
        <f t="shared" si="32"/>
        <v>0</v>
      </c>
    </row>
    <row r="394" spans="1:26" x14ac:dyDescent="0.2">
      <c r="A394" s="94">
        <f t="shared" si="34"/>
        <v>379</v>
      </c>
      <c r="B394" s="437">
        <f t="shared" si="25"/>
        <v>0</v>
      </c>
      <c r="C394" s="438"/>
      <c r="D394" s="181"/>
      <c r="E394" s="181"/>
      <c r="F394" s="4"/>
      <c r="G394" s="60"/>
      <c r="H394" s="83"/>
      <c r="I394" s="9"/>
      <c r="J394" s="581"/>
      <c r="K394" s="362" t="str">
        <f t="shared" si="26"/>
        <v xml:space="preserve"> </v>
      </c>
      <c r="L394" s="589"/>
      <c r="M394" s="508"/>
      <c r="N394" s="508">
        <f t="shared" si="27"/>
        <v>0</v>
      </c>
      <c r="O394" s="508">
        <f t="shared" si="28"/>
        <v>0</v>
      </c>
      <c r="P394" s="508"/>
      <c r="Q394" s="508">
        <f t="shared" si="29"/>
        <v>0</v>
      </c>
      <c r="R394" s="508">
        <f t="shared" si="30"/>
        <v>0</v>
      </c>
      <c r="S394" s="508"/>
      <c r="T394" s="508"/>
      <c r="U394" s="508"/>
      <c r="V394" s="582"/>
      <c r="W394" s="10"/>
      <c r="Y394" s="49">
        <f t="shared" si="31"/>
        <v>0</v>
      </c>
      <c r="Z394" s="49">
        <f t="shared" si="32"/>
        <v>0</v>
      </c>
    </row>
    <row r="395" spans="1:26" x14ac:dyDescent="0.2">
      <c r="A395" s="94">
        <f t="shared" si="34"/>
        <v>380</v>
      </c>
      <c r="B395" s="437">
        <f t="shared" si="25"/>
        <v>0</v>
      </c>
      <c r="C395" s="438"/>
      <c r="D395" s="181"/>
      <c r="E395" s="181"/>
      <c r="F395" s="4"/>
      <c r="G395" s="60"/>
      <c r="H395" s="83"/>
      <c r="I395" s="9"/>
      <c r="J395" s="581"/>
      <c r="K395" s="362" t="str">
        <f t="shared" si="26"/>
        <v xml:space="preserve"> </v>
      </c>
      <c r="L395" s="589"/>
      <c r="M395" s="508"/>
      <c r="N395" s="508">
        <f t="shared" si="27"/>
        <v>0</v>
      </c>
      <c r="O395" s="508">
        <f t="shared" si="28"/>
        <v>0</v>
      </c>
      <c r="P395" s="508"/>
      <c r="Q395" s="508">
        <f t="shared" si="29"/>
        <v>0</v>
      </c>
      <c r="R395" s="508">
        <f t="shared" si="30"/>
        <v>0</v>
      </c>
      <c r="S395" s="508"/>
      <c r="T395" s="508"/>
      <c r="U395" s="508"/>
      <c r="V395" s="582"/>
      <c r="W395" s="10"/>
      <c r="Y395" s="49">
        <f t="shared" si="31"/>
        <v>0</v>
      </c>
      <c r="Z395" s="49">
        <f t="shared" si="32"/>
        <v>0</v>
      </c>
    </row>
    <row r="396" spans="1:26" x14ac:dyDescent="0.2">
      <c r="A396" s="94">
        <f t="shared" si="34"/>
        <v>381</v>
      </c>
      <c r="B396" s="437">
        <f t="shared" si="25"/>
        <v>0</v>
      </c>
      <c r="C396" s="438"/>
      <c r="D396" s="181"/>
      <c r="E396" s="181"/>
      <c r="F396" s="4"/>
      <c r="G396" s="60"/>
      <c r="H396" s="83"/>
      <c r="I396" s="9"/>
      <c r="J396" s="581"/>
      <c r="K396" s="362" t="str">
        <f t="shared" si="26"/>
        <v xml:space="preserve"> </v>
      </c>
      <c r="L396" s="589"/>
      <c r="M396" s="508"/>
      <c r="N396" s="508">
        <f t="shared" si="27"/>
        <v>0</v>
      </c>
      <c r="O396" s="508">
        <f t="shared" si="28"/>
        <v>0</v>
      </c>
      <c r="P396" s="508"/>
      <c r="Q396" s="508">
        <f t="shared" si="29"/>
        <v>0</v>
      </c>
      <c r="R396" s="508">
        <f t="shared" si="30"/>
        <v>0</v>
      </c>
      <c r="S396" s="508"/>
      <c r="T396" s="508"/>
      <c r="U396" s="508"/>
      <c r="V396" s="582"/>
      <c r="W396" s="10"/>
      <c r="Y396" s="49">
        <f t="shared" si="31"/>
        <v>0</v>
      </c>
      <c r="Z396" s="49">
        <f t="shared" si="32"/>
        <v>0</v>
      </c>
    </row>
    <row r="397" spans="1:26" x14ac:dyDescent="0.2">
      <c r="A397" s="94">
        <f t="shared" si="34"/>
        <v>382</v>
      </c>
      <c r="B397" s="437">
        <f t="shared" si="25"/>
        <v>0</v>
      </c>
      <c r="C397" s="438"/>
      <c r="D397" s="181"/>
      <c r="E397" s="181"/>
      <c r="F397" s="4"/>
      <c r="G397" s="60"/>
      <c r="H397" s="83"/>
      <c r="I397" s="9"/>
      <c r="J397" s="581"/>
      <c r="K397" s="362" t="str">
        <f t="shared" si="26"/>
        <v xml:space="preserve"> </v>
      </c>
      <c r="L397" s="589"/>
      <c r="M397" s="508"/>
      <c r="N397" s="508">
        <f t="shared" si="27"/>
        <v>0</v>
      </c>
      <c r="O397" s="508">
        <f t="shared" si="28"/>
        <v>0</v>
      </c>
      <c r="P397" s="508"/>
      <c r="Q397" s="508">
        <f t="shared" si="29"/>
        <v>0</v>
      </c>
      <c r="R397" s="508">
        <f t="shared" si="30"/>
        <v>0</v>
      </c>
      <c r="S397" s="508"/>
      <c r="T397" s="508"/>
      <c r="U397" s="508"/>
      <c r="V397" s="582"/>
      <c r="W397" s="10"/>
      <c r="Y397" s="49">
        <f t="shared" si="31"/>
        <v>0</v>
      </c>
      <c r="Z397" s="49">
        <f t="shared" si="32"/>
        <v>0</v>
      </c>
    </row>
    <row r="398" spans="1:26" x14ac:dyDescent="0.2">
      <c r="A398" s="94">
        <f t="shared" si="34"/>
        <v>383</v>
      </c>
      <c r="B398" s="437">
        <f t="shared" si="25"/>
        <v>0</v>
      </c>
      <c r="C398" s="438"/>
      <c r="D398" s="181"/>
      <c r="E398" s="181"/>
      <c r="F398" s="4"/>
      <c r="G398" s="60"/>
      <c r="H398" s="83"/>
      <c r="I398" s="9"/>
      <c r="J398" s="581"/>
      <c r="K398" s="362" t="str">
        <f t="shared" si="26"/>
        <v xml:space="preserve"> </v>
      </c>
      <c r="L398" s="589"/>
      <c r="M398" s="508"/>
      <c r="N398" s="508">
        <f t="shared" si="27"/>
        <v>0</v>
      </c>
      <c r="O398" s="508">
        <f t="shared" si="28"/>
        <v>0</v>
      </c>
      <c r="P398" s="508"/>
      <c r="Q398" s="508">
        <f t="shared" si="29"/>
        <v>0</v>
      </c>
      <c r="R398" s="508">
        <f t="shared" si="30"/>
        <v>0</v>
      </c>
      <c r="S398" s="508"/>
      <c r="T398" s="508"/>
      <c r="U398" s="508"/>
      <c r="V398" s="582"/>
      <c r="W398" s="10"/>
      <c r="Y398" s="49">
        <f t="shared" si="31"/>
        <v>0</v>
      </c>
      <c r="Z398" s="49">
        <f t="shared" si="32"/>
        <v>0</v>
      </c>
    </row>
    <row r="399" spans="1:26" x14ac:dyDescent="0.2">
      <c r="A399" s="94">
        <f t="shared" si="34"/>
        <v>384</v>
      </c>
      <c r="B399" s="437">
        <f t="shared" si="25"/>
        <v>0</v>
      </c>
      <c r="C399" s="438"/>
      <c r="D399" s="181"/>
      <c r="E399" s="181"/>
      <c r="F399" s="4"/>
      <c r="G399" s="60"/>
      <c r="H399" s="83"/>
      <c r="I399" s="9"/>
      <c r="J399" s="581"/>
      <c r="K399" s="362" t="str">
        <f t="shared" si="26"/>
        <v xml:space="preserve"> </v>
      </c>
      <c r="L399" s="589"/>
      <c r="M399" s="508"/>
      <c r="N399" s="508">
        <f t="shared" si="27"/>
        <v>0</v>
      </c>
      <c r="O399" s="508">
        <f t="shared" si="28"/>
        <v>0</v>
      </c>
      <c r="P399" s="508"/>
      <c r="Q399" s="508">
        <f t="shared" si="29"/>
        <v>0</v>
      </c>
      <c r="R399" s="508">
        <f t="shared" si="30"/>
        <v>0</v>
      </c>
      <c r="S399" s="508"/>
      <c r="T399" s="508"/>
      <c r="U399" s="508"/>
      <c r="V399" s="582"/>
      <c r="W399" s="10"/>
      <c r="Y399" s="49">
        <f t="shared" si="31"/>
        <v>0</v>
      </c>
      <c r="Z399" s="49">
        <f t="shared" si="32"/>
        <v>0</v>
      </c>
    </row>
    <row r="400" spans="1:26" x14ac:dyDescent="0.2">
      <c r="A400" s="94">
        <f t="shared" si="34"/>
        <v>385</v>
      </c>
      <c r="B400" s="437">
        <f t="shared" si="25"/>
        <v>0</v>
      </c>
      <c r="C400" s="438"/>
      <c r="D400" s="181"/>
      <c r="E400" s="181"/>
      <c r="F400" s="4"/>
      <c r="G400" s="60"/>
      <c r="H400" s="83"/>
      <c r="I400" s="9"/>
      <c r="J400" s="581"/>
      <c r="K400" s="362" t="str">
        <f t="shared" si="26"/>
        <v xml:space="preserve"> </v>
      </c>
      <c r="L400" s="589"/>
      <c r="M400" s="508"/>
      <c r="N400" s="508">
        <f t="shared" si="27"/>
        <v>0</v>
      </c>
      <c r="O400" s="508">
        <f t="shared" si="28"/>
        <v>0</v>
      </c>
      <c r="P400" s="508"/>
      <c r="Q400" s="508">
        <f t="shared" si="29"/>
        <v>0</v>
      </c>
      <c r="R400" s="508">
        <f t="shared" si="30"/>
        <v>0</v>
      </c>
      <c r="S400" s="508"/>
      <c r="T400" s="508"/>
      <c r="U400" s="508"/>
      <c r="V400" s="582"/>
      <c r="W400" s="10"/>
      <c r="Y400" s="49">
        <f t="shared" si="31"/>
        <v>0</v>
      </c>
      <c r="Z400" s="49">
        <f t="shared" si="32"/>
        <v>0</v>
      </c>
    </row>
    <row r="401" spans="1:26" x14ac:dyDescent="0.2">
      <c r="A401" s="94">
        <f t="shared" si="34"/>
        <v>386</v>
      </c>
      <c r="B401" s="437">
        <f t="shared" si="25"/>
        <v>0</v>
      </c>
      <c r="C401" s="438"/>
      <c r="D401" s="181"/>
      <c r="E401" s="181"/>
      <c r="F401" s="4"/>
      <c r="G401" s="60"/>
      <c r="H401" s="83"/>
      <c r="I401" s="9"/>
      <c r="J401" s="581"/>
      <c r="K401" s="362" t="str">
        <f t="shared" si="26"/>
        <v xml:space="preserve"> </v>
      </c>
      <c r="L401" s="589"/>
      <c r="M401" s="508"/>
      <c r="N401" s="508">
        <f t="shared" si="27"/>
        <v>0</v>
      </c>
      <c r="O401" s="508">
        <f t="shared" si="28"/>
        <v>0</v>
      </c>
      <c r="P401" s="508"/>
      <c r="Q401" s="508">
        <f t="shared" si="29"/>
        <v>0</v>
      </c>
      <c r="R401" s="508">
        <f t="shared" si="30"/>
        <v>0</v>
      </c>
      <c r="S401" s="508"/>
      <c r="T401" s="508"/>
      <c r="U401" s="508"/>
      <c r="V401" s="582"/>
      <c r="W401" s="10"/>
      <c r="Y401" s="49">
        <f t="shared" si="31"/>
        <v>0</v>
      </c>
      <c r="Z401" s="49">
        <f t="shared" si="32"/>
        <v>0</v>
      </c>
    </row>
    <row r="402" spans="1:26" x14ac:dyDescent="0.2">
      <c r="A402" s="94">
        <f t="shared" si="34"/>
        <v>387</v>
      </c>
      <c r="B402" s="437">
        <f t="shared" si="25"/>
        <v>0</v>
      </c>
      <c r="C402" s="438"/>
      <c r="D402" s="181"/>
      <c r="E402" s="181"/>
      <c r="F402" s="4"/>
      <c r="G402" s="60"/>
      <c r="H402" s="83"/>
      <c r="I402" s="9"/>
      <c r="J402" s="581"/>
      <c r="K402" s="362" t="str">
        <f t="shared" si="26"/>
        <v xml:space="preserve"> </v>
      </c>
      <c r="L402" s="589"/>
      <c r="M402" s="508"/>
      <c r="N402" s="508">
        <f t="shared" si="27"/>
        <v>0</v>
      </c>
      <c r="O402" s="508">
        <f t="shared" si="28"/>
        <v>0</v>
      </c>
      <c r="P402" s="508"/>
      <c r="Q402" s="508">
        <f t="shared" si="29"/>
        <v>0</v>
      </c>
      <c r="R402" s="508">
        <f t="shared" si="30"/>
        <v>0</v>
      </c>
      <c r="S402" s="508"/>
      <c r="T402" s="508"/>
      <c r="U402" s="508"/>
      <c r="V402" s="582"/>
      <c r="W402" s="10"/>
      <c r="Y402" s="49">
        <f t="shared" si="31"/>
        <v>0</v>
      </c>
      <c r="Z402" s="49">
        <f t="shared" si="32"/>
        <v>0</v>
      </c>
    </row>
    <row r="403" spans="1:26" x14ac:dyDescent="0.2">
      <c r="A403" s="94">
        <f t="shared" si="34"/>
        <v>388</v>
      </c>
      <c r="B403" s="437">
        <f t="shared" si="25"/>
        <v>0</v>
      </c>
      <c r="C403" s="438"/>
      <c r="D403" s="181"/>
      <c r="E403" s="181"/>
      <c r="F403" s="4"/>
      <c r="G403" s="60"/>
      <c r="H403" s="83"/>
      <c r="I403" s="9"/>
      <c r="J403" s="581"/>
      <c r="K403" s="362" t="str">
        <f t="shared" si="26"/>
        <v xml:space="preserve"> </v>
      </c>
      <c r="L403" s="589"/>
      <c r="M403" s="508"/>
      <c r="N403" s="508">
        <f t="shared" si="27"/>
        <v>0</v>
      </c>
      <c r="O403" s="508">
        <f t="shared" si="28"/>
        <v>0</v>
      </c>
      <c r="P403" s="508"/>
      <c r="Q403" s="508">
        <f t="shared" si="29"/>
        <v>0</v>
      </c>
      <c r="R403" s="508">
        <f t="shared" si="30"/>
        <v>0</v>
      </c>
      <c r="S403" s="508"/>
      <c r="T403" s="508"/>
      <c r="U403" s="508"/>
      <c r="V403" s="582"/>
      <c r="W403" s="10"/>
      <c r="Y403" s="49">
        <f t="shared" si="31"/>
        <v>0</v>
      </c>
      <c r="Z403" s="49">
        <f t="shared" si="32"/>
        <v>0</v>
      </c>
    </row>
    <row r="404" spans="1:26" x14ac:dyDescent="0.2">
      <c r="A404" s="94">
        <f t="shared" si="34"/>
        <v>389</v>
      </c>
      <c r="B404" s="437">
        <f t="shared" si="25"/>
        <v>0</v>
      </c>
      <c r="C404" s="438"/>
      <c r="D404" s="181"/>
      <c r="E404" s="181"/>
      <c r="F404" s="4"/>
      <c r="G404" s="60"/>
      <c r="H404" s="83"/>
      <c r="I404" s="9"/>
      <c r="J404" s="581"/>
      <c r="K404" s="362" t="str">
        <f t="shared" si="26"/>
        <v xml:space="preserve"> </v>
      </c>
      <c r="L404" s="589"/>
      <c r="M404" s="508"/>
      <c r="N404" s="508">
        <f t="shared" si="27"/>
        <v>0</v>
      </c>
      <c r="O404" s="508">
        <f t="shared" si="28"/>
        <v>0</v>
      </c>
      <c r="P404" s="508"/>
      <c r="Q404" s="508">
        <f t="shared" si="29"/>
        <v>0</v>
      </c>
      <c r="R404" s="508">
        <f t="shared" si="30"/>
        <v>0</v>
      </c>
      <c r="S404" s="508"/>
      <c r="T404" s="508"/>
      <c r="U404" s="508"/>
      <c r="V404" s="582"/>
      <c r="W404" s="10"/>
      <c r="Y404" s="49">
        <f t="shared" si="31"/>
        <v>0</v>
      </c>
      <c r="Z404" s="49">
        <f t="shared" si="32"/>
        <v>0</v>
      </c>
    </row>
    <row r="405" spans="1:26" x14ac:dyDescent="0.2">
      <c r="A405" s="94">
        <f t="shared" si="34"/>
        <v>390</v>
      </c>
      <c r="B405" s="437">
        <f t="shared" si="25"/>
        <v>0</v>
      </c>
      <c r="C405" s="438"/>
      <c r="D405" s="181"/>
      <c r="E405" s="181"/>
      <c r="F405" s="4"/>
      <c r="G405" s="60"/>
      <c r="H405" s="83"/>
      <c r="I405" s="9"/>
      <c r="J405" s="581"/>
      <c r="K405" s="362" t="str">
        <f t="shared" si="26"/>
        <v xml:space="preserve"> </v>
      </c>
      <c r="L405" s="589"/>
      <c r="M405" s="508"/>
      <c r="N405" s="508">
        <f t="shared" si="27"/>
        <v>0</v>
      </c>
      <c r="O405" s="508">
        <f t="shared" si="28"/>
        <v>0</v>
      </c>
      <c r="P405" s="508"/>
      <c r="Q405" s="508">
        <f t="shared" si="29"/>
        <v>0</v>
      </c>
      <c r="R405" s="508">
        <f t="shared" si="30"/>
        <v>0</v>
      </c>
      <c r="S405" s="508"/>
      <c r="T405" s="508"/>
      <c r="U405" s="508"/>
      <c r="V405" s="582"/>
      <c r="W405" s="10"/>
      <c r="Y405" s="49">
        <f t="shared" si="31"/>
        <v>0</v>
      </c>
      <c r="Z405" s="49">
        <f t="shared" si="32"/>
        <v>0</v>
      </c>
    </row>
    <row r="406" spans="1:26" x14ac:dyDescent="0.2">
      <c r="A406" s="94">
        <f t="shared" si="34"/>
        <v>391</v>
      </c>
      <c r="B406" s="437">
        <f t="shared" si="25"/>
        <v>0</v>
      </c>
      <c r="C406" s="438"/>
      <c r="D406" s="181"/>
      <c r="E406" s="181"/>
      <c r="F406" s="4"/>
      <c r="G406" s="60"/>
      <c r="H406" s="83"/>
      <c r="I406" s="9"/>
      <c r="J406" s="581"/>
      <c r="K406" s="362" t="str">
        <f t="shared" si="26"/>
        <v xml:space="preserve"> </v>
      </c>
      <c r="L406" s="589"/>
      <c r="M406" s="508"/>
      <c r="N406" s="508">
        <f t="shared" si="27"/>
        <v>0</v>
      </c>
      <c r="O406" s="508">
        <f t="shared" si="28"/>
        <v>0</v>
      </c>
      <c r="P406" s="508"/>
      <c r="Q406" s="508">
        <f t="shared" si="29"/>
        <v>0</v>
      </c>
      <c r="R406" s="508">
        <f t="shared" si="30"/>
        <v>0</v>
      </c>
      <c r="S406" s="508"/>
      <c r="T406" s="508"/>
      <c r="U406" s="508"/>
      <c r="V406" s="582"/>
      <c r="W406" s="10"/>
      <c r="Y406" s="49">
        <f t="shared" si="31"/>
        <v>0</v>
      </c>
      <c r="Z406" s="49">
        <f t="shared" si="32"/>
        <v>0</v>
      </c>
    </row>
    <row r="407" spans="1:26" x14ac:dyDescent="0.2">
      <c r="A407" s="94">
        <f t="shared" si="34"/>
        <v>392</v>
      </c>
      <c r="B407" s="437">
        <f t="shared" si="25"/>
        <v>0</v>
      </c>
      <c r="C407" s="438"/>
      <c r="D407" s="181"/>
      <c r="E407" s="181"/>
      <c r="F407" s="4"/>
      <c r="G407" s="60"/>
      <c r="H407" s="83"/>
      <c r="I407" s="9"/>
      <c r="J407" s="581"/>
      <c r="K407" s="362" t="str">
        <f t="shared" si="26"/>
        <v xml:space="preserve"> </v>
      </c>
      <c r="L407" s="589"/>
      <c r="M407" s="508"/>
      <c r="N407" s="508">
        <f t="shared" si="27"/>
        <v>0</v>
      </c>
      <c r="O407" s="508">
        <f t="shared" si="28"/>
        <v>0</v>
      </c>
      <c r="P407" s="508"/>
      <c r="Q407" s="508">
        <f t="shared" si="29"/>
        <v>0</v>
      </c>
      <c r="R407" s="508">
        <f t="shared" si="30"/>
        <v>0</v>
      </c>
      <c r="S407" s="508"/>
      <c r="T407" s="508"/>
      <c r="U407" s="508"/>
      <c r="V407" s="582"/>
      <c r="W407" s="10"/>
      <c r="Y407" s="49">
        <f t="shared" si="31"/>
        <v>0</v>
      </c>
      <c r="Z407" s="49">
        <f t="shared" si="32"/>
        <v>0</v>
      </c>
    </row>
    <row r="408" spans="1:26" x14ac:dyDescent="0.2">
      <c r="A408" s="94">
        <f t="shared" si="34"/>
        <v>393</v>
      </c>
      <c r="B408" s="437">
        <f t="shared" si="25"/>
        <v>0</v>
      </c>
      <c r="C408" s="438"/>
      <c r="D408" s="181"/>
      <c r="E408" s="181"/>
      <c r="F408" s="4"/>
      <c r="G408" s="60"/>
      <c r="H408" s="83"/>
      <c r="I408" s="9"/>
      <c r="J408" s="581"/>
      <c r="K408" s="362" t="str">
        <f t="shared" si="26"/>
        <v xml:space="preserve"> </v>
      </c>
      <c r="L408" s="589"/>
      <c r="M408" s="508"/>
      <c r="N408" s="508">
        <f t="shared" si="27"/>
        <v>0</v>
      </c>
      <c r="O408" s="508">
        <f t="shared" si="28"/>
        <v>0</v>
      </c>
      <c r="P408" s="508"/>
      <c r="Q408" s="508">
        <f t="shared" si="29"/>
        <v>0</v>
      </c>
      <c r="R408" s="508">
        <f t="shared" si="30"/>
        <v>0</v>
      </c>
      <c r="S408" s="508"/>
      <c r="T408" s="508"/>
      <c r="U408" s="508"/>
      <c r="V408" s="582"/>
      <c r="W408" s="10"/>
      <c r="Y408" s="49">
        <f t="shared" si="31"/>
        <v>0</v>
      </c>
      <c r="Z408" s="49">
        <f t="shared" si="32"/>
        <v>0</v>
      </c>
    </row>
    <row r="409" spans="1:26" x14ac:dyDescent="0.2">
      <c r="A409" s="94">
        <f t="shared" si="34"/>
        <v>394</v>
      </c>
      <c r="B409" s="437">
        <f t="shared" si="25"/>
        <v>0</v>
      </c>
      <c r="C409" s="438"/>
      <c r="D409" s="181"/>
      <c r="E409" s="181"/>
      <c r="F409" s="4"/>
      <c r="G409" s="60"/>
      <c r="H409" s="83"/>
      <c r="I409" s="9"/>
      <c r="J409" s="581"/>
      <c r="K409" s="362" t="str">
        <f t="shared" si="26"/>
        <v xml:space="preserve"> </v>
      </c>
      <c r="L409" s="589"/>
      <c r="M409" s="508"/>
      <c r="N409" s="508">
        <f t="shared" si="27"/>
        <v>0</v>
      </c>
      <c r="O409" s="508">
        <f t="shared" si="28"/>
        <v>0</v>
      </c>
      <c r="P409" s="508"/>
      <c r="Q409" s="508">
        <f t="shared" si="29"/>
        <v>0</v>
      </c>
      <c r="R409" s="508">
        <f t="shared" si="30"/>
        <v>0</v>
      </c>
      <c r="S409" s="508"/>
      <c r="T409" s="508"/>
      <c r="U409" s="508"/>
      <c r="V409" s="582"/>
      <c r="W409" s="10"/>
      <c r="Y409" s="49">
        <f t="shared" si="31"/>
        <v>0</v>
      </c>
      <c r="Z409" s="49">
        <f t="shared" si="32"/>
        <v>0</v>
      </c>
    </row>
    <row r="410" spans="1:26" x14ac:dyDescent="0.2">
      <c r="A410" s="94">
        <f t="shared" si="34"/>
        <v>395</v>
      </c>
      <c r="B410" s="437">
        <f t="shared" si="25"/>
        <v>0</v>
      </c>
      <c r="C410" s="438"/>
      <c r="D410" s="181"/>
      <c r="E410" s="181"/>
      <c r="F410" s="4"/>
      <c r="G410" s="60"/>
      <c r="H410" s="83"/>
      <c r="I410" s="9"/>
      <c r="J410" s="581"/>
      <c r="K410" s="362" t="str">
        <f t="shared" si="26"/>
        <v xml:space="preserve"> </v>
      </c>
      <c r="L410" s="589"/>
      <c r="M410" s="508"/>
      <c r="N410" s="508">
        <f t="shared" si="27"/>
        <v>0</v>
      </c>
      <c r="O410" s="508">
        <f t="shared" si="28"/>
        <v>0</v>
      </c>
      <c r="P410" s="508"/>
      <c r="Q410" s="508">
        <f t="shared" si="29"/>
        <v>0</v>
      </c>
      <c r="R410" s="508">
        <f t="shared" si="30"/>
        <v>0</v>
      </c>
      <c r="S410" s="508"/>
      <c r="T410" s="508"/>
      <c r="U410" s="508"/>
      <c r="V410" s="582"/>
      <c r="W410" s="10"/>
      <c r="Y410" s="49">
        <f t="shared" si="31"/>
        <v>0</v>
      </c>
      <c r="Z410" s="49">
        <f t="shared" si="32"/>
        <v>0</v>
      </c>
    </row>
    <row r="411" spans="1:26" x14ac:dyDescent="0.2">
      <c r="A411" s="94">
        <f t="shared" si="34"/>
        <v>396</v>
      </c>
      <c r="B411" s="437">
        <f t="shared" si="25"/>
        <v>0</v>
      </c>
      <c r="C411" s="438"/>
      <c r="D411" s="181"/>
      <c r="E411" s="181"/>
      <c r="F411" s="4"/>
      <c r="G411" s="60"/>
      <c r="H411" s="83"/>
      <c r="I411" s="9"/>
      <c r="J411" s="581"/>
      <c r="K411" s="362" t="str">
        <f t="shared" si="26"/>
        <v xml:space="preserve"> </v>
      </c>
      <c r="L411" s="589"/>
      <c r="M411" s="508"/>
      <c r="N411" s="508">
        <f t="shared" si="27"/>
        <v>0</v>
      </c>
      <c r="O411" s="508">
        <f t="shared" si="28"/>
        <v>0</v>
      </c>
      <c r="P411" s="508"/>
      <c r="Q411" s="508">
        <f t="shared" si="29"/>
        <v>0</v>
      </c>
      <c r="R411" s="508">
        <f t="shared" si="30"/>
        <v>0</v>
      </c>
      <c r="S411" s="508"/>
      <c r="T411" s="508"/>
      <c r="U411" s="508"/>
      <c r="V411" s="582"/>
      <c r="W411" s="10"/>
      <c r="Y411" s="49">
        <f t="shared" si="31"/>
        <v>0</v>
      </c>
      <c r="Z411" s="49">
        <f t="shared" si="32"/>
        <v>0</v>
      </c>
    </row>
    <row r="412" spans="1:26" x14ac:dyDescent="0.2">
      <c r="A412" s="94">
        <f t="shared" si="34"/>
        <v>397</v>
      </c>
      <c r="B412" s="437">
        <f t="shared" si="25"/>
        <v>0</v>
      </c>
      <c r="C412" s="438"/>
      <c r="D412" s="181"/>
      <c r="E412" s="181"/>
      <c r="F412" s="4"/>
      <c r="G412" s="60"/>
      <c r="H412" s="83"/>
      <c r="I412" s="9"/>
      <c r="J412" s="581"/>
      <c r="K412" s="362" t="str">
        <f t="shared" si="26"/>
        <v xml:space="preserve"> </v>
      </c>
      <c r="L412" s="589"/>
      <c r="M412" s="508"/>
      <c r="N412" s="508">
        <f t="shared" si="27"/>
        <v>0</v>
      </c>
      <c r="O412" s="508">
        <f t="shared" si="28"/>
        <v>0</v>
      </c>
      <c r="P412" s="508"/>
      <c r="Q412" s="508">
        <f t="shared" si="29"/>
        <v>0</v>
      </c>
      <c r="R412" s="508">
        <f t="shared" si="30"/>
        <v>0</v>
      </c>
      <c r="S412" s="508"/>
      <c r="T412" s="508"/>
      <c r="U412" s="508"/>
      <c r="V412" s="582"/>
      <c r="W412" s="10"/>
      <c r="Y412" s="49">
        <f t="shared" si="31"/>
        <v>0</v>
      </c>
      <c r="Z412" s="49">
        <f t="shared" si="32"/>
        <v>0</v>
      </c>
    </row>
    <row r="413" spans="1:26" x14ac:dyDescent="0.2">
      <c r="A413" s="94">
        <f t="shared" si="34"/>
        <v>398</v>
      </c>
      <c r="B413" s="437">
        <f t="shared" si="25"/>
        <v>0</v>
      </c>
      <c r="C413" s="438"/>
      <c r="D413" s="181"/>
      <c r="E413" s="181"/>
      <c r="F413" s="4"/>
      <c r="G413" s="60"/>
      <c r="H413" s="83"/>
      <c r="I413" s="9"/>
      <c r="J413" s="581"/>
      <c r="K413" s="362" t="str">
        <f t="shared" si="26"/>
        <v xml:space="preserve"> </v>
      </c>
      <c r="L413" s="589"/>
      <c r="M413" s="508"/>
      <c r="N413" s="508">
        <f t="shared" si="27"/>
        <v>0</v>
      </c>
      <c r="O413" s="508">
        <f t="shared" si="28"/>
        <v>0</v>
      </c>
      <c r="P413" s="508"/>
      <c r="Q413" s="508">
        <f t="shared" si="29"/>
        <v>0</v>
      </c>
      <c r="R413" s="508">
        <f t="shared" si="30"/>
        <v>0</v>
      </c>
      <c r="S413" s="508"/>
      <c r="T413" s="508"/>
      <c r="U413" s="508"/>
      <c r="V413" s="582"/>
      <c r="W413" s="10"/>
      <c r="Y413" s="49">
        <f t="shared" si="31"/>
        <v>0</v>
      </c>
      <c r="Z413" s="49">
        <f t="shared" si="32"/>
        <v>0</v>
      </c>
    </row>
    <row r="414" spans="1:26" x14ac:dyDescent="0.2">
      <c r="A414" s="94">
        <f t="shared" si="34"/>
        <v>399</v>
      </c>
      <c r="B414" s="437">
        <f t="shared" si="25"/>
        <v>0</v>
      </c>
      <c r="C414" s="438"/>
      <c r="D414" s="181"/>
      <c r="E414" s="181"/>
      <c r="F414" s="4"/>
      <c r="G414" s="60"/>
      <c r="H414" s="83"/>
      <c r="I414" s="9"/>
      <c r="J414" s="581"/>
      <c r="K414" s="362" t="str">
        <f t="shared" si="26"/>
        <v xml:space="preserve"> </v>
      </c>
      <c r="L414" s="589"/>
      <c r="M414" s="508"/>
      <c r="N414" s="508">
        <f t="shared" si="27"/>
        <v>0</v>
      </c>
      <c r="O414" s="508">
        <f t="shared" si="28"/>
        <v>0</v>
      </c>
      <c r="P414" s="508"/>
      <c r="Q414" s="508">
        <f t="shared" si="29"/>
        <v>0</v>
      </c>
      <c r="R414" s="508">
        <f t="shared" si="30"/>
        <v>0</v>
      </c>
      <c r="S414" s="508"/>
      <c r="T414" s="508"/>
      <c r="U414" s="508"/>
      <c r="V414" s="582"/>
      <c r="W414" s="10"/>
      <c r="Y414" s="49">
        <f t="shared" si="31"/>
        <v>0</v>
      </c>
      <c r="Z414" s="49">
        <f t="shared" si="32"/>
        <v>0</v>
      </c>
    </row>
    <row r="415" spans="1:26" x14ac:dyDescent="0.2">
      <c r="A415" s="94">
        <f t="shared" si="34"/>
        <v>400</v>
      </c>
      <c r="B415" s="437">
        <f t="shared" si="25"/>
        <v>0</v>
      </c>
      <c r="C415" s="438"/>
      <c r="D415" s="181"/>
      <c r="E415" s="181"/>
      <c r="F415" s="4"/>
      <c r="G415" s="60"/>
      <c r="H415" s="83"/>
      <c r="I415" s="9"/>
      <c r="J415" s="581"/>
      <c r="K415" s="362" t="str">
        <f t="shared" si="26"/>
        <v xml:space="preserve"> </v>
      </c>
      <c r="L415" s="589"/>
      <c r="M415" s="508"/>
      <c r="N415" s="508">
        <f t="shared" si="27"/>
        <v>0</v>
      </c>
      <c r="O415" s="508">
        <f t="shared" si="28"/>
        <v>0</v>
      </c>
      <c r="P415" s="508"/>
      <c r="Q415" s="508">
        <f t="shared" si="29"/>
        <v>0</v>
      </c>
      <c r="R415" s="508">
        <f t="shared" si="30"/>
        <v>0</v>
      </c>
      <c r="S415" s="508"/>
      <c r="T415" s="508"/>
      <c r="U415" s="508"/>
      <c r="V415" s="582"/>
      <c r="W415" s="10"/>
      <c r="Y415" s="49">
        <f t="shared" si="31"/>
        <v>0</v>
      </c>
      <c r="Z415" s="49">
        <f t="shared" si="32"/>
        <v>0</v>
      </c>
    </row>
    <row r="416" spans="1:26" x14ac:dyDescent="0.2">
      <c r="A416" s="94">
        <f t="shared" si="34"/>
        <v>401</v>
      </c>
      <c r="B416" s="437">
        <f t="shared" si="25"/>
        <v>0</v>
      </c>
      <c r="C416" s="438"/>
      <c r="D416" s="181"/>
      <c r="E416" s="181"/>
      <c r="F416" s="4"/>
      <c r="G416" s="60"/>
      <c r="H416" s="83"/>
      <c r="I416" s="9"/>
      <c r="J416" s="581"/>
      <c r="K416" s="362" t="str">
        <f t="shared" si="26"/>
        <v xml:space="preserve"> </v>
      </c>
      <c r="L416" s="589"/>
      <c r="M416" s="508"/>
      <c r="N416" s="508">
        <f t="shared" si="27"/>
        <v>0</v>
      </c>
      <c r="O416" s="508">
        <f t="shared" si="28"/>
        <v>0</v>
      </c>
      <c r="P416" s="508"/>
      <c r="Q416" s="508">
        <f t="shared" si="29"/>
        <v>0</v>
      </c>
      <c r="R416" s="508">
        <f t="shared" si="30"/>
        <v>0</v>
      </c>
      <c r="S416" s="508"/>
      <c r="T416" s="508"/>
      <c r="U416" s="508"/>
      <c r="V416" s="582"/>
      <c r="W416" s="10"/>
      <c r="Y416" s="49">
        <f t="shared" si="31"/>
        <v>0</v>
      </c>
      <c r="Z416" s="49">
        <f t="shared" si="32"/>
        <v>0</v>
      </c>
    </row>
    <row r="417" spans="1:26" x14ac:dyDescent="0.2">
      <c r="A417" s="94">
        <f t="shared" si="34"/>
        <v>402</v>
      </c>
      <c r="B417" s="437">
        <f t="shared" si="25"/>
        <v>0</v>
      </c>
      <c r="C417" s="438"/>
      <c r="D417" s="181"/>
      <c r="E417" s="181"/>
      <c r="F417" s="4"/>
      <c r="G417" s="60"/>
      <c r="H417" s="83"/>
      <c r="I417" s="9"/>
      <c r="J417" s="581"/>
      <c r="K417" s="362" t="str">
        <f t="shared" si="26"/>
        <v xml:space="preserve"> </v>
      </c>
      <c r="L417" s="589"/>
      <c r="M417" s="508"/>
      <c r="N417" s="508">
        <f t="shared" si="27"/>
        <v>0</v>
      </c>
      <c r="O417" s="508">
        <f t="shared" si="28"/>
        <v>0</v>
      </c>
      <c r="P417" s="508"/>
      <c r="Q417" s="508">
        <f t="shared" si="29"/>
        <v>0</v>
      </c>
      <c r="R417" s="508">
        <f t="shared" si="30"/>
        <v>0</v>
      </c>
      <c r="S417" s="508"/>
      <c r="T417" s="508"/>
      <c r="U417" s="508"/>
      <c r="V417" s="582"/>
      <c r="W417" s="10"/>
      <c r="Y417" s="49">
        <f t="shared" si="31"/>
        <v>0</v>
      </c>
      <c r="Z417" s="49">
        <f t="shared" si="32"/>
        <v>0</v>
      </c>
    </row>
    <row r="418" spans="1:26" x14ac:dyDescent="0.2">
      <c r="A418" s="94">
        <f t="shared" si="34"/>
        <v>403</v>
      </c>
      <c r="B418" s="437">
        <f t="shared" si="25"/>
        <v>0</v>
      </c>
      <c r="C418" s="438"/>
      <c r="D418" s="181"/>
      <c r="E418" s="181"/>
      <c r="F418" s="4"/>
      <c r="G418" s="60"/>
      <c r="H418" s="83"/>
      <c r="I418" s="9"/>
      <c r="J418" s="581"/>
      <c r="K418" s="362" t="str">
        <f t="shared" si="26"/>
        <v xml:space="preserve"> </v>
      </c>
      <c r="L418" s="589"/>
      <c r="M418" s="508"/>
      <c r="N418" s="508">
        <f t="shared" si="27"/>
        <v>0</v>
      </c>
      <c r="O418" s="508">
        <f t="shared" si="28"/>
        <v>0</v>
      </c>
      <c r="P418" s="508"/>
      <c r="Q418" s="508">
        <f t="shared" si="29"/>
        <v>0</v>
      </c>
      <c r="R418" s="508">
        <f t="shared" si="30"/>
        <v>0</v>
      </c>
      <c r="S418" s="508"/>
      <c r="T418" s="508"/>
      <c r="U418" s="508"/>
      <c r="V418" s="582"/>
      <c r="W418" s="10"/>
      <c r="Y418" s="49">
        <f t="shared" si="31"/>
        <v>0</v>
      </c>
      <c r="Z418" s="49">
        <f t="shared" si="32"/>
        <v>0</v>
      </c>
    </row>
    <row r="419" spans="1:26" x14ac:dyDescent="0.2">
      <c r="A419" s="94">
        <f t="shared" si="34"/>
        <v>404</v>
      </c>
      <c r="B419" s="437">
        <f t="shared" si="25"/>
        <v>0</v>
      </c>
      <c r="C419" s="438"/>
      <c r="D419" s="181"/>
      <c r="E419" s="181"/>
      <c r="F419" s="4"/>
      <c r="G419" s="60"/>
      <c r="H419" s="83"/>
      <c r="I419" s="9"/>
      <c r="J419" s="581"/>
      <c r="K419" s="362" t="str">
        <f t="shared" si="26"/>
        <v xml:space="preserve"> </v>
      </c>
      <c r="L419" s="589"/>
      <c r="M419" s="508"/>
      <c r="N419" s="508">
        <f t="shared" si="27"/>
        <v>0</v>
      </c>
      <c r="O419" s="508">
        <f t="shared" si="28"/>
        <v>0</v>
      </c>
      <c r="P419" s="508"/>
      <c r="Q419" s="508">
        <f t="shared" si="29"/>
        <v>0</v>
      </c>
      <c r="R419" s="508">
        <f t="shared" si="30"/>
        <v>0</v>
      </c>
      <c r="S419" s="508"/>
      <c r="T419" s="508"/>
      <c r="U419" s="508"/>
      <c r="V419" s="582"/>
      <c r="W419" s="10"/>
      <c r="Y419" s="49">
        <f t="shared" si="31"/>
        <v>0</v>
      </c>
      <c r="Z419" s="49">
        <f t="shared" si="32"/>
        <v>0</v>
      </c>
    </row>
    <row r="420" spans="1:26" x14ac:dyDescent="0.2">
      <c r="A420" s="94">
        <f t="shared" si="34"/>
        <v>405</v>
      </c>
      <c r="B420" s="437">
        <f t="shared" si="25"/>
        <v>0</v>
      </c>
      <c r="C420" s="438"/>
      <c r="D420" s="181"/>
      <c r="E420" s="181"/>
      <c r="F420" s="4"/>
      <c r="G420" s="60"/>
      <c r="H420" s="83"/>
      <c r="I420" s="9"/>
      <c r="J420" s="581"/>
      <c r="K420" s="362" t="str">
        <f t="shared" si="26"/>
        <v xml:space="preserve"> </v>
      </c>
      <c r="L420" s="589"/>
      <c r="M420" s="508"/>
      <c r="N420" s="508">
        <f t="shared" si="27"/>
        <v>0</v>
      </c>
      <c r="O420" s="508">
        <f t="shared" si="28"/>
        <v>0</v>
      </c>
      <c r="P420" s="508"/>
      <c r="Q420" s="508">
        <f t="shared" si="29"/>
        <v>0</v>
      </c>
      <c r="R420" s="508">
        <f t="shared" si="30"/>
        <v>0</v>
      </c>
      <c r="S420" s="508"/>
      <c r="T420" s="508"/>
      <c r="U420" s="508"/>
      <c r="V420" s="582"/>
      <c r="W420" s="10"/>
      <c r="Y420" s="49">
        <f t="shared" si="31"/>
        <v>0</v>
      </c>
      <c r="Z420" s="49">
        <f t="shared" si="32"/>
        <v>0</v>
      </c>
    </row>
    <row r="421" spans="1:26" x14ac:dyDescent="0.2">
      <c r="A421" s="94">
        <f t="shared" si="34"/>
        <v>406</v>
      </c>
      <c r="B421" s="437">
        <f t="shared" si="25"/>
        <v>0</v>
      </c>
      <c r="C421" s="438"/>
      <c r="D421" s="181"/>
      <c r="E421" s="181"/>
      <c r="F421" s="4"/>
      <c r="G421" s="60"/>
      <c r="H421" s="83"/>
      <c r="I421" s="9"/>
      <c r="J421" s="581"/>
      <c r="K421" s="362" t="str">
        <f t="shared" si="26"/>
        <v xml:space="preserve"> </v>
      </c>
      <c r="L421" s="589"/>
      <c r="M421" s="508"/>
      <c r="N421" s="508">
        <f t="shared" si="27"/>
        <v>0</v>
      </c>
      <c r="O421" s="508">
        <f t="shared" si="28"/>
        <v>0</v>
      </c>
      <c r="P421" s="508"/>
      <c r="Q421" s="508">
        <f t="shared" si="29"/>
        <v>0</v>
      </c>
      <c r="R421" s="508">
        <f t="shared" si="30"/>
        <v>0</v>
      </c>
      <c r="S421" s="508"/>
      <c r="T421" s="508"/>
      <c r="U421" s="508"/>
      <c r="V421" s="582"/>
      <c r="W421" s="10"/>
      <c r="Y421" s="49">
        <f t="shared" si="31"/>
        <v>0</v>
      </c>
      <c r="Z421" s="49">
        <f t="shared" si="32"/>
        <v>0</v>
      </c>
    </row>
    <row r="422" spans="1:26" x14ac:dyDescent="0.2">
      <c r="A422" s="94">
        <f t="shared" si="34"/>
        <v>407</v>
      </c>
      <c r="B422" s="437">
        <f t="shared" si="25"/>
        <v>0</v>
      </c>
      <c r="C422" s="438"/>
      <c r="D422" s="181"/>
      <c r="E422" s="181"/>
      <c r="F422" s="4"/>
      <c r="G422" s="60"/>
      <c r="H422" s="83"/>
      <c r="I422" s="9"/>
      <c r="J422" s="581"/>
      <c r="K422" s="362" t="str">
        <f t="shared" si="26"/>
        <v xml:space="preserve"> </v>
      </c>
      <c r="L422" s="589"/>
      <c r="M422" s="508"/>
      <c r="N422" s="508">
        <f t="shared" si="27"/>
        <v>0</v>
      </c>
      <c r="O422" s="508">
        <f t="shared" si="28"/>
        <v>0</v>
      </c>
      <c r="P422" s="508"/>
      <c r="Q422" s="508">
        <f t="shared" si="29"/>
        <v>0</v>
      </c>
      <c r="R422" s="508">
        <f t="shared" si="30"/>
        <v>0</v>
      </c>
      <c r="S422" s="508"/>
      <c r="T422" s="508"/>
      <c r="U422" s="508"/>
      <c r="V422" s="582"/>
      <c r="W422" s="10"/>
      <c r="Y422" s="49">
        <f t="shared" si="31"/>
        <v>0</v>
      </c>
      <c r="Z422" s="49">
        <f t="shared" si="32"/>
        <v>0</v>
      </c>
    </row>
    <row r="423" spans="1:26" x14ac:dyDescent="0.2">
      <c r="A423" s="94">
        <f t="shared" si="34"/>
        <v>408</v>
      </c>
      <c r="B423" s="437">
        <f t="shared" si="25"/>
        <v>0</v>
      </c>
      <c r="C423" s="438"/>
      <c r="D423" s="181"/>
      <c r="E423" s="181"/>
      <c r="F423" s="4"/>
      <c r="G423" s="60"/>
      <c r="H423" s="83"/>
      <c r="I423" s="9"/>
      <c r="J423" s="581"/>
      <c r="K423" s="362" t="str">
        <f t="shared" si="26"/>
        <v xml:space="preserve"> </v>
      </c>
      <c r="L423" s="589"/>
      <c r="M423" s="508"/>
      <c r="N423" s="508">
        <f t="shared" si="27"/>
        <v>0</v>
      </c>
      <c r="O423" s="508">
        <f t="shared" si="28"/>
        <v>0</v>
      </c>
      <c r="P423" s="508"/>
      <c r="Q423" s="508">
        <f t="shared" si="29"/>
        <v>0</v>
      </c>
      <c r="R423" s="508">
        <f t="shared" si="30"/>
        <v>0</v>
      </c>
      <c r="S423" s="508"/>
      <c r="T423" s="508"/>
      <c r="U423" s="508"/>
      <c r="V423" s="582"/>
      <c r="W423" s="10"/>
      <c r="Y423" s="49">
        <f t="shared" si="31"/>
        <v>0</v>
      </c>
      <c r="Z423" s="49">
        <f t="shared" si="32"/>
        <v>0</v>
      </c>
    </row>
    <row r="424" spans="1:26" x14ac:dyDescent="0.2">
      <c r="A424" s="94">
        <f t="shared" si="34"/>
        <v>409</v>
      </c>
      <c r="B424" s="437">
        <f t="shared" si="25"/>
        <v>0</v>
      </c>
      <c r="C424" s="438"/>
      <c r="D424" s="181"/>
      <c r="E424" s="181"/>
      <c r="F424" s="4"/>
      <c r="G424" s="60"/>
      <c r="H424" s="83"/>
      <c r="I424" s="9"/>
      <c r="J424" s="581"/>
      <c r="K424" s="362" t="str">
        <f t="shared" si="26"/>
        <v xml:space="preserve"> </v>
      </c>
      <c r="L424" s="589"/>
      <c r="M424" s="508"/>
      <c r="N424" s="508">
        <f t="shared" si="27"/>
        <v>0</v>
      </c>
      <c r="O424" s="508">
        <f t="shared" si="28"/>
        <v>0</v>
      </c>
      <c r="P424" s="508"/>
      <c r="Q424" s="508">
        <f t="shared" si="29"/>
        <v>0</v>
      </c>
      <c r="R424" s="508">
        <f t="shared" si="30"/>
        <v>0</v>
      </c>
      <c r="S424" s="508"/>
      <c r="T424" s="508"/>
      <c r="U424" s="508"/>
      <c r="V424" s="582"/>
      <c r="W424" s="10"/>
      <c r="Y424" s="49">
        <f t="shared" si="31"/>
        <v>0</v>
      </c>
      <c r="Z424" s="49">
        <f t="shared" si="32"/>
        <v>0</v>
      </c>
    </row>
    <row r="425" spans="1:26" x14ac:dyDescent="0.2">
      <c r="A425" s="94">
        <f t="shared" si="34"/>
        <v>410</v>
      </c>
      <c r="B425" s="437">
        <f t="shared" si="25"/>
        <v>0</v>
      </c>
      <c r="C425" s="438"/>
      <c r="D425" s="181"/>
      <c r="E425" s="181"/>
      <c r="F425" s="4"/>
      <c r="G425" s="60"/>
      <c r="H425" s="83"/>
      <c r="I425" s="9"/>
      <c r="J425" s="581"/>
      <c r="K425" s="362" t="str">
        <f t="shared" si="26"/>
        <v xml:space="preserve"> </v>
      </c>
      <c r="L425" s="589"/>
      <c r="M425" s="508"/>
      <c r="N425" s="508">
        <f t="shared" si="27"/>
        <v>0</v>
      </c>
      <c r="O425" s="508">
        <f t="shared" si="28"/>
        <v>0</v>
      </c>
      <c r="P425" s="508"/>
      <c r="Q425" s="508">
        <f t="shared" si="29"/>
        <v>0</v>
      </c>
      <c r="R425" s="508">
        <f t="shared" si="30"/>
        <v>0</v>
      </c>
      <c r="S425" s="508"/>
      <c r="T425" s="508"/>
      <c r="U425" s="508"/>
      <c r="V425" s="582"/>
      <c r="W425" s="10"/>
      <c r="Y425" s="49">
        <f t="shared" si="31"/>
        <v>0</v>
      </c>
      <c r="Z425" s="49">
        <f t="shared" si="32"/>
        <v>0</v>
      </c>
    </row>
    <row r="426" spans="1:26" x14ac:dyDescent="0.2">
      <c r="A426" s="94">
        <f t="shared" si="34"/>
        <v>411</v>
      </c>
      <c r="B426" s="437">
        <f t="shared" si="25"/>
        <v>0</v>
      </c>
      <c r="C426" s="438"/>
      <c r="D426" s="181"/>
      <c r="E426" s="181"/>
      <c r="F426" s="4"/>
      <c r="G426" s="60"/>
      <c r="H426" s="83"/>
      <c r="I426" s="9"/>
      <c r="J426" s="581"/>
      <c r="K426" s="362" t="str">
        <f t="shared" si="26"/>
        <v xml:space="preserve"> </v>
      </c>
      <c r="L426" s="589"/>
      <c r="M426" s="508"/>
      <c r="N426" s="508">
        <f t="shared" si="27"/>
        <v>0</v>
      </c>
      <c r="O426" s="508">
        <f t="shared" si="28"/>
        <v>0</v>
      </c>
      <c r="P426" s="508"/>
      <c r="Q426" s="508">
        <f t="shared" si="29"/>
        <v>0</v>
      </c>
      <c r="R426" s="508">
        <f t="shared" si="30"/>
        <v>0</v>
      </c>
      <c r="S426" s="508"/>
      <c r="T426" s="508"/>
      <c r="U426" s="508"/>
      <c r="V426" s="582"/>
      <c r="W426" s="10"/>
      <c r="Y426" s="49">
        <f t="shared" si="31"/>
        <v>0</v>
      </c>
      <c r="Z426" s="49">
        <f t="shared" si="32"/>
        <v>0</v>
      </c>
    </row>
    <row r="427" spans="1:26" x14ac:dyDescent="0.2">
      <c r="A427" s="94">
        <f t="shared" si="34"/>
        <v>412</v>
      </c>
      <c r="B427" s="437">
        <f t="shared" si="25"/>
        <v>0</v>
      </c>
      <c r="C427" s="438"/>
      <c r="D427" s="181"/>
      <c r="E427" s="181"/>
      <c r="F427" s="4"/>
      <c r="G427" s="60"/>
      <c r="H427" s="83"/>
      <c r="I427" s="9"/>
      <c r="J427" s="581"/>
      <c r="K427" s="362" t="str">
        <f t="shared" si="26"/>
        <v xml:space="preserve"> </v>
      </c>
      <c r="L427" s="589"/>
      <c r="M427" s="508"/>
      <c r="N427" s="508">
        <f t="shared" si="27"/>
        <v>0</v>
      </c>
      <c r="O427" s="508">
        <f t="shared" si="28"/>
        <v>0</v>
      </c>
      <c r="P427" s="508"/>
      <c r="Q427" s="508">
        <f t="shared" si="29"/>
        <v>0</v>
      </c>
      <c r="R427" s="508">
        <f t="shared" si="30"/>
        <v>0</v>
      </c>
      <c r="S427" s="508"/>
      <c r="T427" s="508"/>
      <c r="U427" s="508"/>
      <c r="V427" s="582"/>
      <c r="W427" s="10"/>
      <c r="Y427" s="49">
        <f t="shared" si="31"/>
        <v>0</v>
      </c>
      <c r="Z427" s="49">
        <f t="shared" si="32"/>
        <v>0</v>
      </c>
    </row>
    <row r="428" spans="1:26" x14ac:dyDescent="0.2">
      <c r="A428" s="94">
        <f t="shared" si="34"/>
        <v>413</v>
      </c>
      <c r="B428" s="437">
        <f t="shared" si="25"/>
        <v>0</v>
      </c>
      <c r="C428" s="438"/>
      <c r="D428" s="181"/>
      <c r="E428" s="181"/>
      <c r="F428" s="4"/>
      <c r="G428" s="60"/>
      <c r="H428" s="83"/>
      <c r="I428" s="9"/>
      <c r="J428" s="581"/>
      <c r="K428" s="362" t="str">
        <f t="shared" si="26"/>
        <v xml:space="preserve"> </v>
      </c>
      <c r="L428" s="589"/>
      <c r="M428" s="508"/>
      <c r="N428" s="508">
        <f t="shared" si="27"/>
        <v>0</v>
      </c>
      <c r="O428" s="508">
        <f t="shared" si="28"/>
        <v>0</v>
      </c>
      <c r="P428" s="508"/>
      <c r="Q428" s="508">
        <f t="shared" si="29"/>
        <v>0</v>
      </c>
      <c r="R428" s="508">
        <f t="shared" si="30"/>
        <v>0</v>
      </c>
      <c r="S428" s="508"/>
      <c r="T428" s="508"/>
      <c r="U428" s="508"/>
      <c r="V428" s="582"/>
      <c r="W428" s="10"/>
      <c r="Y428" s="49">
        <f t="shared" si="31"/>
        <v>0</v>
      </c>
      <c r="Z428" s="49">
        <f t="shared" si="32"/>
        <v>0</v>
      </c>
    </row>
    <row r="429" spans="1:26" x14ac:dyDescent="0.2">
      <c r="A429" s="94">
        <f t="shared" si="34"/>
        <v>414</v>
      </c>
      <c r="B429" s="437">
        <f t="shared" si="25"/>
        <v>0</v>
      </c>
      <c r="C429" s="438"/>
      <c r="D429" s="181"/>
      <c r="E429" s="181"/>
      <c r="F429" s="4"/>
      <c r="G429" s="60"/>
      <c r="H429" s="83"/>
      <c r="I429" s="9"/>
      <c r="J429" s="581"/>
      <c r="K429" s="362" t="str">
        <f t="shared" si="26"/>
        <v xml:space="preserve"> </v>
      </c>
      <c r="L429" s="589"/>
      <c r="M429" s="508"/>
      <c r="N429" s="508">
        <f t="shared" si="27"/>
        <v>0</v>
      </c>
      <c r="O429" s="508">
        <f t="shared" si="28"/>
        <v>0</v>
      </c>
      <c r="P429" s="508"/>
      <c r="Q429" s="508">
        <f t="shared" si="29"/>
        <v>0</v>
      </c>
      <c r="R429" s="508">
        <f t="shared" si="30"/>
        <v>0</v>
      </c>
      <c r="S429" s="508"/>
      <c r="T429" s="508"/>
      <c r="U429" s="508"/>
      <c r="V429" s="582"/>
      <c r="W429" s="10"/>
      <c r="Y429" s="49">
        <f t="shared" si="31"/>
        <v>0</v>
      </c>
      <c r="Z429" s="49">
        <f t="shared" si="32"/>
        <v>0</v>
      </c>
    </row>
    <row r="430" spans="1:26" x14ac:dyDescent="0.2">
      <c r="A430" s="94">
        <f t="shared" si="34"/>
        <v>415</v>
      </c>
      <c r="B430" s="437">
        <f t="shared" si="25"/>
        <v>0</v>
      </c>
      <c r="C430" s="438"/>
      <c r="D430" s="181"/>
      <c r="E430" s="181"/>
      <c r="F430" s="4"/>
      <c r="G430" s="60"/>
      <c r="H430" s="83"/>
      <c r="I430" s="9"/>
      <c r="J430" s="581"/>
      <c r="K430" s="362" t="str">
        <f t="shared" si="26"/>
        <v xml:space="preserve"> </v>
      </c>
      <c r="L430" s="589"/>
      <c r="M430" s="508"/>
      <c r="N430" s="508">
        <f t="shared" si="27"/>
        <v>0</v>
      </c>
      <c r="O430" s="508">
        <f t="shared" si="28"/>
        <v>0</v>
      </c>
      <c r="P430" s="508"/>
      <c r="Q430" s="508">
        <f t="shared" si="29"/>
        <v>0</v>
      </c>
      <c r="R430" s="508">
        <f t="shared" si="30"/>
        <v>0</v>
      </c>
      <c r="S430" s="508"/>
      <c r="T430" s="508"/>
      <c r="U430" s="508"/>
      <c r="V430" s="582"/>
      <c r="W430" s="10"/>
      <c r="Y430" s="49">
        <f t="shared" si="31"/>
        <v>0</v>
      </c>
      <c r="Z430" s="49">
        <f t="shared" si="32"/>
        <v>0</v>
      </c>
    </row>
    <row r="431" spans="1:26" x14ac:dyDescent="0.2">
      <c r="A431" s="94">
        <f t="shared" si="34"/>
        <v>416</v>
      </c>
      <c r="B431" s="437">
        <f t="shared" si="25"/>
        <v>0</v>
      </c>
      <c r="C431" s="438"/>
      <c r="D431" s="181"/>
      <c r="E431" s="181"/>
      <c r="F431" s="4"/>
      <c r="G431" s="60"/>
      <c r="H431" s="83"/>
      <c r="I431" s="9"/>
      <c r="J431" s="581"/>
      <c r="K431" s="362" t="str">
        <f t="shared" si="26"/>
        <v xml:space="preserve"> </v>
      </c>
      <c r="L431" s="589"/>
      <c r="M431" s="508"/>
      <c r="N431" s="508">
        <f t="shared" si="27"/>
        <v>0</v>
      </c>
      <c r="O431" s="508">
        <f t="shared" si="28"/>
        <v>0</v>
      </c>
      <c r="P431" s="508"/>
      <c r="Q431" s="508">
        <f t="shared" si="29"/>
        <v>0</v>
      </c>
      <c r="R431" s="508">
        <f t="shared" si="30"/>
        <v>0</v>
      </c>
      <c r="S431" s="508"/>
      <c r="T431" s="508"/>
      <c r="U431" s="508"/>
      <c r="V431" s="582"/>
      <c r="W431" s="10"/>
      <c r="Y431" s="49">
        <f t="shared" si="31"/>
        <v>0</v>
      </c>
      <c r="Z431" s="49">
        <f t="shared" si="32"/>
        <v>0</v>
      </c>
    </row>
    <row r="432" spans="1:26" x14ac:dyDescent="0.2">
      <c r="A432" s="94">
        <f t="shared" si="34"/>
        <v>417</v>
      </c>
      <c r="B432" s="437">
        <f t="shared" si="25"/>
        <v>0</v>
      </c>
      <c r="C432" s="438"/>
      <c r="D432" s="181"/>
      <c r="E432" s="181"/>
      <c r="F432" s="4"/>
      <c r="G432" s="60"/>
      <c r="H432" s="83"/>
      <c r="I432" s="9"/>
      <c r="J432" s="581"/>
      <c r="K432" s="362" t="str">
        <f t="shared" si="26"/>
        <v xml:space="preserve"> </v>
      </c>
      <c r="L432" s="589"/>
      <c r="M432" s="508"/>
      <c r="N432" s="508">
        <f t="shared" si="27"/>
        <v>0</v>
      </c>
      <c r="O432" s="508">
        <f t="shared" si="28"/>
        <v>0</v>
      </c>
      <c r="P432" s="508"/>
      <c r="Q432" s="508">
        <f t="shared" si="29"/>
        <v>0</v>
      </c>
      <c r="R432" s="508">
        <f t="shared" si="30"/>
        <v>0</v>
      </c>
      <c r="S432" s="508"/>
      <c r="T432" s="508"/>
      <c r="U432" s="508"/>
      <c r="V432" s="582"/>
      <c r="W432" s="10"/>
      <c r="Y432" s="49">
        <f t="shared" si="31"/>
        <v>0</v>
      </c>
      <c r="Z432" s="49">
        <f t="shared" si="32"/>
        <v>0</v>
      </c>
    </row>
    <row r="433" spans="1:26" x14ac:dyDescent="0.2">
      <c r="A433" s="94">
        <f t="shared" si="34"/>
        <v>418</v>
      </c>
      <c r="B433" s="437">
        <f t="shared" si="25"/>
        <v>0</v>
      </c>
      <c r="C433" s="438"/>
      <c r="D433" s="181"/>
      <c r="E433" s="181"/>
      <c r="F433" s="4"/>
      <c r="G433" s="60"/>
      <c r="H433" s="83"/>
      <c r="I433" s="9"/>
      <c r="J433" s="581"/>
      <c r="K433" s="362" t="str">
        <f t="shared" si="26"/>
        <v xml:space="preserve"> </v>
      </c>
      <c r="L433" s="589"/>
      <c r="M433" s="508"/>
      <c r="N433" s="508">
        <f t="shared" si="27"/>
        <v>0</v>
      </c>
      <c r="O433" s="508">
        <f t="shared" si="28"/>
        <v>0</v>
      </c>
      <c r="P433" s="508"/>
      <c r="Q433" s="508">
        <f t="shared" si="29"/>
        <v>0</v>
      </c>
      <c r="R433" s="508">
        <f t="shared" si="30"/>
        <v>0</v>
      </c>
      <c r="S433" s="508"/>
      <c r="T433" s="508"/>
      <c r="U433" s="508"/>
      <c r="V433" s="582"/>
      <c r="W433" s="10"/>
      <c r="Y433" s="49">
        <f t="shared" si="31"/>
        <v>0</v>
      </c>
      <c r="Z433" s="49">
        <f t="shared" si="32"/>
        <v>0</v>
      </c>
    </row>
    <row r="434" spans="1:26" x14ac:dyDescent="0.2">
      <c r="A434" s="94">
        <f t="shared" si="34"/>
        <v>419</v>
      </c>
      <c r="B434" s="437">
        <f t="shared" si="25"/>
        <v>0</v>
      </c>
      <c r="C434" s="438"/>
      <c r="D434" s="181"/>
      <c r="E434" s="181"/>
      <c r="F434" s="4"/>
      <c r="G434" s="60"/>
      <c r="H434" s="83"/>
      <c r="I434" s="9"/>
      <c r="J434" s="581"/>
      <c r="K434" s="362" t="str">
        <f t="shared" si="26"/>
        <v xml:space="preserve"> </v>
      </c>
      <c r="L434" s="589"/>
      <c r="M434" s="508"/>
      <c r="N434" s="508">
        <f t="shared" si="27"/>
        <v>0</v>
      </c>
      <c r="O434" s="508">
        <f t="shared" si="28"/>
        <v>0</v>
      </c>
      <c r="P434" s="508"/>
      <c r="Q434" s="508">
        <f t="shared" si="29"/>
        <v>0</v>
      </c>
      <c r="R434" s="508">
        <f t="shared" si="30"/>
        <v>0</v>
      </c>
      <c r="S434" s="508"/>
      <c r="T434" s="508"/>
      <c r="U434" s="508"/>
      <c r="V434" s="582"/>
      <c r="W434" s="10"/>
      <c r="Y434" s="49">
        <f t="shared" si="31"/>
        <v>0</v>
      </c>
      <c r="Z434" s="49">
        <f t="shared" si="32"/>
        <v>0</v>
      </c>
    </row>
    <row r="435" spans="1:26" x14ac:dyDescent="0.2">
      <c r="A435" s="94">
        <f t="shared" si="34"/>
        <v>420</v>
      </c>
      <c r="B435" s="437">
        <f t="shared" si="25"/>
        <v>0</v>
      </c>
      <c r="C435" s="438"/>
      <c r="D435" s="181"/>
      <c r="E435" s="181"/>
      <c r="F435" s="4"/>
      <c r="G435" s="60"/>
      <c r="H435" s="83"/>
      <c r="I435" s="9"/>
      <c r="J435" s="581"/>
      <c r="K435" s="362" t="str">
        <f t="shared" si="26"/>
        <v xml:space="preserve"> </v>
      </c>
      <c r="L435" s="589"/>
      <c r="M435" s="508"/>
      <c r="N435" s="508">
        <f t="shared" si="27"/>
        <v>0</v>
      </c>
      <c r="O435" s="508">
        <f t="shared" si="28"/>
        <v>0</v>
      </c>
      <c r="P435" s="508"/>
      <c r="Q435" s="508">
        <f t="shared" si="29"/>
        <v>0</v>
      </c>
      <c r="R435" s="508">
        <f t="shared" si="30"/>
        <v>0</v>
      </c>
      <c r="S435" s="508"/>
      <c r="T435" s="508"/>
      <c r="U435" s="508"/>
      <c r="V435" s="582"/>
      <c r="W435" s="10"/>
      <c r="Y435" s="49">
        <f t="shared" si="31"/>
        <v>0</v>
      </c>
      <c r="Z435" s="49">
        <f t="shared" si="32"/>
        <v>0</v>
      </c>
    </row>
    <row r="436" spans="1:26" x14ac:dyDescent="0.2">
      <c r="A436" s="94">
        <f t="shared" si="34"/>
        <v>421</v>
      </c>
      <c r="B436" s="437">
        <f t="shared" si="25"/>
        <v>0</v>
      </c>
      <c r="C436" s="438"/>
      <c r="D436" s="181"/>
      <c r="E436" s="181"/>
      <c r="F436" s="4"/>
      <c r="G436" s="60"/>
      <c r="H436" s="83"/>
      <c r="I436" s="9"/>
      <c r="J436" s="581"/>
      <c r="K436" s="362" t="str">
        <f t="shared" si="26"/>
        <v xml:space="preserve"> </v>
      </c>
      <c r="L436" s="589"/>
      <c r="M436" s="508"/>
      <c r="N436" s="508">
        <f t="shared" si="27"/>
        <v>0</v>
      </c>
      <c r="O436" s="508">
        <f t="shared" si="28"/>
        <v>0</v>
      </c>
      <c r="P436" s="508"/>
      <c r="Q436" s="508">
        <f t="shared" si="29"/>
        <v>0</v>
      </c>
      <c r="R436" s="508">
        <f t="shared" si="30"/>
        <v>0</v>
      </c>
      <c r="S436" s="508"/>
      <c r="T436" s="508"/>
      <c r="U436" s="508"/>
      <c r="V436" s="582"/>
      <c r="W436" s="10"/>
      <c r="Y436" s="49">
        <f t="shared" si="31"/>
        <v>0</v>
      </c>
      <c r="Z436" s="49">
        <f t="shared" si="32"/>
        <v>0</v>
      </c>
    </row>
    <row r="437" spans="1:26" x14ac:dyDescent="0.2">
      <c r="A437" s="94">
        <f t="shared" si="34"/>
        <v>422</v>
      </c>
      <c r="B437" s="437">
        <f t="shared" si="25"/>
        <v>0</v>
      </c>
      <c r="C437" s="438"/>
      <c r="D437" s="181"/>
      <c r="E437" s="181"/>
      <c r="F437" s="4"/>
      <c r="G437" s="60"/>
      <c r="H437" s="83"/>
      <c r="I437" s="9"/>
      <c r="J437" s="581"/>
      <c r="K437" s="362" t="str">
        <f t="shared" si="26"/>
        <v xml:space="preserve"> </v>
      </c>
      <c r="L437" s="589"/>
      <c r="M437" s="508"/>
      <c r="N437" s="508">
        <f t="shared" si="27"/>
        <v>0</v>
      </c>
      <c r="O437" s="508">
        <f t="shared" si="28"/>
        <v>0</v>
      </c>
      <c r="P437" s="508"/>
      <c r="Q437" s="508">
        <f t="shared" si="29"/>
        <v>0</v>
      </c>
      <c r="R437" s="508">
        <f t="shared" si="30"/>
        <v>0</v>
      </c>
      <c r="S437" s="508"/>
      <c r="T437" s="508"/>
      <c r="U437" s="508"/>
      <c r="V437" s="582"/>
      <c r="W437" s="10"/>
      <c r="Y437" s="49">
        <f t="shared" si="31"/>
        <v>0</v>
      </c>
      <c r="Z437" s="49">
        <f t="shared" si="32"/>
        <v>0</v>
      </c>
    </row>
    <row r="438" spans="1:26" x14ac:dyDescent="0.2">
      <c r="A438" s="94">
        <f t="shared" si="34"/>
        <v>423</v>
      </c>
      <c r="B438" s="437">
        <f t="shared" si="25"/>
        <v>0</v>
      </c>
      <c r="C438" s="438"/>
      <c r="D438" s="181"/>
      <c r="E438" s="181"/>
      <c r="F438" s="4"/>
      <c r="G438" s="60"/>
      <c r="H438" s="83"/>
      <c r="I438" s="9"/>
      <c r="J438" s="581"/>
      <c r="K438" s="362" t="str">
        <f t="shared" si="26"/>
        <v xml:space="preserve"> </v>
      </c>
      <c r="L438" s="589"/>
      <c r="M438" s="508"/>
      <c r="N438" s="508">
        <f t="shared" si="27"/>
        <v>0</v>
      </c>
      <c r="O438" s="508">
        <f t="shared" si="28"/>
        <v>0</v>
      </c>
      <c r="P438" s="508"/>
      <c r="Q438" s="508">
        <f t="shared" si="29"/>
        <v>0</v>
      </c>
      <c r="R438" s="508">
        <f t="shared" si="30"/>
        <v>0</v>
      </c>
      <c r="S438" s="508"/>
      <c r="T438" s="508"/>
      <c r="U438" s="508"/>
      <c r="V438" s="582"/>
      <c r="W438" s="10"/>
      <c r="Y438" s="49">
        <f t="shared" si="31"/>
        <v>0</v>
      </c>
      <c r="Z438" s="49">
        <f t="shared" si="32"/>
        <v>0</v>
      </c>
    </row>
    <row r="439" spans="1:26" x14ac:dyDescent="0.2">
      <c r="A439" s="94">
        <f t="shared" si="34"/>
        <v>424</v>
      </c>
      <c r="B439" s="437">
        <f t="shared" si="25"/>
        <v>0</v>
      </c>
      <c r="C439" s="438"/>
      <c r="D439" s="181"/>
      <c r="E439" s="181"/>
      <c r="F439" s="4"/>
      <c r="G439" s="60"/>
      <c r="H439" s="83"/>
      <c r="I439" s="9"/>
      <c r="J439" s="581"/>
      <c r="K439" s="362" t="str">
        <f t="shared" si="26"/>
        <v xml:space="preserve"> </v>
      </c>
      <c r="L439" s="589"/>
      <c r="M439" s="508"/>
      <c r="N439" s="508">
        <f t="shared" si="27"/>
        <v>0</v>
      </c>
      <c r="O439" s="508">
        <f t="shared" si="28"/>
        <v>0</v>
      </c>
      <c r="P439" s="508"/>
      <c r="Q439" s="508">
        <f t="shared" si="29"/>
        <v>0</v>
      </c>
      <c r="R439" s="508">
        <f t="shared" si="30"/>
        <v>0</v>
      </c>
      <c r="S439" s="508"/>
      <c r="T439" s="508"/>
      <c r="U439" s="508"/>
      <c r="V439" s="582"/>
      <c r="W439" s="10"/>
      <c r="Y439" s="49">
        <f t="shared" si="31"/>
        <v>0</v>
      </c>
      <c r="Z439" s="49">
        <f t="shared" si="32"/>
        <v>0</v>
      </c>
    </row>
    <row r="440" spans="1:26" x14ac:dyDescent="0.2">
      <c r="A440" s="94">
        <f t="shared" si="34"/>
        <v>425</v>
      </c>
      <c r="B440" s="437">
        <f t="shared" si="25"/>
        <v>0</v>
      </c>
      <c r="C440" s="438"/>
      <c r="D440" s="181"/>
      <c r="E440" s="181"/>
      <c r="F440" s="4"/>
      <c r="G440" s="60"/>
      <c r="H440" s="83"/>
      <c r="I440" s="9"/>
      <c r="J440" s="581"/>
      <c r="K440" s="362" t="str">
        <f t="shared" si="26"/>
        <v xml:space="preserve"> </v>
      </c>
      <c r="L440" s="589"/>
      <c r="M440" s="508"/>
      <c r="N440" s="508">
        <f t="shared" si="27"/>
        <v>0</v>
      </c>
      <c r="O440" s="508">
        <f t="shared" si="28"/>
        <v>0</v>
      </c>
      <c r="P440" s="508"/>
      <c r="Q440" s="508">
        <f t="shared" si="29"/>
        <v>0</v>
      </c>
      <c r="R440" s="508">
        <f t="shared" si="30"/>
        <v>0</v>
      </c>
      <c r="S440" s="508"/>
      <c r="T440" s="508"/>
      <c r="U440" s="508"/>
      <c r="V440" s="582"/>
      <c r="W440" s="10"/>
      <c r="Y440" s="49">
        <f t="shared" si="31"/>
        <v>0</v>
      </c>
      <c r="Z440" s="49">
        <f t="shared" si="32"/>
        <v>0</v>
      </c>
    </row>
    <row r="441" spans="1:26" x14ac:dyDescent="0.2">
      <c r="A441" s="94">
        <f t="shared" si="34"/>
        <v>426</v>
      </c>
      <c r="B441" s="437">
        <f t="shared" si="25"/>
        <v>0</v>
      </c>
      <c r="C441" s="438"/>
      <c r="D441" s="181"/>
      <c r="E441" s="181"/>
      <c r="F441" s="4"/>
      <c r="G441" s="60"/>
      <c r="H441" s="83"/>
      <c r="I441" s="9"/>
      <c r="J441" s="581"/>
      <c r="K441" s="362" t="str">
        <f t="shared" si="26"/>
        <v xml:space="preserve"> </v>
      </c>
      <c r="L441" s="589"/>
      <c r="M441" s="508"/>
      <c r="N441" s="508">
        <f t="shared" si="27"/>
        <v>0</v>
      </c>
      <c r="O441" s="508">
        <f t="shared" si="28"/>
        <v>0</v>
      </c>
      <c r="P441" s="508"/>
      <c r="Q441" s="508">
        <f t="shared" si="29"/>
        <v>0</v>
      </c>
      <c r="R441" s="508">
        <f t="shared" si="30"/>
        <v>0</v>
      </c>
      <c r="S441" s="508"/>
      <c r="T441" s="508"/>
      <c r="U441" s="508"/>
      <c r="V441" s="582"/>
      <c r="W441" s="10"/>
      <c r="Y441" s="49">
        <f t="shared" si="31"/>
        <v>0</v>
      </c>
      <c r="Z441" s="49">
        <f t="shared" si="32"/>
        <v>0</v>
      </c>
    </row>
    <row r="442" spans="1:26" x14ac:dyDescent="0.2">
      <c r="A442" s="94">
        <f t="shared" si="34"/>
        <v>427</v>
      </c>
      <c r="B442" s="437">
        <f t="shared" si="25"/>
        <v>0</v>
      </c>
      <c r="C442" s="438"/>
      <c r="D442" s="181"/>
      <c r="E442" s="181"/>
      <c r="F442" s="4"/>
      <c r="G442" s="60"/>
      <c r="H442" s="83"/>
      <c r="I442" s="9"/>
      <c r="J442" s="581"/>
      <c r="K442" s="362" t="str">
        <f t="shared" si="26"/>
        <v xml:space="preserve"> </v>
      </c>
      <c r="L442" s="589"/>
      <c r="M442" s="508"/>
      <c r="N442" s="508">
        <f t="shared" si="27"/>
        <v>0</v>
      </c>
      <c r="O442" s="508">
        <f t="shared" si="28"/>
        <v>0</v>
      </c>
      <c r="P442" s="508"/>
      <c r="Q442" s="508">
        <f t="shared" si="29"/>
        <v>0</v>
      </c>
      <c r="R442" s="508">
        <f t="shared" si="30"/>
        <v>0</v>
      </c>
      <c r="S442" s="508"/>
      <c r="T442" s="508"/>
      <c r="U442" s="508"/>
      <c r="V442" s="582"/>
      <c r="W442" s="10"/>
      <c r="Y442" s="49">
        <f t="shared" si="31"/>
        <v>0</v>
      </c>
      <c r="Z442" s="49">
        <f t="shared" si="32"/>
        <v>0</v>
      </c>
    </row>
    <row r="443" spans="1:26" x14ac:dyDescent="0.2">
      <c r="A443" s="94">
        <f t="shared" si="34"/>
        <v>428</v>
      </c>
      <c r="B443" s="437">
        <f t="shared" si="25"/>
        <v>0</v>
      </c>
      <c r="C443" s="438"/>
      <c r="D443" s="181"/>
      <c r="E443" s="181"/>
      <c r="F443" s="4"/>
      <c r="G443" s="60"/>
      <c r="H443" s="83"/>
      <c r="I443" s="9"/>
      <c r="J443" s="581"/>
      <c r="K443" s="362" t="str">
        <f t="shared" si="26"/>
        <v xml:space="preserve"> </v>
      </c>
      <c r="L443" s="589"/>
      <c r="M443" s="508"/>
      <c r="N443" s="508">
        <f t="shared" si="27"/>
        <v>0</v>
      </c>
      <c r="O443" s="508">
        <f t="shared" si="28"/>
        <v>0</v>
      </c>
      <c r="P443" s="508"/>
      <c r="Q443" s="508">
        <f t="shared" si="29"/>
        <v>0</v>
      </c>
      <c r="R443" s="508">
        <f t="shared" si="30"/>
        <v>0</v>
      </c>
      <c r="S443" s="508"/>
      <c r="T443" s="508"/>
      <c r="U443" s="508"/>
      <c r="V443" s="582"/>
      <c r="W443" s="10"/>
      <c r="Y443" s="49">
        <f t="shared" si="31"/>
        <v>0</v>
      </c>
      <c r="Z443" s="49">
        <f t="shared" si="32"/>
        <v>0</v>
      </c>
    </row>
    <row r="444" spans="1:26" x14ac:dyDescent="0.2">
      <c r="A444" s="94">
        <f t="shared" si="34"/>
        <v>429</v>
      </c>
      <c r="B444" s="437">
        <f t="shared" si="25"/>
        <v>0</v>
      </c>
      <c r="C444" s="438"/>
      <c r="D444" s="181"/>
      <c r="E444" s="181"/>
      <c r="F444" s="4"/>
      <c r="G444" s="60"/>
      <c r="H444" s="83"/>
      <c r="I444" s="9"/>
      <c r="J444" s="581"/>
      <c r="K444" s="362" t="str">
        <f t="shared" si="26"/>
        <v xml:space="preserve"> </v>
      </c>
      <c r="L444" s="589"/>
      <c r="M444" s="508"/>
      <c r="N444" s="508">
        <f t="shared" si="27"/>
        <v>0</v>
      </c>
      <c r="O444" s="508">
        <f t="shared" si="28"/>
        <v>0</v>
      </c>
      <c r="P444" s="508"/>
      <c r="Q444" s="508">
        <f t="shared" si="29"/>
        <v>0</v>
      </c>
      <c r="R444" s="508">
        <f t="shared" si="30"/>
        <v>0</v>
      </c>
      <c r="S444" s="508"/>
      <c r="T444" s="508"/>
      <c r="U444" s="508"/>
      <c r="V444" s="582"/>
      <c r="W444" s="10"/>
      <c r="Y444" s="49">
        <f t="shared" si="31"/>
        <v>0</v>
      </c>
      <c r="Z444" s="49">
        <f t="shared" si="32"/>
        <v>0</v>
      </c>
    </row>
    <row r="445" spans="1:26" x14ac:dyDescent="0.2">
      <c r="A445" s="94">
        <f t="shared" si="34"/>
        <v>430</v>
      </c>
      <c r="B445" s="437">
        <f t="shared" si="25"/>
        <v>0</v>
      </c>
      <c r="C445" s="438"/>
      <c r="D445" s="181"/>
      <c r="E445" s="181"/>
      <c r="F445" s="4"/>
      <c r="G445" s="60"/>
      <c r="H445" s="83"/>
      <c r="I445" s="9"/>
      <c r="J445" s="581"/>
      <c r="K445" s="362" t="str">
        <f t="shared" si="26"/>
        <v xml:space="preserve"> </v>
      </c>
      <c r="L445" s="589"/>
      <c r="M445" s="508"/>
      <c r="N445" s="508">
        <f t="shared" si="27"/>
        <v>0</v>
      </c>
      <c r="O445" s="508">
        <f t="shared" si="28"/>
        <v>0</v>
      </c>
      <c r="P445" s="508"/>
      <c r="Q445" s="508">
        <f t="shared" si="29"/>
        <v>0</v>
      </c>
      <c r="R445" s="508">
        <f t="shared" si="30"/>
        <v>0</v>
      </c>
      <c r="S445" s="508"/>
      <c r="T445" s="508"/>
      <c r="U445" s="508"/>
      <c r="V445" s="582"/>
      <c r="W445" s="10"/>
      <c r="Y445" s="49">
        <f t="shared" si="31"/>
        <v>0</v>
      </c>
      <c r="Z445" s="49">
        <f t="shared" si="32"/>
        <v>0</v>
      </c>
    </row>
    <row r="446" spans="1:26" x14ac:dyDescent="0.2">
      <c r="A446" s="94">
        <f t="shared" si="34"/>
        <v>431</v>
      </c>
      <c r="B446" s="437">
        <f t="shared" si="25"/>
        <v>0</v>
      </c>
      <c r="C446" s="438"/>
      <c r="D446" s="181"/>
      <c r="E446" s="181"/>
      <c r="F446" s="4"/>
      <c r="G446" s="60"/>
      <c r="H446" s="83"/>
      <c r="I446" s="9"/>
      <c r="J446" s="581"/>
      <c r="K446" s="362" t="str">
        <f t="shared" si="26"/>
        <v xml:space="preserve"> </v>
      </c>
      <c r="L446" s="589"/>
      <c r="M446" s="508"/>
      <c r="N446" s="508">
        <f t="shared" si="27"/>
        <v>0</v>
      </c>
      <c r="O446" s="508">
        <f t="shared" si="28"/>
        <v>0</v>
      </c>
      <c r="P446" s="508"/>
      <c r="Q446" s="508">
        <f t="shared" si="29"/>
        <v>0</v>
      </c>
      <c r="R446" s="508">
        <f t="shared" si="30"/>
        <v>0</v>
      </c>
      <c r="S446" s="508"/>
      <c r="T446" s="508"/>
      <c r="U446" s="508"/>
      <c r="V446" s="582"/>
      <c r="W446" s="10"/>
      <c r="Y446" s="49">
        <f t="shared" si="31"/>
        <v>0</v>
      </c>
      <c r="Z446" s="49">
        <f t="shared" si="32"/>
        <v>0</v>
      </c>
    </row>
    <row r="447" spans="1:26" x14ac:dyDescent="0.2">
      <c r="A447" s="94">
        <f t="shared" si="34"/>
        <v>432</v>
      </c>
      <c r="B447" s="437">
        <f t="shared" si="25"/>
        <v>0</v>
      </c>
      <c r="C447" s="438"/>
      <c r="D447" s="181"/>
      <c r="E447" s="181"/>
      <c r="F447" s="4"/>
      <c r="G447" s="60"/>
      <c r="H447" s="83"/>
      <c r="I447" s="9"/>
      <c r="J447" s="581"/>
      <c r="K447" s="362" t="str">
        <f t="shared" si="26"/>
        <v xml:space="preserve"> </v>
      </c>
      <c r="L447" s="589"/>
      <c r="M447" s="508"/>
      <c r="N447" s="508">
        <f t="shared" si="27"/>
        <v>0</v>
      </c>
      <c r="O447" s="508">
        <f t="shared" si="28"/>
        <v>0</v>
      </c>
      <c r="P447" s="508"/>
      <c r="Q447" s="508">
        <f t="shared" si="29"/>
        <v>0</v>
      </c>
      <c r="R447" s="508">
        <f t="shared" si="30"/>
        <v>0</v>
      </c>
      <c r="S447" s="508"/>
      <c r="T447" s="508"/>
      <c r="U447" s="508"/>
      <c r="V447" s="582"/>
      <c r="W447" s="10"/>
      <c r="Y447" s="49">
        <f t="shared" si="31"/>
        <v>0</v>
      </c>
      <c r="Z447" s="49">
        <f t="shared" si="32"/>
        <v>0</v>
      </c>
    </row>
    <row r="448" spans="1:26" x14ac:dyDescent="0.2">
      <c r="A448" s="94">
        <f t="shared" si="34"/>
        <v>433</v>
      </c>
      <c r="B448" s="437">
        <f t="shared" si="25"/>
        <v>0</v>
      </c>
      <c r="C448" s="438"/>
      <c r="D448" s="181"/>
      <c r="E448" s="181"/>
      <c r="F448" s="4"/>
      <c r="G448" s="60"/>
      <c r="H448" s="83"/>
      <c r="I448" s="9"/>
      <c r="J448" s="581"/>
      <c r="K448" s="362" t="str">
        <f t="shared" si="26"/>
        <v xml:space="preserve"> </v>
      </c>
      <c r="L448" s="589"/>
      <c r="M448" s="508"/>
      <c r="N448" s="508">
        <f t="shared" si="27"/>
        <v>0</v>
      </c>
      <c r="O448" s="508">
        <f t="shared" si="28"/>
        <v>0</v>
      </c>
      <c r="P448" s="508"/>
      <c r="Q448" s="508">
        <f t="shared" si="29"/>
        <v>0</v>
      </c>
      <c r="R448" s="508">
        <f t="shared" si="30"/>
        <v>0</v>
      </c>
      <c r="S448" s="508"/>
      <c r="T448" s="508"/>
      <c r="U448" s="508"/>
      <c r="V448" s="582"/>
      <c r="W448" s="10"/>
      <c r="Y448" s="49">
        <f t="shared" si="31"/>
        <v>0</v>
      </c>
      <c r="Z448" s="49">
        <f t="shared" si="32"/>
        <v>0</v>
      </c>
    </row>
    <row r="449" spans="1:26" x14ac:dyDescent="0.2">
      <c r="A449" s="94">
        <f t="shared" si="34"/>
        <v>434</v>
      </c>
      <c r="B449" s="437">
        <f t="shared" si="25"/>
        <v>0</v>
      </c>
      <c r="C449" s="438"/>
      <c r="D449" s="181"/>
      <c r="E449" s="181"/>
      <c r="F449" s="4"/>
      <c r="G449" s="60"/>
      <c r="H449" s="83"/>
      <c r="I449" s="9"/>
      <c r="J449" s="581"/>
      <c r="K449" s="362" t="str">
        <f t="shared" si="26"/>
        <v xml:space="preserve"> </v>
      </c>
      <c r="L449" s="589"/>
      <c r="M449" s="508"/>
      <c r="N449" s="508">
        <f t="shared" si="27"/>
        <v>0</v>
      </c>
      <c r="O449" s="508">
        <f t="shared" si="28"/>
        <v>0</v>
      </c>
      <c r="P449" s="508"/>
      <c r="Q449" s="508">
        <f t="shared" si="29"/>
        <v>0</v>
      </c>
      <c r="R449" s="508">
        <f t="shared" si="30"/>
        <v>0</v>
      </c>
      <c r="S449" s="508"/>
      <c r="T449" s="508"/>
      <c r="U449" s="508"/>
      <c r="V449" s="582"/>
      <c r="W449" s="10"/>
      <c r="Y449" s="49">
        <f t="shared" si="31"/>
        <v>0</v>
      </c>
      <c r="Z449" s="49">
        <f t="shared" si="32"/>
        <v>0</v>
      </c>
    </row>
    <row r="450" spans="1:26" x14ac:dyDescent="0.2">
      <c r="A450" s="94">
        <f t="shared" si="34"/>
        <v>435</v>
      </c>
      <c r="B450" s="437">
        <f t="shared" si="25"/>
        <v>0</v>
      </c>
      <c r="C450" s="438"/>
      <c r="D450" s="181"/>
      <c r="E450" s="181"/>
      <c r="F450" s="4"/>
      <c r="G450" s="60"/>
      <c r="H450" s="83"/>
      <c r="I450" s="9"/>
      <c r="J450" s="581"/>
      <c r="K450" s="362" t="str">
        <f t="shared" si="26"/>
        <v xml:space="preserve"> </v>
      </c>
      <c r="L450" s="589"/>
      <c r="M450" s="508"/>
      <c r="N450" s="508">
        <f t="shared" si="27"/>
        <v>0</v>
      </c>
      <c r="O450" s="508">
        <f t="shared" si="28"/>
        <v>0</v>
      </c>
      <c r="P450" s="508"/>
      <c r="Q450" s="508">
        <f t="shared" si="29"/>
        <v>0</v>
      </c>
      <c r="R450" s="508">
        <f t="shared" si="30"/>
        <v>0</v>
      </c>
      <c r="S450" s="508"/>
      <c r="T450" s="508"/>
      <c r="U450" s="508"/>
      <c r="V450" s="582"/>
      <c r="W450" s="10"/>
      <c r="Y450" s="49">
        <f t="shared" si="31"/>
        <v>0</v>
      </c>
      <c r="Z450" s="49">
        <f t="shared" si="32"/>
        <v>0</v>
      </c>
    </row>
    <row r="451" spans="1:26" x14ac:dyDescent="0.2">
      <c r="A451" s="94">
        <f t="shared" si="34"/>
        <v>436</v>
      </c>
      <c r="B451" s="437">
        <f t="shared" si="25"/>
        <v>0</v>
      </c>
      <c r="C451" s="438"/>
      <c r="D451" s="181"/>
      <c r="E451" s="181"/>
      <c r="F451" s="4"/>
      <c r="G451" s="60"/>
      <c r="H451" s="83"/>
      <c r="I451" s="9"/>
      <c r="J451" s="581"/>
      <c r="K451" s="362" t="str">
        <f t="shared" si="26"/>
        <v xml:space="preserve"> </v>
      </c>
      <c r="L451" s="589"/>
      <c r="M451" s="508"/>
      <c r="N451" s="508">
        <f t="shared" si="27"/>
        <v>0</v>
      </c>
      <c r="O451" s="508">
        <f t="shared" si="28"/>
        <v>0</v>
      </c>
      <c r="P451" s="508"/>
      <c r="Q451" s="508">
        <f t="shared" si="29"/>
        <v>0</v>
      </c>
      <c r="R451" s="508">
        <f t="shared" si="30"/>
        <v>0</v>
      </c>
      <c r="S451" s="508"/>
      <c r="T451" s="508"/>
      <c r="U451" s="508"/>
      <c r="V451" s="582"/>
      <c r="W451" s="10"/>
      <c r="Y451" s="49">
        <f t="shared" si="31"/>
        <v>0</v>
      </c>
      <c r="Z451" s="49">
        <f t="shared" si="32"/>
        <v>0</v>
      </c>
    </row>
    <row r="452" spans="1:26" x14ac:dyDescent="0.2">
      <c r="A452" s="94">
        <f t="shared" si="34"/>
        <v>437</v>
      </c>
      <c r="B452" s="437">
        <f t="shared" si="25"/>
        <v>0</v>
      </c>
      <c r="C452" s="438"/>
      <c r="D452" s="181"/>
      <c r="E452" s="181"/>
      <c r="F452" s="4"/>
      <c r="G452" s="60"/>
      <c r="H452" s="83"/>
      <c r="I452" s="9"/>
      <c r="J452" s="581"/>
      <c r="K452" s="362" t="str">
        <f t="shared" si="26"/>
        <v xml:space="preserve"> </v>
      </c>
      <c r="L452" s="589"/>
      <c r="M452" s="508"/>
      <c r="N452" s="508">
        <f t="shared" si="27"/>
        <v>0</v>
      </c>
      <c r="O452" s="508">
        <f t="shared" si="28"/>
        <v>0</v>
      </c>
      <c r="P452" s="508"/>
      <c r="Q452" s="508">
        <f t="shared" si="29"/>
        <v>0</v>
      </c>
      <c r="R452" s="508">
        <f t="shared" si="30"/>
        <v>0</v>
      </c>
      <c r="S452" s="508"/>
      <c r="T452" s="508"/>
      <c r="U452" s="508"/>
      <c r="V452" s="582"/>
      <c r="W452" s="10"/>
      <c r="Y452" s="49">
        <f t="shared" si="31"/>
        <v>0</v>
      </c>
      <c r="Z452" s="49">
        <f t="shared" si="32"/>
        <v>0</v>
      </c>
    </row>
    <row r="453" spans="1:26" x14ac:dyDescent="0.2">
      <c r="A453" s="94">
        <f t="shared" si="34"/>
        <v>438</v>
      </c>
      <c r="B453" s="437">
        <f t="shared" si="25"/>
        <v>0</v>
      </c>
      <c r="C453" s="438"/>
      <c r="D453" s="181"/>
      <c r="E453" s="181"/>
      <c r="F453" s="4"/>
      <c r="G453" s="60"/>
      <c r="H453" s="83"/>
      <c r="I453" s="9"/>
      <c r="J453" s="581"/>
      <c r="K453" s="362" t="str">
        <f t="shared" si="26"/>
        <v xml:space="preserve"> </v>
      </c>
      <c r="L453" s="589"/>
      <c r="M453" s="508"/>
      <c r="N453" s="508">
        <f t="shared" si="27"/>
        <v>0</v>
      </c>
      <c r="O453" s="508">
        <f t="shared" si="28"/>
        <v>0</v>
      </c>
      <c r="P453" s="508"/>
      <c r="Q453" s="508">
        <f t="shared" si="29"/>
        <v>0</v>
      </c>
      <c r="R453" s="508">
        <f t="shared" si="30"/>
        <v>0</v>
      </c>
      <c r="S453" s="508"/>
      <c r="T453" s="508"/>
      <c r="U453" s="508"/>
      <c r="V453" s="582"/>
      <c r="W453" s="10"/>
      <c r="Y453" s="49">
        <f t="shared" si="31"/>
        <v>0</v>
      </c>
      <c r="Z453" s="49">
        <f t="shared" si="32"/>
        <v>0</v>
      </c>
    </row>
    <row r="454" spans="1:26" x14ac:dyDescent="0.2">
      <c r="A454" s="94">
        <f t="shared" si="34"/>
        <v>439</v>
      </c>
      <c r="B454" s="437">
        <f t="shared" si="25"/>
        <v>0</v>
      </c>
      <c r="C454" s="438"/>
      <c r="D454" s="181"/>
      <c r="E454" s="181"/>
      <c r="F454" s="4"/>
      <c r="G454" s="60"/>
      <c r="H454" s="83"/>
      <c r="I454" s="9"/>
      <c r="J454" s="581"/>
      <c r="K454" s="362" t="str">
        <f t="shared" si="26"/>
        <v xml:space="preserve"> </v>
      </c>
      <c r="L454" s="589"/>
      <c r="M454" s="508"/>
      <c r="N454" s="508">
        <f t="shared" si="27"/>
        <v>0</v>
      </c>
      <c r="O454" s="508">
        <f t="shared" si="28"/>
        <v>0</v>
      </c>
      <c r="P454" s="508"/>
      <c r="Q454" s="508">
        <f t="shared" si="29"/>
        <v>0</v>
      </c>
      <c r="R454" s="508">
        <f t="shared" si="30"/>
        <v>0</v>
      </c>
      <c r="S454" s="508"/>
      <c r="T454" s="508"/>
      <c r="U454" s="508"/>
      <c r="V454" s="582"/>
      <c r="W454" s="10"/>
      <c r="Y454" s="49">
        <f t="shared" si="31"/>
        <v>0</v>
      </c>
      <c r="Z454" s="49">
        <f t="shared" si="32"/>
        <v>0</v>
      </c>
    </row>
    <row r="455" spans="1:26" x14ac:dyDescent="0.2">
      <c r="A455" s="94">
        <f t="shared" si="34"/>
        <v>440</v>
      </c>
      <c r="B455" s="437">
        <f t="shared" si="25"/>
        <v>0</v>
      </c>
      <c r="C455" s="438"/>
      <c r="D455" s="181"/>
      <c r="E455" s="181"/>
      <c r="F455" s="4"/>
      <c r="G455" s="60"/>
      <c r="H455" s="83"/>
      <c r="I455" s="9"/>
      <c r="J455" s="581"/>
      <c r="K455" s="362" t="str">
        <f t="shared" si="26"/>
        <v xml:space="preserve"> </v>
      </c>
      <c r="L455" s="589"/>
      <c r="M455" s="508"/>
      <c r="N455" s="508">
        <f t="shared" si="27"/>
        <v>0</v>
      </c>
      <c r="O455" s="508">
        <f t="shared" si="28"/>
        <v>0</v>
      </c>
      <c r="P455" s="508"/>
      <c r="Q455" s="508">
        <f t="shared" si="29"/>
        <v>0</v>
      </c>
      <c r="R455" s="508">
        <f t="shared" si="30"/>
        <v>0</v>
      </c>
      <c r="S455" s="508"/>
      <c r="T455" s="508"/>
      <c r="U455" s="508"/>
      <c r="V455" s="582"/>
      <c r="W455" s="10"/>
      <c r="Y455" s="49">
        <f t="shared" si="31"/>
        <v>0</v>
      </c>
      <c r="Z455" s="49">
        <f t="shared" si="32"/>
        <v>0</v>
      </c>
    </row>
    <row r="456" spans="1:26" x14ac:dyDescent="0.2">
      <c r="A456" s="94">
        <f t="shared" si="34"/>
        <v>441</v>
      </c>
      <c r="B456" s="437">
        <f t="shared" si="25"/>
        <v>0</v>
      </c>
      <c r="C456" s="438"/>
      <c r="D456" s="181"/>
      <c r="E456" s="181"/>
      <c r="F456" s="4"/>
      <c r="G456" s="60"/>
      <c r="H456" s="83"/>
      <c r="I456" s="9"/>
      <c r="J456" s="581"/>
      <c r="K456" s="362" t="str">
        <f t="shared" si="26"/>
        <v xml:space="preserve"> </v>
      </c>
      <c r="L456" s="589"/>
      <c r="M456" s="508"/>
      <c r="N456" s="508">
        <f t="shared" si="27"/>
        <v>0</v>
      </c>
      <c r="O456" s="508">
        <f t="shared" si="28"/>
        <v>0</v>
      </c>
      <c r="P456" s="508"/>
      <c r="Q456" s="508">
        <f t="shared" si="29"/>
        <v>0</v>
      </c>
      <c r="R456" s="508">
        <f t="shared" si="30"/>
        <v>0</v>
      </c>
      <c r="S456" s="508"/>
      <c r="T456" s="508"/>
      <c r="U456" s="508"/>
      <c r="V456" s="582"/>
      <c r="W456" s="10"/>
      <c r="Y456" s="49">
        <f t="shared" si="31"/>
        <v>0</v>
      </c>
      <c r="Z456" s="49">
        <f t="shared" si="32"/>
        <v>0</v>
      </c>
    </row>
    <row r="457" spans="1:26" x14ac:dyDescent="0.2">
      <c r="A457" s="94">
        <f t="shared" si="34"/>
        <v>442</v>
      </c>
      <c r="B457" s="437">
        <f t="shared" ref="B457:B459" si="35">IF(ISBLANK(E457),0,VLOOKUP(TRIM(E457),AllVarieties,4,FALSE))</f>
        <v>0</v>
      </c>
      <c r="C457" s="438"/>
      <c r="D457" s="181"/>
      <c r="E457" s="181"/>
      <c r="F457" s="4"/>
      <c r="G457" s="60"/>
      <c r="H457" s="83"/>
      <c r="I457" s="9"/>
      <c r="J457" s="581"/>
      <c r="K457" s="362" t="str">
        <f t="shared" si="26"/>
        <v xml:space="preserve"> </v>
      </c>
      <c r="L457" s="589"/>
      <c r="M457" s="508"/>
      <c r="N457" s="508">
        <f t="shared" si="27"/>
        <v>0</v>
      </c>
      <c r="O457" s="508">
        <f t="shared" si="28"/>
        <v>0</v>
      </c>
      <c r="P457" s="508"/>
      <c r="Q457" s="508">
        <f t="shared" si="29"/>
        <v>0</v>
      </c>
      <c r="R457" s="508">
        <f t="shared" si="30"/>
        <v>0</v>
      </c>
      <c r="S457" s="508"/>
      <c r="T457" s="508"/>
      <c r="U457" s="508"/>
      <c r="V457" s="582"/>
      <c r="W457" s="10"/>
      <c r="Y457" s="49">
        <f t="shared" si="31"/>
        <v>0</v>
      </c>
      <c r="Z457" s="49">
        <f t="shared" si="32"/>
        <v>0</v>
      </c>
    </row>
    <row r="458" spans="1:26" x14ac:dyDescent="0.2">
      <c r="A458" s="94">
        <f t="shared" si="34"/>
        <v>443</v>
      </c>
      <c r="B458" s="437">
        <f t="shared" si="35"/>
        <v>0</v>
      </c>
      <c r="C458" s="438"/>
      <c r="D458" s="181"/>
      <c r="E458" s="181"/>
      <c r="F458" s="4"/>
      <c r="G458" s="60"/>
      <c r="H458" s="83"/>
      <c r="I458" s="9"/>
      <c r="J458" s="581"/>
      <c r="K458" s="362" t="str">
        <f t="shared" ref="K458:K459" si="36">IF(+J458=0," ", IF(+J458=1," ","ERROR"))</f>
        <v xml:space="preserve"> </v>
      </c>
      <c r="L458" s="589"/>
      <c r="M458" s="508"/>
      <c r="N458" s="508">
        <f t="shared" ref="N458:N459" si="37">IF(ISNA(+B458),1,0)</f>
        <v>0</v>
      </c>
      <c r="O458" s="508">
        <f t="shared" ref="O458:O459" si="38">IF(ISERR(+B458),1,0)</f>
        <v>0</v>
      </c>
      <c r="P458" s="508"/>
      <c r="Q458" s="508">
        <f t="shared" ref="Q458:Q459" si="39">IF(+J458=1,0,+G458)</f>
        <v>0</v>
      </c>
      <c r="R458" s="508">
        <f t="shared" ref="R458:R459" si="40">IF(ISBLANK(V458), IF(+J458=1, 1, 0))</f>
        <v>0</v>
      </c>
      <c r="S458" s="508"/>
      <c r="T458" s="508"/>
      <c r="U458" s="508"/>
      <c r="V458" s="582"/>
      <c r="W458" s="10"/>
      <c r="Y458" s="49">
        <f t="shared" ref="Y458:Y459" si="41">+G458-J458*G458</f>
        <v>0</v>
      </c>
      <c r="Z458" s="49">
        <f t="shared" ref="Z458:Z459" si="42">+G458*J458</f>
        <v>0</v>
      </c>
    </row>
    <row r="459" spans="1:26" x14ac:dyDescent="0.2">
      <c r="A459" s="94">
        <f t="shared" si="34"/>
        <v>444</v>
      </c>
      <c r="B459" s="437">
        <f t="shared" si="35"/>
        <v>0</v>
      </c>
      <c r="C459" s="438"/>
      <c r="D459" s="181"/>
      <c r="E459" s="181"/>
      <c r="F459" s="4"/>
      <c r="G459" s="60"/>
      <c r="H459" s="83"/>
      <c r="I459" s="9"/>
      <c r="J459" s="581"/>
      <c r="K459" s="362" t="str">
        <f t="shared" si="36"/>
        <v xml:space="preserve"> </v>
      </c>
      <c r="L459" s="589"/>
      <c r="M459" s="508"/>
      <c r="N459" s="508">
        <f t="shared" si="37"/>
        <v>0</v>
      </c>
      <c r="O459" s="508">
        <f t="shared" si="38"/>
        <v>0</v>
      </c>
      <c r="P459" s="508"/>
      <c r="Q459" s="508">
        <f t="shared" si="39"/>
        <v>0</v>
      </c>
      <c r="R459" s="508">
        <f t="shared" si="40"/>
        <v>0</v>
      </c>
      <c r="S459" s="508"/>
      <c r="T459" s="508"/>
      <c r="U459" s="508"/>
      <c r="V459" s="582"/>
      <c r="W459" s="10"/>
      <c r="Y459" s="49">
        <f t="shared" si="41"/>
        <v>0</v>
      </c>
      <c r="Z459" s="49">
        <f t="shared" si="42"/>
        <v>0</v>
      </c>
    </row>
    <row r="460" spans="1:26" x14ac:dyDescent="0.2">
      <c r="A460" s="94">
        <f t="shared" si="8"/>
        <v>445</v>
      </c>
      <c r="B460" s="437">
        <f t="shared" si="25"/>
        <v>0</v>
      </c>
      <c r="C460" s="438"/>
      <c r="D460" s="181"/>
      <c r="E460" s="181"/>
      <c r="F460" s="4"/>
      <c r="G460" s="60"/>
      <c r="H460" s="83"/>
      <c r="I460" s="9"/>
      <c r="J460" s="581"/>
      <c r="K460" s="362" t="str">
        <f t="shared" si="26"/>
        <v xml:space="preserve"> </v>
      </c>
      <c r="L460" s="589"/>
      <c r="M460" s="508"/>
      <c r="N460" s="508">
        <f t="shared" si="27"/>
        <v>0</v>
      </c>
      <c r="O460" s="508">
        <f t="shared" si="28"/>
        <v>0</v>
      </c>
      <c r="P460" s="508"/>
      <c r="Q460" s="508">
        <f t="shared" si="29"/>
        <v>0</v>
      </c>
      <c r="R460" s="508">
        <f t="shared" si="30"/>
        <v>0</v>
      </c>
      <c r="S460" s="508"/>
      <c r="T460" s="508"/>
      <c r="U460" s="508"/>
      <c r="V460" s="582"/>
      <c r="W460" s="10"/>
      <c r="Y460" s="49">
        <f t="shared" si="31"/>
        <v>0</v>
      </c>
      <c r="Z460" s="49">
        <f t="shared" si="32"/>
        <v>0</v>
      </c>
    </row>
    <row r="461" spans="1:26" x14ac:dyDescent="0.2">
      <c r="A461" s="94">
        <f t="shared" si="8"/>
        <v>446</v>
      </c>
      <c r="B461" s="437">
        <f t="shared" si="25"/>
        <v>0</v>
      </c>
      <c r="C461" s="438"/>
      <c r="D461" s="181"/>
      <c r="E461" s="181"/>
      <c r="F461" s="4"/>
      <c r="G461" s="60"/>
      <c r="H461" s="83"/>
      <c r="I461" s="9"/>
      <c r="J461" s="581"/>
      <c r="K461" s="362" t="str">
        <f t="shared" si="26"/>
        <v xml:space="preserve"> </v>
      </c>
      <c r="L461" s="589"/>
      <c r="M461" s="508"/>
      <c r="N461" s="508">
        <f t="shared" si="27"/>
        <v>0</v>
      </c>
      <c r="O461" s="508">
        <f t="shared" si="28"/>
        <v>0</v>
      </c>
      <c r="P461" s="508"/>
      <c r="Q461" s="508">
        <f t="shared" si="29"/>
        <v>0</v>
      </c>
      <c r="R461" s="508">
        <f t="shared" si="30"/>
        <v>0</v>
      </c>
      <c r="S461" s="508"/>
      <c r="T461" s="508"/>
      <c r="U461" s="508"/>
      <c r="V461" s="582"/>
      <c r="W461" s="10"/>
      <c r="Y461" s="49">
        <f t="shared" si="31"/>
        <v>0</v>
      </c>
      <c r="Z461" s="49">
        <f t="shared" si="32"/>
        <v>0</v>
      </c>
    </row>
    <row r="462" spans="1:26" x14ac:dyDescent="0.2">
      <c r="A462" s="94">
        <f t="shared" ref="A462:A511" si="43">ROW()-Q1cline</f>
        <v>447</v>
      </c>
      <c r="B462" s="437">
        <f t="shared" ref="B462:B511" si="44">IF(ISBLANK(E462),0,VLOOKUP(TRIM(E462),AllVarieties,4,FALSE))</f>
        <v>0</v>
      </c>
      <c r="C462" s="438"/>
      <c r="D462" s="181"/>
      <c r="E462" s="181"/>
      <c r="F462" s="4"/>
      <c r="G462" s="60"/>
      <c r="H462" s="83"/>
      <c r="I462" s="9"/>
      <c r="J462" s="581"/>
      <c r="K462" s="362" t="str">
        <f t="shared" ref="K462:K511" si="45">IF(+J462=0," ", IF(+J462=1," ","ERROR"))</f>
        <v xml:space="preserve"> </v>
      </c>
      <c r="L462" s="589"/>
      <c r="M462" s="508"/>
      <c r="N462" s="508">
        <f t="shared" ref="N462:N511" si="46">IF(ISNA(+B462),1,0)</f>
        <v>0</v>
      </c>
      <c r="O462" s="508">
        <f t="shared" ref="O462:O511" si="47">IF(ISERR(+B462),1,0)</f>
        <v>0</v>
      </c>
      <c r="P462" s="508"/>
      <c r="Q462" s="508">
        <f t="shared" ref="Q462:Q511" si="48">IF(+J462=1,0,+G462)</f>
        <v>0</v>
      </c>
      <c r="R462" s="508">
        <f t="shared" ref="R462:R511" si="49">IF(ISBLANK(V462), IF(+J462=1, 1, 0))</f>
        <v>0</v>
      </c>
      <c r="S462" s="508"/>
      <c r="T462" s="508"/>
      <c r="U462" s="508"/>
      <c r="V462" s="582"/>
      <c r="W462" s="10"/>
      <c r="Y462" s="49">
        <f t="shared" ref="Y462:Y511" si="50">+G462-J462*G462</f>
        <v>0</v>
      </c>
      <c r="Z462" s="49">
        <f t="shared" ref="Z462:Z511" si="51">+G462*J462</f>
        <v>0</v>
      </c>
    </row>
    <row r="463" spans="1:26" x14ac:dyDescent="0.2">
      <c r="A463" s="94">
        <f t="shared" si="43"/>
        <v>448</v>
      </c>
      <c r="B463" s="437">
        <f t="shared" si="44"/>
        <v>0</v>
      </c>
      <c r="C463" s="438"/>
      <c r="D463" s="181"/>
      <c r="E463" s="181"/>
      <c r="F463" s="4"/>
      <c r="G463" s="60"/>
      <c r="H463" s="83"/>
      <c r="I463" s="9"/>
      <c r="J463" s="581"/>
      <c r="K463" s="362" t="str">
        <f t="shared" si="45"/>
        <v xml:space="preserve"> </v>
      </c>
      <c r="L463" s="589"/>
      <c r="M463" s="508"/>
      <c r="N463" s="508">
        <f t="shared" si="46"/>
        <v>0</v>
      </c>
      <c r="O463" s="508">
        <f t="shared" si="47"/>
        <v>0</v>
      </c>
      <c r="P463" s="508"/>
      <c r="Q463" s="508">
        <f t="shared" si="48"/>
        <v>0</v>
      </c>
      <c r="R463" s="508">
        <f t="shared" si="49"/>
        <v>0</v>
      </c>
      <c r="S463" s="508"/>
      <c r="T463" s="508"/>
      <c r="U463" s="508"/>
      <c r="V463" s="582"/>
      <c r="W463" s="10"/>
      <c r="Y463" s="49">
        <f t="shared" si="50"/>
        <v>0</v>
      </c>
      <c r="Z463" s="49">
        <f t="shared" si="51"/>
        <v>0</v>
      </c>
    </row>
    <row r="464" spans="1:26" x14ac:dyDescent="0.2">
      <c r="A464" s="94">
        <f t="shared" si="43"/>
        <v>449</v>
      </c>
      <c r="B464" s="437">
        <f t="shared" si="44"/>
        <v>0</v>
      </c>
      <c r="C464" s="438"/>
      <c r="D464" s="181"/>
      <c r="E464" s="181"/>
      <c r="F464" s="4"/>
      <c r="G464" s="60"/>
      <c r="H464" s="83"/>
      <c r="I464" s="9"/>
      <c r="J464" s="581"/>
      <c r="K464" s="362" t="str">
        <f t="shared" si="45"/>
        <v xml:space="preserve"> </v>
      </c>
      <c r="L464" s="589"/>
      <c r="M464" s="508"/>
      <c r="N464" s="508">
        <f t="shared" si="46"/>
        <v>0</v>
      </c>
      <c r="O464" s="508">
        <f t="shared" si="47"/>
        <v>0</v>
      </c>
      <c r="P464" s="508"/>
      <c r="Q464" s="508">
        <f t="shared" si="48"/>
        <v>0</v>
      </c>
      <c r="R464" s="508">
        <f t="shared" si="49"/>
        <v>0</v>
      </c>
      <c r="S464" s="508"/>
      <c r="T464" s="508"/>
      <c r="U464" s="508"/>
      <c r="V464" s="582"/>
      <c r="W464" s="10"/>
      <c r="Y464" s="49">
        <f t="shared" si="50"/>
        <v>0</v>
      </c>
      <c r="Z464" s="49">
        <f t="shared" si="51"/>
        <v>0</v>
      </c>
    </row>
    <row r="465" spans="1:26" x14ac:dyDescent="0.2">
      <c r="A465" s="94">
        <f t="shared" si="43"/>
        <v>450</v>
      </c>
      <c r="B465" s="437">
        <f t="shared" si="44"/>
        <v>0</v>
      </c>
      <c r="C465" s="438"/>
      <c r="D465" s="181"/>
      <c r="E465" s="181"/>
      <c r="F465" s="4"/>
      <c r="G465" s="60"/>
      <c r="H465" s="83"/>
      <c r="I465" s="9"/>
      <c r="J465" s="581"/>
      <c r="K465" s="362" t="str">
        <f t="shared" si="45"/>
        <v xml:space="preserve"> </v>
      </c>
      <c r="L465" s="589"/>
      <c r="M465" s="508"/>
      <c r="N465" s="508">
        <f t="shared" si="46"/>
        <v>0</v>
      </c>
      <c r="O465" s="508">
        <f t="shared" si="47"/>
        <v>0</v>
      </c>
      <c r="P465" s="508"/>
      <c r="Q465" s="508">
        <f t="shared" si="48"/>
        <v>0</v>
      </c>
      <c r="R465" s="508">
        <f t="shared" si="49"/>
        <v>0</v>
      </c>
      <c r="S465" s="508"/>
      <c r="T465" s="508"/>
      <c r="U465" s="508"/>
      <c r="V465" s="582"/>
      <c r="W465" s="10"/>
      <c r="Y465" s="49">
        <f t="shared" si="50"/>
        <v>0</v>
      </c>
      <c r="Z465" s="49">
        <f t="shared" si="51"/>
        <v>0</v>
      </c>
    </row>
    <row r="466" spans="1:26" x14ac:dyDescent="0.2">
      <c r="A466" s="94">
        <f t="shared" si="43"/>
        <v>451</v>
      </c>
      <c r="B466" s="437">
        <f t="shared" si="44"/>
        <v>0</v>
      </c>
      <c r="C466" s="438"/>
      <c r="D466" s="181"/>
      <c r="E466" s="181"/>
      <c r="F466" s="4"/>
      <c r="G466" s="60"/>
      <c r="H466" s="83"/>
      <c r="I466" s="9"/>
      <c r="J466" s="581"/>
      <c r="K466" s="362" t="str">
        <f t="shared" si="45"/>
        <v xml:space="preserve"> </v>
      </c>
      <c r="L466" s="589"/>
      <c r="M466" s="508"/>
      <c r="N466" s="508">
        <f t="shared" si="46"/>
        <v>0</v>
      </c>
      <c r="O466" s="508">
        <f t="shared" si="47"/>
        <v>0</v>
      </c>
      <c r="P466" s="508"/>
      <c r="Q466" s="508">
        <f t="shared" si="48"/>
        <v>0</v>
      </c>
      <c r="R466" s="508">
        <f t="shared" si="49"/>
        <v>0</v>
      </c>
      <c r="S466" s="508"/>
      <c r="T466" s="508"/>
      <c r="U466" s="508"/>
      <c r="V466" s="582"/>
      <c r="W466" s="10"/>
      <c r="Y466" s="49">
        <f t="shared" si="50"/>
        <v>0</v>
      </c>
      <c r="Z466" s="49">
        <f t="shared" si="51"/>
        <v>0</v>
      </c>
    </row>
    <row r="467" spans="1:26" x14ac:dyDescent="0.2">
      <c r="A467" s="94">
        <f t="shared" si="43"/>
        <v>452</v>
      </c>
      <c r="B467" s="437">
        <f t="shared" si="44"/>
        <v>0</v>
      </c>
      <c r="C467" s="438"/>
      <c r="D467" s="181"/>
      <c r="E467" s="181"/>
      <c r="F467" s="4"/>
      <c r="G467" s="60"/>
      <c r="H467" s="83"/>
      <c r="I467" s="9"/>
      <c r="J467" s="581"/>
      <c r="K467" s="362" t="str">
        <f t="shared" si="45"/>
        <v xml:space="preserve"> </v>
      </c>
      <c r="L467" s="589"/>
      <c r="M467" s="508"/>
      <c r="N467" s="508">
        <f t="shared" si="46"/>
        <v>0</v>
      </c>
      <c r="O467" s="508">
        <f t="shared" si="47"/>
        <v>0</v>
      </c>
      <c r="P467" s="508"/>
      <c r="Q467" s="508">
        <f t="shared" si="48"/>
        <v>0</v>
      </c>
      <c r="R467" s="508">
        <f t="shared" si="49"/>
        <v>0</v>
      </c>
      <c r="S467" s="508"/>
      <c r="T467" s="508"/>
      <c r="U467" s="508"/>
      <c r="V467" s="582"/>
      <c r="W467" s="10"/>
      <c r="Y467" s="49">
        <f t="shared" si="50"/>
        <v>0</v>
      </c>
      <c r="Z467" s="49">
        <f t="shared" si="51"/>
        <v>0</v>
      </c>
    </row>
    <row r="468" spans="1:26" x14ac:dyDescent="0.2">
      <c r="A468" s="94">
        <f t="shared" si="43"/>
        <v>453</v>
      </c>
      <c r="B468" s="437">
        <f t="shared" si="44"/>
        <v>0</v>
      </c>
      <c r="C468" s="438"/>
      <c r="D468" s="181"/>
      <c r="E468" s="181"/>
      <c r="F468" s="4"/>
      <c r="G468" s="60"/>
      <c r="H468" s="83"/>
      <c r="I468" s="9"/>
      <c r="J468" s="581"/>
      <c r="K468" s="362" t="str">
        <f t="shared" si="45"/>
        <v xml:space="preserve"> </v>
      </c>
      <c r="L468" s="589"/>
      <c r="M468" s="508"/>
      <c r="N468" s="508">
        <f t="shared" si="46"/>
        <v>0</v>
      </c>
      <c r="O468" s="508">
        <f t="shared" si="47"/>
        <v>0</v>
      </c>
      <c r="P468" s="508"/>
      <c r="Q468" s="508">
        <f t="shared" si="48"/>
        <v>0</v>
      </c>
      <c r="R468" s="508">
        <f t="shared" si="49"/>
        <v>0</v>
      </c>
      <c r="S468" s="508"/>
      <c r="T468" s="508"/>
      <c r="U468" s="508"/>
      <c r="V468" s="582"/>
      <c r="W468" s="10"/>
      <c r="Y468" s="49">
        <f t="shared" si="50"/>
        <v>0</v>
      </c>
      <c r="Z468" s="49">
        <f t="shared" si="51"/>
        <v>0</v>
      </c>
    </row>
    <row r="469" spans="1:26" x14ac:dyDescent="0.2">
      <c r="A469" s="94">
        <f t="shared" si="43"/>
        <v>454</v>
      </c>
      <c r="B469" s="437">
        <f t="shared" si="44"/>
        <v>0</v>
      </c>
      <c r="C469" s="438"/>
      <c r="D469" s="181"/>
      <c r="E469" s="181"/>
      <c r="F469" s="4"/>
      <c r="G469" s="60"/>
      <c r="H469" s="83"/>
      <c r="I469" s="9"/>
      <c r="J469" s="581"/>
      <c r="K469" s="362" t="str">
        <f t="shared" si="45"/>
        <v xml:space="preserve"> </v>
      </c>
      <c r="L469" s="589"/>
      <c r="M469" s="508"/>
      <c r="N469" s="508">
        <f t="shared" si="46"/>
        <v>0</v>
      </c>
      <c r="O469" s="508">
        <f t="shared" si="47"/>
        <v>0</v>
      </c>
      <c r="P469" s="508"/>
      <c r="Q469" s="508">
        <f t="shared" si="48"/>
        <v>0</v>
      </c>
      <c r="R469" s="508">
        <f t="shared" si="49"/>
        <v>0</v>
      </c>
      <c r="S469" s="508"/>
      <c r="T469" s="508"/>
      <c r="U469" s="508"/>
      <c r="V469" s="582"/>
      <c r="W469" s="10"/>
      <c r="Y469" s="49">
        <f t="shared" si="50"/>
        <v>0</v>
      </c>
      <c r="Z469" s="49">
        <f t="shared" si="51"/>
        <v>0</v>
      </c>
    </row>
    <row r="470" spans="1:26" x14ac:dyDescent="0.2">
      <c r="A470" s="94">
        <f t="shared" si="43"/>
        <v>455</v>
      </c>
      <c r="B470" s="437">
        <f t="shared" si="44"/>
        <v>0</v>
      </c>
      <c r="C470" s="438"/>
      <c r="D470" s="181"/>
      <c r="E470" s="181"/>
      <c r="F470" s="4"/>
      <c r="G470" s="60"/>
      <c r="H470" s="83"/>
      <c r="I470" s="9"/>
      <c r="J470" s="581"/>
      <c r="K470" s="362" t="str">
        <f t="shared" si="45"/>
        <v xml:space="preserve"> </v>
      </c>
      <c r="L470" s="589"/>
      <c r="M470" s="508"/>
      <c r="N470" s="508">
        <f t="shared" si="46"/>
        <v>0</v>
      </c>
      <c r="O470" s="508">
        <f t="shared" si="47"/>
        <v>0</v>
      </c>
      <c r="P470" s="508"/>
      <c r="Q470" s="508">
        <f t="shared" si="48"/>
        <v>0</v>
      </c>
      <c r="R470" s="508">
        <f t="shared" si="49"/>
        <v>0</v>
      </c>
      <c r="S470" s="508"/>
      <c r="T470" s="508"/>
      <c r="U470" s="508"/>
      <c r="V470" s="582"/>
      <c r="W470" s="10"/>
      <c r="Y470" s="49">
        <f t="shared" si="50"/>
        <v>0</v>
      </c>
      <c r="Z470" s="49">
        <f t="shared" si="51"/>
        <v>0</v>
      </c>
    </row>
    <row r="471" spans="1:26" x14ac:dyDescent="0.2">
      <c r="A471" s="94">
        <f t="shared" si="43"/>
        <v>456</v>
      </c>
      <c r="B471" s="437">
        <f t="shared" si="44"/>
        <v>0</v>
      </c>
      <c r="C471" s="438"/>
      <c r="D471" s="181"/>
      <c r="E471" s="181"/>
      <c r="F471" s="4"/>
      <c r="G471" s="60"/>
      <c r="H471" s="83"/>
      <c r="I471" s="9"/>
      <c r="J471" s="581"/>
      <c r="K471" s="362" t="str">
        <f t="shared" si="45"/>
        <v xml:space="preserve"> </v>
      </c>
      <c r="L471" s="589"/>
      <c r="M471" s="508"/>
      <c r="N471" s="508">
        <f t="shared" si="46"/>
        <v>0</v>
      </c>
      <c r="O471" s="508">
        <f t="shared" si="47"/>
        <v>0</v>
      </c>
      <c r="P471" s="508"/>
      <c r="Q471" s="508">
        <f t="shared" si="48"/>
        <v>0</v>
      </c>
      <c r="R471" s="508">
        <f t="shared" si="49"/>
        <v>0</v>
      </c>
      <c r="S471" s="508"/>
      <c r="T471" s="508"/>
      <c r="U471" s="508"/>
      <c r="V471" s="582"/>
      <c r="W471" s="10"/>
      <c r="Y471" s="49">
        <f t="shared" si="50"/>
        <v>0</v>
      </c>
      <c r="Z471" s="49">
        <f t="shared" si="51"/>
        <v>0</v>
      </c>
    </row>
    <row r="472" spans="1:26" x14ac:dyDescent="0.2">
      <c r="A472" s="94">
        <f t="shared" si="43"/>
        <v>457</v>
      </c>
      <c r="B472" s="437">
        <f t="shared" si="44"/>
        <v>0</v>
      </c>
      <c r="C472" s="438"/>
      <c r="D472" s="181"/>
      <c r="E472" s="181"/>
      <c r="F472" s="4"/>
      <c r="G472" s="60"/>
      <c r="H472" s="83"/>
      <c r="I472" s="9"/>
      <c r="J472" s="581"/>
      <c r="K472" s="362" t="str">
        <f t="shared" si="45"/>
        <v xml:space="preserve"> </v>
      </c>
      <c r="L472" s="589"/>
      <c r="M472" s="508"/>
      <c r="N472" s="508">
        <f t="shared" si="46"/>
        <v>0</v>
      </c>
      <c r="O472" s="508">
        <f t="shared" si="47"/>
        <v>0</v>
      </c>
      <c r="P472" s="508"/>
      <c r="Q472" s="508">
        <f t="shared" si="48"/>
        <v>0</v>
      </c>
      <c r="R472" s="508">
        <f t="shared" si="49"/>
        <v>0</v>
      </c>
      <c r="S472" s="508"/>
      <c r="T472" s="508"/>
      <c r="U472" s="508"/>
      <c r="V472" s="582"/>
      <c r="W472" s="10"/>
      <c r="Y472" s="49">
        <f t="shared" si="50"/>
        <v>0</v>
      </c>
      <c r="Z472" s="49">
        <f t="shared" si="51"/>
        <v>0</v>
      </c>
    </row>
    <row r="473" spans="1:26" x14ac:dyDescent="0.2">
      <c r="A473" s="94">
        <f t="shared" si="43"/>
        <v>458</v>
      </c>
      <c r="B473" s="437">
        <f t="shared" si="44"/>
        <v>0</v>
      </c>
      <c r="C473" s="438"/>
      <c r="D473" s="181"/>
      <c r="E473" s="181"/>
      <c r="F473" s="4"/>
      <c r="G473" s="60"/>
      <c r="H473" s="83"/>
      <c r="I473" s="9"/>
      <c r="J473" s="581"/>
      <c r="K473" s="362" t="str">
        <f t="shared" si="45"/>
        <v xml:space="preserve"> </v>
      </c>
      <c r="L473" s="589"/>
      <c r="M473" s="508"/>
      <c r="N473" s="508">
        <f t="shared" si="46"/>
        <v>0</v>
      </c>
      <c r="O473" s="508">
        <f t="shared" si="47"/>
        <v>0</v>
      </c>
      <c r="P473" s="508"/>
      <c r="Q473" s="508">
        <f t="shared" si="48"/>
        <v>0</v>
      </c>
      <c r="R473" s="508">
        <f t="shared" si="49"/>
        <v>0</v>
      </c>
      <c r="S473" s="508"/>
      <c r="T473" s="508"/>
      <c r="U473" s="508"/>
      <c r="V473" s="582"/>
      <c r="W473" s="10"/>
      <c r="Y473" s="49">
        <f t="shared" si="50"/>
        <v>0</v>
      </c>
      <c r="Z473" s="49">
        <f t="shared" si="51"/>
        <v>0</v>
      </c>
    </row>
    <row r="474" spans="1:26" x14ac:dyDescent="0.2">
      <c r="A474" s="94">
        <f t="shared" si="43"/>
        <v>459</v>
      </c>
      <c r="B474" s="437">
        <f t="shared" si="44"/>
        <v>0</v>
      </c>
      <c r="C474" s="438"/>
      <c r="D474" s="181"/>
      <c r="E474" s="181"/>
      <c r="F474" s="4"/>
      <c r="G474" s="60"/>
      <c r="H474" s="83"/>
      <c r="I474" s="9"/>
      <c r="J474" s="581"/>
      <c r="K474" s="362" t="str">
        <f t="shared" si="45"/>
        <v xml:space="preserve"> </v>
      </c>
      <c r="L474" s="589"/>
      <c r="M474" s="508"/>
      <c r="N474" s="508">
        <f t="shared" si="46"/>
        <v>0</v>
      </c>
      <c r="O474" s="508">
        <f t="shared" si="47"/>
        <v>0</v>
      </c>
      <c r="P474" s="508"/>
      <c r="Q474" s="508">
        <f t="shared" si="48"/>
        <v>0</v>
      </c>
      <c r="R474" s="508">
        <f t="shared" si="49"/>
        <v>0</v>
      </c>
      <c r="S474" s="508"/>
      <c r="T474" s="508"/>
      <c r="U474" s="508"/>
      <c r="V474" s="582"/>
      <c r="W474" s="10"/>
      <c r="Y474" s="49">
        <f t="shared" si="50"/>
        <v>0</v>
      </c>
      <c r="Z474" s="49">
        <f t="shared" si="51"/>
        <v>0</v>
      </c>
    </row>
    <row r="475" spans="1:26" x14ac:dyDescent="0.2">
      <c r="A475" s="94">
        <f t="shared" si="43"/>
        <v>460</v>
      </c>
      <c r="B475" s="437">
        <f t="shared" si="44"/>
        <v>0</v>
      </c>
      <c r="C475" s="438"/>
      <c r="D475" s="181"/>
      <c r="E475" s="181"/>
      <c r="F475" s="4"/>
      <c r="G475" s="60"/>
      <c r="H475" s="83"/>
      <c r="I475" s="9"/>
      <c r="J475" s="581"/>
      <c r="K475" s="362" t="str">
        <f t="shared" si="45"/>
        <v xml:space="preserve"> </v>
      </c>
      <c r="L475" s="589"/>
      <c r="M475" s="508"/>
      <c r="N475" s="508">
        <f t="shared" si="46"/>
        <v>0</v>
      </c>
      <c r="O475" s="508">
        <f t="shared" si="47"/>
        <v>0</v>
      </c>
      <c r="P475" s="508"/>
      <c r="Q475" s="508">
        <f t="shared" si="48"/>
        <v>0</v>
      </c>
      <c r="R475" s="508">
        <f t="shared" si="49"/>
        <v>0</v>
      </c>
      <c r="S475" s="508"/>
      <c r="T475" s="508"/>
      <c r="U475" s="508"/>
      <c r="V475" s="582"/>
      <c r="W475" s="10"/>
      <c r="Y475" s="49">
        <f t="shared" si="50"/>
        <v>0</v>
      </c>
      <c r="Z475" s="49">
        <f t="shared" si="51"/>
        <v>0</v>
      </c>
    </row>
    <row r="476" spans="1:26" x14ac:dyDescent="0.2">
      <c r="A476" s="94">
        <f t="shared" si="43"/>
        <v>461</v>
      </c>
      <c r="B476" s="437">
        <f t="shared" si="44"/>
        <v>0</v>
      </c>
      <c r="C476" s="438"/>
      <c r="D476" s="181"/>
      <c r="E476" s="181"/>
      <c r="F476" s="4"/>
      <c r="G476" s="60"/>
      <c r="H476" s="83"/>
      <c r="I476" s="9"/>
      <c r="J476" s="581"/>
      <c r="K476" s="362" t="str">
        <f t="shared" si="45"/>
        <v xml:space="preserve"> </v>
      </c>
      <c r="L476" s="589"/>
      <c r="M476" s="508"/>
      <c r="N476" s="508">
        <f t="shared" si="46"/>
        <v>0</v>
      </c>
      <c r="O476" s="508">
        <f t="shared" si="47"/>
        <v>0</v>
      </c>
      <c r="P476" s="508"/>
      <c r="Q476" s="508">
        <f t="shared" si="48"/>
        <v>0</v>
      </c>
      <c r="R476" s="508">
        <f t="shared" si="49"/>
        <v>0</v>
      </c>
      <c r="S476" s="508"/>
      <c r="T476" s="508"/>
      <c r="U476" s="508"/>
      <c r="V476" s="582"/>
      <c r="W476" s="10"/>
      <c r="Y476" s="49">
        <f t="shared" si="50"/>
        <v>0</v>
      </c>
      <c r="Z476" s="49">
        <f t="shared" si="51"/>
        <v>0</v>
      </c>
    </row>
    <row r="477" spans="1:26" x14ac:dyDescent="0.2">
      <c r="A477" s="94">
        <f t="shared" si="43"/>
        <v>462</v>
      </c>
      <c r="B477" s="437">
        <f t="shared" si="44"/>
        <v>0</v>
      </c>
      <c r="C477" s="438"/>
      <c r="D477" s="181"/>
      <c r="E477" s="181"/>
      <c r="F477" s="4"/>
      <c r="G477" s="60"/>
      <c r="H477" s="83"/>
      <c r="I477" s="9"/>
      <c r="J477" s="581"/>
      <c r="K477" s="362" t="str">
        <f t="shared" si="45"/>
        <v xml:space="preserve"> </v>
      </c>
      <c r="L477" s="589"/>
      <c r="M477" s="508"/>
      <c r="N477" s="508">
        <f t="shared" si="46"/>
        <v>0</v>
      </c>
      <c r="O477" s="508">
        <f t="shared" si="47"/>
        <v>0</v>
      </c>
      <c r="P477" s="508"/>
      <c r="Q477" s="508">
        <f t="shared" si="48"/>
        <v>0</v>
      </c>
      <c r="R477" s="508">
        <f t="shared" si="49"/>
        <v>0</v>
      </c>
      <c r="S477" s="508"/>
      <c r="T477" s="508"/>
      <c r="U477" s="508"/>
      <c r="V477" s="582"/>
      <c r="W477" s="10"/>
      <c r="Y477" s="49">
        <f t="shared" si="50"/>
        <v>0</v>
      </c>
      <c r="Z477" s="49">
        <f t="shared" si="51"/>
        <v>0</v>
      </c>
    </row>
    <row r="478" spans="1:26" x14ac:dyDescent="0.2">
      <c r="A478" s="94">
        <f t="shared" si="43"/>
        <v>463</v>
      </c>
      <c r="B478" s="437">
        <f t="shared" si="44"/>
        <v>0</v>
      </c>
      <c r="C478" s="438"/>
      <c r="D478" s="181"/>
      <c r="E478" s="181"/>
      <c r="F478" s="4"/>
      <c r="G478" s="60"/>
      <c r="H478" s="83"/>
      <c r="I478" s="9"/>
      <c r="J478" s="581"/>
      <c r="K478" s="362" t="str">
        <f t="shared" si="45"/>
        <v xml:space="preserve"> </v>
      </c>
      <c r="L478" s="589"/>
      <c r="M478" s="508"/>
      <c r="N478" s="508">
        <f t="shared" si="46"/>
        <v>0</v>
      </c>
      <c r="O478" s="508">
        <f t="shared" si="47"/>
        <v>0</v>
      </c>
      <c r="P478" s="508"/>
      <c r="Q478" s="508">
        <f t="shared" si="48"/>
        <v>0</v>
      </c>
      <c r="R478" s="508">
        <f t="shared" si="49"/>
        <v>0</v>
      </c>
      <c r="S478" s="508"/>
      <c r="T478" s="508"/>
      <c r="U478" s="508"/>
      <c r="V478" s="582"/>
      <c r="W478" s="10"/>
      <c r="Y478" s="49">
        <f t="shared" si="50"/>
        <v>0</v>
      </c>
      <c r="Z478" s="49">
        <f t="shared" si="51"/>
        <v>0</v>
      </c>
    </row>
    <row r="479" spans="1:26" x14ac:dyDescent="0.2">
      <c r="A479" s="94">
        <f t="shared" si="43"/>
        <v>464</v>
      </c>
      <c r="B479" s="437">
        <f t="shared" si="44"/>
        <v>0</v>
      </c>
      <c r="C479" s="438"/>
      <c r="D479" s="181"/>
      <c r="E479" s="181"/>
      <c r="F479" s="4"/>
      <c r="G479" s="60"/>
      <c r="H479" s="83"/>
      <c r="I479" s="9"/>
      <c r="J479" s="581"/>
      <c r="K479" s="362" t="str">
        <f t="shared" si="45"/>
        <v xml:space="preserve"> </v>
      </c>
      <c r="L479" s="589"/>
      <c r="M479" s="508"/>
      <c r="N479" s="508">
        <f t="shared" si="46"/>
        <v>0</v>
      </c>
      <c r="O479" s="508">
        <f t="shared" si="47"/>
        <v>0</v>
      </c>
      <c r="P479" s="508"/>
      <c r="Q479" s="508">
        <f t="shared" si="48"/>
        <v>0</v>
      </c>
      <c r="R479" s="508">
        <f t="shared" si="49"/>
        <v>0</v>
      </c>
      <c r="S479" s="508"/>
      <c r="T479" s="508"/>
      <c r="U479" s="508"/>
      <c r="V479" s="582"/>
      <c r="W479" s="10"/>
      <c r="Y479" s="49">
        <f t="shared" si="50"/>
        <v>0</v>
      </c>
      <c r="Z479" s="49">
        <f t="shared" si="51"/>
        <v>0</v>
      </c>
    </row>
    <row r="480" spans="1:26" x14ac:dyDescent="0.2">
      <c r="A480" s="94">
        <f t="shared" si="43"/>
        <v>465</v>
      </c>
      <c r="B480" s="437">
        <f t="shared" si="44"/>
        <v>0</v>
      </c>
      <c r="C480" s="438"/>
      <c r="D480" s="181"/>
      <c r="E480" s="181"/>
      <c r="F480" s="4"/>
      <c r="G480" s="60"/>
      <c r="H480" s="83"/>
      <c r="I480" s="9"/>
      <c r="J480" s="581"/>
      <c r="K480" s="362" t="str">
        <f t="shared" si="45"/>
        <v xml:space="preserve"> </v>
      </c>
      <c r="L480" s="589"/>
      <c r="M480" s="508"/>
      <c r="N480" s="508">
        <f t="shared" si="46"/>
        <v>0</v>
      </c>
      <c r="O480" s="508">
        <f t="shared" si="47"/>
        <v>0</v>
      </c>
      <c r="P480" s="508"/>
      <c r="Q480" s="508">
        <f t="shared" si="48"/>
        <v>0</v>
      </c>
      <c r="R480" s="508">
        <f t="shared" si="49"/>
        <v>0</v>
      </c>
      <c r="S480" s="508"/>
      <c r="T480" s="508"/>
      <c r="U480" s="508"/>
      <c r="V480" s="582"/>
      <c r="W480" s="10"/>
      <c r="Y480" s="49">
        <f t="shared" si="50"/>
        <v>0</v>
      </c>
      <c r="Z480" s="49">
        <f t="shared" si="51"/>
        <v>0</v>
      </c>
    </row>
    <row r="481" spans="1:26" x14ac:dyDescent="0.2">
      <c r="A481" s="94">
        <f t="shared" si="43"/>
        <v>466</v>
      </c>
      <c r="B481" s="437">
        <f t="shared" si="44"/>
        <v>0</v>
      </c>
      <c r="C481" s="438"/>
      <c r="D481" s="181"/>
      <c r="E481" s="181"/>
      <c r="F481" s="4"/>
      <c r="G481" s="60"/>
      <c r="H481" s="83"/>
      <c r="I481" s="9"/>
      <c r="J481" s="581"/>
      <c r="K481" s="362" t="str">
        <f t="shared" si="45"/>
        <v xml:space="preserve"> </v>
      </c>
      <c r="L481" s="589"/>
      <c r="M481" s="508"/>
      <c r="N481" s="508">
        <f t="shared" si="46"/>
        <v>0</v>
      </c>
      <c r="O481" s="508">
        <f t="shared" si="47"/>
        <v>0</v>
      </c>
      <c r="P481" s="508"/>
      <c r="Q481" s="508">
        <f t="shared" si="48"/>
        <v>0</v>
      </c>
      <c r="R481" s="508">
        <f t="shared" si="49"/>
        <v>0</v>
      </c>
      <c r="S481" s="508"/>
      <c r="T481" s="508"/>
      <c r="U481" s="508"/>
      <c r="V481" s="582"/>
      <c r="W481" s="10"/>
      <c r="Y481" s="49">
        <f t="shared" si="50"/>
        <v>0</v>
      </c>
      <c r="Z481" s="49">
        <f t="shared" si="51"/>
        <v>0</v>
      </c>
    </row>
    <row r="482" spans="1:26" x14ac:dyDescent="0.2">
      <c r="A482" s="94">
        <f t="shared" si="43"/>
        <v>467</v>
      </c>
      <c r="B482" s="437">
        <f t="shared" si="44"/>
        <v>0</v>
      </c>
      <c r="C482" s="438"/>
      <c r="D482" s="181"/>
      <c r="E482" s="181"/>
      <c r="F482" s="4"/>
      <c r="G482" s="60"/>
      <c r="H482" s="83"/>
      <c r="I482" s="9"/>
      <c r="J482" s="581"/>
      <c r="K482" s="362" t="str">
        <f t="shared" si="45"/>
        <v xml:space="preserve"> </v>
      </c>
      <c r="L482" s="589"/>
      <c r="M482" s="508"/>
      <c r="N482" s="508">
        <f t="shared" si="46"/>
        <v>0</v>
      </c>
      <c r="O482" s="508">
        <f t="shared" si="47"/>
        <v>0</v>
      </c>
      <c r="P482" s="508"/>
      <c r="Q482" s="508">
        <f t="shared" si="48"/>
        <v>0</v>
      </c>
      <c r="R482" s="508">
        <f t="shared" si="49"/>
        <v>0</v>
      </c>
      <c r="S482" s="508"/>
      <c r="T482" s="508"/>
      <c r="U482" s="508"/>
      <c r="V482" s="582"/>
      <c r="W482" s="10"/>
      <c r="Y482" s="49">
        <f t="shared" si="50"/>
        <v>0</v>
      </c>
      <c r="Z482" s="49">
        <f t="shared" si="51"/>
        <v>0</v>
      </c>
    </row>
    <row r="483" spans="1:26" x14ac:dyDescent="0.2">
      <c r="A483" s="94">
        <f t="shared" si="43"/>
        <v>468</v>
      </c>
      <c r="B483" s="437">
        <f t="shared" si="44"/>
        <v>0</v>
      </c>
      <c r="C483" s="438"/>
      <c r="D483" s="181"/>
      <c r="E483" s="181"/>
      <c r="F483" s="4"/>
      <c r="G483" s="60"/>
      <c r="H483" s="83"/>
      <c r="I483" s="9"/>
      <c r="J483" s="581"/>
      <c r="K483" s="362" t="str">
        <f t="shared" si="45"/>
        <v xml:space="preserve"> </v>
      </c>
      <c r="L483" s="589"/>
      <c r="M483" s="508"/>
      <c r="N483" s="508">
        <f t="shared" si="46"/>
        <v>0</v>
      </c>
      <c r="O483" s="508">
        <f t="shared" si="47"/>
        <v>0</v>
      </c>
      <c r="P483" s="508"/>
      <c r="Q483" s="508">
        <f t="shared" si="48"/>
        <v>0</v>
      </c>
      <c r="R483" s="508">
        <f t="shared" si="49"/>
        <v>0</v>
      </c>
      <c r="S483" s="508"/>
      <c r="T483" s="508"/>
      <c r="U483" s="508"/>
      <c r="V483" s="582"/>
      <c r="W483" s="10"/>
      <c r="Y483" s="49">
        <f t="shared" si="50"/>
        <v>0</v>
      </c>
      <c r="Z483" s="49">
        <f t="shared" si="51"/>
        <v>0</v>
      </c>
    </row>
    <row r="484" spans="1:26" x14ac:dyDescent="0.2">
      <c r="A484" s="94">
        <f t="shared" si="43"/>
        <v>469</v>
      </c>
      <c r="B484" s="437">
        <f t="shared" si="44"/>
        <v>0</v>
      </c>
      <c r="C484" s="438"/>
      <c r="D484" s="181"/>
      <c r="E484" s="181"/>
      <c r="F484" s="4"/>
      <c r="G484" s="60"/>
      <c r="H484" s="83"/>
      <c r="I484" s="9"/>
      <c r="J484" s="581"/>
      <c r="K484" s="362" t="str">
        <f t="shared" si="45"/>
        <v xml:space="preserve"> </v>
      </c>
      <c r="L484" s="589"/>
      <c r="M484" s="508"/>
      <c r="N484" s="508">
        <f t="shared" si="46"/>
        <v>0</v>
      </c>
      <c r="O484" s="508">
        <f t="shared" si="47"/>
        <v>0</v>
      </c>
      <c r="P484" s="508"/>
      <c r="Q484" s="508">
        <f t="shared" si="48"/>
        <v>0</v>
      </c>
      <c r="R484" s="508">
        <f t="shared" si="49"/>
        <v>0</v>
      </c>
      <c r="S484" s="508"/>
      <c r="T484" s="508"/>
      <c r="U484" s="508"/>
      <c r="V484" s="582"/>
      <c r="W484" s="10"/>
      <c r="Y484" s="49">
        <f t="shared" si="50"/>
        <v>0</v>
      </c>
      <c r="Z484" s="49">
        <f t="shared" si="51"/>
        <v>0</v>
      </c>
    </row>
    <row r="485" spans="1:26" x14ac:dyDescent="0.2">
      <c r="A485" s="94">
        <f t="shared" si="43"/>
        <v>470</v>
      </c>
      <c r="B485" s="437">
        <f t="shared" si="44"/>
        <v>0</v>
      </c>
      <c r="C485" s="438"/>
      <c r="D485" s="181"/>
      <c r="E485" s="181"/>
      <c r="F485" s="4"/>
      <c r="G485" s="60"/>
      <c r="H485" s="83"/>
      <c r="I485" s="9"/>
      <c r="J485" s="581"/>
      <c r="K485" s="362" t="str">
        <f t="shared" si="45"/>
        <v xml:space="preserve"> </v>
      </c>
      <c r="L485" s="589"/>
      <c r="M485" s="508"/>
      <c r="N485" s="508">
        <f t="shared" si="46"/>
        <v>0</v>
      </c>
      <c r="O485" s="508">
        <f t="shared" si="47"/>
        <v>0</v>
      </c>
      <c r="P485" s="508"/>
      <c r="Q485" s="508">
        <f t="shared" si="48"/>
        <v>0</v>
      </c>
      <c r="R485" s="508">
        <f t="shared" si="49"/>
        <v>0</v>
      </c>
      <c r="S485" s="508"/>
      <c r="T485" s="508"/>
      <c r="U485" s="508"/>
      <c r="V485" s="582"/>
      <c r="W485" s="10"/>
      <c r="Y485" s="49">
        <f t="shared" si="50"/>
        <v>0</v>
      </c>
      <c r="Z485" s="49">
        <f t="shared" si="51"/>
        <v>0</v>
      </c>
    </row>
    <row r="486" spans="1:26" x14ac:dyDescent="0.2">
      <c r="A486" s="94">
        <f t="shared" si="43"/>
        <v>471</v>
      </c>
      <c r="B486" s="437">
        <f t="shared" si="44"/>
        <v>0</v>
      </c>
      <c r="C486" s="438"/>
      <c r="D486" s="181"/>
      <c r="E486" s="181"/>
      <c r="F486" s="4"/>
      <c r="G486" s="60"/>
      <c r="H486" s="83"/>
      <c r="I486" s="9"/>
      <c r="J486" s="581"/>
      <c r="K486" s="362" t="str">
        <f t="shared" si="45"/>
        <v xml:space="preserve"> </v>
      </c>
      <c r="L486" s="589"/>
      <c r="M486" s="508"/>
      <c r="N486" s="508">
        <f t="shared" si="46"/>
        <v>0</v>
      </c>
      <c r="O486" s="508">
        <f t="shared" si="47"/>
        <v>0</v>
      </c>
      <c r="P486" s="508"/>
      <c r="Q486" s="508">
        <f t="shared" si="48"/>
        <v>0</v>
      </c>
      <c r="R486" s="508">
        <f t="shared" si="49"/>
        <v>0</v>
      </c>
      <c r="S486" s="508"/>
      <c r="T486" s="508"/>
      <c r="U486" s="508"/>
      <c r="V486" s="582"/>
      <c r="W486" s="10"/>
      <c r="Y486" s="49">
        <f t="shared" si="50"/>
        <v>0</v>
      </c>
      <c r="Z486" s="49">
        <f t="shared" si="51"/>
        <v>0</v>
      </c>
    </row>
    <row r="487" spans="1:26" x14ac:dyDescent="0.2">
      <c r="A487" s="94">
        <f t="shared" si="43"/>
        <v>472</v>
      </c>
      <c r="B487" s="437">
        <f t="shared" si="44"/>
        <v>0</v>
      </c>
      <c r="C487" s="438"/>
      <c r="D487" s="181"/>
      <c r="E487" s="181"/>
      <c r="F487" s="4"/>
      <c r="G487" s="60"/>
      <c r="H487" s="83"/>
      <c r="I487" s="9"/>
      <c r="J487" s="581"/>
      <c r="K487" s="362" t="str">
        <f t="shared" si="45"/>
        <v xml:space="preserve"> </v>
      </c>
      <c r="L487" s="589"/>
      <c r="M487" s="508"/>
      <c r="N487" s="508">
        <f t="shared" si="46"/>
        <v>0</v>
      </c>
      <c r="O487" s="508">
        <f t="shared" si="47"/>
        <v>0</v>
      </c>
      <c r="P487" s="508"/>
      <c r="Q487" s="508">
        <f t="shared" si="48"/>
        <v>0</v>
      </c>
      <c r="R487" s="508">
        <f t="shared" si="49"/>
        <v>0</v>
      </c>
      <c r="S487" s="508"/>
      <c r="T487" s="508"/>
      <c r="U487" s="508"/>
      <c r="V487" s="582"/>
      <c r="W487" s="10"/>
      <c r="Y487" s="49">
        <f t="shared" si="50"/>
        <v>0</v>
      </c>
      <c r="Z487" s="49">
        <f t="shared" si="51"/>
        <v>0</v>
      </c>
    </row>
    <row r="488" spans="1:26" x14ac:dyDescent="0.2">
      <c r="A488" s="94">
        <f t="shared" si="43"/>
        <v>473</v>
      </c>
      <c r="B488" s="437">
        <f t="shared" si="44"/>
        <v>0</v>
      </c>
      <c r="C488" s="438"/>
      <c r="D488" s="181"/>
      <c r="E488" s="181"/>
      <c r="F488" s="4"/>
      <c r="G488" s="60"/>
      <c r="H488" s="83"/>
      <c r="I488" s="9"/>
      <c r="J488" s="581"/>
      <c r="K488" s="362" t="str">
        <f t="shared" si="45"/>
        <v xml:space="preserve"> </v>
      </c>
      <c r="L488" s="589"/>
      <c r="M488" s="508"/>
      <c r="N488" s="508">
        <f t="shared" si="46"/>
        <v>0</v>
      </c>
      <c r="O488" s="508">
        <f t="shared" si="47"/>
        <v>0</v>
      </c>
      <c r="P488" s="508"/>
      <c r="Q488" s="508">
        <f t="shared" si="48"/>
        <v>0</v>
      </c>
      <c r="R488" s="508">
        <f t="shared" si="49"/>
        <v>0</v>
      </c>
      <c r="S488" s="508"/>
      <c r="T488" s="508"/>
      <c r="U488" s="508"/>
      <c r="V488" s="582"/>
      <c r="W488" s="10"/>
      <c r="Y488" s="49">
        <f t="shared" si="50"/>
        <v>0</v>
      </c>
      <c r="Z488" s="49">
        <f t="shared" si="51"/>
        <v>0</v>
      </c>
    </row>
    <row r="489" spans="1:26" x14ac:dyDescent="0.2">
      <c r="A489" s="94">
        <f t="shared" si="43"/>
        <v>474</v>
      </c>
      <c r="B489" s="437">
        <f t="shared" si="44"/>
        <v>0</v>
      </c>
      <c r="C489" s="438"/>
      <c r="D489" s="181"/>
      <c r="E489" s="181"/>
      <c r="F489" s="4"/>
      <c r="G489" s="60"/>
      <c r="H489" s="83"/>
      <c r="I489" s="9"/>
      <c r="J489" s="581"/>
      <c r="K489" s="362" t="str">
        <f t="shared" si="45"/>
        <v xml:space="preserve"> </v>
      </c>
      <c r="L489" s="589"/>
      <c r="M489" s="508"/>
      <c r="N489" s="508">
        <f t="shared" si="46"/>
        <v>0</v>
      </c>
      <c r="O489" s="508">
        <f t="shared" si="47"/>
        <v>0</v>
      </c>
      <c r="P489" s="508"/>
      <c r="Q489" s="508">
        <f t="shared" si="48"/>
        <v>0</v>
      </c>
      <c r="R489" s="508">
        <f t="shared" si="49"/>
        <v>0</v>
      </c>
      <c r="S489" s="508"/>
      <c r="T489" s="508"/>
      <c r="U489" s="508"/>
      <c r="V489" s="582"/>
      <c r="W489" s="10"/>
      <c r="Y489" s="49">
        <f t="shared" si="50"/>
        <v>0</v>
      </c>
      <c r="Z489" s="49">
        <f t="shared" si="51"/>
        <v>0</v>
      </c>
    </row>
    <row r="490" spans="1:26" x14ac:dyDescent="0.2">
      <c r="A490" s="94">
        <f t="shared" si="43"/>
        <v>475</v>
      </c>
      <c r="B490" s="437">
        <f t="shared" si="44"/>
        <v>0</v>
      </c>
      <c r="C490" s="438"/>
      <c r="D490" s="181"/>
      <c r="E490" s="181"/>
      <c r="F490" s="4"/>
      <c r="G490" s="60"/>
      <c r="H490" s="83"/>
      <c r="I490" s="9"/>
      <c r="J490" s="581"/>
      <c r="K490" s="362" t="str">
        <f t="shared" si="45"/>
        <v xml:space="preserve"> </v>
      </c>
      <c r="L490" s="589"/>
      <c r="M490" s="508"/>
      <c r="N490" s="508">
        <f t="shared" si="46"/>
        <v>0</v>
      </c>
      <c r="O490" s="508">
        <f t="shared" si="47"/>
        <v>0</v>
      </c>
      <c r="P490" s="508"/>
      <c r="Q490" s="508">
        <f t="shared" si="48"/>
        <v>0</v>
      </c>
      <c r="R490" s="508">
        <f t="shared" si="49"/>
        <v>0</v>
      </c>
      <c r="S490" s="508"/>
      <c r="T490" s="508"/>
      <c r="U490" s="508"/>
      <c r="V490" s="582"/>
      <c r="W490" s="10"/>
      <c r="Y490" s="49">
        <f t="shared" si="50"/>
        <v>0</v>
      </c>
      <c r="Z490" s="49">
        <f t="shared" si="51"/>
        <v>0</v>
      </c>
    </row>
    <row r="491" spans="1:26" x14ac:dyDescent="0.2">
      <c r="A491" s="94">
        <f t="shared" si="43"/>
        <v>476</v>
      </c>
      <c r="B491" s="437">
        <f t="shared" si="44"/>
        <v>0</v>
      </c>
      <c r="C491" s="438"/>
      <c r="D491" s="181"/>
      <c r="E491" s="181"/>
      <c r="F491" s="4"/>
      <c r="G491" s="60"/>
      <c r="H491" s="83"/>
      <c r="I491" s="9"/>
      <c r="J491" s="581"/>
      <c r="K491" s="362" t="str">
        <f t="shared" si="45"/>
        <v xml:space="preserve"> </v>
      </c>
      <c r="L491" s="589"/>
      <c r="M491" s="508"/>
      <c r="N491" s="508">
        <f t="shared" si="46"/>
        <v>0</v>
      </c>
      <c r="O491" s="508">
        <f t="shared" si="47"/>
        <v>0</v>
      </c>
      <c r="P491" s="508"/>
      <c r="Q491" s="508">
        <f t="shared" si="48"/>
        <v>0</v>
      </c>
      <c r="R491" s="508">
        <f t="shared" si="49"/>
        <v>0</v>
      </c>
      <c r="S491" s="508"/>
      <c r="T491" s="508"/>
      <c r="U491" s="508"/>
      <c r="V491" s="582"/>
      <c r="W491" s="10"/>
      <c r="Y491" s="49">
        <f t="shared" si="50"/>
        <v>0</v>
      </c>
      <c r="Z491" s="49">
        <f t="shared" si="51"/>
        <v>0</v>
      </c>
    </row>
    <row r="492" spans="1:26" x14ac:dyDescent="0.2">
      <c r="A492" s="94">
        <f t="shared" si="43"/>
        <v>477</v>
      </c>
      <c r="B492" s="437">
        <f t="shared" si="44"/>
        <v>0</v>
      </c>
      <c r="C492" s="438"/>
      <c r="D492" s="181"/>
      <c r="E492" s="181"/>
      <c r="F492" s="4"/>
      <c r="G492" s="60"/>
      <c r="H492" s="83"/>
      <c r="I492" s="9"/>
      <c r="J492" s="581"/>
      <c r="K492" s="362" t="str">
        <f t="shared" si="45"/>
        <v xml:space="preserve"> </v>
      </c>
      <c r="L492" s="589"/>
      <c r="M492" s="508"/>
      <c r="N492" s="508">
        <f t="shared" si="46"/>
        <v>0</v>
      </c>
      <c r="O492" s="508">
        <f t="shared" si="47"/>
        <v>0</v>
      </c>
      <c r="P492" s="508"/>
      <c r="Q492" s="508">
        <f t="shared" si="48"/>
        <v>0</v>
      </c>
      <c r="R492" s="508">
        <f t="shared" si="49"/>
        <v>0</v>
      </c>
      <c r="S492" s="508"/>
      <c r="T492" s="508"/>
      <c r="U492" s="508"/>
      <c r="V492" s="582"/>
      <c r="W492" s="10"/>
      <c r="Y492" s="49">
        <f t="shared" si="50"/>
        <v>0</v>
      </c>
      <c r="Z492" s="49">
        <f t="shared" si="51"/>
        <v>0</v>
      </c>
    </row>
    <row r="493" spans="1:26" x14ac:dyDescent="0.2">
      <c r="A493" s="94">
        <f t="shared" si="43"/>
        <v>478</v>
      </c>
      <c r="B493" s="437">
        <f t="shared" si="44"/>
        <v>0</v>
      </c>
      <c r="C493" s="438"/>
      <c r="D493" s="181"/>
      <c r="E493" s="181"/>
      <c r="F493" s="4"/>
      <c r="G493" s="60"/>
      <c r="H493" s="83"/>
      <c r="I493" s="9"/>
      <c r="J493" s="581"/>
      <c r="K493" s="362" t="str">
        <f t="shared" si="45"/>
        <v xml:space="preserve"> </v>
      </c>
      <c r="L493" s="589"/>
      <c r="M493" s="508"/>
      <c r="N493" s="508">
        <f t="shared" si="46"/>
        <v>0</v>
      </c>
      <c r="O493" s="508">
        <f t="shared" si="47"/>
        <v>0</v>
      </c>
      <c r="P493" s="508"/>
      <c r="Q493" s="508">
        <f t="shared" si="48"/>
        <v>0</v>
      </c>
      <c r="R493" s="508">
        <f t="shared" si="49"/>
        <v>0</v>
      </c>
      <c r="S493" s="508"/>
      <c r="T493" s="508"/>
      <c r="U493" s="508"/>
      <c r="V493" s="582"/>
      <c r="W493" s="10"/>
      <c r="Y493" s="49">
        <f t="shared" si="50"/>
        <v>0</v>
      </c>
      <c r="Z493" s="49">
        <f t="shared" si="51"/>
        <v>0</v>
      </c>
    </row>
    <row r="494" spans="1:26" x14ac:dyDescent="0.2">
      <c r="A494" s="94">
        <f t="shared" si="43"/>
        <v>479</v>
      </c>
      <c r="B494" s="437">
        <f t="shared" si="44"/>
        <v>0</v>
      </c>
      <c r="C494" s="438"/>
      <c r="D494" s="181"/>
      <c r="E494" s="181"/>
      <c r="F494" s="4"/>
      <c r="G494" s="60"/>
      <c r="H494" s="83"/>
      <c r="I494" s="9"/>
      <c r="J494" s="581"/>
      <c r="K494" s="362" t="str">
        <f t="shared" si="45"/>
        <v xml:space="preserve"> </v>
      </c>
      <c r="L494" s="589"/>
      <c r="M494" s="508"/>
      <c r="N494" s="508">
        <f t="shared" si="46"/>
        <v>0</v>
      </c>
      <c r="O494" s="508">
        <f t="shared" si="47"/>
        <v>0</v>
      </c>
      <c r="P494" s="508"/>
      <c r="Q494" s="508">
        <f t="shared" si="48"/>
        <v>0</v>
      </c>
      <c r="R494" s="508">
        <f t="shared" si="49"/>
        <v>0</v>
      </c>
      <c r="S494" s="508"/>
      <c r="T494" s="508"/>
      <c r="U494" s="508"/>
      <c r="V494" s="582"/>
      <c r="W494" s="10"/>
      <c r="Y494" s="49">
        <f t="shared" si="50"/>
        <v>0</v>
      </c>
      <c r="Z494" s="49">
        <f t="shared" si="51"/>
        <v>0</v>
      </c>
    </row>
    <row r="495" spans="1:26" x14ac:dyDescent="0.2">
      <c r="A495" s="94">
        <f t="shared" si="43"/>
        <v>480</v>
      </c>
      <c r="B495" s="437">
        <f t="shared" si="44"/>
        <v>0</v>
      </c>
      <c r="C495" s="438"/>
      <c r="D495" s="181"/>
      <c r="E495" s="181"/>
      <c r="F495" s="4"/>
      <c r="G495" s="60"/>
      <c r="H495" s="83"/>
      <c r="I495" s="9"/>
      <c r="J495" s="581"/>
      <c r="K495" s="362" t="str">
        <f t="shared" si="45"/>
        <v xml:space="preserve"> </v>
      </c>
      <c r="L495" s="589"/>
      <c r="M495" s="508"/>
      <c r="N495" s="508">
        <f t="shared" si="46"/>
        <v>0</v>
      </c>
      <c r="O495" s="508">
        <f t="shared" si="47"/>
        <v>0</v>
      </c>
      <c r="P495" s="508"/>
      <c r="Q495" s="508">
        <f t="shared" si="48"/>
        <v>0</v>
      </c>
      <c r="R495" s="508">
        <f t="shared" si="49"/>
        <v>0</v>
      </c>
      <c r="S495" s="508"/>
      <c r="T495" s="508"/>
      <c r="U495" s="508"/>
      <c r="V495" s="582"/>
      <c r="W495" s="10"/>
      <c r="Y495" s="49">
        <f t="shared" si="50"/>
        <v>0</v>
      </c>
      <c r="Z495" s="49">
        <f t="shared" si="51"/>
        <v>0</v>
      </c>
    </row>
    <row r="496" spans="1:26" x14ac:dyDescent="0.2">
      <c r="A496" s="94">
        <f t="shared" si="43"/>
        <v>481</v>
      </c>
      <c r="B496" s="437">
        <f t="shared" si="44"/>
        <v>0</v>
      </c>
      <c r="C496" s="438"/>
      <c r="D496" s="181"/>
      <c r="E496" s="181"/>
      <c r="F496" s="4"/>
      <c r="G496" s="60"/>
      <c r="H496" s="83"/>
      <c r="I496" s="9"/>
      <c r="J496" s="581"/>
      <c r="K496" s="362" t="str">
        <f t="shared" si="45"/>
        <v xml:space="preserve"> </v>
      </c>
      <c r="L496" s="589"/>
      <c r="M496" s="508"/>
      <c r="N496" s="508">
        <f t="shared" si="46"/>
        <v>0</v>
      </c>
      <c r="O496" s="508">
        <f t="shared" si="47"/>
        <v>0</v>
      </c>
      <c r="P496" s="508"/>
      <c r="Q496" s="508">
        <f t="shared" si="48"/>
        <v>0</v>
      </c>
      <c r="R496" s="508">
        <f t="shared" si="49"/>
        <v>0</v>
      </c>
      <c r="S496" s="508"/>
      <c r="T496" s="508"/>
      <c r="U496" s="508"/>
      <c r="V496" s="582"/>
      <c r="W496" s="10"/>
      <c r="Y496" s="49">
        <f t="shared" si="50"/>
        <v>0</v>
      </c>
      <c r="Z496" s="49">
        <f t="shared" si="51"/>
        <v>0</v>
      </c>
    </row>
    <row r="497" spans="1:26" x14ac:dyDescent="0.2">
      <c r="A497" s="94">
        <f t="shared" si="43"/>
        <v>482</v>
      </c>
      <c r="B497" s="437">
        <f t="shared" si="44"/>
        <v>0</v>
      </c>
      <c r="C497" s="438"/>
      <c r="D497" s="181"/>
      <c r="E497" s="181"/>
      <c r="F497" s="4"/>
      <c r="G497" s="60"/>
      <c r="H497" s="83"/>
      <c r="I497" s="9"/>
      <c r="J497" s="581"/>
      <c r="K497" s="362" t="str">
        <f t="shared" si="45"/>
        <v xml:space="preserve"> </v>
      </c>
      <c r="L497" s="589"/>
      <c r="M497" s="508"/>
      <c r="N497" s="508">
        <f t="shared" si="46"/>
        <v>0</v>
      </c>
      <c r="O497" s="508">
        <f t="shared" si="47"/>
        <v>0</v>
      </c>
      <c r="P497" s="508"/>
      <c r="Q497" s="508">
        <f t="shared" si="48"/>
        <v>0</v>
      </c>
      <c r="R497" s="508">
        <f t="shared" si="49"/>
        <v>0</v>
      </c>
      <c r="S497" s="508"/>
      <c r="T497" s="508"/>
      <c r="U497" s="508"/>
      <c r="V497" s="582"/>
      <c r="W497" s="10"/>
      <c r="Y497" s="49">
        <f t="shared" si="50"/>
        <v>0</v>
      </c>
      <c r="Z497" s="49">
        <f t="shared" si="51"/>
        <v>0</v>
      </c>
    </row>
    <row r="498" spans="1:26" x14ac:dyDescent="0.2">
      <c r="A498" s="94">
        <f t="shared" si="43"/>
        <v>483</v>
      </c>
      <c r="B498" s="437">
        <f t="shared" si="44"/>
        <v>0</v>
      </c>
      <c r="C498" s="438"/>
      <c r="D498" s="181"/>
      <c r="E498" s="181"/>
      <c r="F498" s="4"/>
      <c r="G498" s="60"/>
      <c r="H498" s="83"/>
      <c r="I498" s="9"/>
      <c r="J498" s="581"/>
      <c r="K498" s="362" t="str">
        <f t="shared" si="45"/>
        <v xml:space="preserve"> </v>
      </c>
      <c r="L498" s="589"/>
      <c r="M498" s="508"/>
      <c r="N498" s="508">
        <f t="shared" si="46"/>
        <v>0</v>
      </c>
      <c r="O498" s="508">
        <f t="shared" si="47"/>
        <v>0</v>
      </c>
      <c r="P498" s="508"/>
      <c r="Q498" s="508">
        <f t="shared" si="48"/>
        <v>0</v>
      </c>
      <c r="R498" s="508">
        <f t="shared" si="49"/>
        <v>0</v>
      </c>
      <c r="S498" s="508"/>
      <c r="T498" s="508"/>
      <c r="U498" s="508"/>
      <c r="V498" s="582"/>
      <c r="W498" s="10"/>
      <c r="Y498" s="49">
        <f t="shared" si="50"/>
        <v>0</v>
      </c>
      <c r="Z498" s="49">
        <f t="shared" si="51"/>
        <v>0</v>
      </c>
    </row>
    <row r="499" spans="1:26" x14ac:dyDescent="0.2">
      <c r="A499" s="94">
        <f t="shared" si="43"/>
        <v>484</v>
      </c>
      <c r="B499" s="437">
        <f t="shared" si="44"/>
        <v>0</v>
      </c>
      <c r="C499" s="438"/>
      <c r="D499" s="181"/>
      <c r="E499" s="181"/>
      <c r="F499" s="4"/>
      <c r="G499" s="60"/>
      <c r="H499" s="83"/>
      <c r="I499" s="9"/>
      <c r="J499" s="581"/>
      <c r="K499" s="362" t="str">
        <f t="shared" si="45"/>
        <v xml:space="preserve"> </v>
      </c>
      <c r="L499" s="589"/>
      <c r="M499" s="508"/>
      <c r="N499" s="508">
        <f t="shared" si="46"/>
        <v>0</v>
      </c>
      <c r="O499" s="508">
        <f t="shared" si="47"/>
        <v>0</v>
      </c>
      <c r="P499" s="508"/>
      <c r="Q499" s="508">
        <f t="shared" si="48"/>
        <v>0</v>
      </c>
      <c r="R499" s="508">
        <f t="shared" si="49"/>
        <v>0</v>
      </c>
      <c r="S499" s="508"/>
      <c r="T499" s="508"/>
      <c r="U499" s="508"/>
      <c r="V499" s="582"/>
      <c r="W499" s="10"/>
      <c r="Y499" s="49">
        <f t="shared" si="50"/>
        <v>0</v>
      </c>
      <c r="Z499" s="49">
        <f t="shared" si="51"/>
        <v>0</v>
      </c>
    </row>
    <row r="500" spans="1:26" x14ac:dyDescent="0.2">
      <c r="A500" s="94">
        <f t="shared" si="43"/>
        <v>485</v>
      </c>
      <c r="B500" s="437">
        <f t="shared" si="44"/>
        <v>0</v>
      </c>
      <c r="C500" s="438"/>
      <c r="D500" s="181"/>
      <c r="E500" s="181"/>
      <c r="F500" s="4"/>
      <c r="G500" s="60"/>
      <c r="H500" s="83"/>
      <c r="I500" s="9"/>
      <c r="J500" s="581"/>
      <c r="K500" s="362" t="str">
        <f t="shared" si="45"/>
        <v xml:space="preserve"> </v>
      </c>
      <c r="L500" s="589"/>
      <c r="M500" s="508"/>
      <c r="N500" s="508">
        <f t="shared" si="46"/>
        <v>0</v>
      </c>
      <c r="O500" s="508">
        <f t="shared" si="47"/>
        <v>0</v>
      </c>
      <c r="P500" s="508"/>
      <c r="Q500" s="508">
        <f t="shared" si="48"/>
        <v>0</v>
      </c>
      <c r="R500" s="508">
        <f t="shared" si="49"/>
        <v>0</v>
      </c>
      <c r="S500" s="508"/>
      <c r="T500" s="508"/>
      <c r="U500" s="508"/>
      <c r="V500" s="582"/>
      <c r="W500" s="10"/>
      <c r="Y500" s="49">
        <f t="shared" si="50"/>
        <v>0</v>
      </c>
      <c r="Z500" s="49">
        <f t="shared" si="51"/>
        <v>0</v>
      </c>
    </row>
    <row r="501" spans="1:26" x14ac:dyDescent="0.2">
      <c r="A501" s="94">
        <f t="shared" si="43"/>
        <v>486</v>
      </c>
      <c r="B501" s="437">
        <f t="shared" si="44"/>
        <v>0</v>
      </c>
      <c r="C501" s="438"/>
      <c r="D501" s="181"/>
      <c r="E501" s="181"/>
      <c r="F501" s="4"/>
      <c r="G501" s="60"/>
      <c r="H501" s="83"/>
      <c r="I501" s="9"/>
      <c r="J501" s="581"/>
      <c r="K501" s="362" t="str">
        <f t="shared" si="45"/>
        <v xml:space="preserve"> </v>
      </c>
      <c r="L501" s="589"/>
      <c r="M501" s="508"/>
      <c r="N501" s="508">
        <f t="shared" si="46"/>
        <v>0</v>
      </c>
      <c r="O501" s="508">
        <f t="shared" si="47"/>
        <v>0</v>
      </c>
      <c r="P501" s="508"/>
      <c r="Q501" s="508">
        <f t="shared" si="48"/>
        <v>0</v>
      </c>
      <c r="R501" s="508">
        <f t="shared" si="49"/>
        <v>0</v>
      </c>
      <c r="S501" s="508"/>
      <c r="T501" s="508"/>
      <c r="U501" s="508"/>
      <c r="V501" s="582"/>
      <c r="W501" s="10"/>
      <c r="Y501" s="49">
        <f t="shared" si="50"/>
        <v>0</v>
      </c>
      <c r="Z501" s="49">
        <f t="shared" si="51"/>
        <v>0</v>
      </c>
    </row>
    <row r="502" spans="1:26" x14ac:dyDescent="0.2">
      <c r="A502" s="94">
        <f t="shared" si="43"/>
        <v>487</v>
      </c>
      <c r="B502" s="437">
        <f t="shared" si="44"/>
        <v>0</v>
      </c>
      <c r="C502" s="438"/>
      <c r="D502" s="181"/>
      <c r="E502" s="181"/>
      <c r="F502" s="4"/>
      <c r="G502" s="60"/>
      <c r="H502" s="83"/>
      <c r="I502" s="9"/>
      <c r="J502" s="581"/>
      <c r="K502" s="362" t="str">
        <f t="shared" si="45"/>
        <v xml:space="preserve"> </v>
      </c>
      <c r="L502" s="589"/>
      <c r="M502" s="508"/>
      <c r="N502" s="508">
        <f t="shared" si="46"/>
        <v>0</v>
      </c>
      <c r="O502" s="508">
        <f t="shared" si="47"/>
        <v>0</v>
      </c>
      <c r="P502" s="508"/>
      <c r="Q502" s="508">
        <f t="shared" si="48"/>
        <v>0</v>
      </c>
      <c r="R502" s="508">
        <f t="shared" si="49"/>
        <v>0</v>
      </c>
      <c r="S502" s="508"/>
      <c r="T502" s="508"/>
      <c r="U502" s="508"/>
      <c r="V502" s="582"/>
      <c r="W502" s="10"/>
      <c r="Y502" s="49">
        <f t="shared" si="50"/>
        <v>0</v>
      </c>
      <c r="Z502" s="49">
        <f t="shared" si="51"/>
        <v>0</v>
      </c>
    </row>
    <row r="503" spans="1:26" x14ac:dyDescent="0.2">
      <c r="A503" s="94">
        <f t="shared" si="43"/>
        <v>488</v>
      </c>
      <c r="B503" s="437">
        <f t="shared" si="44"/>
        <v>0</v>
      </c>
      <c r="C503" s="438"/>
      <c r="D503" s="181"/>
      <c r="E503" s="181"/>
      <c r="F503" s="4"/>
      <c r="G503" s="60"/>
      <c r="H503" s="83"/>
      <c r="I503" s="9"/>
      <c r="J503" s="581"/>
      <c r="K503" s="362" t="str">
        <f t="shared" si="45"/>
        <v xml:space="preserve"> </v>
      </c>
      <c r="L503" s="589"/>
      <c r="M503" s="508"/>
      <c r="N503" s="508">
        <f t="shared" si="46"/>
        <v>0</v>
      </c>
      <c r="O503" s="508">
        <f t="shared" si="47"/>
        <v>0</v>
      </c>
      <c r="P503" s="508"/>
      <c r="Q503" s="508">
        <f t="shared" si="48"/>
        <v>0</v>
      </c>
      <c r="R503" s="508">
        <f t="shared" si="49"/>
        <v>0</v>
      </c>
      <c r="S503" s="508"/>
      <c r="T503" s="508"/>
      <c r="U503" s="508"/>
      <c r="V503" s="582"/>
      <c r="W503" s="10"/>
      <c r="Y503" s="49">
        <f t="shared" si="50"/>
        <v>0</v>
      </c>
      <c r="Z503" s="49">
        <f t="shared" si="51"/>
        <v>0</v>
      </c>
    </row>
    <row r="504" spans="1:26" x14ac:dyDescent="0.2">
      <c r="A504" s="94">
        <f t="shared" si="43"/>
        <v>489</v>
      </c>
      <c r="B504" s="437">
        <f t="shared" si="44"/>
        <v>0</v>
      </c>
      <c r="C504" s="438"/>
      <c r="D504" s="181"/>
      <c r="E504" s="181"/>
      <c r="F504" s="4"/>
      <c r="G504" s="60"/>
      <c r="H504" s="83"/>
      <c r="I504" s="9"/>
      <c r="J504" s="581"/>
      <c r="K504" s="362" t="str">
        <f t="shared" si="45"/>
        <v xml:space="preserve"> </v>
      </c>
      <c r="L504" s="589"/>
      <c r="M504" s="508"/>
      <c r="N504" s="508">
        <f t="shared" si="46"/>
        <v>0</v>
      </c>
      <c r="O504" s="508">
        <f t="shared" si="47"/>
        <v>0</v>
      </c>
      <c r="P504" s="508"/>
      <c r="Q504" s="508">
        <f t="shared" si="48"/>
        <v>0</v>
      </c>
      <c r="R504" s="508">
        <f t="shared" si="49"/>
        <v>0</v>
      </c>
      <c r="S504" s="508"/>
      <c r="T504" s="508"/>
      <c r="U504" s="508"/>
      <c r="V504" s="582"/>
      <c r="W504" s="10"/>
      <c r="Y504" s="49">
        <f t="shared" si="50"/>
        <v>0</v>
      </c>
      <c r="Z504" s="49">
        <f t="shared" si="51"/>
        <v>0</v>
      </c>
    </row>
    <row r="505" spans="1:26" x14ac:dyDescent="0.2">
      <c r="A505" s="94">
        <f t="shared" si="43"/>
        <v>490</v>
      </c>
      <c r="B505" s="437">
        <f t="shared" si="44"/>
        <v>0</v>
      </c>
      <c r="C505" s="438"/>
      <c r="D505" s="181"/>
      <c r="E505" s="181"/>
      <c r="F505" s="4"/>
      <c r="G505" s="60"/>
      <c r="H505" s="83"/>
      <c r="I505" s="9"/>
      <c r="J505" s="581"/>
      <c r="K505" s="362" t="str">
        <f t="shared" si="45"/>
        <v xml:space="preserve"> </v>
      </c>
      <c r="L505" s="589"/>
      <c r="M505" s="508"/>
      <c r="N505" s="508">
        <f t="shared" si="46"/>
        <v>0</v>
      </c>
      <c r="O505" s="508">
        <f t="shared" si="47"/>
        <v>0</v>
      </c>
      <c r="P505" s="508"/>
      <c r="Q505" s="508">
        <f t="shared" si="48"/>
        <v>0</v>
      </c>
      <c r="R505" s="508">
        <f t="shared" si="49"/>
        <v>0</v>
      </c>
      <c r="S505" s="508"/>
      <c r="T505" s="508"/>
      <c r="U505" s="508"/>
      <c r="V505" s="582"/>
      <c r="W505" s="10"/>
      <c r="Y505" s="49">
        <f t="shared" si="50"/>
        <v>0</v>
      </c>
      <c r="Z505" s="49">
        <f t="shared" si="51"/>
        <v>0</v>
      </c>
    </row>
    <row r="506" spans="1:26" x14ac:dyDescent="0.2">
      <c r="A506" s="94">
        <f t="shared" si="43"/>
        <v>491</v>
      </c>
      <c r="B506" s="437">
        <f t="shared" si="44"/>
        <v>0</v>
      </c>
      <c r="C506" s="438"/>
      <c r="D506" s="181"/>
      <c r="E506" s="181"/>
      <c r="F506" s="4"/>
      <c r="G506" s="60"/>
      <c r="H506" s="83"/>
      <c r="I506" s="9"/>
      <c r="J506" s="581"/>
      <c r="K506" s="362" t="str">
        <f t="shared" si="45"/>
        <v xml:space="preserve"> </v>
      </c>
      <c r="L506" s="589"/>
      <c r="M506" s="508"/>
      <c r="N506" s="508">
        <f t="shared" si="46"/>
        <v>0</v>
      </c>
      <c r="O506" s="508">
        <f t="shared" si="47"/>
        <v>0</v>
      </c>
      <c r="P506" s="508"/>
      <c r="Q506" s="508">
        <f t="shared" si="48"/>
        <v>0</v>
      </c>
      <c r="R506" s="508">
        <f t="shared" si="49"/>
        <v>0</v>
      </c>
      <c r="S506" s="508"/>
      <c r="T506" s="508"/>
      <c r="U506" s="508"/>
      <c r="V506" s="582"/>
      <c r="W506" s="10"/>
      <c r="Y506" s="49">
        <f t="shared" si="50"/>
        <v>0</v>
      </c>
      <c r="Z506" s="49">
        <f t="shared" si="51"/>
        <v>0</v>
      </c>
    </row>
    <row r="507" spans="1:26" x14ac:dyDescent="0.2">
      <c r="A507" s="94">
        <f t="shared" si="43"/>
        <v>492</v>
      </c>
      <c r="B507" s="437">
        <f t="shared" si="44"/>
        <v>0</v>
      </c>
      <c r="C507" s="438"/>
      <c r="D507" s="181"/>
      <c r="E507" s="181"/>
      <c r="F507" s="4"/>
      <c r="G507" s="60"/>
      <c r="H507" s="83"/>
      <c r="I507" s="9"/>
      <c r="J507" s="581"/>
      <c r="K507" s="362" t="str">
        <f t="shared" si="45"/>
        <v xml:space="preserve"> </v>
      </c>
      <c r="L507" s="589"/>
      <c r="M507" s="508"/>
      <c r="N507" s="508">
        <f t="shared" si="46"/>
        <v>0</v>
      </c>
      <c r="O507" s="508">
        <f t="shared" si="47"/>
        <v>0</v>
      </c>
      <c r="P507" s="508"/>
      <c r="Q507" s="508">
        <f t="shared" si="48"/>
        <v>0</v>
      </c>
      <c r="R507" s="508">
        <f t="shared" si="49"/>
        <v>0</v>
      </c>
      <c r="S507" s="508"/>
      <c r="T507" s="508"/>
      <c r="U507" s="508"/>
      <c r="V507" s="582"/>
      <c r="W507" s="10"/>
      <c r="Y507" s="49">
        <f t="shared" si="50"/>
        <v>0</v>
      </c>
      <c r="Z507" s="49">
        <f t="shared" si="51"/>
        <v>0</v>
      </c>
    </row>
    <row r="508" spans="1:26" x14ac:dyDescent="0.2">
      <c r="A508" s="94">
        <f t="shared" si="43"/>
        <v>493</v>
      </c>
      <c r="B508" s="437">
        <f t="shared" si="44"/>
        <v>0</v>
      </c>
      <c r="C508" s="438"/>
      <c r="D508" s="181"/>
      <c r="E508" s="181"/>
      <c r="F508" s="4"/>
      <c r="G508" s="60"/>
      <c r="H508" s="83"/>
      <c r="I508" s="9"/>
      <c r="J508" s="581"/>
      <c r="K508" s="362" t="str">
        <f t="shared" si="45"/>
        <v xml:space="preserve"> </v>
      </c>
      <c r="L508" s="589"/>
      <c r="M508" s="508"/>
      <c r="N508" s="508">
        <f t="shared" si="46"/>
        <v>0</v>
      </c>
      <c r="O508" s="508">
        <f t="shared" si="47"/>
        <v>0</v>
      </c>
      <c r="P508" s="508"/>
      <c r="Q508" s="508">
        <f t="shared" si="48"/>
        <v>0</v>
      </c>
      <c r="R508" s="508">
        <f t="shared" si="49"/>
        <v>0</v>
      </c>
      <c r="S508" s="508"/>
      <c r="T508" s="508"/>
      <c r="U508" s="508"/>
      <c r="V508" s="582"/>
      <c r="W508" s="10"/>
      <c r="Y508" s="49">
        <f t="shared" si="50"/>
        <v>0</v>
      </c>
      <c r="Z508" s="49">
        <f t="shared" si="51"/>
        <v>0</v>
      </c>
    </row>
    <row r="509" spans="1:26" x14ac:dyDescent="0.2">
      <c r="A509" s="94">
        <f t="shared" si="43"/>
        <v>494</v>
      </c>
      <c r="B509" s="437">
        <f t="shared" si="44"/>
        <v>0</v>
      </c>
      <c r="C509" s="438"/>
      <c r="D509" s="181"/>
      <c r="E509" s="181"/>
      <c r="F509" s="4"/>
      <c r="G509" s="60"/>
      <c r="H509" s="83"/>
      <c r="I509" s="9"/>
      <c r="J509" s="581"/>
      <c r="K509" s="362" t="str">
        <f t="shared" si="45"/>
        <v xml:space="preserve"> </v>
      </c>
      <c r="L509" s="589"/>
      <c r="M509" s="508"/>
      <c r="N509" s="508">
        <f t="shared" si="46"/>
        <v>0</v>
      </c>
      <c r="O509" s="508">
        <f t="shared" si="47"/>
        <v>0</v>
      </c>
      <c r="P509" s="508"/>
      <c r="Q509" s="508">
        <f t="shared" si="48"/>
        <v>0</v>
      </c>
      <c r="R509" s="508">
        <f t="shared" si="49"/>
        <v>0</v>
      </c>
      <c r="S509" s="508"/>
      <c r="T509" s="508"/>
      <c r="U509" s="508"/>
      <c r="V509" s="582"/>
      <c r="W509" s="10"/>
      <c r="Y509" s="49">
        <f t="shared" si="50"/>
        <v>0</v>
      </c>
      <c r="Z509" s="49">
        <f t="shared" si="51"/>
        <v>0</v>
      </c>
    </row>
    <row r="510" spans="1:26" x14ac:dyDescent="0.2">
      <c r="A510" s="94">
        <f t="shared" si="43"/>
        <v>495</v>
      </c>
      <c r="B510" s="437">
        <f t="shared" si="44"/>
        <v>0</v>
      </c>
      <c r="C510" s="438"/>
      <c r="D510" s="181"/>
      <c r="E510" s="181"/>
      <c r="F510" s="4"/>
      <c r="G510" s="60"/>
      <c r="H510" s="83"/>
      <c r="I510" s="9"/>
      <c r="J510" s="581"/>
      <c r="K510" s="362" t="str">
        <f t="shared" si="45"/>
        <v xml:space="preserve"> </v>
      </c>
      <c r="L510" s="589"/>
      <c r="M510" s="508"/>
      <c r="N510" s="508">
        <f t="shared" si="46"/>
        <v>0</v>
      </c>
      <c r="O510" s="508">
        <f t="shared" si="47"/>
        <v>0</v>
      </c>
      <c r="P510" s="508"/>
      <c r="Q510" s="508">
        <f t="shared" si="48"/>
        <v>0</v>
      </c>
      <c r="R510" s="508">
        <f t="shared" si="49"/>
        <v>0</v>
      </c>
      <c r="S510" s="508"/>
      <c r="T510" s="508"/>
      <c r="U510" s="508"/>
      <c r="V510" s="582"/>
      <c r="W510" s="10"/>
      <c r="Y510" s="49">
        <f t="shared" si="50"/>
        <v>0</v>
      </c>
      <c r="Z510" s="49">
        <f t="shared" si="51"/>
        <v>0</v>
      </c>
    </row>
    <row r="511" spans="1:26" x14ac:dyDescent="0.2">
      <c r="A511" s="94">
        <f t="shared" si="43"/>
        <v>496</v>
      </c>
      <c r="B511" s="437">
        <f t="shared" si="44"/>
        <v>0</v>
      </c>
      <c r="C511" s="438"/>
      <c r="D511" s="181"/>
      <c r="E511" s="181"/>
      <c r="F511" s="4"/>
      <c r="G511" s="60"/>
      <c r="H511" s="83"/>
      <c r="I511" s="9"/>
      <c r="J511" s="581"/>
      <c r="K511" s="362" t="str">
        <f t="shared" si="45"/>
        <v xml:space="preserve"> </v>
      </c>
      <c r="L511" s="589"/>
      <c r="M511" s="508"/>
      <c r="N511" s="508">
        <f t="shared" si="46"/>
        <v>0</v>
      </c>
      <c r="O511" s="508">
        <f t="shared" si="47"/>
        <v>0</v>
      </c>
      <c r="P511" s="508"/>
      <c r="Q511" s="508">
        <f t="shared" si="48"/>
        <v>0</v>
      </c>
      <c r="R511" s="508">
        <f t="shared" si="49"/>
        <v>0</v>
      </c>
      <c r="S511" s="508"/>
      <c r="T511" s="508"/>
      <c r="U511" s="508"/>
      <c r="V511" s="582"/>
      <c r="W511" s="10"/>
      <c r="Y511" s="49">
        <f t="shared" si="50"/>
        <v>0</v>
      </c>
      <c r="Z511" s="49">
        <f t="shared" si="51"/>
        <v>0</v>
      </c>
    </row>
    <row r="512" spans="1:26" x14ac:dyDescent="0.2">
      <c r="A512" s="94">
        <f t="shared" si="8"/>
        <v>497</v>
      </c>
      <c r="B512" s="437">
        <f t="shared" si="25"/>
        <v>0</v>
      </c>
      <c r="C512" s="438"/>
      <c r="D512" s="181"/>
      <c r="E512" s="181"/>
      <c r="F512" s="4"/>
      <c r="G512" s="60"/>
      <c r="H512" s="83"/>
      <c r="I512" s="9"/>
      <c r="J512" s="581"/>
      <c r="K512" s="362" t="str">
        <f t="shared" si="26"/>
        <v xml:space="preserve"> </v>
      </c>
      <c r="L512" s="589"/>
      <c r="M512" s="508"/>
      <c r="N512" s="508">
        <f t="shared" si="27"/>
        <v>0</v>
      </c>
      <c r="O512" s="508">
        <f t="shared" si="28"/>
        <v>0</v>
      </c>
      <c r="P512" s="508"/>
      <c r="Q512" s="508">
        <f t="shared" si="29"/>
        <v>0</v>
      </c>
      <c r="R512" s="508">
        <f t="shared" si="30"/>
        <v>0</v>
      </c>
      <c r="S512" s="508"/>
      <c r="T512" s="508"/>
      <c r="U512" s="508"/>
      <c r="V512" s="582"/>
      <c r="W512" s="10"/>
      <c r="Y512" s="49">
        <f t="shared" si="31"/>
        <v>0</v>
      </c>
      <c r="Z512" s="49">
        <f t="shared" si="32"/>
        <v>0</v>
      </c>
    </row>
    <row r="513" spans="1:26" x14ac:dyDescent="0.2">
      <c r="A513" s="94">
        <f t="shared" si="8"/>
        <v>498</v>
      </c>
      <c r="B513" s="437">
        <f t="shared" si="25"/>
        <v>0</v>
      </c>
      <c r="C513" s="438"/>
      <c r="D513" s="181"/>
      <c r="E513" s="181"/>
      <c r="F513" s="4"/>
      <c r="G513" s="60"/>
      <c r="H513" s="83"/>
      <c r="I513" s="9"/>
      <c r="J513" s="581"/>
      <c r="K513" s="362" t="str">
        <f t="shared" si="26"/>
        <v xml:space="preserve"> </v>
      </c>
      <c r="L513" s="589"/>
      <c r="M513" s="508"/>
      <c r="N513" s="508">
        <f t="shared" si="27"/>
        <v>0</v>
      </c>
      <c r="O513" s="508">
        <f t="shared" si="28"/>
        <v>0</v>
      </c>
      <c r="P513" s="508"/>
      <c r="Q513" s="508">
        <f t="shared" si="29"/>
        <v>0</v>
      </c>
      <c r="R513" s="508">
        <f t="shared" si="30"/>
        <v>0</v>
      </c>
      <c r="S513" s="508"/>
      <c r="T513" s="508"/>
      <c r="U513" s="508"/>
      <c r="V513" s="582"/>
      <c r="W513" s="10"/>
      <c r="Y513" s="49">
        <f t="shared" si="31"/>
        <v>0</v>
      </c>
      <c r="Z513" s="49">
        <f t="shared" si="32"/>
        <v>0</v>
      </c>
    </row>
    <row r="514" spans="1:26" x14ac:dyDescent="0.2">
      <c r="A514" s="94">
        <f t="shared" si="8"/>
        <v>499</v>
      </c>
      <c r="B514" s="437">
        <f t="shared" si="25"/>
        <v>0</v>
      </c>
      <c r="C514" s="438"/>
      <c r="D514" s="181"/>
      <c r="E514" s="181"/>
      <c r="F514" s="4"/>
      <c r="G514" s="60"/>
      <c r="H514" s="83"/>
      <c r="I514" s="9"/>
      <c r="J514" s="581"/>
      <c r="K514" s="362" t="str">
        <f t="shared" si="26"/>
        <v xml:space="preserve"> </v>
      </c>
      <c r="L514" s="589"/>
      <c r="M514" s="508"/>
      <c r="N514" s="508">
        <f t="shared" si="27"/>
        <v>0</v>
      </c>
      <c r="O514" s="508">
        <f t="shared" si="28"/>
        <v>0</v>
      </c>
      <c r="P514" s="508"/>
      <c r="Q514" s="508">
        <f t="shared" si="29"/>
        <v>0</v>
      </c>
      <c r="R514" s="508">
        <f t="shared" si="30"/>
        <v>0</v>
      </c>
      <c r="S514" s="508"/>
      <c r="T514" s="508"/>
      <c r="U514" s="508"/>
      <c r="V514" s="582"/>
      <c r="W514" s="10"/>
      <c r="Y514" s="49">
        <f t="shared" si="31"/>
        <v>0</v>
      </c>
      <c r="Z514" s="49">
        <f t="shared" si="32"/>
        <v>0</v>
      </c>
    </row>
    <row r="515" spans="1:26" ht="14.25" customHeight="1" thickBot="1" x14ac:dyDescent="0.25">
      <c r="A515" s="95">
        <f t="shared" si="8"/>
        <v>500</v>
      </c>
      <c r="B515" s="408">
        <f t="shared" si="25"/>
        <v>0</v>
      </c>
      <c r="C515" s="436"/>
      <c r="D515" s="182"/>
      <c r="E515" s="182"/>
      <c r="F515" s="84"/>
      <c r="G515" s="85"/>
      <c r="H515" s="86"/>
      <c r="I515" s="9"/>
      <c r="J515" s="583"/>
      <c r="K515" s="584" t="str">
        <f t="shared" si="26"/>
        <v xml:space="preserve"> </v>
      </c>
      <c r="L515" s="590"/>
      <c r="M515" s="585"/>
      <c r="N515" s="585">
        <f t="shared" si="27"/>
        <v>0</v>
      </c>
      <c r="O515" s="585">
        <f t="shared" si="28"/>
        <v>0</v>
      </c>
      <c r="P515" s="585"/>
      <c r="Q515" s="585">
        <f t="shared" si="29"/>
        <v>0</v>
      </c>
      <c r="R515" s="585">
        <f t="shared" si="30"/>
        <v>0</v>
      </c>
      <c r="S515" s="585"/>
      <c r="T515" s="585"/>
      <c r="U515" s="585"/>
      <c r="V515" s="597"/>
      <c r="W515" s="10"/>
      <c r="Y515" s="49">
        <f t="shared" si="31"/>
        <v>0</v>
      </c>
      <c r="Z515" s="49">
        <f t="shared" si="32"/>
        <v>0</v>
      </c>
    </row>
    <row r="516" spans="1:26" ht="15.75" customHeight="1" thickTop="1" thickBot="1" x14ac:dyDescent="0.25">
      <c r="A516" s="12"/>
      <c r="B516" s="17"/>
      <c r="C516" s="17"/>
      <c r="D516" s="258" t="str">
        <f>IF(+Operation=0, "YOUR FIRM'S NAME IS MISSING.", +Operation)</f>
        <v>YOUR FIRM'S NAME IS MISSING.</v>
      </c>
      <c r="E516" s="258" t="str">
        <f>IF(ISNUMBER(+POID), IF(+POID &gt;300000000, IF(+POID &gt;999999999, "INVALID ID NUMBER", +POID ), "INVALID ID NUMBER" ), "YOUR ID NUMBER IS MISSING.")</f>
        <v>YOUR ID NUMBER IS MISSING.</v>
      </c>
      <c r="F516" s="9"/>
      <c r="G516" s="242">
        <f>+Q1cTons</f>
        <v>0</v>
      </c>
      <c r="H516" s="104"/>
      <c r="I516" s="17"/>
      <c r="J516" s="17"/>
      <c r="K516" s="168"/>
      <c r="L516" s="17"/>
      <c r="V516" s="598"/>
      <c r="W516" s="10"/>
    </row>
    <row r="517" spans="1:26" ht="6" customHeight="1" thickTop="1" x14ac:dyDescent="0.2">
      <c r="A517" s="13"/>
      <c r="B517" s="42"/>
      <c r="C517" s="42"/>
      <c r="D517" s="42"/>
      <c r="E517" s="42"/>
      <c r="F517" s="42"/>
      <c r="G517" s="42"/>
      <c r="H517" s="42"/>
      <c r="I517" s="42"/>
      <c r="J517" s="42"/>
      <c r="K517" s="173"/>
      <c r="L517" s="42"/>
      <c r="V517" s="42"/>
      <c r="W517" s="14"/>
    </row>
  </sheetData>
  <sheetProtection password="C01D" sheet="1" objects="1" scenarios="1" selectLockedCells="1"/>
  <phoneticPr fontId="0" type="noConversion"/>
  <conditionalFormatting sqref="D16:D256 D357:D359 D460:D461 D512:D515">
    <cfRule type="expression" priority="67" stopIfTrue="1">
      <formula>ISBLANK(E16)</formula>
    </cfRule>
    <cfRule type="expression" dxfId="749" priority="68" stopIfTrue="1">
      <formula>ISBLANK(D16)</formula>
    </cfRule>
  </conditionalFormatting>
  <conditionalFormatting sqref="E16:E256 E357:E359 E460:E461 E512:E515">
    <cfRule type="expression" dxfId="748" priority="69" stopIfTrue="1">
      <formula>ISNA(+B16)</formula>
    </cfRule>
    <cfRule type="expression" priority="70" stopIfTrue="1">
      <formula>+F16+G16+H16=0</formula>
    </cfRule>
    <cfRule type="expression" dxfId="747" priority="71" stopIfTrue="1">
      <formula>+F16+G16+H16=+F16+G16+H16+B16</formula>
    </cfRule>
  </conditionalFormatting>
  <conditionalFormatting sqref="F16:F256 F357:F359 F460:F461 F512:F515">
    <cfRule type="expression" priority="72" stopIfTrue="1">
      <formula>+G16+H16=0</formula>
    </cfRule>
    <cfRule type="expression" dxfId="746" priority="73" stopIfTrue="1">
      <formula>+G16+H16=+G16+H16+F16</formula>
    </cfRule>
  </conditionalFormatting>
  <conditionalFormatting sqref="G16:G256 G357:G359 G460:G461 G512:G515">
    <cfRule type="expression" priority="74" stopIfTrue="1">
      <formula>+F16+G16+H16=0</formula>
    </cfRule>
    <cfRule type="expression" dxfId="745" priority="75" stopIfTrue="1">
      <formula>+F16+G16+H16=+F16+H16</formula>
    </cfRule>
  </conditionalFormatting>
  <conditionalFormatting sqref="H16:H256 H357:H359 H460:H461 H512:H515">
    <cfRule type="expression" priority="76" stopIfTrue="1">
      <formula>+G16+H16=0</formula>
    </cfRule>
    <cfRule type="expression" dxfId="744" priority="77" stopIfTrue="1">
      <formula>+G16+H16=+G16</formula>
    </cfRule>
    <cfRule type="cellIs" dxfId="743" priority="78" stopIfTrue="1" operator="notBetween">
      <formula>15</formula>
      <formula>35</formula>
    </cfRule>
  </conditionalFormatting>
  <conditionalFormatting sqref="J16:J256 J357:J359 J460:J461 J512:J515">
    <cfRule type="cellIs" dxfId="742" priority="79" stopIfTrue="1" operator="equal">
      <formula>0</formula>
    </cfRule>
    <cfRule type="cellIs" dxfId="741" priority="80" stopIfTrue="1" operator="equal">
      <formula>1</formula>
    </cfRule>
    <cfRule type="expression" dxfId="740" priority="81" stopIfTrue="1">
      <formula>+K16="ERROR"</formula>
    </cfRule>
  </conditionalFormatting>
  <conditionalFormatting sqref="K16:K256 K357:K359 K460:K461 K512:K515">
    <cfRule type="expression" dxfId="739" priority="82" stopIfTrue="1">
      <formula>+J16=0</formula>
    </cfRule>
    <cfRule type="expression" dxfId="738" priority="83" stopIfTrue="1">
      <formula>+J16=1</formula>
    </cfRule>
  </conditionalFormatting>
  <conditionalFormatting sqref="L16:L256 L357:L359 L460:L461 L512:L515">
    <cfRule type="expression" dxfId="737" priority="84" stopIfTrue="1">
      <formula>+J16=0</formula>
    </cfRule>
    <cfRule type="expression" dxfId="736" priority="85" stopIfTrue="1">
      <formula>+J16=1</formula>
    </cfRule>
  </conditionalFormatting>
  <conditionalFormatting sqref="V16:V256 V357:V359 V460:V461 V512:V515">
    <cfRule type="expression" dxfId="735" priority="86" stopIfTrue="1">
      <formula>+J16=0</formula>
    </cfRule>
    <cfRule type="expression" dxfId="734" priority="87" stopIfTrue="1">
      <formula>ISBLANK(V16)</formula>
    </cfRule>
  </conditionalFormatting>
  <conditionalFormatting sqref="D516">
    <cfRule type="cellIs" dxfId="733" priority="88" stopIfTrue="1" operator="notEqual">
      <formula>+Operation</formula>
    </cfRule>
  </conditionalFormatting>
  <conditionalFormatting sqref="E516">
    <cfRule type="cellIs" dxfId="732" priority="89" stopIfTrue="1" operator="notEqual">
      <formula>+POID</formula>
    </cfRule>
  </conditionalFormatting>
  <conditionalFormatting sqref="D12">
    <cfRule type="cellIs" dxfId="731" priority="90" stopIfTrue="1" operator="notEqual">
      <formula>+Operation</formula>
    </cfRule>
  </conditionalFormatting>
  <conditionalFormatting sqref="E12">
    <cfRule type="cellIs" dxfId="730" priority="91" stopIfTrue="1" operator="notEqual">
      <formula>+POID</formula>
    </cfRule>
  </conditionalFormatting>
  <conditionalFormatting sqref="E13:E14">
    <cfRule type="expression" dxfId="729" priority="92" stopIfTrue="1">
      <formula>+Q1cIndicator &gt;0</formula>
    </cfRule>
  </conditionalFormatting>
  <conditionalFormatting sqref="B16:B256 B357:B359 B460:B461 B512:B515">
    <cfRule type="expression" dxfId="728" priority="93" stopIfTrue="1">
      <formula>ISNA(+B16)</formula>
    </cfRule>
  </conditionalFormatting>
  <conditionalFormatting sqref="D257:D356">
    <cfRule type="expression" priority="45" stopIfTrue="1">
      <formula>ISBLANK(E257)</formula>
    </cfRule>
    <cfRule type="expression" dxfId="727" priority="46" stopIfTrue="1">
      <formula>ISBLANK(D257)</formula>
    </cfRule>
  </conditionalFormatting>
  <conditionalFormatting sqref="E257:E356">
    <cfRule type="expression" dxfId="726" priority="47" stopIfTrue="1">
      <formula>ISNA(+B257)</formula>
    </cfRule>
    <cfRule type="expression" priority="48" stopIfTrue="1">
      <formula>+F257+G257+H257=0</formula>
    </cfRule>
    <cfRule type="expression" dxfId="725" priority="49" stopIfTrue="1">
      <formula>+F257+G257+H257=+F257+G257+H257+B257</formula>
    </cfRule>
  </conditionalFormatting>
  <conditionalFormatting sqref="F257:F356">
    <cfRule type="expression" priority="50" stopIfTrue="1">
      <formula>+G257+H257=0</formula>
    </cfRule>
    <cfRule type="expression" dxfId="724" priority="51" stopIfTrue="1">
      <formula>+G257+H257=+G257+H257+F257</formula>
    </cfRule>
  </conditionalFormatting>
  <conditionalFormatting sqref="G257:G356">
    <cfRule type="expression" priority="52" stopIfTrue="1">
      <formula>+F257+G257+H257=0</formula>
    </cfRule>
    <cfRule type="expression" dxfId="723" priority="53" stopIfTrue="1">
      <formula>+F257+G257+H257=+F257+H257</formula>
    </cfRule>
  </conditionalFormatting>
  <conditionalFormatting sqref="H257:H356">
    <cfRule type="expression" priority="54" stopIfTrue="1">
      <formula>+G257+H257=0</formula>
    </cfRule>
    <cfRule type="expression" dxfId="722" priority="55" stopIfTrue="1">
      <formula>+G257+H257=+G257</formula>
    </cfRule>
    <cfRule type="cellIs" dxfId="721" priority="56" stopIfTrue="1" operator="notBetween">
      <formula>15</formula>
      <formula>35</formula>
    </cfRule>
  </conditionalFormatting>
  <conditionalFormatting sqref="J257:J356">
    <cfRule type="cellIs" dxfId="720" priority="57" stopIfTrue="1" operator="equal">
      <formula>0</formula>
    </cfRule>
    <cfRule type="cellIs" dxfId="719" priority="58" stopIfTrue="1" operator="equal">
      <formula>1</formula>
    </cfRule>
    <cfRule type="expression" dxfId="718" priority="59" stopIfTrue="1">
      <formula>+K257="ERROR"</formula>
    </cfRule>
  </conditionalFormatting>
  <conditionalFormatting sqref="K257:K356">
    <cfRule type="expression" dxfId="717" priority="60" stopIfTrue="1">
      <formula>+J257=0</formula>
    </cfRule>
    <cfRule type="expression" dxfId="716" priority="61" stopIfTrue="1">
      <formula>+J257=1</formula>
    </cfRule>
  </conditionalFormatting>
  <conditionalFormatting sqref="L257:L356">
    <cfRule type="expression" dxfId="715" priority="62" stopIfTrue="1">
      <formula>+J257=0</formula>
    </cfRule>
    <cfRule type="expression" dxfId="714" priority="63" stopIfTrue="1">
      <formula>+J257=1</formula>
    </cfRule>
  </conditionalFormatting>
  <conditionalFormatting sqref="V257:V356">
    <cfRule type="expression" dxfId="713" priority="64" stopIfTrue="1">
      <formula>+J257=0</formula>
    </cfRule>
    <cfRule type="expression" dxfId="712" priority="65" stopIfTrue="1">
      <formula>ISBLANK(V257)</formula>
    </cfRule>
  </conditionalFormatting>
  <conditionalFormatting sqref="B257:B356">
    <cfRule type="expression" dxfId="711" priority="66" stopIfTrue="1">
      <formula>ISNA(+B257)</formula>
    </cfRule>
  </conditionalFormatting>
  <conditionalFormatting sqref="D360:D459">
    <cfRule type="expression" priority="23" stopIfTrue="1">
      <formula>ISBLANK(E360)</formula>
    </cfRule>
    <cfRule type="expression" dxfId="710" priority="24" stopIfTrue="1">
      <formula>ISBLANK(D360)</formula>
    </cfRule>
  </conditionalFormatting>
  <conditionalFormatting sqref="E360:E459">
    <cfRule type="expression" dxfId="709" priority="25" stopIfTrue="1">
      <formula>ISNA(+B360)</formula>
    </cfRule>
    <cfRule type="expression" priority="26" stopIfTrue="1">
      <formula>+F360+G360+H360=0</formula>
    </cfRule>
    <cfRule type="expression" dxfId="708" priority="27" stopIfTrue="1">
      <formula>+F360+G360+H360=+F360+G360+H360+B360</formula>
    </cfRule>
  </conditionalFormatting>
  <conditionalFormatting sqref="F360:F459">
    <cfRule type="expression" priority="28" stopIfTrue="1">
      <formula>+G360+H360=0</formula>
    </cfRule>
    <cfRule type="expression" dxfId="707" priority="29" stopIfTrue="1">
      <formula>+G360+H360=+G360+H360+F360</formula>
    </cfRule>
  </conditionalFormatting>
  <conditionalFormatting sqref="G360:G459">
    <cfRule type="expression" priority="30" stopIfTrue="1">
      <formula>+F360+G360+H360=0</formula>
    </cfRule>
    <cfRule type="expression" dxfId="706" priority="31" stopIfTrue="1">
      <formula>+F360+G360+H360=+F360+H360</formula>
    </cfRule>
  </conditionalFormatting>
  <conditionalFormatting sqref="H360:H459">
    <cfRule type="expression" priority="32" stopIfTrue="1">
      <formula>+G360+H360=0</formula>
    </cfRule>
    <cfRule type="expression" dxfId="705" priority="33" stopIfTrue="1">
      <formula>+G360+H360=+G360</formula>
    </cfRule>
    <cfRule type="cellIs" dxfId="704" priority="34" stopIfTrue="1" operator="notBetween">
      <formula>15</formula>
      <formula>35</formula>
    </cfRule>
  </conditionalFormatting>
  <conditionalFormatting sqref="J360:J459">
    <cfRule type="cellIs" dxfId="703" priority="35" stopIfTrue="1" operator="equal">
      <formula>0</formula>
    </cfRule>
    <cfRule type="cellIs" dxfId="702" priority="36" stopIfTrue="1" operator="equal">
      <formula>1</formula>
    </cfRule>
    <cfRule type="expression" dxfId="701" priority="37" stopIfTrue="1">
      <formula>+K360="ERROR"</formula>
    </cfRule>
  </conditionalFormatting>
  <conditionalFormatting sqref="K360:K459">
    <cfRule type="expression" dxfId="700" priority="38" stopIfTrue="1">
      <formula>+J360=0</formula>
    </cfRule>
    <cfRule type="expression" dxfId="699" priority="39" stopIfTrue="1">
      <formula>+J360=1</formula>
    </cfRule>
  </conditionalFormatting>
  <conditionalFormatting sqref="L360:L459">
    <cfRule type="expression" dxfId="698" priority="40" stopIfTrue="1">
      <formula>+J360=0</formula>
    </cfRule>
    <cfRule type="expression" dxfId="697" priority="41" stopIfTrue="1">
      <formula>+J360=1</formula>
    </cfRule>
  </conditionalFormatting>
  <conditionalFormatting sqref="V360:V459">
    <cfRule type="expression" dxfId="696" priority="42" stopIfTrue="1">
      <formula>+J360=0</formula>
    </cfRule>
    <cfRule type="expression" dxfId="695" priority="43" stopIfTrue="1">
      <formula>ISBLANK(V360)</formula>
    </cfRule>
  </conditionalFormatting>
  <conditionalFormatting sqref="B360:B459">
    <cfRule type="expression" dxfId="694" priority="44" stopIfTrue="1">
      <formula>ISNA(+B360)</formula>
    </cfRule>
  </conditionalFormatting>
  <conditionalFormatting sqref="D462:D511">
    <cfRule type="expression" priority="1" stopIfTrue="1">
      <formula>ISBLANK(E462)</formula>
    </cfRule>
    <cfRule type="expression" dxfId="693" priority="2" stopIfTrue="1">
      <formula>ISBLANK(D462)</formula>
    </cfRule>
  </conditionalFormatting>
  <conditionalFormatting sqref="E462:E511">
    <cfRule type="expression" dxfId="692" priority="3" stopIfTrue="1">
      <formula>ISNA(+B462)</formula>
    </cfRule>
    <cfRule type="expression" priority="4" stopIfTrue="1">
      <formula>+F462+G462+H462=0</formula>
    </cfRule>
    <cfRule type="expression" dxfId="691" priority="5" stopIfTrue="1">
      <formula>+F462+G462+H462=+F462+G462+H462+B462</formula>
    </cfRule>
  </conditionalFormatting>
  <conditionalFormatting sqref="F462:F511">
    <cfRule type="expression" priority="6" stopIfTrue="1">
      <formula>+G462+H462=0</formula>
    </cfRule>
    <cfRule type="expression" dxfId="690" priority="7" stopIfTrue="1">
      <formula>+G462+H462=+G462+H462+F462</formula>
    </cfRule>
  </conditionalFormatting>
  <conditionalFormatting sqref="G462:G511">
    <cfRule type="expression" priority="8" stopIfTrue="1">
      <formula>+F462+G462+H462=0</formula>
    </cfRule>
    <cfRule type="expression" dxfId="689" priority="9" stopIfTrue="1">
      <formula>+F462+G462+H462=+F462+H462</formula>
    </cfRule>
  </conditionalFormatting>
  <conditionalFormatting sqref="H462:H511">
    <cfRule type="expression" priority="10" stopIfTrue="1">
      <formula>+G462+H462=0</formula>
    </cfRule>
    <cfRule type="expression" dxfId="688" priority="11" stopIfTrue="1">
      <formula>+G462+H462=+G462</formula>
    </cfRule>
    <cfRule type="cellIs" dxfId="687" priority="12" stopIfTrue="1" operator="notBetween">
      <formula>15</formula>
      <formula>35</formula>
    </cfRule>
  </conditionalFormatting>
  <conditionalFormatting sqref="J462:J511">
    <cfRule type="cellIs" dxfId="686" priority="13" stopIfTrue="1" operator="equal">
      <formula>0</formula>
    </cfRule>
    <cfRule type="cellIs" dxfId="685" priority="14" stopIfTrue="1" operator="equal">
      <formula>1</formula>
    </cfRule>
    <cfRule type="expression" dxfId="684" priority="15" stopIfTrue="1">
      <formula>+K462="ERROR"</formula>
    </cfRule>
  </conditionalFormatting>
  <conditionalFormatting sqref="K462:K511">
    <cfRule type="expression" dxfId="683" priority="16" stopIfTrue="1">
      <formula>+J462=0</formula>
    </cfRule>
    <cfRule type="expression" dxfId="682" priority="17" stopIfTrue="1">
      <formula>+J462=1</formula>
    </cfRule>
  </conditionalFormatting>
  <conditionalFormatting sqref="L462:L511">
    <cfRule type="expression" dxfId="681" priority="18" stopIfTrue="1">
      <formula>+J462=0</formula>
    </cfRule>
    <cfRule type="expression" dxfId="680" priority="19" stopIfTrue="1">
      <formula>+J462=1</formula>
    </cfRule>
  </conditionalFormatting>
  <conditionalFormatting sqref="V462:V511">
    <cfRule type="expression" dxfId="679" priority="20" stopIfTrue="1">
      <formula>+J462=0</formula>
    </cfRule>
    <cfRule type="expression" dxfId="678" priority="21" stopIfTrue="1">
      <formula>ISBLANK(V462)</formula>
    </cfRule>
  </conditionalFormatting>
  <conditionalFormatting sqref="B462:B511">
    <cfRule type="expression" dxfId="677"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67"/>
  <sheetViews>
    <sheetView workbookViewId="0">
      <pane ySplit="15" topLeftCell="A16" activePane="bottomLeft" state="frozen"/>
      <selection pane="bottomLeft" activeCell="G5" sqref="G5"/>
    </sheetView>
  </sheetViews>
  <sheetFormatPr defaultRowHeight="12.75" x14ac:dyDescent="0.2"/>
  <cols>
    <col min="1" max="2" width="5.42578125" style="49" customWidth="1"/>
    <col min="3" max="3" width="5.85546875" style="49" customWidth="1"/>
    <col min="4" max="4" width="29.7109375" style="49" customWidth="1"/>
    <col min="5" max="5" width="23.85546875" style="49" customWidth="1"/>
    <col min="6" max="6" width="9.140625" style="49"/>
    <col min="7" max="7" width="12.28515625" style="49" customWidth="1"/>
    <col min="8" max="8" width="11.5703125" style="49" customWidth="1"/>
    <col min="9" max="9" width="18.28515625" style="49" customWidth="1"/>
    <col min="10" max="10" width="11.42578125" style="49" customWidth="1"/>
    <col min="11" max="11" width="7.28515625" style="49" customWidth="1"/>
    <col min="12" max="12" width="5.42578125" style="49" customWidth="1"/>
    <col min="13" max="13" width="17.85546875" style="49" customWidth="1"/>
    <col min="14" max="14" width="17" style="49" customWidth="1"/>
    <col min="15" max="15" width="21.5703125" style="49" customWidth="1"/>
    <col min="16" max="16" width="21" style="49" customWidth="1"/>
    <col min="17" max="17" width="2" style="49" customWidth="1"/>
    <col min="18" max="18" width="9.140625" style="49"/>
    <col min="19" max="21" width="0" style="49" hidden="1" customWidth="1"/>
    <col min="22" max="16384" width="9.140625" style="49"/>
  </cols>
  <sheetData>
    <row r="1" spans="1:21" ht="15.75" x14ac:dyDescent="0.25">
      <c r="A1" s="5" t="s">
        <v>151</v>
      </c>
      <c r="B1" s="6"/>
      <c r="C1" s="24"/>
      <c r="D1" s="24"/>
      <c r="E1" s="15"/>
      <c r="F1" s="29"/>
      <c r="G1" s="15"/>
      <c r="H1" s="15"/>
      <c r="I1" s="15"/>
      <c r="J1" s="15"/>
      <c r="K1" s="6"/>
      <c r="L1" s="6"/>
      <c r="M1" s="6"/>
      <c r="N1" s="6"/>
      <c r="O1" s="6"/>
      <c r="P1" s="6"/>
      <c r="Q1" s="7"/>
    </row>
    <row r="2" spans="1:21" ht="15.75" x14ac:dyDescent="0.25">
      <c r="A2" s="25" t="s">
        <v>99</v>
      </c>
      <c r="B2" s="9"/>
      <c r="C2" s="26"/>
      <c r="D2" s="26"/>
      <c r="E2" s="27"/>
      <c r="F2" s="30"/>
      <c r="G2" s="27"/>
      <c r="H2" s="27"/>
      <c r="I2" s="9"/>
      <c r="J2" s="9"/>
      <c r="K2" s="9"/>
      <c r="L2" s="17"/>
      <c r="M2" s="616"/>
      <c r="N2" s="17"/>
      <c r="O2" s="17"/>
      <c r="P2" s="17"/>
      <c r="Q2" s="10"/>
    </row>
    <row r="3" spans="1:21" ht="15.75" x14ac:dyDescent="0.25">
      <c r="A3" s="12"/>
      <c r="B3" s="9"/>
      <c r="C3" s="26"/>
      <c r="D3" s="26"/>
      <c r="E3" s="9"/>
      <c r="F3" s="30"/>
      <c r="G3" s="27"/>
      <c r="H3" s="27"/>
      <c r="I3" s="9"/>
      <c r="J3" s="9"/>
      <c r="K3" s="9"/>
      <c r="L3" s="17"/>
      <c r="M3" s="31"/>
      <c r="N3" s="17"/>
      <c r="O3" s="17"/>
      <c r="P3" s="17"/>
      <c r="Q3" s="10"/>
    </row>
    <row r="4" spans="1:21" ht="13.5" thickBot="1" x14ac:dyDescent="0.25">
      <c r="A4" s="12"/>
      <c r="B4" s="9"/>
      <c r="C4" s="9"/>
      <c r="D4" s="9"/>
      <c r="E4" s="9"/>
      <c r="F4" s="9"/>
      <c r="G4" s="96" t="s">
        <v>153</v>
      </c>
      <c r="H4" s="97" t="s">
        <v>154</v>
      </c>
      <c r="I4" s="9"/>
      <c r="J4" s="9"/>
      <c r="K4" s="9"/>
      <c r="L4" s="17"/>
      <c r="M4" s="109" t="s">
        <v>222</v>
      </c>
      <c r="N4" s="17"/>
      <c r="O4" s="17"/>
      <c r="P4" s="17"/>
      <c r="Q4" s="10"/>
    </row>
    <row r="5" spans="1:21" ht="14.25" thickTop="1" thickBot="1" x14ac:dyDescent="0.25">
      <c r="A5" s="886" t="s">
        <v>1287</v>
      </c>
      <c r="B5" s="9"/>
      <c r="C5" s="9"/>
      <c r="D5" s="9"/>
      <c r="E5" s="9"/>
      <c r="F5" s="9"/>
      <c r="G5" s="1"/>
      <c r="H5" s="2"/>
      <c r="I5" s="9"/>
      <c r="J5" s="9"/>
      <c r="K5" s="9"/>
      <c r="L5" s="17"/>
      <c r="M5" s="192">
        <f>+Q2value *PDArate</f>
        <v>0</v>
      </c>
      <c r="N5" s="17"/>
      <c r="O5" s="17"/>
      <c r="P5" s="17"/>
      <c r="Q5" s="10"/>
    </row>
    <row r="6" spans="1:21" ht="13.5" thickTop="1" x14ac:dyDescent="0.2">
      <c r="A6" s="8" t="s">
        <v>152</v>
      </c>
      <c r="B6" s="9"/>
      <c r="C6" s="161" t="s">
        <v>934</v>
      </c>
      <c r="D6" s="9"/>
      <c r="E6" s="9"/>
      <c r="F6" s="9"/>
      <c r="G6" s="9"/>
      <c r="H6" s="9"/>
      <c r="I6" s="9"/>
      <c r="J6" s="9"/>
      <c r="K6" s="9"/>
      <c r="L6" s="17"/>
      <c r="M6" s="17"/>
      <c r="N6" s="17"/>
      <c r="O6" s="17"/>
      <c r="P6" s="17"/>
      <c r="Q6" s="10"/>
    </row>
    <row r="7" spans="1:21" ht="13.5" thickBot="1" x14ac:dyDescent="0.25">
      <c r="A7" s="8"/>
      <c r="B7" s="9"/>
      <c r="C7" s="161" t="s">
        <v>943</v>
      </c>
      <c r="D7" s="161"/>
      <c r="E7" s="9"/>
      <c r="F7" s="9"/>
      <c r="G7" s="9"/>
      <c r="H7" s="9"/>
      <c r="I7" s="109" t="s">
        <v>234</v>
      </c>
      <c r="J7" s="17"/>
      <c r="K7" s="9"/>
      <c r="L7" s="17"/>
      <c r="M7" s="19"/>
      <c r="N7" s="17"/>
      <c r="O7" s="17"/>
      <c r="P7" s="17"/>
      <c r="Q7" s="10"/>
    </row>
    <row r="8" spans="1:21" ht="14.25" thickTop="1" thickBot="1" x14ac:dyDescent="0.25">
      <c r="A8" s="12"/>
      <c r="B8" s="9"/>
      <c r="C8" s="161" t="s">
        <v>963</v>
      </c>
      <c r="D8" s="161"/>
      <c r="E8" s="9"/>
      <c r="F8" s="9"/>
      <c r="G8" s="9"/>
      <c r="H8" s="9"/>
      <c r="I8" s="186">
        <f>+Q2Tons-Q2purchased-Q2repurchased</f>
        <v>0</v>
      </c>
      <c r="J8" s="615" t="s">
        <v>246</v>
      </c>
      <c r="K8" s="9"/>
      <c r="L8" s="17"/>
      <c r="M8" s="19"/>
      <c r="N8" s="17"/>
      <c r="O8" s="17"/>
      <c r="P8" s="17"/>
      <c r="Q8" s="10"/>
    </row>
    <row r="9" spans="1:21" ht="14.25" thickTop="1" thickBot="1" x14ac:dyDescent="0.25">
      <c r="A9" s="9" t="s">
        <v>1018</v>
      </c>
      <c r="B9" s="9"/>
      <c r="C9" s="9"/>
      <c r="D9" s="161"/>
      <c r="E9" s="9"/>
      <c r="F9" s="9"/>
      <c r="G9" s="9"/>
      <c r="H9" s="9"/>
      <c r="I9" s="186">
        <f>SUMIF(I16:I765,"=1",G16:G765)</f>
        <v>0</v>
      </c>
      <c r="J9" s="614" t="s">
        <v>247</v>
      </c>
      <c r="K9" s="9"/>
      <c r="L9" s="17"/>
      <c r="M9" s="356" t="s">
        <v>895</v>
      </c>
      <c r="N9" s="357"/>
      <c r="O9" s="357"/>
      <c r="P9" s="359"/>
      <c r="Q9" s="10"/>
    </row>
    <row r="10" spans="1:21" ht="14.25" thickTop="1" thickBot="1" x14ac:dyDescent="0.25">
      <c r="A10" s="12" t="s">
        <v>1019</v>
      </c>
      <c r="B10" s="9"/>
      <c r="C10" s="9"/>
      <c r="D10" s="9"/>
      <c r="E10" s="9"/>
      <c r="F10" s="9"/>
      <c r="G10" s="9"/>
      <c r="H10" s="9"/>
      <c r="I10" s="186">
        <f>SUMIF(J16:J765,"=1",G16:G765)</f>
        <v>0</v>
      </c>
      <c r="J10" s="614" t="s">
        <v>248</v>
      </c>
      <c r="K10" s="9"/>
      <c r="L10" s="17"/>
      <c r="M10" s="358" t="s">
        <v>896</v>
      </c>
      <c r="N10" s="50"/>
      <c r="O10" s="50"/>
      <c r="P10" s="235"/>
      <c r="Q10" s="10"/>
    </row>
    <row r="11" spans="1:21" ht="14.25" thickTop="1" thickBot="1" x14ac:dyDescent="0.25">
      <c r="A11" s="28"/>
      <c r="B11" s="9"/>
      <c r="C11" s="9"/>
      <c r="D11" s="256" t="str">
        <f>IF(+Operation=0, "YOUR FIRM'S NAME IS MISSING.", +Operation)</f>
        <v>YOUR FIRM'S NAME IS MISSING.</v>
      </c>
      <c r="E11" s="256" t="str">
        <f>IF(ISNUMBER(+POID), IF(+POID &gt;300000000, IF(+POID &gt;999999999, "INVALID ID NUMBER", +POID ), "INVALID ID NUMBER" ), "YOUR ID NUMBER IS MISSING.")</f>
        <v>YOUR ID NUMBER IS MISSING.</v>
      </c>
      <c r="F11" s="9"/>
      <c r="G11" s="184">
        <f>SUM(G16:G765)</f>
        <v>0</v>
      </c>
      <c r="H11" s="9"/>
      <c r="I11" s="9"/>
      <c r="J11" s="9"/>
      <c r="K11" s="9"/>
      <c r="L11" s="17"/>
      <c r="M11" s="360">
        <f>SUM(M16:M765)</f>
        <v>0</v>
      </c>
      <c r="N11" s="154"/>
      <c r="O11" s="192">
        <f>SUM(O16:O765)</f>
        <v>0</v>
      </c>
      <c r="P11" s="192">
        <f>SUM(P16:P765)</f>
        <v>0</v>
      </c>
      <c r="Q11" s="10"/>
      <c r="S11" s="49">
        <f>SUM(S16:S765)</f>
        <v>0</v>
      </c>
      <c r="T11" s="49">
        <f>SUM(T16:T765)</f>
        <v>0</v>
      </c>
      <c r="U11" s="49">
        <v>0</v>
      </c>
    </row>
    <row r="12" spans="1:21" ht="13.5" thickTop="1" x14ac:dyDescent="0.2">
      <c r="A12" s="87"/>
      <c r="B12" s="63" t="s">
        <v>399</v>
      </c>
      <c r="C12" s="62" t="s">
        <v>399</v>
      </c>
      <c r="D12" s="62"/>
      <c r="E12" s="88" t="s">
        <v>161</v>
      </c>
      <c r="F12" s="89"/>
      <c r="G12" s="89"/>
      <c r="H12" s="105"/>
      <c r="I12" s="106" t="s">
        <v>233</v>
      </c>
      <c r="J12" s="604" t="s">
        <v>248</v>
      </c>
      <c r="K12" s="9"/>
      <c r="L12" s="354">
        <v>15</v>
      </c>
      <c r="M12" s="349" t="s">
        <v>888</v>
      </c>
      <c r="N12" s="204" t="s">
        <v>431</v>
      </c>
      <c r="O12" s="347" t="s">
        <v>892</v>
      </c>
      <c r="P12" s="348" t="s">
        <v>887</v>
      </c>
      <c r="Q12" s="10"/>
    </row>
    <row r="13" spans="1:21" x14ac:dyDescent="0.2">
      <c r="A13" s="91"/>
      <c r="B13" s="58" t="s">
        <v>114</v>
      </c>
      <c r="C13" s="65" t="s">
        <v>114</v>
      </c>
      <c r="D13" s="65" t="s">
        <v>160</v>
      </c>
      <c r="E13" s="58" t="str">
        <f>IF(Q2Indicator&gt;0,"BAD NAME FOR", "")</f>
        <v/>
      </c>
      <c r="F13" s="58" t="s">
        <v>110</v>
      </c>
      <c r="G13" s="58" t="s">
        <v>136</v>
      </c>
      <c r="H13" s="58" t="s">
        <v>118</v>
      </c>
      <c r="I13" s="107" t="s">
        <v>231</v>
      </c>
      <c r="J13" s="76" t="s">
        <v>1025</v>
      </c>
      <c r="K13" s="9"/>
      <c r="L13" s="17"/>
      <c r="M13" s="349" t="s">
        <v>234</v>
      </c>
      <c r="N13" s="204" t="s">
        <v>434</v>
      </c>
      <c r="O13" s="204" t="s">
        <v>893</v>
      </c>
      <c r="P13" s="350" t="s">
        <v>432</v>
      </c>
      <c r="Q13" s="10"/>
    </row>
    <row r="14" spans="1:21" x14ac:dyDescent="0.2">
      <c r="A14" s="91"/>
      <c r="B14" s="58" t="s">
        <v>113</v>
      </c>
      <c r="C14" s="65" t="s">
        <v>113</v>
      </c>
      <c r="D14" s="65"/>
      <c r="E14" s="58" t="s">
        <v>156</v>
      </c>
      <c r="F14" s="58" t="s">
        <v>112</v>
      </c>
      <c r="G14" s="58" t="s">
        <v>157</v>
      </c>
      <c r="H14" s="58" t="s">
        <v>119</v>
      </c>
      <c r="I14" s="108" t="s">
        <v>232</v>
      </c>
      <c r="J14" s="375" t="s">
        <v>1026</v>
      </c>
      <c r="K14" s="9"/>
      <c r="L14" s="17"/>
      <c r="M14" s="349"/>
      <c r="N14" s="204" t="s">
        <v>435</v>
      </c>
      <c r="O14" s="59" t="s">
        <v>890</v>
      </c>
      <c r="P14" s="351" t="s">
        <v>894</v>
      </c>
      <c r="Q14" s="10"/>
    </row>
    <row r="15" spans="1:21" x14ac:dyDescent="0.2">
      <c r="A15" s="91"/>
      <c r="B15" s="58"/>
      <c r="C15" s="65"/>
      <c r="D15" s="65"/>
      <c r="E15" s="58" t="s">
        <v>927</v>
      </c>
      <c r="F15" s="58" t="s">
        <v>111</v>
      </c>
      <c r="G15" s="58" t="s">
        <v>158</v>
      </c>
      <c r="H15" s="58" t="s">
        <v>120</v>
      </c>
      <c r="I15" s="57" t="s">
        <v>243</v>
      </c>
      <c r="J15" s="363" t="s">
        <v>1024</v>
      </c>
      <c r="K15" s="9"/>
      <c r="L15" s="17"/>
      <c r="M15" s="352" t="s">
        <v>889</v>
      </c>
      <c r="N15" s="61" t="s">
        <v>433</v>
      </c>
      <c r="O15" s="61" t="s">
        <v>891</v>
      </c>
      <c r="P15" s="790">
        <f>+PDArate</f>
        <v>1E-3</v>
      </c>
      <c r="Q15" s="10"/>
    </row>
    <row r="16" spans="1:21" ht="15" customHeight="1" x14ac:dyDescent="0.2">
      <c r="A16" s="94">
        <f t="shared" ref="A16:A30" si="0">ROW()-Q2line</f>
        <v>1</v>
      </c>
      <c r="B16" s="437">
        <f>IF(+G16&gt;0,9999,0)</f>
        <v>0</v>
      </c>
      <c r="C16" s="605"/>
      <c r="D16" s="606"/>
      <c r="E16" s="608" t="s">
        <v>1027</v>
      </c>
      <c r="F16" s="607"/>
      <c r="G16" s="610">
        <f>Q1cOther</f>
        <v>0</v>
      </c>
      <c r="H16" s="609"/>
      <c r="I16" s="603"/>
      <c r="J16" s="602">
        <v>1</v>
      </c>
      <c r="K16" s="434" t="str">
        <f>IF(+I16 +J16 =1, " ", IF(+I16+J16=0,IF(G16&gt;0, "Grown by you.", " "),"ERROR "))</f>
        <v xml:space="preserve"> </v>
      </c>
      <c r="L16" s="435"/>
      <c r="M16" s="611"/>
      <c r="N16" s="612"/>
      <c r="O16" s="612"/>
      <c r="P16" s="613"/>
      <c r="Q16" s="10"/>
      <c r="T16" s="49">
        <f>IF(ISNA(+B16),1,0)</f>
        <v>0</v>
      </c>
      <c r="U16" s="49">
        <f>IF(ISERR(+B16),1,0)</f>
        <v>0</v>
      </c>
    </row>
    <row r="17" spans="1:21" x14ac:dyDescent="0.2">
      <c r="A17" s="94">
        <f t="shared" si="0"/>
        <v>2</v>
      </c>
      <c r="B17" s="202">
        <f t="shared" ref="B17:B79" si="1">IF(ISBLANK(E17),0,VLOOKUP(TRIM(E17),AllVarieties,4,FALSE))</f>
        <v>0</v>
      </c>
      <c r="C17" s="110"/>
      <c r="D17" s="181"/>
      <c r="E17" s="181"/>
      <c r="F17" s="4"/>
      <c r="G17" s="60"/>
      <c r="H17" s="102"/>
      <c r="I17" s="414"/>
      <c r="J17" s="599"/>
      <c r="K17" s="434" t="str">
        <f t="shared" ref="K17:K80" si="2">IF(+I17 +J17 =1, " ", IF(+I17+J17=0,IF(G17&gt;0, "Grown by you.", " "),"ERROR "))</f>
        <v xml:space="preserve"> </v>
      </c>
      <c r="L17" s="435"/>
      <c r="M17" s="355">
        <f t="shared" ref="M17:M80" si="3">IF(+I17+J17=0,IF(G17&gt;0, +G17, 0),0)</f>
        <v>0</v>
      </c>
      <c r="N17" s="144">
        <f t="shared" ref="N17:N79" si="4">IF(F17&lt;1,0,IF(F17&gt;17,0,VLOOKUP(VALUE(B17),T10Value,VALUE(F17)+1,FALSE)))</f>
        <v>0</v>
      </c>
      <c r="O17" s="144">
        <f>ROUND(+M17,1)*N17</f>
        <v>0</v>
      </c>
      <c r="P17" s="563">
        <f t="shared" ref="P17:P79" si="5">+O17*PDArate</f>
        <v>0</v>
      </c>
      <c r="Q17" s="10"/>
      <c r="S17" s="49">
        <f>IF(M17&gt;0,IF(O17&lt;=0,1,0),0)</f>
        <v>0</v>
      </c>
      <c r="T17" s="49">
        <f t="shared" ref="T17:T80" si="6">IF(ISNA(+B17),1,0)</f>
        <v>0</v>
      </c>
      <c r="U17" s="49">
        <f t="shared" ref="U17:U80" si="7">IF(ISERR(+B17),1,0)</f>
        <v>0</v>
      </c>
    </row>
    <row r="18" spans="1:21" x14ac:dyDescent="0.2">
      <c r="A18" s="94">
        <f t="shared" si="0"/>
        <v>3</v>
      </c>
      <c r="B18" s="202">
        <f t="shared" si="1"/>
        <v>0</v>
      </c>
      <c r="C18" s="110"/>
      <c r="D18" s="181"/>
      <c r="E18" s="181"/>
      <c r="F18" s="4"/>
      <c r="G18" s="60"/>
      <c r="H18" s="102"/>
      <c r="I18" s="414"/>
      <c r="J18" s="600"/>
      <c r="K18" s="434" t="str">
        <f t="shared" si="2"/>
        <v xml:space="preserve"> </v>
      </c>
      <c r="L18" s="435"/>
      <c r="M18" s="355">
        <f t="shared" si="3"/>
        <v>0</v>
      </c>
      <c r="N18" s="144">
        <f t="shared" si="4"/>
        <v>0</v>
      </c>
      <c r="O18" s="144">
        <f t="shared" ref="O18:O81" si="8">ROUND(+M18,1)*N18</f>
        <v>0</v>
      </c>
      <c r="P18" s="563">
        <f t="shared" si="5"/>
        <v>0</v>
      </c>
      <c r="Q18" s="10"/>
      <c r="S18" s="49">
        <f t="shared" ref="S18:S81" si="9">IF(M18&gt;0,IF(O18&lt;=0,1,0),0)</f>
        <v>0</v>
      </c>
      <c r="T18" s="49">
        <f t="shared" si="6"/>
        <v>0</v>
      </c>
      <c r="U18" s="49">
        <f t="shared" si="7"/>
        <v>0</v>
      </c>
    </row>
    <row r="19" spans="1:21" x14ac:dyDescent="0.2">
      <c r="A19" s="94">
        <f t="shared" si="0"/>
        <v>4</v>
      </c>
      <c r="B19" s="202">
        <f t="shared" si="1"/>
        <v>0</v>
      </c>
      <c r="C19" s="110"/>
      <c r="D19" s="181"/>
      <c r="E19" s="181"/>
      <c r="F19" s="4"/>
      <c r="G19" s="60"/>
      <c r="H19" s="102"/>
      <c r="I19" s="414"/>
      <c r="J19" s="600"/>
      <c r="K19" s="434" t="str">
        <f t="shared" si="2"/>
        <v xml:space="preserve"> </v>
      </c>
      <c r="L19" s="435"/>
      <c r="M19" s="355">
        <f t="shared" si="3"/>
        <v>0</v>
      </c>
      <c r="N19" s="144">
        <f t="shared" si="4"/>
        <v>0</v>
      </c>
      <c r="O19" s="144">
        <f t="shared" si="8"/>
        <v>0</v>
      </c>
      <c r="P19" s="563">
        <f t="shared" si="5"/>
        <v>0</v>
      </c>
      <c r="Q19" s="10"/>
      <c r="S19" s="49">
        <f t="shared" si="9"/>
        <v>0</v>
      </c>
      <c r="T19" s="49">
        <f t="shared" si="6"/>
        <v>0</v>
      </c>
      <c r="U19" s="49">
        <f t="shared" si="7"/>
        <v>0</v>
      </c>
    </row>
    <row r="20" spans="1:21" x14ac:dyDescent="0.2">
      <c r="A20" s="94">
        <f t="shared" si="0"/>
        <v>5</v>
      </c>
      <c r="B20" s="202">
        <f t="shared" si="1"/>
        <v>0</v>
      </c>
      <c r="C20" s="110"/>
      <c r="D20" s="181"/>
      <c r="E20" s="181"/>
      <c r="F20" s="4"/>
      <c r="G20" s="60"/>
      <c r="H20" s="102"/>
      <c r="I20" s="414"/>
      <c r="J20" s="600"/>
      <c r="K20" s="434" t="str">
        <f t="shared" si="2"/>
        <v xml:space="preserve"> </v>
      </c>
      <c r="L20" s="435"/>
      <c r="M20" s="355">
        <f t="shared" si="3"/>
        <v>0</v>
      </c>
      <c r="N20" s="144">
        <f t="shared" si="4"/>
        <v>0</v>
      </c>
      <c r="O20" s="144">
        <f t="shared" si="8"/>
        <v>0</v>
      </c>
      <c r="P20" s="563">
        <f t="shared" si="5"/>
        <v>0</v>
      </c>
      <c r="Q20" s="10"/>
      <c r="S20" s="49">
        <f t="shared" si="9"/>
        <v>0</v>
      </c>
      <c r="T20" s="49">
        <f t="shared" si="6"/>
        <v>0</v>
      </c>
      <c r="U20" s="49">
        <f t="shared" si="7"/>
        <v>0</v>
      </c>
    </row>
    <row r="21" spans="1:21" x14ac:dyDescent="0.2">
      <c r="A21" s="94">
        <f t="shared" si="0"/>
        <v>6</v>
      </c>
      <c r="B21" s="202">
        <f t="shared" si="1"/>
        <v>0</v>
      </c>
      <c r="C21" s="110"/>
      <c r="D21" s="181"/>
      <c r="E21" s="181"/>
      <c r="F21" s="4"/>
      <c r="G21" s="60"/>
      <c r="H21" s="102"/>
      <c r="I21" s="414"/>
      <c r="J21" s="600"/>
      <c r="K21" s="434" t="str">
        <f t="shared" si="2"/>
        <v xml:space="preserve"> </v>
      </c>
      <c r="L21" s="435"/>
      <c r="M21" s="355">
        <f t="shared" si="3"/>
        <v>0</v>
      </c>
      <c r="N21" s="144">
        <f t="shared" si="4"/>
        <v>0</v>
      </c>
      <c r="O21" s="144">
        <f t="shared" si="8"/>
        <v>0</v>
      </c>
      <c r="P21" s="563">
        <f t="shared" si="5"/>
        <v>0</v>
      </c>
      <c r="Q21" s="10"/>
      <c r="S21" s="49">
        <f t="shared" si="9"/>
        <v>0</v>
      </c>
      <c r="T21" s="49">
        <f t="shared" si="6"/>
        <v>0</v>
      </c>
      <c r="U21" s="49">
        <f t="shared" si="7"/>
        <v>0</v>
      </c>
    </row>
    <row r="22" spans="1:21" x14ac:dyDescent="0.2">
      <c r="A22" s="94">
        <f t="shared" si="0"/>
        <v>7</v>
      </c>
      <c r="B22" s="202">
        <f t="shared" si="1"/>
        <v>0</v>
      </c>
      <c r="C22" s="110"/>
      <c r="D22" s="181"/>
      <c r="E22" s="181"/>
      <c r="F22" s="4"/>
      <c r="G22" s="60"/>
      <c r="H22" s="102"/>
      <c r="I22" s="414"/>
      <c r="J22" s="600"/>
      <c r="K22" s="434" t="str">
        <f t="shared" si="2"/>
        <v xml:space="preserve"> </v>
      </c>
      <c r="L22" s="435"/>
      <c r="M22" s="355">
        <f t="shared" si="3"/>
        <v>0</v>
      </c>
      <c r="N22" s="144">
        <f t="shared" si="4"/>
        <v>0</v>
      </c>
      <c r="O22" s="144">
        <f t="shared" si="8"/>
        <v>0</v>
      </c>
      <c r="P22" s="563">
        <f t="shared" si="5"/>
        <v>0</v>
      </c>
      <c r="Q22" s="10"/>
      <c r="S22" s="49">
        <f t="shared" si="9"/>
        <v>0</v>
      </c>
      <c r="T22" s="49">
        <f t="shared" si="6"/>
        <v>0</v>
      </c>
      <c r="U22" s="49">
        <f t="shared" si="7"/>
        <v>0</v>
      </c>
    </row>
    <row r="23" spans="1:21" x14ac:dyDescent="0.2">
      <c r="A23" s="94">
        <f t="shared" si="0"/>
        <v>8</v>
      </c>
      <c r="B23" s="202">
        <f t="shared" si="1"/>
        <v>0</v>
      </c>
      <c r="C23" s="110"/>
      <c r="D23" s="181"/>
      <c r="E23" s="181"/>
      <c r="F23" s="4"/>
      <c r="G23" s="60"/>
      <c r="H23" s="102"/>
      <c r="I23" s="414"/>
      <c r="J23" s="600"/>
      <c r="K23" s="434" t="str">
        <f t="shared" si="2"/>
        <v xml:space="preserve"> </v>
      </c>
      <c r="L23" s="435"/>
      <c r="M23" s="355">
        <f t="shared" si="3"/>
        <v>0</v>
      </c>
      <c r="N23" s="144">
        <f t="shared" si="4"/>
        <v>0</v>
      </c>
      <c r="O23" s="144">
        <f t="shared" si="8"/>
        <v>0</v>
      </c>
      <c r="P23" s="563">
        <f t="shared" si="5"/>
        <v>0</v>
      </c>
      <c r="Q23" s="10"/>
      <c r="S23" s="49">
        <f t="shared" si="9"/>
        <v>0</v>
      </c>
      <c r="T23" s="49">
        <f t="shared" si="6"/>
        <v>0</v>
      </c>
      <c r="U23" s="49">
        <f t="shared" si="7"/>
        <v>0</v>
      </c>
    </row>
    <row r="24" spans="1:21" x14ac:dyDescent="0.2">
      <c r="A24" s="94">
        <f t="shared" si="0"/>
        <v>9</v>
      </c>
      <c r="B24" s="202">
        <f t="shared" si="1"/>
        <v>0</v>
      </c>
      <c r="C24" s="110"/>
      <c r="D24" s="181"/>
      <c r="E24" s="181"/>
      <c r="F24" s="4"/>
      <c r="G24" s="60"/>
      <c r="H24" s="102"/>
      <c r="I24" s="414"/>
      <c r="J24" s="600"/>
      <c r="K24" s="434" t="str">
        <f t="shared" si="2"/>
        <v xml:space="preserve"> </v>
      </c>
      <c r="L24" s="435"/>
      <c r="M24" s="355">
        <f t="shared" si="3"/>
        <v>0</v>
      </c>
      <c r="N24" s="144">
        <f t="shared" si="4"/>
        <v>0</v>
      </c>
      <c r="O24" s="144">
        <f t="shared" si="8"/>
        <v>0</v>
      </c>
      <c r="P24" s="563">
        <f t="shared" si="5"/>
        <v>0</v>
      </c>
      <c r="Q24" s="10"/>
      <c r="S24" s="49">
        <f t="shared" si="9"/>
        <v>0</v>
      </c>
      <c r="T24" s="49">
        <f t="shared" si="6"/>
        <v>0</v>
      </c>
      <c r="U24" s="49">
        <f t="shared" si="7"/>
        <v>0</v>
      </c>
    </row>
    <row r="25" spans="1:21" x14ac:dyDescent="0.2">
      <c r="A25" s="94">
        <f t="shared" si="0"/>
        <v>10</v>
      </c>
      <c r="B25" s="202">
        <f t="shared" si="1"/>
        <v>0</v>
      </c>
      <c r="C25" s="110"/>
      <c r="D25" s="181"/>
      <c r="E25" s="181"/>
      <c r="F25" s="4"/>
      <c r="G25" s="60"/>
      <c r="H25" s="102"/>
      <c r="I25" s="414"/>
      <c r="J25" s="600"/>
      <c r="K25" s="434" t="str">
        <f t="shared" si="2"/>
        <v xml:space="preserve"> </v>
      </c>
      <c r="L25" s="435"/>
      <c r="M25" s="355">
        <f t="shared" si="3"/>
        <v>0</v>
      </c>
      <c r="N25" s="144">
        <f t="shared" si="4"/>
        <v>0</v>
      </c>
      <c r="O25" s="144">
        <f t="shared" si="8"/>
        <v>0</v>
      </c>
      <c r="P25" s="563">
        <f t="shared" si="5"/>
        <v>0</v>
      </c>
      <c r="Q25" s="10"/>
      <c r="S25" s="49">
        <f t="shared" si="9"/>
        <v>0</v>
      </c>
      <c r="T25" s="49">
        <f t="shared" si="6"/>
        <v>0</v>
      </c>
      <c r="U25" s="49">
        <f t="shared" si="7"/>
        <v>0</v>
      </c>
    </row>
    <row r="26" spans="1:21" x14ac:dyDescent="0.2">
      <c r="A26" s="94">
        <f t="shared" si="0"/>
        <v>11</v>
      </c>
      <c r="B26" s="202">
        <f t="shared" si="1"/>
        <v>0</v>
      </c>
      <c r="C26" s="110"/>
      <c r="D26" s="181"/>
      <c r="E26" s="181"/>
      <c r="F26" s="4"/>
      <c r="G26" s="60"/>
      <c r="H26" s="102"/>
      <c r="I26" s="414"/>
      <c r="J26" s="600"/>
      <c r="K26" s="434" t="str">
        <f t="shared" si="2"/>
        <v xml:space="preserve"> </v>
      </c>
      <c r="L26" s="435"/>
      <c r="M26" s="355">
        <f t="shared" si="3"/>
        <v>0</v>
      </c>
      <c r="N26" s="144">
        <f t="shared" si="4"/>
        <v>0</v>
      </c>
      <c r="O26" s="144">
        <f t="shared" si="8"/>
        <v>0</v>
      </c>
      <c r="P26" s="563">
        <f t="shared" si="5"/>
        <v>0</v>
      </c>
      <c r="Q26" s="10"/>
      <c r="S26" s="49">
        <f t="shared" si="9"/>
        <v>0</v>
      </c>
      <c r="T26" s="49">
        <f t="shared" si="6"/>
        <v>0</v>
      </c>
      <c r="U26" s="49">
        <f t="shared" si="7"/>
        <v>0</v>
      </c>
    </row>
    <row r="27" spans="1:21" x14ac:dyDescent="0.2">
      <c r="A27" s="94">
        <f t="shared" si="0"/>
        <v>12</v>
      </c>
      <c r="B27" s="202">
        <f t="shared" si="1"/>
        <v>0</v>
      </c>
      <c r="C27" s="110"/>
      <c r="D27" s="181"/>
      <c r="E27" s="181"/>
      <c r="F27" s="4"/>
      <c r="G27" s="60"/>
      <c r="H27" s="102"/>
      <c r="I27" s="414"/>
      <c r="J27" s="600"/>
      <c r="K27" s="434" t="str">
        <f t="shared" si="2"/>
        <v xml:space="preserve"> </v>
      </c>
      <c r="L27" s="435"/>
      <c r="M27" s="355">
        <f t="shared" si="3"/>
        <v>0</v>
      </c>
      <c r="N27" s="144">
        <f t="shared" si="4"/>
        <v>0</v>
      </c>
      <c r="O27" s="144">
        <f t="shared" si="8"/>
        <v>0</v>
      </c>
      <c r="P27" s="563">
        <f t="shared" si="5"/>
        <v>0</v>
      </c>
      <c r="Q27" s="10"/>
      <c r="S27" s="49">
        <f t="shared" si="9"/>
        <v>0</v>
      </c>
      <c r="T27" s="49">
        <f t="shared" si="6"/>
        <v>0</v>
      </c>
      <c r="U27" s="49">
        <f t="shared" si="7"/>
        <v>0</v>
      </c>
    </row>
    <row r="28" spans="1:21" x14ac:dyDescent="0.2">
      <c r="A28" s="94">
        <f t="shared" si="0"/>
        <v>13</v>
      </c>
      <c r="B28" s="202">
        <f t="shared" si="1"/>
        <v>0</v>
      </c>
      <c r="C28" s="110"/>
      <c r="D28" s="181"/>
      <c r="E28" s="181"/>
      <c r="F28" s="4"/>
      <c r="G28" s="60"/>
      <c r="H28" s="102"/>
      <c r="I28" s="414"/>
      <c r="J28" s="600"/>
      <c r="K28" s="434" t="str">
        <f t="shared" si="2"/>
        <v xml:space="preserve"> </v>
      </c>
      <c r="L28" s="435"/>
      <c r="M28" s="355">
        <f t="shared" si="3"/>
        <v>0</v>
      </c>
      <c r="N28" s="144">
        <f t="shared" si="4"/>
        <v>0</v>
      </c>
      <c r="O28" s="144">
        <f t="shared" si="8"/>
        <v>0</v>
      </c>
      <c r="P28" s="563">
        <f t="shared" si="5"/>
        <v>0</v>
      </c>
      <c r="Q28" s="10"/>
      <c r="S28" s="49">
        <f t="shared" si="9"/>
        <v>0</v>
      </c>
      <c r="T28" s="49">
        <f t="shared" si="6"/>
        <v>0</v>
      </c>
      <c r="U28" s="49">
        <f t="shared" si="7"/>
        <v>0</v>
      </c>
    </row>
    <row r="29" spans="1:21" x14ac:dyDescent="0.2">
      <c r="A29" s="94">
        <f t="shared" si="0"/>
        <v>14</v>
      </c>
      <c r="B29" s="202">
        <f t="shared" si="1"/>
        <v>0</v>
      </c>
      <c r="C29" s="110"/>
      <c r="D29" s="181"/>
      <c r="E29" s="181"/>
      <c r="F29" s="4"/>
      <c r="G29" s="60"/>
      <c r="H29" s="102"/>
      <c r="I29" s="414"/>
      <c r="J29" s="600"/>
      <c r="K29" s="434" t="str">
        <f t="shared" si="2"/>
        <v xml:space="preserve"> </v>
      </c>
      <c r="L29" s="435"/>
      <c r="M29" s="355">
        <f t="shared" si="3"/>
        <v>0</v>
      </c>
      <c r="N29" s="144">
        <f t="shared" si="4"/>
        <v>0</v>
      </c>
      <c r="O29" s="144">
        <f t="shared" si="8"/>
        <v>0</v>
      </c>
      <c r="P29" s="563">
        <f t="shared" si="5"/>
        <v>0</v>
      </c>
      <c r="Q29" s="10"/>
      <c r="S29" s="49">
        <f t="shared" si="9"/>
        <v>0</v>
      </c>
      <c r="T29" s="49">
        <f t="shared" si="6"/>
        <v>0</v>
      </c>
      <c r="U29" s="49">
        <f t="shared" si="7"/>
        <v>0</v>
      </c>
    </row>
    <row r="30" spans="1:21" x14ac:dyDescent="0.2">
      <c r="A30" s="94">
        <f t="shared" si="0"/>
        <v>15</v>
      </c>
      <c r="B30" s="202">
        <f t="shared" si="1"/>
        <v>0</v>
      </c>
      <c r="C30" s="110"/>
      <c r="D30" s="181"/>
      <c r="E30" s="181"/>
      <c r="F30" s="4"/>
      <c r="G30" s="60"/>
      <c r="H30" s="102"/>
      <c r="I30" s="414"/>
      <c r="J30" s="600"/>
      <c r="K30" s="434" t="str">
        <f t="shared" si="2"/>
        <v xml:space="preserve"> </v>
      </c>
      <c r="L30" s="435"/>
      <c r="M30" s="355">
        <f t="shared" si="3"/>
        <v>0</v>
      </c>
      <c r="N30" s="144">
        <f t="shared" si="4"/>
        <v>0</v>
      </c>
      <c r="O30" s="144">
        <f t="shared" si="8"/>
        <v>0</v>
      </c>
      <c r="P30" s="563">
        <f t="shared" si="5"/>
        <v>0</v>
      </c>
      <c r="Q30" s="10"/>
      <c r="S30" s="49">
        <f t="shared" si="9"/>
        <v>0</v>
      </c>
      <c r="T30" s="49">
        <f t="shared" si="6"/>
        <v>0</v>
      </c>
      <c r="U30" s="49">
        <f t="shared" si="7"/>
        <v>0</v>
      </c>
    </row>
    <row r="31" spans="1:21" x14ac:dyDescent="0.2">
      <c r="A31" s="94">
        <f>ROW()-Q2line</f>
        <v>16</v>
      </c>
      <c r="B31" s="202">
        <f t="shared" si="1"/>
        <v>0</v>
      </c>
      <c r="C31" s="110"/>
      <c r="D31" s="181"/>
      <c r="E31" s="181"/>
      <c r="F31" s="4"/>
      <c r="G31" s="60"/>
      <c r="H31" s="102"/>
      <c r="I31" s="414"/>
      <c r="J31" s="600"/>
      <c r="K31" s="434" t="str">
        <f t="shared" si="2"/>
        <v xml:space="preserve"> </v>
      </c>
      <c r="L31" s="435"/>
      <c r="M31" s="355">
        <f t="shared" si="3"/>
        <v>0</v>
      </c>
      <c r="N31" s="144">
        <f t="shared" si="4"/>
        <v>0</v>
      </c>
      <c r="O31" s="144">
        <f t="shared" si="8"/>
        <v>0</v>
      </c>
      <c r="P31" s="563">
        <f t="shared" si="5"/>
        <v>0</v>
      </c>
      <c r="Q31" s="10"/>
      <c r="S31" s="49">
        <f t="shared" si="9"/>
        <v>0</v>
      </c>
      <c r="T31" s="49">
        <f t="shared" si="6"/>
        <v>0</v>
      </c>
      <c r="U31" s="49">
        <f t="shared" si="7"/>
        <v>0</v>
      </c>
    </row>
    <row r="32" spans="1:21" x14ac:dyDescent="0.2">
      <c r="A32" s="94">
        <f t="shared" ref="A32:A265" si="10">ROW()-Q2line</f>
        <v>17</v>
      </c>
      <c r="B32" s="202">
        <f t="shared" si="1"/>
        <v>0</v>
      </c>
      <c r="C32" s="110"/>
      <c r="D32" s="181"/>
      <c r="E32" s="181"/>
      <c r="F32" s="4"/>
      <c r="G32" s="60"/>
      <c r="H32" s="102"/>
      <c r="I32" s="414"/>
      <c r="J32" s="600"/>
      <c r="K32" s="434" t="str">
        <f t="shared" si="2"/>
        <v xml:space="preserve"> </v>
      </c>
      <c r="L32" s="435"/>
      <c r="M32" s="355">
        <f t="shared" si="3"/>
        <v>0</v>
      </c>
      <c r="N32" s="144">
        <f t="shared" si="4"/>
        <v>0</v>
      </c>
      <c r="O32" s="144">
        <f t="shared" si="8"/>
        <v>0</v>
      </c>
      <c r="P32" s="563">
        <f t="shared" si="5"/>
        <v>0</v>
      </c>
      <c r="Q32" s="10"/>
      <c r="S32" s="49">
        <f t="shared" si="9"/>
        <v>0</v>
      </c>
      <c r="T32" s="49">
        <f t="shared" si="6"/>
        <v>0</v>
      </c>
      <c r="U32" s="49">
        <f t="shared" si="7"/>
        <v>0</v>
      </c>
    </row>
    <row r="33" spans="1:21" x14ac:dyDescent="0.2">
      <c r="A33" s="94">
        <f t="shared" si="10"/>
        <v>18</v>
      </c>
      <c r="B33" s="202">
        <f t="shared" si="1"/>
        <v>0</v>
      </c>
      <c r="C33" s="110"/>
      <c r="D33" s="181"/>
      <c r="E33" s="181"/>
      <c r="F33" s="4"/>
      <c r="G33" s="60"/>
      <c r="H33" s="102"/>
      <c r="I33" s="414"/>
      <c r="J33" s="600"/>
      <c r="K33" s="434" t="str">
        <f t="shared" si="2"/>
        <v xml:space="preserve"> </v>
      </c>
      <c r="L33" s="435"/>
      <c r="M33" s="355">
        <f t="shared" si="3"/>
        <v>0</v>
      </c>
      <c r="N33" s="144">
        <f t="shared" si="4"/>
        <v>0</v>
      </c>
      <c r="O33" s="144">
        <f t="shared" si="8"/>
        <v>0</v>
      </c>
      <c r="P33" s="563">
        <f t="shared" si="5"/>
        <v>0</v>
      </c>
      <c r="Q33" s="10"/>
      <c r="S33" s="49">
        <f t="shared" si="9"/>
        <v>0</v>
      </c>
      <c r="T33" s="49">
        <f t="shared" si="6"/>
        <v>0</v>
      </c>
      <c r="U33" s="49">
        <f t="shared" si="7"/>
        <v>0</v>
      </c>
    </row>
    <row r="34" spans="1:21" x14ac:dyDescent="0.2">
      <c r="A34" s="94">
        <f t="shared" si="10"/>
        <v>19</v>
      </c>
      <c r="B34" s="202">
        <f t="shared" si="1"/>
        <v>0</v>
      </c>
      <c r="C34" s="110"/>
      <c r="D34" s="181"/>
      <c r="E34" s="181"/>
      <c r="F34" s="4"/>
      <c r="G34" s="60"/>
      <c r="H34" s="102"/>
      <c r="I34" s="414"/>
      <c r="J34" s="600"/>
      <c r="K34" s="434" t="str">
        <f t="shared" si="2"/>
        <v xml:space="preserve"> </v>
      </c>
      <c r="L34" s="435"/>
      <c r="M34" s="355">
        <f t="shared" si="3"/>
        <v>0</v>
      </c>
      <c r="N34" s="144">
        <f t="shared" si="4"/>
        <v>0</v>
      </c>
      <c r="O34" s="144">
        <f t="shared" si="8"/>
        <v>0</v>
      </c>
      <c r="P34" s="563">
        <f t="shared" si="5"/>
        <v>0</v>
      </c>
      <c r="Q34" s="10"/>
      <c r="S34" s="49">
        <f t="shared" si="9"/>
        <v>0</v>
      </c>
      <c r="T34" s="49">
        <f t="shared" si="6"/>
        <v>0</v>
      </c>
      <c r="U34" s="49">
        <f t="shared" si="7"/>
        <v>0</v>
      </c>
    </row>
    <row r="35" spans="1:21" x14ac:dyDescent="0.2">
      <c r="A35" s="94">
        <f t="shared" si="10"/>
        <v>20</v>
      </c>
      <c r="B35" s="202">
        <f t="shared" si="1"/>
        <v>0</v>
      </c>
      <c r="C35" s="110"/>
      <c r="D35" s="181"/>
      <c r="E35" s="181"/>
      <c r="F35" s="4"/>
      <c r="G35" s="60"/>
      <c r="H35" s="102"/>
      <c r="I35" s="414"/>
      <c r="J35" s="600"/>
      <c r="K35" s="434" t="str">
        <f t="shared" si="2"/>
        <v xml:space="preserve"> </v>
      </c>
      <c r="L35" s="435"/>
      <c r="M35" s="355">
        <f t="shared" si="3"/>
        <v>0</v>
      </c>
      <c r="N35" s="144">
        <f t="shared" si="4"/>
        <v>0</v>
      </c>
      <c r="O35" s="144">
        <f t="shared" si="8"/>
        <v>0</v>
      </c>
      <c r="P35" s="563">
        <f t="shared" si="5"/>
        <v>0</v>
      </c>
      <c r="Q35" s="10"/>
      <c r="S35" s="49">
        <f t="shared" si="9"/>
        <v>0</v>
      </c>
      <c r="T35" s="49">
        <f t="shared" si="6"/>
        <v>0</v>
      </c>
      <c r="U35" s="49">
        <f t="shared" si="7"/>
        <v>0</v>
      </c>
    </row>
    <row r="36" spans="1:21" x14ac:dyDescent="0.2">
      <c r="A36" s="94">
        <f t="shared" si="10"/>
        <v>21</v>
      </c>
      <c r="B36" s="202">
        <f t="shared" si="1"/>
        <v>0</v>
      </c>
      <c r="C36" s="110"/>
      <c r="D36" s="181"/>
      <c r="E36" s="181"/>
      <c r="F36" s="4"/>
      <c r="G36" s="60"/>
      <c r="H36" s="102"/>
      <c r="I36" s="414"/>
      <c r="J36" s="600"/>
      <c r="K36" s="434" t="str">
        <f t="shared" si="2"/>
        <v xml:space="preserve"> </v>
      </c>
      <c r="L36" s="435"/>
      <c r="M36" s="355">
        <f t="shared" si="3"/>
        <v>0</v>
      </c>
      <c r="N36" s="144">
        <f t="shared" si="4"/>
        <v>0</v>
      </c>
      <c r="O36" s="144">
        <f t="shared" si="8"/>
        <v>0</v>
      </c>
      <c r="P36" s="563">
        <f t="shared" si="5"/>
        <v>0</v>
      </c>
      <c r="Q36" s="10"/>
      <c r="S36" s="49">
        <f t="shared" si="9"/>
        <v>0</v>
      </c>
      <c r="T36" s="49">
        <f t="shared" si="6"/>
        <v>0</v>
      </c>
      <c r="U36" s="49">
        <f t="shared" si="7"/>
        <v>0</v>
      </c>
    </row>
    <row r="37" spans="1:21" x14ac:dyDescent="0.2">
      <c r="A37" s="94">
        <f t="shared" si="10"/>
        <v>22</v>
      </c>
      <c r="B37" s="202">
        <f t="shared" si="1"/>
        <v>0</v>
      </c>
      <c r="C37" s="110"/>
      <c r="D37" s="181"/>
      <c r="E37" s="181"/>
      <c r="F37" s="4"/>
      <c r="G37" s="60"/>
      <c r="H37" s="102"/>
      <c r="I37" s="414"/>
      <c r="J37" s="600"/>
      <c r="K37" s="434" t="str">
        <f t="shared" si="2"/>
        <v xml:space="preserve"> </v>
      </c>
      <c r="L37" s="435"/>
      <c r="M37" s="355">
        <f t="shared" si="3"/>
        <v>0</v>
      </c>
      <c r="N37" s="144">
        <f t="shared" si="4"/>
        <v>0</v>
      </c>
      <c r="O37" s="144">
        <f t="shared" si="8"/>
        <v>0</v>
      </c>
      <c r="P37" s="563">
        <f t="shared" si="5"/>
        <v>0</v>
      </c>
      <c r="Q37" s="10"/>
      <c r="S37" s="49">
        <f t="shared" si="9"/>
        <v>0</v>
      </c>
      <c r="T37" s="49">
        <f t="shared" si="6"/>
        <v>0</v>
      </c>
      <c r="U37" s="49">
        <f t="shared" si="7"/>
        <v>0</v>
      </c>
    </row>
    <row r="38" spans="1:21" x14ac:dyDescent="0.2">
      <c r="A38" s="94">
        <f t="shared" si="10"/>
        <v>23</v>
      </c>
      <c r="B38" s="202">
        <f t="shared" si="1"/>
        <v>0</v>
      </c>
      <c r="C38" s="110"/>
      <c r="D38" s="181"/>
      <c r="E38" s="181"/>
      <c r="F38" s="4"/>
      <c r="G38" s="60"/>
      <c r="H38" s="102"/>
      <c r="I38" s="414"/>
      <c r="J38" s="600"/>
      <c r="K38" s="434" t="str">
        <f t="shared" si="2"/>
        <v xml:space="preserve"> </v>
      </c>
      <c r="L38" s="435"/>
      <c r="M38" s="355">
        <f t="shared" si="3"/>
        <v>0</v>
      </c>
      <c r="N38" s="144">
        <f t="shared" si="4"/>
        <v>0</v>
      </c>
      <c r="O38" s="144">
        <f t="shared" si="8"/>
        <v>0</v>
      </c>
      <c r="P38" s="563">
        <f t="shared" si="5"/>
        <v>0</v>
      </c>
      <c r="Q38" s="10"/>
      <c r="S38" s="49">
        <f t="shared" si="9"/>
        <v>0</v>
      </c>
      <c r="T38" s="49">
        <f t="shared" si="6"/>
        <v>0</v>
      </c>
      <c r="U38" s="49">
        <f t="shared" si="7"/>
        <v>0</v>
      </c>
    </row>
    <row r="39" spans="1:21" x14ac:dyDescent="0.2">
      <c r="A39" s="94">
        <f t="shared" si="10"/>
        <v>24</v>
      </c>
      <c r="B39" s="202">
        <f t="shared" si="1"/>
        <v>0</v>
      </c>
      <c r="C39" s="110"/>
      <c r="D39" s="181"/>
      <c r="E39" s="181"/>
      <c r="F39" s="4"/>
      <c r="G39" s="60"/>
      <c r="H39" s="102"/>
      <c r="I39" s="414"/>
      <c r="J39" s="600"/>
      <c r="K39" s="434" t="str">
        <f t="shared" si="2"/>
        <v xml:space="preserve"> </v>
      </c>
      <c r="L39" s="435"/>
      <c r="M39" s="355">
        <f t="shared" si="3"/>
        <v>0</v>
      </c>
      <c r="N39" s="144">
        <f t="shared" si="4"/>
        <v>0</v>
      </c>
      <c r="O39" s="144">
        <f t="shared" si="8"/>
        <v>0</v>
      </c>
      <c r="P39" s="563">
        <f t="shared" si="5"/>
        <v>0</v>
      </c>
      <c r="Q39" s="10"/>
      <c r="S39" s="49">
        <f t="shared" si="9"/>
        <v>0</v>
      </c>
      <c r="T39" s="49">
        <f t="shared" si="6"/>
        <v>0</v>
      </c>
      <c r="U39" s="49">
        <f t="shared" si="7"/>
        <v>0</v>
      </c>
    </row>
    <row r="40" spans="1:21" x14ac:dyDescent="0.2">
      <c r="A40" s="94">
        <f t="shared" si="10"/>
        <v>25</v>
      </c>
      <c r="B40" s="202">
        <f t="shared" si="1"/>
        <v>0</v>
      </c>
      <c r="C40" s="110"/>
      <c r="D40" s="181"/>
      <c r="E40" s="181"/>
      <c r="F40" s="4"/>
      <c r="G40" s="60"/>
      <c r="H40" s="102"/>
      <c r="I40" s="414"/>
      <c r="J40" s="600"/>
      <c r="K40" s="434" t="str">
        <f t="shared" si="2"/>
        <v xml:space="preserve"> </v>
      </c>
      <c r="L40" s="435"/>
      <c r="M40" s="355">
        <f t="shared" si="3"/>
        <v>0</v>
      </c>
      <c r="N40" s="144">
        <f t="shared" si="4"/>
        <v>0</v>
      </c>
      <c r="O40" s="144">
        <f t="shared" si="8"/>
        <v>0</v>
      </c>
      <c r="P40" s="563">
        <f t="shared" si="5"/>
        <v>0</v>
      </c>
      <c r="Q40" s="10"/>
      <c r="S40" s="49">
        <f t="shared" si="9"/>
        <v>0</v>
      </c>
      <c r="T40" s="49">
        <f t="shared" si="6"/>
        <v>0</v>
      </c>
      <c r="U40" s="49">
        <f t="shared" si="7"/>
        <v>0</v>
      </c>
    </row>
    <row r="41" spans="1:21" x14ac:dyDescent="0.2">
      <c r="A41" s="94">
        <f t="shared" si="10"/>
        <v>26</v>
      </c>
      <c r="B41" s="202">
        <f t="shared" si="1"/>
        <v>0</v>
      </c>
      <c r="C41" s="110"/>
      <c r="D41" s="181"/>
      <c r="E41" s="181"/>
      <c r="F41" s="4"/>
      <c r="G41" s="60"/>
      <c r="H41" s="102"/>
      <c r="I41" s="414"/>
      <c r="J41" s="600"/>
      <c r="K41" s="434" t="str">
        <f t="shared" si="2"/>
        <v xml:space="preserve"> </v>
      </c>
      <c r="L41" s="435"/>
      <c r="M41" s="355">
        <f t="shared" si="3"/>
        <v>0</v>
      </c>
      <c r="N41" s="144">
        <f t="shared" si="4"/>
        <v>0</v>
      </c>
      <c r="O41" s="144">
        <f t="shared" si="8"/>
        <v>0</v>
      </c>
      <c r="P41" s="563">
        <f t="shared" si="5"/>
        <v>0</v>
      </c>
      <c r="Q41" s="10"/>
      <c r="S41" s="49">
        <f t="shared" si="9"/>
        <v>0</v>
      </c>
      <c r="T41" s="49">
        <f t="shared" si="6"/>
        <v>0</v>
      </c>
      <c r="U41" s="49">
        <f t="shared" si="7"/>
        <v>0</v>
      </c>
    </row>
    <row r="42" spans="1:21" x14ac:dyDescent="0.2">
      <c r="A42" s="94">
        <f t="shared" si="10"/>
        <v>27</v>
      </c>
      <c r="B42" s="202">
        <f t="shared" si="1"/>
        <v>0</v>
      </c>
      <c r="C42" s="110"/>
      <c r="D42" s="181"/>
      <c r="E42" s="181"/>
      <c r="F42" s="4"/>
      <c r="G42" s="60"/>
      <c r="H42" s="102"/>
      <c r="I42" s="414"/>
      <c r="J42" s="600"/>
      <c r="K42" s="434" t="str">
        <f t="shared" si="2"/>
        <v xml:space="preserve"> </v>
      </c>
      <c r="L42" s="435"/>
      <c r="M42" s="355">
        <f t="shared" si="3"/>
        <v>0</v>
      </c>
      <c r="N42" s="144">
        <f t="shared" si="4"/>
        <v>0</v>
      </c>
      <c r="O42" s="144">
        <f t="shared" si="8"/>
        <v>0</v>
      </c>
      <c r="P42" s="563">
        <f t="shared" si="5"/>
        <v>0</v>
      </c>
      <c r="Q42" s="10"/>
      <c r="S42" s="49">
        <f t="shared" si="9"/>
        <v>0</v>
      </c>
      <c r="T42" s="49">
        <f t="shared" si="6"/>
        <v>0</v>
      </c>
      <c r="U42" s="49">
        <f t="shared" si="7"/>
        <v>0</v>
      </c>
    </row>
    <row r="43" spans="1:21" x14ac:dyDescent="0.2">
      <c r="A43" s="94">
        <f t="shared" si="10"/>
        <v>28</v>
      </c>
      <c r="B43" s="202">
        <f t="shared" si="1"/>
        <v>0</v>
      </c>
      <c r="C43" s="110"/>
      <c r="D43" s="181"/>
      <c r="E43" s="181"/>
      <c r="F43" s="4"/>
      <c r="G43" s="60"/>
      <c r="H43" s="102"/>
      <c r="I43" s="414"/>
      <c r="J43" s="600"/>
      <c r="K43" s="434" t="str">
        <f t="shared" si="2"/>
        <v xml:space="preserve"> </v>
      </c>
      <c r="L43" s="435"/>
      <c r="M43" s="355">
        <f t="shared" si="3"/>
        <v>0</v>
      </c>
      <c r="N43" s="144">
        <f t="shared" si="4"/>
        <v>0</v>
      </c>
      <c r="O43" s="144">
        <f t="shared" si="8"/>
        <v>0</v>
      </c>
      <c r="P43" s="563">
        <f t="shared" si="5"/>
        <v>0</v>
      </c>
      <c r="Q43" s="10"/>
      <c r="S43" s="49">
        <f t="shared" si="9"/>
        <v>0</v>
      </c>
      <c r="T43" s="49">
        <f t="shared" si="6"/>
        <v>0</v>
      </c>
      <c r="U43" s="49">
        <f t="shared" si="7"/>
        <v>0</v>
      </c>
    </row>
    <row r="44" spans="1:21" x14ac:dyDescent="0.2">
      <c r="A44" s="94">
        <f t="shared" si="10"/>
        <v>29</v>
      </c>
      <c r="B44" s="202">
        <f t="shared" si="1"/>
        <v>0</v>
      </c>
      <c r="C44" s="110"/>
      <c r="D44" s="181"/>
      <c r="E44" s="181"/>
      <c r="F44" s="4"/>
      <c r="G44" s="60"/>
      <c r="H44" s="102"/>
      <c r="I44" s="414"/>
      <c r="J44" s="600"/>
      <c r="K44" s="434" t="str">
        <f t="shared" si="2"/>
        <v xml:space="preserve"> </v>
      </c>
      <c r="L44" s="435"/>
      <c r="M44" s="355">
        <f t="shared" si="3"/>
        <v>0</v>
      </c>
      <c r="N44" s="144">
        <f t="shared" si="4"/>
        <v>0</v>
      </c>
      <c r="O44" s="144">
        <f t="shared" si="8"/>
        <v>0</v>
      </c>
      <c r="P44" s="563">
        <f t="shared" si="5"/>
        <v>0</v>
      </c>
      <c r="Q44" s="10"/>
      <c r="S44" s="49">
        <f t="shared" si="9"/>
        <v>0</v>
      </c>
      <c r="T44" s="49">
        <f t="shared" si="6"/>
        <v>0</v>
      </c>
      <c r="U44" s="49">
        <f t="shared" si="7"/>
        <v>0</v>
      </c>
    </row>
    <row r="45" spans="1:21" x14ac:dyDescent="0.2">
      <c r="A45" s="94">
        <f t="shared" si="10"/>
        <v>30</v>
      </c>
      <c r="B45" s="202">
        <f t="shared" si="1"/>
        <v>0</v>
      </c>
      <c r="C45" s="110"/>
      <c r="D45" s="181"/>
      <c r="E45" s="181"/>
      <c r="F45" s="4"/>
      <c r="G45" s="60"/>
      <c r="H45" s="102"/>
      <c r="I45" s="414"/>
      <c r="J45" s="600"/>
      <c r="K45" s="434" t="str">
        <f t="shared" si="2"/>
        <v xml:space="preserve"> </v>
      </c>
      <c r="L45" s="435"/>
      <c r="M45" s="355">
        <f t="shared" si="3"/>
        <v>0</v>
      </c>
      <c r="N45" s="144">
        <f t="shared" si="4"/>
        <v>0</v>
      </c>
      <c r="O45" s="144">
        <f t="shared" si="8"/>
        <v>0</v>
      </c>
      <c r="P45" s="563">
        <f t="shared" si="5"/>
        <v>0</v>
      </c>
      <c r="Q45" s="10"/>
      <c r="S45" s="49">
        <f t="shared" si="9"/>
        <v>0</v>
      </c>
      <c r="T45" s="49">
        <f t="shared" si="6"/>
        <v>0</v>
      </c>
      <c r="U45" s="49">
        <f t="shared" si="7"/>
        <v>0</v>
      </c>
    </row>
    <row r="46" spans="1:21" x14ac:dyDescent="0.2">
      <c r="A46" s="94">
        <f t="shared" si="10"/>
        <v>31</v>
      </c>
      <c r="B46" s="202">
        <f t="shared" si="1"/>
        <v>0</v>
      </c>
      <c r="C46" s="110"/>
      <c r="D46" s="181"/>
      <c r="E46" s="181"/>
      <c r="F46" s="4"/>
      <c r="G46" s="60"/>
      <c r="H46" s="102"/>
      <c r="I46" s="414"/>
      <c r="J46" s="600"/>
      <c r="K46" s="434" t="str">
        <f t="shared" si="2"/>
        <v xml:space="preserve"> </v>
      </c>
      <c r="L46" s="435"/>
      <c r="M46" s="355">
        <f t="shared" si="3"/>
        <v>0</v>
      </c>
      <c r="N46" s="144">
        <f t="shared" si="4"/>
        <v>0</v>
      </c>
      <c r="O46" s="144">
        <f t="shared" si="8"/>
        <v>0</v>
      </c>
      <c r="P46" s="563">
        <f t="shared" si="5"/>
        <v>0</v>
      </c>
      <c r="Q46" s="10"/>
      <c r="S46" s="49">
        <f t="shared" si="9"/>
        <v>0</v>
      </c>
      <c r="T46" s="49">
        <f t="shared" si="6"/>
        <v>0</v>
      </c>
      <c r="U46" s="49">
        <f t="shared" si="7"/>
        <v>0</v>
      </c>
    </row>
    <row r="47" spans="1:21" x14ac:dyDescent="0.2">
      <c r="A47" s="94">
        <f t="shared" si="10"/>
        <v>32</v>
      </c>
      <c r="B47" s="202">
        <f t="shared" si="1"/>
        <v>0</v>
      </c>
      <c r="C47" s="110"/>
      <c r="D47" s="181"/>
      <c r="E47" s="181"/>
      <c r="F47" s="4"/>
      <c r="G47" s="60"/>
      <c r="H47" s="102"/>
      <c r="I47" s="414"/>
      <c r="J47" s="600"/>
      <c r="K47" s="434" t="str">
        <f t="shared" si="2"/>
        <v xml:space="preserve"> </v>
      </c>
      <c r="L47" s="435"/>
      <c r="M47" s="355">
        <f t="shared" si="3"/>
        <v>0</v>
      </c>
      <c r="N47" s="144">
        <f t="shared" si="4"/>
        <v>0</v>
      </c>
      <c r="O47" s="144">
        <f t="shared" si="8"/>
        <v>0</v>
      </c>
      <c r="P47" s="563">
        <f t="shared" si="5"/>
        <v>0</v>
      </c>
      <c r="Q47" s="10"/>
      <c r="S47" s="49">
        <f t="shared" si="9"/>
        <v>0</v>
      </c>
      <c r="T47" s="49">
        <f t="shared" si="6"/>
        <v>0</v>
      </c>
      <c r="U47" s="49">
        <f t="shared" si="7"/>
        <v>0</v>
      </c>
    </row>
    <row r="48" spans="1:21" x14ac:dyDescent="0.2">
      <c r="A48" s="94">
        <f t="shared" si="10"/>
        <v>33</v>
      </c>
      <c r="B48" s="202">
        <f t="shared" si="1"/>
        <v>0</v>
      </c>
      <c r="C48" s="110"/>
      <c r="D48" s="181"/>
      <c r="E48" s="181"/>
      <c r="F48" s="4"/>
      <c r="G48" s="60"/>
      <c r="H48" s="102"/>
      <c r="I48" s="414"/>
      <c r="J48" s="600"/>
      <c r="K48" s="434" t="str">
        <f t="shared" si="2"/>
        <v xml:space="preserve"> </v>
      </c>
      <c r="L48" s="435"/>
      <c r="M48" s="355">
        <f t="shared" si="3"/>
        <v>0</v>
      </c>
      <c r="N48" s="144">
        <f t="shared" si="4"/>
        <v>0</v>
      </c>
      <c r="O48" s="144">
        <f t="shared" si="8"/>
        <v>0</v>
      </c>
      <c r="P48" s="563">
        <f t="shared" si="5"/>
        <v>0</v>
      </c>
      <c r="Q48" s="10"/>
      <c r="S48" s="49">
        <f t="shared" si="9"/>
        <v>0</v>
      </c>
      <c r="T48" s="49">
        <f t="shared" si="6"/>
        <v>0</v>
      </c>
      <c r="U48" s="49">
        <f t="shared" si="7"/>
        <v>0</v>
      </c>
    </row>
    <row r="49" spans="1:21" x14ac:dyDescent="0.2">
      <c r="A49" s="94">
        <f t="shared" si="10"/>
        <v>34</v>
      </c>
      <c r="B49" s="202">
        <f t="shared" si="1"/>
        <v>0</v>
      </c>
      <c r="C49" s="110"/>
      <c r="D49" s="181"/>
      <c r="E49" s="181"/>
      <c r="F49" s="4"/>
      <c r="G49" s="60"/>
      <c r="H49" s="102"/>
      <c r="I49" s="414"/>
      <c r="J49" s="600"/>
      <c r="K49" s="434" t="str">
        <f t="shared" si="2"/>
        <v xml:space="preserve"> </v>
      </c>
      <c r="L49" s="435"/>
      <c r="M49" s="355">
        <f t="shared" si="3"/>
        <v>0</v>
      </c>
      <c r="N49" s="144">
        <f t="shared" si="4"/>
        <v>0</v>
      </c>
      <c r="O49" s="144">
        <f t="shared" si="8"/>
        <v>0</v>
      </c>
      <c r="P49" s="563">
        <f t="shared" si="5"/>
        <v>0</v>
      </c>
      <c r="Q49" s="10"/>
      <c r="S49" s="49">
        <f t="shared" si="9"/>
        <v>0</v>
      </c>
      <c r="T49" s="49">
        <f t="shared" si="6"/>
        <v>0</v>
      </c>
      <c r="U49" s="49">
        <f t="shared" si="7"/>
        <v>0</v>
      </c>
    </row>
    <row r="50" spans="1:21" x14ac:dyDescent="0.2">
      <c r="A50" s="94">
        <f t="shared" si="10"/>
        <v>35</v>
      </c>
      <c r="B50" s="202">
        <f t="shared" si="1"/>
        <v>0</v>
      </c>
      <c r="C50" s="110"/>
      <c r="D50" s="181"/>
      <c r="E50" s="181"/>
      <c r="F50" s="4"/>
      <c r="G50" s="60"/>
      <c r="H50" s="102"/>
      <c r="I50" s="414"/>
      <c r="J50" s="600"/>
      <c r="K50" s="434" t="str">
        <f t="shared" si="2"/>
        <v xml:space="preserve"> </v>
      </c>
      <c r="L50" s="435"/>
      <c r="M50" s="355">
        <f t="shared" si="3"/>
        <v>0</v>
      </c>
      <c r="N50" s="144">
        <f t="shared" si="4"/>
        <v>0</v>
      </c>
      <c r="O50" s="144">
        <f t="shared" si="8"/>
        <v>0</v>
      </c>
      <c r="P50" s="563">
        <f t="shared" si="5"/>
        <v>0</v>
      </c>
      <c r="Q50" s="10"/>
      <c r="S50" s="49">
        <f t="shared" si="9"/>
        <v>0</v>
      </c>
      <c r="T50" s="49">
        <f t="shared" si="6"/>
        <v>0</v>
      </c>
      <c r="U50" s="49">
        <f t="shared" si="7"/>
        <v>0</v>
      </c>
    </row>
    <row r="51" spans="1:21" x14ac:dyDescent="0.2">
      <c r="A51" s="94">
        <f t="shared" si="10"/>
        <v>36</v>
      </c>
      <c r="B51" s="202">
        <f t="shared" si="1"/>
        <v>0</v>
      </c>
      <c r="C51" s="110"/>
      <c r="D51" s="181"/>
      <c r="E51" s="181"/>
      <c r="F51" s="4"/>
      <c r="G51" s="60"/>
      <c r="H51" s="102"/>
      <c r="I51" s="414"/>
      <c r="J51" s="600"/>
      <c r="K51" s="434" t="str">
        <f t="shared" si="2"/>
        <v xml:space="preserve"> </v>
      </c>
      <c r="L51" s="435"/>
      <c r="M51" s="355">
        <f t="shared" si="3"/>
        <v>0</v>
      </c>
      <c r="N51" s="144">
        <f t="shared" si="4"/>
        <v>0</v>
      </c>
      <c r="O51" s="144">
        <f t="shared" si="8"/>
        <v>0</v>
      </c>
      <c r="P51" s="563">
        <f t="shared" si="5"/>
        <v>0</v>
      </c>
      <c r="Q51" s="10"/>
      <c r="S51" s="49">
        <f t="shared" si="9"/>
        <v>0</v>
      </c>
      <c r="T51" s="49">
        <f t="shared" si="6"/>
        <v>0</v>
      </c>
      <c r="U51" s="49">
        <f t="shared" si="7"/>
        <v>0</v>
      </c>
    </row>
    <row r="52" spans="1:21" x14ac:dyDescent="0.2">
      <c r="A52" s="94">
        <f t="shared" si="10"/>
        <v>37</v>
      </c>
      <c r="B52" s="202">
        <f t="shared" si="1"/>
        <v>0</v>
      </c>
      <c r="C52" s="110"/>
      <c r="D52" s="181"/>
      <c r="E52" s="181"/>
      <c r="F52" s="4"/>
      <c r="G52" s="60"/>
      <c r="H52" s="102"/>
      <c r="I52" s="414"/>
      <c r="J52" s="600"/>
      <c r="K52" s="434" t="str">
        <f t="shared" si="2"/>
        <v xml:space="preserve"> </v>
      </c>
      <c r="L52" s="435"/>
      <c r="M52" s="355">
        <f t="shared" si="3"/>
        <v>0</v>
      </c>
      <c r="N52" s="144">
        <f t="shared" si="4"/>
        <v>0</v>
      </c>
      <c r="O52" s="144">
        <f t="shared" si="8"/>
        <v>0</v>
      </c>
      <c r="P52" s="563">
        <f t="shared" si="5"/>
        <v>0</v>
      </c>
      <c r="Q52" s="10"/>
      <c r="S52" s="49">
        <f t="shared" si="9"/>
        <v>0</v>
      </c>
      <c r="T52" s="49">
        <f t="shared" si="6"/>
        <v>0</v>
      </c>
      <c r="U52" s="49">
        <f t="shared" si="7"/>
        <v>0</v>
      </c>
    </row>
    <row r="53" spans="1:21" x14ac:dyDescent="0.2">
      <c r="A53" s="94">
        <f t="shared" si="10"/>
        <v>38</v>
      </c>
      <c r="B53" s="202">
        <f t="shared" si="1"/>
        <v>0</v>
      </c>
      <c r="C53" s="110"/>
      <c r="D53" s="181"/>
      <c r="E53" s="181"/>
      <c r="F53" s="4"/>
      <c r="G53" s="60"/>
      <c r="H53" s="102"/>
      <c r="I53" s="414"/>
      <c r="J53" s="600"/>
      <c r="K53" s="434" t="str">
        <f t="shared" si="2"/>
        <v xml:space="preserve"> </v>
      </c>
      <c r="L53" s="435"/>
      <c r="M53" s="355">
        <f t="shared" si="3"/>
        <v>0</v>
      </c>
      <c r="N53" s="144">
        <f t="shared" si="4"/>
        <v>0</v>
      </c>
      <c r="O53" s="144">
        <f t="shared" si="8"/>
        <v>0</v>
      </c>
      <c r="P53" s="563">
        <f t="shared" si="5"/>
        <v>0</v>
      </c>
      <c r="Q53" s="10"/>
      <c r="S53" s="49">
        <f t="shared" si="9"/>
        <v>0</v>
      </c>
      <c r="T53" s="49">
        <f t="shared" si="6"/>
        <v>0</v>
      </c>
      <c r="U53" s="49">
        <f t="shared" si="7"/>
        <v>0</v>
      </c>
    </row>
    <row r="54" spans="1:21" x14ac:dyDescent="0.2">
      <c r="A54" s="94">
        <f t="shared" si="10"/>
        <v>39</v>
      </c>
      <c r="B54" s="202">
        <f t="shared" si="1"/>
        <v>0</v>
      </c>
      <c r="C54" s="110"/>
      <c r="D54" s="181"/>
      <c r="E54" s="181"/>
      <c r="F54" s="4"/>
      <c r="G54" s="60"/>
      <c r="H54" s="102"/>
      <c r="I54" s="414"/>
      <c r="J54" s="600"/>
      <c r="K54" s="434" t="str">
        <f t="shared" si="2"/>
        <v xml:space="preserve"> </v>
      </c>
      <c r="L54" s="435"/>
      <c r="M54" s="355">
        <f t="shared" si="3"/>
        <v>0</v>
      </c>
      <c r="N54" s="144">
        <f t="shared" si="4"/>
        <v>0</v>
      </c>
      <c r="O54" s="144">
        <f t="shared" si="8"/>
        <v>0</v>
      </c>
      <c r="P54" s="563">
        <f t="shared" si="5"/>
        <v>0</v>
      </c>
      <c r="Q54" s="10"/>
      <c r="S54" s="49">
        <f t="shared" si="9"/>
        <v>0</v>
      </c>
      <c r="T54" s="49">
        <f t="shared" si="6"/>
        <v>0</v>
      </c>
      <c r="U54" s="49">
        <f t="shared" si="7"/>
        <v>0</v>
      </c>
    </row>
    <row r="55" spans="1:21" x14ac:dyDescent="0.2">
      <c r="A55" s="94">
        <f t="shared" si="10"/>
        <v>40</v>
      </c>
      <c r="B55" s="202">
        <f t="shared" si="1"/>
        <v>0</v>
      </c>
      <c r="C55" s="110"/>
      <c r="D55" s="181"/>
      <c r="E55" s="181"/>
      <c r="F55" s="4"/>
      <c r="G55" s="60"/>
      <c r="H55" s="102"/>
      <c r="I55" s="414"/>
      <c r="J55" s="600"/>
      <c r="K55" s="434" t="str">
        <f t="shared" si="2"/>
        <v xml:space="preserve"> </v>
      </c>
      <c r="L55" s="435"/>
      <c r="M55" s="355">
        <f t="shared" si="3"/>
        <v>0</v>
      </c>
      <c r="N55" s="144">
        <f t="shared" si="4"/>
        <v>0</v>
      </c>
      <c r="O55" s="144">
        <f t="shared" si="8"/>
        <v>0</v>
      </c>
      <c r="P55" s="563">
        <f t="shared" si="5"/>
        <v>0</v>
      </c>
      <c r="Q55" s="10"/>
      <c r="S55" s="49">
        <f t="shared" si="9"/>
        <v>0</v>
      </c>
      <c r="T55" s="49">
        <f t="shared" si="6"/>
        <v>0</v>
      </c>
      <c r="U55" s="49">
        <f t="shared" si="7"/>
        <v>0</v>
      </c>
    </row>
    <row r="56" spans="1:21" x14ac:dyDescent="0.2">
      <c r="A56" s="94">
        <f t="shared" si="10"/>
        <v>41</v>
      </c>
      <c r="B56" s="202">
        <f t="shared" si="1"/>
        <v>0</v>
      </c>
      <c r="C56" s="110"/>
      <c r="D56" s="181"/>
      <c r="E56" s="181"/>
      <c r="F56" s="4"/>
      <c r="G56" s="60"/>
      <c r="H56" s="102"/>
      <c r="I56" s="414"/>
      <c r="J56" s="600"/>
      <c r="K56" s="434" t="str">
        <f t="shared" si="2"/>
        <v xml:space="preserve"> </v>
      </c>
      <c r="L56" s="435"/>
      <c r="M56" s="355">
        <f t="shared" si="3"/>
        <v>0</v>
      </c>
      <c r="N56" s="144">
        <f t="shared" si="4"/>
        <v>0</v>
      </c>
      <c r="O56" s="144">
        <f t="shared" si="8"/>
        <v>0</v>
      </c>
      <c r="P56" s="563">
        <f t="shared" si="5"/>
        <v>0</v>
      </c>
      <c r="Q56" s="10"/>
      <c r="S56" s="49">
        <f t="shared" si="9"/>
        <v>0</v>
      </c>
      <c r="T56" s="49">
        <f t="shared" si="6"/>
        <v>0</v>
      </c>
      <c r="U56" s="49">
        <f t="shared" si="7"/>
        <v>0</v>
      </c>
    </row>
    <row r="57" spans="1:21" x14ac:dyDescent="0.2">
      <c r="A57" s="94">
        <f t="shared" si="10"/>
        <v>42</v>
      </c>
      <c r="B57" s="202">
        <f t="shared" si="1"/>
        <v>0</v>
      </c>
      <c r="C57" s="110"/>
      <c r="D57" s="181"/>
      <c r="E57" s="181"/>
      <c r="F57" s="4"/>
      <c r="G57" s="60"/>
      <c r="H57" s="102"/>
      <c r="I57" s="414"/>
      <c r="J57" s="600"/>
      <c r="K57" s="434" t="str">
        <f t="shared" si="2"/>
        <v xml:space="preserve"> </v>
      </c>
      <c r="L57" s="435"/>
      <c r="M57" s="355">
        <f t="shared" si="3"/>
        <v>0</v>
      </c>
      <c r="N57" s="144">
        <f t="shared" si="4"/>
        <v>0</v>
      </c>
      <c r="O57" s="144">
        <f t="shared" si="8"/>
        <v>0</v>
      </c>
      <c r="P57" s="563">
        <f t="shared" si="5"/>
        <v>0</v>
      </c>
      <c r="Q57" s="10"/>
      <c r="S57" s="49">
        <f t="shared" si="9"/>
        <v>0</v>
      </c>
      <c r="T57" s="49">
        <f t="shared" si="6"/>
        <v>0</v>
      </c>
      <c r="U57" s="49">
        <f t="shared" si="7"/>
        <v>0</v>
      </c>
    </row>
    <row r="58" spans="1:21" x14ac:dyDescent="0.2">
      <c r="A58" s="94">
        <f t="shared" si="10"/>
        <v>43</v>
      </c>
      <c r="B58" s="202">
        <f t="shared" si="1"/>
        <v>0</v>
      </c>
      <c r="C58" s="110"/>
      <c r="D58" s="181"/>
      <c r="E58" s="181"/>
      <c r="F58" s="4"/>
      <c r="G58" s="60"/>
      <c r="H58" s="102"/>
      <c r="I58" s="414"/>
      <c r="J58" s="600"/>
      <c r="K58" s="434" t="str">
        <f t="shared" si="2"/>
        <v xml:space="preserve"> </v>
      </c>
      <c r="L58" s="435"/>
      <c r="M58" s="355">
        <f t="shared" si="3"/>
        <v>0</v>
      </c>
      <c r="N58" s="144">
        <f t="shared" si="4"/>
        <v>0</v>
      </c>
      <c r="O58" s="144">
        <f t="shared" si="8"/>
        <v>0</v>
      </c>
      <c r="P58" s="563">
        <f t="shared" si="5"/>
        <v>0</v>
      </c>
      <c r="Q58" s="10"/>
      <c r="S58" s="49">
        <f t="shared" si="9"/>
        <v>0</v>
      </c>
      <c r="T58" s="49">
        <f t="shared" si="6"/>
        <v>0</v>
      </c>
      <c r="U58" s="49">
        <f t="shared" si="7"/>
        <v>0</v>
      </c>
    </row>
    <row r="59" spans="1:21" x14ac:dyDescent="0.2">
      <c r="A59" s="94">
        <f t="shared" si="10"/>
        <v>44</v>
      </c>
      <c r="B59" s="202">
        <f t="shared" si="1"/>
        <v>0</v>
      </c>
      <c r="C59" s="110"/>
      <c r="D59" s="181"/>
      <c r="E59" s="181"/>
      <c r="F59" s="4"/>
      <c r="G59" s="60"/>
      <c r="H59" s="102"/>
      <c r="I59" s="414"/>
      <c r="J59" s="600"/>
      <c r="K59" s="434" t="str">
        <f t="shared" si="2"/>
        <v xml:space="preserve"> </v>
      </c>
      <c r="L59" s="435"/>
      <c r="M59" s="355">
        <f t="shared" si="3"/>
        <v>0</v>
      </c>
      <c r="N59" s="144">
        <f t="shared" si="4"/>
        <v>0</v>
      </c>
      <c r="O59" s="144">
        <f t="shared" si="8"/>
        <v>0</v>
      </c>
      <c r="P59" s="563">
        <f t="shared" si="5"/>
        <v>0</v>
      </c>
      <c r="Q59" s="10"/>
      <c r="S59" s="49">
        <f t="shared" si="9"/>
        <v>0</v>
      </c>
      <c r="T59" s="49">
        <f t="shared" si="6"/>
        <v>0</v>
      </c>
      <c r="U59" s="49">
        <f t="shared" si="7"/>
        <v>0</v>
      </c>
    </row>
    <row r="60" spans="1:21" x14ac:dyDescent="0.2">
      <c r="A60" s="94">
        <f t="shared" si="10"/>
        <v>45</v>
      </c>
      <c r="B60" s="202">
        <f t="shared" si="1"/>
        <v>0</v>
      </c>
      <c r="C60" s="110"/>
      <c r="D60" s="181"/>
      <c r="E60" s="181"/>
      <c r="F60" s="4"/>
      <c r="G60" s="60"/>
      <c r="H60" s="102"/>
      <c r="I60" s="414"/>
      <c r="J60" s="600"/>
      <c r="K60" s="434" t="str">
        <f t="shared" si="2"/>
        <v xml:space="preserve"> </v>
      </c>
      <c r="L60" s="435"/>
      <c r="M60" s="355">
        <f t="shared" si="3"/>
        <v>0</v>
      </c>
      <c r="N60" s="144">
        <f t="shared" si="4"/>
        <v>0</v>
      </c>
      <c r="O60" s="144">
        <f t="shared" si="8"/>
        <v>0</v>
      </c>
      <c r="P60" s="563">
        <f t="shared" si="5"/>
        <v>0</v>
      </c>
      <c r="Q60" s="10"/>
      <c r="S60" s="49">
        <f t="shared" si="9"/>
        <v>0</v>
      </c>
      <c r="T60" s="49">
        <f t="shared" si="6"/>
        <v>0</v>
      </c>
      <c r="U60" s="49">
        <f t="shared" si="7"/>
        <v>0</v>
      </c>
    </row>
    <row r="61" spans="1:21" x14ac:dyDescent="0.2">
      <c r="A61" s="94">
        <f t="shared" si="10"/>
        <v>46</v>
      </c>
      <c r="B61" s="202">
        <f t="shared" si="1"/>
        <v>0</v>
      </c>
      <c r="C61" s="110"/>
      <c r="D61" s="181"/>
      <c r="E61" s="181"/>
      <c r="F61" s="4"/>
      <c r="G61" s="60"/>
      <c r="H61" s="102"/>
      <c r="I61" s="414"/>
      <c r="J61" s="600"/>
      <c r="K61" s="434" t="str">
        <f t="shared" si="2"/>
        <v xml:space="preserve"> </v>
      </c>
      <c r="L61" s="435"/>
      <c r="M61" s="355">
        <f t="shared" si="3"/>
        <v>0</v>
      </c>
      <c r="N61" s="144">
        <f t="shared" si="4"/>
        <v>0</v>
      </c>
      <c r="O61" s="144">
        <f t="shared" si="8"/>
        <v>0</v>
      </c>
      <c r="P61" s="563">
        <f t="shared" si="5"/>
        <v>0</v>
      </c>
      <c r="Q61" s="10"/>
      <c r="S61" s="49">
        <f t="shared" si="9"/>
        <v>0</v>
      </c>
      <c r="T61" s="49">
        <f t="shared" si="6"/>
        <v>0</v>
      </c>
      <c r="U61" s="49">
        <f t="shared" si="7"/>
        <v>0</v>
      </c>
    </row>
    <row r="62" spans="1:21" x14ac:dyDescent="0.2">
      <c r="A62" s="94">
        <f t="shared" si="10"/>
        <v>47</v>
      </c>
      <c r="B62" s="202">
        <f t="shared" si="1"/>
        <v>0</v>
      </c>
      <c r="C62" s="110"/>
      <c r="D62" s="181"/>
      <c r="E62" s="181"/>
      <c r="F62" s="4"/>
      <c r="G62" s="60"/>
      <c r="H62" s="102"/>
      <c r="I62" s="414"/>
      <c r="J62" s="600"/>
      <c r="K62" s="434" t="str">
        <f t="shared" si="2"/>
        <v xml:space="preserve"> </v>
      </c>
      <c r="L62" s="435"/>
      <c r="M62" s="355">
        <f t="shared" si="3"/>
        <v>0</v>
      </c>
      <c r="N62" s="144">
        <f t="shared" si="4"/>
        <v>0</v>
      </c>
      <c r="O62" s="144">
        <f t="shared" si="8"/>
        <v>0</v>
      </c>
      <c r="P62" s="563">
        <f t="shared" si="5"/>
        <v>0</v>
      </c>
      <c r="Q62" s="10"/>
      <c r="S62" s="49">
        <f t="shared" si="9"/>
        <v>0</v>
      </c>
      <c r="T62" s="49">
        <f t="shared" si="6"/>
        <v>0</v>
      </c>
      <c r="U62" s="49">
        <f t="shared" si="7"/>
        <v>0</v>
      </c>
    </row>
    <row r="63" spans="1:21" x14ac:dyDescent="0.2">
      <c r="A63" s="94">
        <f t="shared" si="10"/>
        <v>48</v>
      </c>
      <c r="B63" s="202">
        <f t="shared" si="1"/>
        <v>0</v>
      </c>
      <c r="C63" s="110"/>
      <c r="D63" s="181"/>
      <c r="E63" s="181"/>
      <c r="F63" s="4"/>
      <c r="G63" s="60"/>
      <c r="H63" s="102"/>
      <c r="I63" s="414"/>
      <c r="J63" s="600"/>
      <c r="K63" s="434" t="str">
        <f t="shared" si="2"/>
        <v xml:space="preserve"> </v>
      </c>
      <c r="L63" s="435"/>
      <c r="M63" s="355">
        <f t="shared" si="3"/>
        <v>0</v>
      </c>
      <c r="N63" s="144">
        <f t="shared" si="4"/>
        <v>0</v>
      </c>
      <c r="O63" s="144">
        <f t="shared" si="8"/>
        <v>0</v>
      </c>
      <c r="P63" s="563">
        <f t="shared" si="5"/>
        <v>0</v>
      </c>
      <c r="Q63" s="10"/>
      <c r="S63" s="49">
        <f t="shared" si="9"/>
        <v>0</v>
      </c>
      <c r="T63" s="49">
        <f t="shared" si="6"/>
        <v>0</v>
      </c>
      <c r="U63" s="49">
        <f t="shared" si="7"/>
        <v>0</v>
      </c>
    </row>
    <row r="64" spans="1:21" x14ac:dyDescent="0.2">
      <c r="A64" s="94">
        <f t="shared" si="10"/>
        <v>49</v>
      </c>
      <c r="B64" s="202">
        <f t="shared" si="1"/>
        <v>0</v>
      </c>
      <c r="C64" s="110"/>
      <c r="D64" s="181"/>
      <c r="E64" s="181"/>
      <c r="F64" s="4"/>
      <c r="G64" s="60"/>
      <c r="H64" s="102"/>
      <c r="I64" s="414"/>
      <c r="J64" s="600"/>
      <c r="K64" s="434" t="str">
        <f t="shared" si="2"/>
        <v xml:space="preserve"> </v>
      </c>
      <c r="L64" s="435"/>
      <c r="M64" s="355">
        <f t="shared" si="3"/>
        <v>0</v>
      </c>
      <c r="N64" s="144">
        <f t="shared" si="4"/>
        <v>0</v>
      </c>
      <c r="O64" s="144">
        <f t="shared" si="8"/>
        <v>0</v>
      </c>
      <c r="P64" s="563">
        <f t="shared" si="5"/>
        <v>0</v>
      </c>
      <c r="Q64" s="10"/>
      <c r="S64" s="49">
        <f t="shared" si="9"/>
        <v>0</v>
      </c>
      <c r="T64" s="49">
        <f t="shared" si="6"/>
        <v>0</v>
      </c>
      <c r="U64" s="49">
        <f t="shared" si="7"/>
        <v>0</v>
      </c>
    </row>
    <row r="65" spans="1:21" x14ac:dyDescent="0.2">
      <c r="A65" s="94">
        <f t="shared" si="10"/>
        <v>50</v>
      </c>
      <c r="B65" s="202">
        <f t="shared" si="1"/>
        <v>0</v>
      </c>
      <c r="C65" s="110"/>
      <c r="D65" s="181"/>
      <c r="E65" s="181"/>
      <c r="F65" s="4"/>
      <c r="G65" s="60"/>
      <c r="H65" s="102"/>
      <c r="I65" s="414"/>
      <c r="J65" s="600"/>
      <c r="K65" s="434" t="str">
        <f t="shared" si="2"/>
        <v xml:space="preserve"> </v>
      </c>
      <c r="L65" s="435"/>
      <c r="M65" s="355">
        <f t="shared" si="3"/>
        <v>0</v>
      </c>
      <c r="N65" s="144">
        <f t="shared" si="4"/>
        <v>0</v>
      </c>
      <c r="O65" s="144">
        <f t="shared" si="8"/>
        <v>0</v>
      </c>
      <c r="P65" s="563">
        <f t="shared" si="5"/>
        <v>0</v>
      </c>
      <c r="Q65" s="10"/>
      <c r="S65" s="49">
        <f t="shared" si="9"/>
        <v>0</v>
      </c>
      <c r="T65" s="49">
        <f t="shared" si="6"/>
        <v>0</v>
      </c>
      <c r="U65" s="49">
        <f t="shared" si="7"/>
        <v>0</v>
      </c>
    </row>
    <row r="66" spans="1:21" x14ac:dyDescent="0.2">
      <c r="A66" s="94">
        <f t="shared" si="10"/>
        <v>51</v>
      </c>
      <c r="B66" s="202">
        <f t="shared" si="1"/>
        <v>0</v>
      </c>
      <c r="C66" s="110"/>
      <c r="D66" s="181"/>
      <c r="E66" s="181"/>
      <c r="F66" s="4"/>
      <c r="G66" s="60"/>
      <c r="H66" s="102"/>
      <c r="I66" s="414"/>
      <c r="J66" s="600"/>
      <c r="K66" s="434" t="str">
        <f t="shared" si="2"/>
        <v xml:space="preserve"> </v>
      </c>
      <c r="L66" s="435"/>
      <c r="M66" s="355">
        <f t="shared" si="3"/>
        <v>0</v>
      </c>
      <c r="N66" s="144">
        <f t="shared" si="4"/>
        <v>0</v>
      </c>
      <c r="O66" s="144">
        <f t="shared" si="8"/>
        <v>0</v>
      </c>
      <c r="P66" s="563">
        <f t="shared" si="5"/>
        <v>0</v>
      </c>
      <c r="Q66" s="10"/>
      <c r="S66" s="49">
        <f t="shared" si="9"/>
        <v>0</v>
      </c>
      <c r="T66" s="49">
        <f t="shared" si="6"/>
        <v>0</v>
      </c>
      <c r="U66" s="49">
        <f t="shared" si="7"/>
        <v>0</v>
      </c>
    </row>
    <row r="67" spans="1:21" x14ac:dyDescent="0.2">
      <c r="A67" s="94">
        <f t="shared" si="10"/>
        <v>52</v>
      </c>
      <c r="B67" s="202">
        <f t="shared" si="1"/>
        <v>0</v>
      </c>
      <c r="C67" s="110"/>
      <c r="D67" s="181"/>
      <c r="E67" s="181"/>
      <c r="F67" s="4"/>
      <c r="G67" s="60"/>
      <c r="H67" s="102"/>
      <c r="I67" s="414"/>
      <c r="J67" s="600"/>
      <c r="K67" s="434" t="str">
        <f t="shared" si="2"/>
        <v xml:space="preserve"> </v>
      </c>
      <c r="L67" s="435"/>
      <c r="M67" s="355">
        <f t="shared" si="3"/>
        <v>0</v>
      </c>
      <c r="N67" s="144">
        <f t="shared" si="4"/>
        <v>0</v>
      </c>
      <c r="O67" s="144">
        <f t="shared" si="8"/>
        <v>0</v>
      </c>
      <c r="P67" s="563">
        <f t="shared" si="5"/>
        <v>0</v>
      </c>
      <c r="Q67" s="10"/>
      <c r="S67" s="49">
        <f t="shared" si="9"/>
        <v>0</v>
      </c>
      <c r="T67" s="49">
        <f t="shared" si="6"/>
        <v>0</v>
      </c>
      <c r="U67" s="49">
        <f t="shared" si="7"/>
        <v>0</v>
      </c>
    </row>
    <row r="68" spans="1:21" x14ac:dyDescent="0.2">
      <c r="A68" s="94">
        <f t="shared" si="10"/>
        <v>53</v>
      </c>
      <c r="B68" s="202">
        <f t="shared" si="1"/>
        <v>0</v>
      </c>
      <c r="C68" s="110"/>
      <c r="D68" s="181"/>
      <c r="E68" s="181"/>
      <c r="F68" s="4"/>
      <c r="G68" s="60"/>
      <c r="H68" s="102"/>
      <c r="I68" s="414"/>
      <c r="J68" s="600"/>
      <c r="K68" s="434" t="str">
        <f t="shared" si="2"/>
        <v xml:space="preserve"> </v>
      </c>
      <c r="L68" s="435"/>
      <c r="M68" s="355">
        <f t="shared" si="3"/>
        <v>0</v>
      </c>
      <c r="N68" s="144">
        <f t="shared" si="4"/>
        <v>0</v>
      </c>
      <c r="O68" s="144">
        <f t="shared" si="8"/>
        <v>0</v>
      </c>
      <c r="P68" s="563">
        <f t="shared" si="5"/>
        <v>0</v>
      </c>
      <c r="Q68" s="10"/>
      <c r="S68" s="49">
        <f t="shared" si="9"/>
        <v>0</v>
      </c>
      <c r="T68" s="49">
        <f t="shared" si="6"/>
        <v>0</v>
      </c>
      <c r="U68" s="49">
        <f t="shared" si="7"/>
        <v>0</v>
      </c>
    </row>
    <row r="69" spans="1:21" x14ac:dyDescent="0.2">
      <c r="A69" s="94">
        <f t="shared" si="10"/>
        <v>54</v>
      </c>
      <c r="B69" s="202">
        <f t="shared" si="1"/>
        <v>0</v>
      </c>
      <c r="C69" s="110"/>
      <c r="D69" s="181"/>
      <c r="E69" s="181"/>
      <c r="F69" s="4"/>
      <c r="G69" s="60"/>
      <c r="H69" s="102"/>
      <c r="I69" s="414"/>
      <c r="J69" s="600"/>
      <c r="K69" s="434" t="str">
        <f t="shared" si="2"/>
        <v xml:space="preserve"> </v>
      </c>
      <c r="L69" s="435"/>
      <c r="M69" s="355">
        <f t="shared" si="3"/>
        <v>0</v>
      </c>
      <c r="N69" s="144">
        <f t="shared" si="4"/>
        <v>0</v>
      </c>
      <c r="O69" s="144">
        <f t="shared" si="8"/>
        <v>0</v>
      </c>
      <c r="P69" s="563">
        <f t="shared" si="5"/>
        <v>0</v>
      </c>
      <c r="Q69" s="10"/>
      <c r="S69" s="49">
        <f t="shared" si="9"/>
        <v>0</v>
      </c>
      <c r="T69" s="49">
        <f t="shared" si="6"/>
        <v>0</v>
      </c>
      <c r="U69" s="49">
        <f t="shared" si="7"/>
        <v>0</v>
      </c>
    </row>
    <row r="70" spans="1:21" x14ac:dyDescent="0.2">
      <c r="A70" s="94">
        <f t="shared" si="10"/>
        <v>55</v>
      </c>
      <c r="B70" s="202">
        <f t="shared" si="1"/>
        <v>0</v>
      </c>
      <c r="C70" s="110"/>
      <c r="D70" s="181"/>
      <c r="E70" s="181"/>
      <c r="F70" s="4"/>
      <c r="G70" s="60"/>
      <c r="H70" s="102"/>
      <c r="I70" s="414"/>
      <c r="J70" s="600"/>
      <c r="K70" s="434" t="str">
        <f t="shared" si="2"/>
        <v xml:space="preserve"> </v>
      </c>
      <c r="L70" s="435"/>
      <c r="M70" s="355">
        <f t="shared" si="3"/>
        <v>0</v>
      </c>
      <c r="N70" s="144">
        <f t="shared" si="4"/>
        <v>0</v>
      </c>
      <c r="O70" s="144">
        <f t="shared" si="8"/>
        <v>0</v>
      </c>
      <c r="P70" s="563">
        <f t="shared" si="5"/>
        <v>0</v>
      </c>
      <c r="Q70" s="10"/>
      <c r="S70" s="49">
        <f t="shared" si="9"/>
        <v>0</v>
      </c>
      <c r="T70" s="49">
        <f t="shared" si="6"/>
        <v>0</v>
      </c>
      <c r="U70" s="49">
        <f t="shared" si="7"/>
        <v>0</v>
      </c>
    </row>
    <row r="71" spans="1:21" x14ac:dyDescent="0.2">
      <c r="A71" s="94">
        <f t="shared" si="10"/>
        <v>56</v>
      </c>
      <c r="B71" s="202">
        <f t="shared" si="1"/>
        <v>0</v>
      </c>
      <c r="C71" s="110"/>
      <c r="D71" s="181"/>
      <c r="E71" s="181"/>
      <c r="F71" s="4"/>
      <c r="G71" s="60"/>
      <c r="H71" s="102"/>
      <c r="I71" s="414"/>
      <c r="J71" s="600"/>
      <c r="K71" s="434" t="str">
        <f t="shared" si="2"/>
        <v xml:space="preserve"> </v>
      </c>
      <c r="L71" s="435"/>
      <c r="M71" s="355">
        <f t="shared" si="3"/>
        <v>0</v>
      </c>
      <c r="N71" s="144">
        <f t="shared" si="4"/>
        <v>0</v>
      </c>
      <c r="O71" s="144">
        <f t="shared" si="8"/>
        <v>0</v>
      </c>
      <c r="P71" s="563">
        <f t="shared" si="5"/>
        <v>0</v>
      </c>
      <c r="Q71" s="10"/>
      <c r="S71" s="49">
        <f t="shared" si="9"/>
        <v>0</v>
      </c>
      <c r="T71" s="49">
        <f t="shared" si="6"/>
        <v>0</v>
      </c>
      <c r="U71" s="49">
        <f t="shared" si="7"/>
        <v>0</v>
      </c>
    </row>
    <row r="72" spans="1:21" x14ac:dyDescent="0.2">
      <c r="A72" s="94">
        <f t="shared" si="10"/>
        <v>57</v>
      </c>
      <c r="B72" s="202">
        <f t="shared" si="1"/>
        <v>0</v>
      </c>
      <c r="C72" s="110"/>
      <c r="D72" s="181"/>
      <c r="E72" s="181"/>
      <c r="F72" s="4"/>
      <c r="G72" s="60"/>
      <c r="H72" s="102"/>
      <c r="I72" s="414"/>
      <c r="J72" s="600"/>
      <c r="K72" s="434" t="str">
        <f t="shared" si="2"/>
        <v xml:space="preserve"> </v>
      </c>
      <c r="L72" s="435"/>
      <c r="M72" s="355">
        <f t="shared" si="3"/>
        <v>0</v>
      </c>
      <c r="N72" s="144">
        <f t="shared" si="4"/>
        <v>0</v>
      </c>
      <c r="O72" s="144">
        <f t="shared" si="8"/>
        <v>0</v>
      </c>
      <c r="P72" s="563">
        <f t="shared" si="5"/>
        <v>0</v>
      </c>
      <c r="Q72" s="10"/>
      <c r="S72" s="49">
        <f t="shared" si="9"/>
        <v>0</v>
      </c>
      <c r="T72" s="49">
        <f t="shared" si="6"/>
        <v>0</v>
      </c>
      <c r="U72" s="49">
        <f t="shared" si="7"/>
        <v>0</v>
      </c>
    </row>
    <row r="73" spans="1:21" x14ac:dyDescent="0.2">
      <c r="A73" s="94">
        <f t="shared" si="10"/>
        <v>58</v>
      </c>
      <c r="B73" s="202">
        <f t="shared" si="1"/>
        <v>0</v>
      </c>
      <c r="C73" s="110"/>
      <c r="D73" s="181"/>
      <c r="E73" s="181"/>
      <c r="F73" s="4"/>
      <c r="G73" s="60"/>
      <c r="H73" s="102"/>
      <c r="I73" s="414"/>
      <c r="J73" s="600"/>
      <c r="K73" s="434" t="str">
        <f t="shared" si="2"/>
        <v xml:space="preserve"> </v>
      </c>
      <c r="L73" s="435"/>
      <c r="M73" s="355">
        <f t="shared" si="3"/>
        <v>0</v>
      </c>
      <c r="N73" s="144">
        <f t="shared" si="4"/>
        <v>0</v>
      </c>
      <c r="O73" s="144">
        <f t="shared" si="8"/>
        <v>0</v>
      </c>
      <c r="P73" s="563">
        <f t="shared" si="5"/>
        <v>0</v>
      </c>
      <c r="Q73" s="10"/>
      <c r="S73" s="49">
        <f t="shared" si="9"/>
        <v>0</v>
      </c>
      <c r="T73" s="49">
        <f t="shared" si="6"/>
        <v>0</v>
      </c>
      <c r="U73" s="49">
        <f t="shared" si="7"/>
        <v>0</v>
      </c>
    </row>
    <row r="74" spans="1:21" x14ac:dyDescent="0.2">
      <c r="A74" s="94">
        <f t="shared" si="10"/>
        <v>59</v>
      </c>
      <c r="B74" s="202">
        <f t="shared" si="1"/>
        <v>0</v>
      </c>
      <c r="C74" s="110"/>
      <c r="D74" s="181"/>
      <c r="E74" s="181"/>
      <c r="F74" s="4"/>
      <c r="G74" s="60"/>
      <c r="H74" s="102"/>
      <c r="I74" s="414"/>
      <c r="J74" s="600"/>
      <c r="K74" s="434" t="str">
        <f t="shared" si="2"/>
        <v xml:space="preserve"> </v>
      </c>
      <c r="L74" s="435"/>
      <c r="M74" s="355">
        <f t="shared" si="3"/>
        <v>0</v>
      </c>
      <c r="N74" s="144">
        <f t="shared" si="4"/>
        <v>0</v>
      </c>
      <c r="O74" s="144">
        <f t="shared" si="8"/>
        <v>0</v>
      </c>
      <c r="P74" s="563">
        <f t="shared" si="5"/>
        <v>0</v>
      </c>
      <c r="Q74" s="10"/>
      <c r="S74" s="49">
        <f t="shared" si="9"/>
        <v>0</v>
      </c>
      <c r="T74" s="49">
        <f t="shared" si="6"/>
        <v>0</v>
      </c>
      <c r="U74" s="49">
        <f t="shared" si="7"/>
        <v>0</v>
      </c>
    </row>
    <row r="75" spans="1:21" x14ac:dyDescent="0.2">
      <c r="A75" s="94">
        <f t="shared" si="10"/>
        <v>60</v>
      </c>
      <c r="B75" s="202">
        <f t="shared" si="1"/>
        <v>0</v>
      </c>
      <c r="C75" s="110"/>
      <c r="D75" s="181"/>
      <c r="E75" s="181"/>
      <c r="F75" s="4"/>
      <c r="G75" s="60"/>
      <c r="H75" s="102"/>
      <c r="I75" s="414"/>
      <c r="J75" s="600"/>
      <c r="K75" s="434" t="str">
        <f t="shared" si="2"/>
        <v xml:space="preserve"> </v>
      </c>
      <c r="L75" s="435"/>
      <c r="M75" s="355">
        <f t="shared" si="3"/>
        <v>0</v>
      </c>
      <c r="N75" s="144">
        <f t="shared" si="4"/>
        <v>0</v>
      </c>
      <c r="O75" s="144">
        <f t="shared" si="8"/>
        <v>0</v>
      </c>
      <c r="P75" s="563">
        <f t="shared" si="5"/>
        <v>0</v>
      </c>
      <c r="Q75" s="10"/>
      <c r="S75" s="49">
        <f t="shared" si="9"/>
        <v>0</v>
      </c>
      <c r="T75" s="49">
        <f t="shared" si="6"/>
        <v>0</v>
      </c>
      <c r="U75" s="49">
        <f t="shared" si="7"/>
        <v>0</v>
      </c>
    </row>
    <row r="76" spans="1:21" x14ac:dyDescent="0.2">
      <c r="A76" s="94">
        <f t="shared" si="10"/>
        <v>61</v>
      </c>
      <c r="B76" s="202">
        <f t="shared" si="1"/>
        <v>0</v>
      </c>
      <c r="C76" s="110"/>
      <c r="D76" s="181"/>
      <c r="E76" s="181"/>
      <c r="F76" s="4"/>
      <c r="G76" s="60"/>
      <c r="H76" s="102"/>
      <c r="I76" s="414"/>
      <c r="J76" s="600"/>
      <c r="K76" s="434" t="str">
        <f t="shared" si="2"/>
        <v xml:space="preserve"> </v>
      </c>
      <c r="L76" s="435"/>
      <c r="M76" s="355">
        <f t="shared" si="3"/>
        <v>0</v>
      </c>
      <c r="N76" s="144">
        <f t="shared" si="4"/>
        <v>0</v>
      </c>
      <c r="O76" s="144">
        <f t="shared" si="8"/>
        <v>0</v>
      </c>
      <c r="P76" s="563">
        <f t="shared" si="5"/>
        <v>0</v>
      </c>
      <c r="Q76" s="10"/>
      <c r="S76" s="49">
        <f t="shared" si="9"/>
        <v>0</v>
      </c>
      <c r="T76" s="49">
        <f t="shared" si="6"/>
        <v>0</v>
      </c>
      <c r="U76" s="49">
        <f t="shared" si="7"/>
        <v>0</v>
      </c>
    </row>
    <row r="77" spans="1:21" x14ac:dyDescent="0.2">
      <c r="A77" s="94">
        <f t="shared" si="10"/>
        <v>62</v>
      </c>
      <c r="B77" s="202">
        <f t="shared" si="1"/>
        <v>0</v>
      </c>
      <c r="C77" s="110"/>
      <c r="D77" s="181"/>
      <c r="E77" s="181"/>
      <c r="F77" s="4"/>
      <c r="G77" s="60"/>
      <c r="H77" s="102"/>
      <c r="I77" s="414"/>
      <c r="J77" s="600"/>
      <c r="K77" s="434" t="str">
        <f t="shared" si="2"/>
        <v xml:space="preserve"> </v>
      </c>
      <c r="L77" s="435"/>
      <c r="M77" s="355">
        <f t="shared" si="3"/>
        <v>0</v>
      </c>
      <c r="N77" s="144">
        <f t="shared" si="4"/>
        <v>0</v>
      </c>
      <c r="O77" s="144">
        <f t="shared" si="8"/>
        <v>0</v>
      </c>
      <c r="P77" s="563">
        <f t="shared" si="5"/>
        <v>0</v>
      </c>
      <c r="Q77" s="10"/>
      <c r="S77" s="49">
        <f t="shared" si="9"/>
        <v>0</v>
      </c>
      <c r="T77" s="49">
        <f t="shared" si="6"/>
        <v>0</v>
      </c>
      <c r="U77" s="49">
        <f t="shared" si="7"/>
        <v>0</v>
      </c>
    </row>
    <row r="78" spans="1:21" x14ac:dyDescent="0.2">
      <c r="A78" s="94">
        <f t="shared" si="10"/>
        <v>63</v>
      </c>
      <c r="B78" s="202">
        <f t="shared" si="1"/>
        <v>0</v>
      </c>
      <c r="C78" s="110"/>
      <c r="D78" s="181"/>
      <c r="E78" s="181"/>
      <c r="F78" s="4"/>
      <c r="G78" s="60"/>
      <c r="H78" s="102"/>
      <c r="I78" s="414"/>
      <c r="J78" s="600"/>
      <c r="K78" s="434" t="str">
        <f t="shared" si="2"/>
        <v xml:space="preserve"> </v>
      </c>
      <c r="L78" s="435"/>
      <c r="M78" s="355">
        <f t="shared" si="3"/>
        <v>0</v>
      </c>
      <c r="N78" s="144">
        <f t="shared" si="4"/>
        <v>0</v>
      </c>
      <c r="O78" s="144">
        <f t="shared" si="8"/>
        <v>0</v>
      </c>
      <c r="P78" s="563">
        <f t="shared" si="5"/>
        <v>0</v>
      </c>
      <c r="Q78" s="10"/>
      <c r="S78" s="49">
        <f t="shared" si="9"/>
        <v>0</v>
      </c>
      <c r="T78" s="49">
        <f t="shared" si="6"/>
        <v>0</v>
      </c>
      <c r="U78" s="49">
        <f t="shared" si="7"/>
        <v>0</v>
      </c>
    </row>
    <row r="79" spans="1:21" x14ac:dyDescent="0.2">
      <c r="A79" s="94">
        <f t="shared" si="10"/>
        <v>64</v>
      </c>
      <c r="B79" s="202">
        <f t="shared" si="1"/>
        <v>0</v>
      </c>
      <c r="C79" s="110"/>
      <c r="D79" s="181"/>
      <c r="E79" s="181"/>
      <c r="F79" s="4"/>
      <c r="G79" s="60"/>
      <c r="H79" s="102"/>
      <c r="I79" s="414"/>
      <c r="J79" s="600"/>
      <c r="K79" s="434" t="str">
        <f t="shared" si="2"/>
        <v xml:space="preserve"> </v>
      </c>
      <c r="L79" s="435"/>
      <c r="M79" s="355">
        <f t="shared" si="3"/>
        <v>0</v>
      </c>
      <c r="N79" s="144">
        <f t="shared" si="4"/>
        <v>0</v>
      </c>
      <c r="O79" s="144">
        <f t="shared" si="8"/>
        <v>0</v>
      </c>
      <c r="P79" s="563">
        <f t="shared" si="5"/>
        <v>0</v>
      </c>
      <c r="Q79" s="10"/>
      <c r="S79" s="49">
        <f t="shared" si="9"/>
        <v>0</v>
      </c>
      <c r="T79" s="49">
        <f t="shared" si="6"/>
        <v>0</v>
      </c>
      <c r="U79" s="49">
        <f t="shared" si="7"/>
        <v>0</v>
      </c>
    </row>
    <row r="80" spans="1:21" x14ac:dyDescent="0.2">
      <c r="A80" s="94">
        <f t="shared" si="10"/>
        <v>65</v>
      </c>
      <c r="B80" s="202">
        <f t="shared" ref="B80:B143" si="11">IF(ISBLANK(E80),0,VLOOKUP(TRIM(E80),AllVarieties,4,FALSE))</f>
        <v>0</v>
      </c>
      <c r="C80" s="110"/>
      <c r="D80" s="181"/>
      <c r="E80" s="181"/>
      <c r="F80" s="4"/>
      <c r="G80" s="60"/>
      <c r="H80" s="102"/>
      <c r="I80" s="414"/>
      <c r="J80" s="600"/>
      <c r="K80" s="434" t="str">
        <f t="shared" si="2"/>
        <v xml:space="preserve"> </v>
      </c>
      <c r="L80" s="435"/>
      <c r="M80" s="355">
        <f t="shared" si="3"/>
        <v>0</v>
      </c>
      <c r="N80" s="144">
        <f t="shared" ref="N80:N143" si="12">IF(F80&lt;1,0,IF(F80&gt;17,0,VLOOKUP(VALUE(B80),T10Value,VALUE(F80)+1,FALSE)))</f>
        <v>0</v>
      </c>
      <c r="O80" s="144">
        <f t="shared" si="8"/>
        <v>0</v>
      </c>
      <c r="P80" s="563">
        <f t="shared" ref="P80:P143" si="13">+O80*PDArate</f>
        <v>0</v>
      </c>
      <c r="Q80" s="10"/>
      <c r="S80" s="49">
        <f t="shared" si="9"/>
        <v>0</v>
      </c>
      <c r="T80" s="49">
        <f t="shared" si="6"/>
        <v>0</v>
      </c>
      <c r="U80" s="49">
        <f t="shared" si="7"/>
        <v>0</v>
      </c>
    </row>
    <row r="81" spans="1:21" x14ac:dyDescent="0.2">
      <c r="A81" s="94">
        <f t="shared" si="10"/>
        <v>66</v>
      </c>
      <c r="B81" s="202">
        <f t="shared" si="11"/>
        <v>0</v>
      </c>
      <c r="C81" s="110"/>
      <c r="D81" s="181"/>
      <c r="E81" s="181"/>
      <c r="F81" s="4"/>
      <c r="G81" s="60"/>
      <c r="H81" s="102"/>
      <c r="I81" s="414"/>
      <c r="J81" s="600"/>
      <c r="K81" s="434" t="str">
        <f t="shared" ref="K81:K144" si="14">IF(+I81 +J81 =1, " ", IF(+I81+J81=0,IF(G81&gt;0, "Grown by you.", " "),"ERROR "))</f>
        <v xml:space="preserve"> </v>
      </c>
      <c r="L81" s="435"/>
      <c r="M81" s="355">
        <f t="shared" ref="M81:M144" si="15">IF(+I81+J81=0,IF(G81&gt;0, +G81, 0),0)</f>
        <v>0</v>
      </c>
      <c r="N81" s="144">
        <f t="shared" si="12"/>
        <v>0</v>
      </c>
      <c r="O81" s="144">
        <f t="shared" si="8"/>
        <v>0</v>
      </c>
      <c r="P81" s="563">
        <f t="shared" si="13"/>
        <v>0</v>
      </c>
      <c r="Q81" s="10"/>
      <c r="S81" s="49">
        <f t="shared" si="9"/>
        <v>0</v>
      </c>
      <c r="T81" s="49">
        <f t="shared" ref="T81:T144" si="16">IF(ISNA(+B81),1,0)</f>
        <v>0</v>
      </c>
      <c r="U81" s="49">
        <f t="shared" ref="U81:U144" si="17">IF(ISERR(+B81),1,0)</f>
        <v>0</v>
      </c>
    </row>
    <row r="82" spans="1:21" x14ac:dyDescent="0.2">
      <c r="A82" s="94">
        <f t="shared" si="10"/>
        <v>67</v>
      </c>
      <c r="B82" s="202">
        <f t="shared" si="11"/>
        <v>0</v>
      </c>
      <c r="C82" s="110"/>
      <c r="D82" s="181"/>
      <c r="E82" s="181"/>
      <c r="F82" s="4"/>
      <c r="G82" s="60"/>
      <c r="H82" s="102"/>
      <c r="I82" s="414"/>
      <c r="J82" s="600"/>
      <c r="K82" s="434" t="str">
        <f t="shared" si="14"/>
        <v xml:space="preserve"> </v>
      </c>
      <c r="L82" s="435"/>
      <c r="M82" s="355">
        <f t="shared" si="15"/>
        <v>0</v>
      </c>
      <c r="N82" s="144">
        <f t="shared" si="12"/>
        <v>0</v>
      </c>
      <c r="O82" s="144">
        <f t="shared" ref="O82:O145" si="18">ROUND(+M82,1)*N82</f>
        <v>0</v>
      </c>
      <c r="P82" s="563">
        <f t="shared" si="13"/>
        <v>0</v>
      </c>
      <c r="Q82" s="10"/>
      <c r="S82" s="49">
        <f t="shared" ref="S82:S145" si="19">IF(M82&gt;0,IF(O82&lt;=0,1,0),0)</f>
        <v>0</v>
      </c>
      <c r="T82" s="49">
        <f t="shared" si="16"/>
        <v>0</v>
      </c>
      <c r="U82" s="49">
        <f t="shared" si="17"/>
        <v>0</v>
      </c>
    </row>
    <row r="83" spans="1:21" x14ac:dyDescent="0.2">
      <c r="A83" s="94">
        <f t="shared" si="10"/>
        <v>68</v>
      </c>
      <c r="B83" s="202">
        <f t="shared" si="11"/>
        <v>0</v>
      </c>
      <c r="C83" s="110"/>
      <c r="D83" s="181"/>
      <c r="E83" s="181"/>
      <c r="F83" s="4"/>
      <c r="G83" s="60"/>
      <c r="H83" s="102"/>
      <c r="I83" s="414"/>
      <c r="J83" s="600"/>
      <c r="K83" s="434" t="str">
        <f t="shared" si="14"/>
        <v xml:space="preserve"> </v>
      </c>
      <c r="L83" s="435"/>
      <c r="M83" s="355">
        <f t="shared" si="15"/>
        <v>0</v>
      </c>
      <c r="N83" s="144">
        <f t="shared" si="12"/>
        <v>0</v>
      </c>
      <c r="O83" s="144">
        <f t="shared" si="18"/>
        <v>0</v>
      </c>
      <c r="P83" s="563">
        <f t="shared" si="13"/>
        <v>0</v>
      </c>
      <c r="Q83" s="10"/>
      <c r="S83" s="49">
        <f t="shared" si="19"/>
        <v>0</v>
      </c>
      <c r="T83" s="49">
        <f t="shared" si="16"/>
        <v>0</v>
      </c>
      <c r="U83" s="49">
        <f t="shared" si="17"/>
        <v>0</v>
      </c>
    </row>
    <row r="84" spans="1:21" x14ac:dyDescent="0.2">
      <c r="A84" s="94">
        <f t="shared" si="10"/>
        <v>69</v>
      </c>
      <c r="B84" s="202">
        <f t="shared" si="11"/>
        <v>0</v>
      </c>
      <c r="C84" s="110"/>
      <c r="D84" s="181"/>
      <c r="E84" s="181"/>
      <c r="F84" s="4"/>
      <c r="G84" s="60"/>
      <c r="H84" s="102"/>
      <c r="I84" s="414"/>
      <c r="J84" s="600"/>
      <c r="K84" s="434" t="str">
        <f t="shared" si="14"/>
        <v xml:space="preserve"> </v>
      </c>
      <c r="L84" s="435"/>
      <c r="M84" s="355">
        <f t="shared" si="15"/>
        <v>0</v>
      </c>
      <c r="N84" s="144">
        <f t="shared" si="12"/>
        <v>0</v>
      </c>
      <c r="O84" s="144">
        <f t="shared" si="18"/>
        <v>0</v>
      </c>
      <c r="P84" s="563">
        <f t="shared" si="13"/>
        <v>0</v>
      </c>
      <c r="Q84" s="10"/>
      <c r="S84" s="49">
        <f t="shared" si="19"/>
        <v>0</v>
      </c>
      <c r="T84" s="49">
        <f t="shared" si="16"/>
        <v>0</v>
      </c>
      <c r="U84" s="49">
        <f t="shared" si="17"/>
        <v>0</v>
      </c>
    </row>
    <row r="85" spans="1:21" x14ac:dyDescent="0.2">
      <c r="A85" s="94">
        <f t="shared" si="10"/>
        <v>70</v>
      </c>
      <c r="B85" s="202">
        <f t="shared" si="11"/>
        <v>0</v>
      </c>
      <c r="C85" s="110"/>
      <c r="D85" s="181"/>
      <c r="E85" s="181"/>
      <c r="F85" s="4"/>
      <c r="G85" s="60"/>
      <c r="H85" s="102"/>
      <c r="I85" s="414"/>
      <c r="J85" s="600"/>
      <c r="K85" s="434" t="str">
        <f t="shared" si="14"/>
        <v xml:space="preserve"> </v>
      </c>
      <c r="L85" s="435"/>
      <c r="M85" s="355">
        <f t="shared" si="15"/>
        <v>0</v>
      </c>
      <c r="N85" s="144">
        <f t="shared" si="12"/>
        <v>0</v>
      </c>
      <c r="O85" s="144">
        <f t="shared" si="18"/>
        <v>0</v>
      </c>
      <c r="P85" s="563">
        <f t="shared" si="13"/>
        <v>0</v>
      </c>
      <c r="Q85" s="10"/>
      <c r="S85" s="49">
        <f t="shared" si="19"/>
        <v>0</v>
      </c>
      <c r="T85" s="49">
        <f t="shared" si="16"/>
        <v>0</v>
      </c>
      <c r="U85" s="49">
        <f t="shared" si="17"/>
        <v>0</v>
      </c>
    </row>
    <row r="86" spans="1:21" x14ac:dyDescent="0.2">
      <c r="A86" s="94">
        <f t="shared" si="10"/>
        <v>71</v>
      </c>
      <c r="B86" s="202">
        <f t="shared" si="11"/>
        <v>0</v>
      </c>
      <c r="C86" s="110"/>
      <c r="D86" s="181"/>
      <c r="E86" s="181"/>
      <c r="F86" s="4"/>
      <c r="G86" s="60"/>
      <c r="H86" s="102"/>
      <c r="I86" s="414"/>
      <c r="J86" s="600"/>
      <c r="K86" s="434" t="str">
        <f t="shared" si="14"/>
        <v xml:space="preserve"> </v>
      </c>
      <c r="L86" s="435"/>
      <c r="M86" s="355">
        <f t="shared" si="15"/>
        <v>0</v>
      </c>
      <c r="N86" s="144">
        <f t="shared" si="12"/>
        <v>0</v>
      </c>
      <c r="O86" s="144">
        <f t="shared" si="18"/>
        <v>0</v>
      </c>
      <c r="P86" s="563">
        <f t="shared" si="13"/>
        <v>0</v>
      </c>
      <c r="Q86" s="10"/>
      <c r="S86" s="49">
        <f t="shared" si="19"/>
        <v>0</v>
      </c>
      <c r="T86" s="49">
        <f t="shared" si="16"/>
        <v>0</v>
      </c>
      <c r="U86" s="49">
        <f t="shared" si="17"/>
        <v>0</v>
      </c>
    </row>
    <row r="87" spans="1:21" x14ac:dyDescent="0.2">
      <c r="A87" s="94">
        <f t="shared" si="10"/>
        <v>72</v>
      </c>
      <c r="B87" s="202">
        <f t="shared" si="11"/>
        <v>0</v>
      </c>
      <c r="C87" s="110"/>
      <c r="D87" s="181"/>
      <c r="E87" s="181"/>
      <c r="F87" s="4"/>
      <c r="G87" s="60"/>
      <c r="H87" s="102"/>
      <c r="I87" s="414"/>
      <c r="J87" s="600"/>
      <c r="K87" s="434" t="str">
        <f t="shared" si="14"/>
        <v xml:space="preserve"> </v>
      </c>
      <c r="L87" s="435"/>
      <c r="M87" s="355">
        <f t="shared" si="15"/>
        <v>0</v>
      </c>
      <c r="N87" s="144">
        <f t="shared" si="12"/>
        <v>0</v>
      </c>
      <c r="O87" s="144">
        <f t="shared" si="18"/>
        <v>0</v>
      </c>
      <c r="P87" s="563">
        <f t="shared" si="13"/>
        <v>0</v>
      </c>
      <c r="Q87" s="10"/>
      <c r="S87" s="49">
        <f t="shared" si="19"/>
        <v>0</v>
      </c>
      <c r="T87" s="49">
        <f t="shared" si="16"/>
        <v>0</v>
      </c>
      <c r="U87" s="49">
        <f t="shared" si="17"/>
        <v>0</v>
      </c>
    </row>
    <row r="88" spans="1:21" x14ac:dyDescent="0.2">
      <c r="A88" s="94">
        <f t="shared" si="10"/>
        <v>73</v>
      </c>
      <c r="B88" s="202">
        <f t="shared" si="11"/>
        <v>0</v>
      </c>
      <c r="C88" s="110"/>
      <c r="D88" s="181"/>
      <c r="E88" s="181"/>
      <c r="F88" s="4"/>
      <c r="G88" s="60"/>
      <c r="H88" s="102"/>
      <c r="I88" s="414"/>
      <c r="J88" s="600"/>
      <c r="K88" s="434" t="str">
        <f t="shared" si="14"/>
        <v xml:space="preserve"> </v>
      </c>
      <c r="L88" s="435"/>
      <c r="M88" s="355">
        <f t="shared" si="15"/>
        <v>0</v>
      </c>
      <c r="N88" s="144">
        <f t="shared" si="12"/>
        <v>0</v>
      </c>
      <c r="O88" s="144">
        <f t="shared" si="18"/>
        <v>0</v>
      </c>
      <c r="P88" s="563">
        <f t="shared" si="13"/>
        <v>0</v>
      </c>
      <c r="Q88" s="10"/>
      <c r="S88" s="49">
        <f t="shared" si="19"/>
        <v>0</v>
      </c>
      <c r="T88" s="49">
        <f t="shared" si="16"/>
        <v>0</v>
      </c>
      <c r="U88" s="49">
        <f t="shared" si="17"/>
        <v>0</v>
      </c>
    </row>
    <row r="89" spans="1:21" x14ac:dyDescent="0.2">
      <c r="A89" s="94">
        <f t="shared" si="10"/>
        <v>74</v>
      </c>
      <c r="B89" s="202">
        <f t="shared" si="11"/>
        <v>0</v>
      </c>
      <c r="C89" s="110"/>
      <c r="D89" s="181"/>
      <c r="E89" s="181"/>
      <c r="F89" s="4"/>
      <c r="G89" s="60"/>
      <c r="H89" s="102"/>
      <c r="I89" s="414"/>
      <c r="J89" s="600"/>
      <c r="K89" s="434" t="str">
        <f t="shared" si="14"/>
        <v xml:space="preserve"> </v>
      </c>
      <c r="L89" s="435"/>
      <c r="M89" s="355">
        <f t="shared" si="15"/>
        <v>0</v>
      </c>
      <c r="N89" s="144">
        <f t="shared" si="12"/>
        <v>0</v>
      </c>
      <c r="O89" s="144">
        <f t="shared" si="18"/>
        <v>0</v>
      </c>
      <c r="P89" s="563">
        <f t="shared" si="13"/>
        <v>0</v>
      </c>
      <c r="Q89" s="10"/>
      <c r="S89" s="49">
        <f t="shared" si="19"/>
        <v>0</v>
      </c>
      <c r="T89" s="49">
        <f t="shared" si="16"/>
        <v>0</v>
      </c>
      <c r="U89" s="49">
        <f t="shared" si="17"/>
        <v>0</v>
      </c>
    </row>
    <row r="90" spans="1:21" x14ac:dyDescent="0.2">
      <c r="A90" s="94">
        <f t="shared" si="10"/>
        <v>75</v>
      </c>
      <c r="B90" s="202">
        <f t="shared" si="11"/>
        <v>0</v>
      </c>
      <c r="C90" s="110"/>
      <c r="D90" s="181"/>
      <c r="E90" s="181"/>
      <c r="F90" s="4"/>
      <c r="G90" s="60"/>
      <c r="H90" s="102"/>
      <c r="I90" s="414"/>
      <c r="J90" s="600"/>
      <c r="K90" s="434" t="str">
        <f t="shared" si="14"/>
        <v xml:space="preserve"> </v>
      </c>
      <c r="L90" s="435"/>
      <c r="M90" s="355">
        <f t="shared" si="15"/>
        <v>0</v>
      </c>
      <c r="N90" s="144">
        <f t="shared" si="12"/>
        <v>0</v>
      </c>
      <c r="O90" s="144">
        <f t="shared" si="18"/>
        <v>0</v>
      </c>
      <c r="P90" s="563">
        <f t="shared" si="13"/>
        <v>0</v>
      </c>
      <c r="Q90" s="10"/>
      <c r="S90" s="49">
        <f t="shared" si="19"/>
        <v>0</v>
      </c>
      <c r="T90" s="49">
        <f t="shared" si="16"/>
        <v>0</v>
      </c>
      <c r="U90" s="49">
        <f t="shared" si="17"/>
        <v>0</v>
      </c>
    </row>
    <row r="91" spans="1:21" x14ac:dyDescent="0.2">
      <c r="A91" s="94">
        <f t="shared" si="10"/>
        <v>76</v>
      </c>
      <c r="B91" s="202">
        <f t="shared" si="11"/>
        <v>0</v>
      </c>
      <c r="C91" s="110"/>
      <c r="D91" s="181"/>
      <c r="E91" s="181"/>
      <c r="F91" s="4"/>
      <c r="G91" s="60"/>
      <c r="H91" s="102"/>
      <c r="I91" s="414"/>
      <c r="J91" s="600"/>
      <c r="K91" s="434" t="str">
        <f t="shared" si="14"/>
        <v xml:space="preserve"> </v>
      </c>
      <c r="L91" s="435"/>
      <c r="M91" s="355">
        <f t="shared" si="15"/>
        <v>0</v>
      </c>
      <c r="N91" s="144">
        <f t="shared" si="12"/>
        <v>0</v>
      </c>
      <c r="O91" s="144">
        <f t="shared" si="18"/>
        <v>0</v>
      </c>
      <c r="P91" s="563">
        <f t="shared" si="13"/>
        <v>0</v>
      </c>
      <c r="Q91" s="10"/>
      <c r="S91" s="49">
        <f t="shared" si="19"/>
        <v>0</v>
      </c>
      <c r="T91" s="49">
        <f t="shared" si="16"/>
        <v>0</v>
      </c>
      <c r="U91" s="49">
        <f t="shared" si="17"/>
        <v>0</v>
      </c>
    </row>
    <row r="92" spans="1:21" x14ac:dyDescent="0.2">
      <c r="A92" s="94">
        <f t="shared" si="10"/>
        <v>77</v>
      </c>
      <c r="B92" s="202">
        <f t="shared" si="11"/>
        <v>0</v>
      </c>
      <c r="C92" s="110"/>
      <c r="D92" s="181"/>
      <c r="E92" s="181"/>
      <c r="F92" s="4"/>
      <c r="G92" s="60"/>
      <c r="H92" s="102"/>
      <c r="I92" s="414"/>
      <c r="J92" s="600"/>
      <c r="K92" s="434" t="str">
        <f t="shared" si="14"/>
        <v xml:space="preserve"> </v>
      </c>
      <c r="L92" s="435"/>
      <c r="M92" s="355">
        <f t="shared" si="15"/>
        <v>0</v>
      </c>
      <c r="N92" s="144">
        <f t="shared" si="12"/>
        <v>0</v>
      </c>
      <c r="O92" s="144">
        <f t="shared" si="18"/>
        <v>0</v>
      </c>
      <c r="P92" s="563">
        <f t="shared" si="13"/>
        <v>0</v>
      </c>
      <c r="Q92" s="10"/>
      <c r="S92" s="49">
        <f t="shared" si="19"/>
        <v>0</v>
      </c>
      <c r="T92" s="49">
        <f t="shared" si="16"/>
        <v>0</v>
      </c>
      <c r="U92" s="49">
        <f t="shared" si="17"/>
        <v>0</v>
      </c>
    </row>
    <row r="93" spans="1:21" x14ac:dyDescent="0.2">
      <c r="A93" s="94">
        <f t="shared" si="10"/>
        <v>78</v>
      </c>
      <c r="B93" s="202">
        <f t="shared" si="11"/>
        <v>0</v>
      </c>
      <c r="C93" s="110"/>
      <c r="D93" s="181"/>
      <c r="E93" s="181"/>
      <c r="F93" s="4"/>
      <c r="G93" s="60"/>
      <c r="H93" s="102"/>
      <c r="I93" s="414"/>
      <c r="J93" s="600"/>
      <c r="K93" s="434" t="str">
        <f t="shared" si="14"/>
        <v xml:space="preserve"> </v>
      </c>
      <c r="L93" s="435"/>
      <c r="M93" s="355">
        <f t="shared" si="15"/>
        <v>0</v>
      </c>
      <c r="N93" s="144">
        <f t="shared" si="12"/>
        <v>0</v>
      </c>
      <c r="O93" s="144">
        <f t="shared" si="18"/>
        <v>0</v>
      </c>
      <c r="P93" s="563">
        <f t="shared" si="13"/>
        <v>0</v>
      </c>
      <c r="Q93" s="10"/>
      <c r="S93" s="49">
        <f t="shared" si="19"/>
        <v>0</v>
      </c>
      <c r="T93" s="49">
        <f t="shared" si="16"/>
        <v>0</v>
      </c>
      <c r="U93" s="49">
        <f t="shared" si="17"/>
        <v>0</v>
      </c>
    </row>
    <row r="94" spans="1:21" x14ac:dyDescent="0.2">
      <c r="A94" s="94">
        <f t="shared" si="10"/>
        <v>79</v>
      </c>
      <c r="B94" s="202">
        <f t="shared" si="11"/>
        <v>0</v>
      </c>
      <c r="C94" s="110"/>
      <c r="D94" s="181"/>
      <c r="E94" s="181"/>
      <c r="F94" s="4"/>
      <c r="G94" s="60"/>
      <c r="H94" s="102"/>
      <c r="I94" s="414"/>
      <c r="J94" s="600"/>
      <c r="K94" s="434" t="str">
        <f t="shared" si="14"/>
        <v xml:space="preserve"> </v>
      </c>
      <c r="L94" s="435"/>
      <c r="M94" s="355">
        <f t="shared" si="15"/>
        <v>0</v>
      </c>
      <c r="N94" s="144">
        <f t="shared" si="12"/>
        <v>0</v>
      </c>
      <c r="O94" s="144">
        <f t="shared" si="18"/>
        <v>0</v>
      </c>
      <c r="P94" s="563">
        <f t="shared" si="13"/>
        <v>0</v>
      </c>
      <c r="Q94" s="10"/>
      <c r="S94" s="49">
        <f t="shared" si="19"/>
        <v>0</v>
      </c>
      <c r="T94" s="49">
        <f t="shared" si="16"/>
        <v>0</v>
      </c>
      <c r="U94" s="49">
        <f t="shared" si="17"/>
        <v>0</v>
      </c>
    </row>
    <row r="95" spans="1:21" x14ac:dyDescent="0.2">
      <c r="A95" s="94">
        <f t="shared" si="10"/>
        <v>80</v>
      </c>
      <c r="B95" s="202">
        <f t="shared" si="11"/>
        <v>0</v>
      </c>
      <c r="C95" s="110"/>
      <c r="D95" s="181"/>
      <c r="E95" s="181"/>
      <c r="F95" s="4"/>
      <c r="G95" s="60"/>
      <c r="H95" s="102"/>
      <c r="I95" s="414"/>
      <c r="J95" s="600"/>
      <c r="K95" s="434" t="str">
        <f t="shared" si="14"/>
        <v xml:space="preserve"> </v>
      </c>
      <c r="L95" s="435"/>
      <c r="M95" s="355">
        <f t="shared" si="15"/>
        <v>0</v>
      </c>
      <c r="N95" s="144">
        <f t="shared" si="12"/>
        <v>0</v>
      </c>
      <c r="O95" s="144">
        <f t="shared" si="18"/>
        <v>0</v>
      </c>
      <c r="P95" s="563">
        <f t="shared" si="13"/>
        <v>0</v>
      </c>
      <c r="Q95" s="10"/>
      <c r="S95" s="49">
        <f t="shared" si="19"/>
        <v>0</v>
      </c>
      <c r="T95" s="49">
        <f t="shared" si="16"/>
        <v>0</v>
      </c>
      <c r="U95" s="49">
        <f t="shared" si="17"/>
        <v>0</v>
      </c>
    </row>
    <row r="96" spans="1:21" x14ac:dyDescent="0.2">
      <c r="A96" s="94">
        <f t="shared" si="10"/>
        <v>81</v>
      </c>
      <c r="B96" s="202">
        <f t="shared" si="11"/>
        <v>0</v>
      </c>
      <c r="C96" s="110"/>
      <c r="D96" s="181"/>
      <c r="E96" s="181"/>
      <c r="F96" s="4"/>
      <c r="G96" s="60"/>
      <c r="H96" s="102"/>
      <c r="I96" s="414"/>
      <c r="J96" s="600"/>
      <c r="K96" s="434" t="str">
        <f t="shared" si="14"/>
        <v xml:space="preserve"> </v>
      </c>
      <c r="L96" s="435"/>
      <c r="M96" s="355">
        <f t="shared" si="15"/>
        <v>0</v>
      </c>
      <c r="N96" s="144">
        <f t="shared" si="12"/>
        <v>0</v>
      </c>
      <c r="O96" s="144">
        <f t="shared" si="18"/>
        <v>0</v>
      </c>
      <c r="P96" s="563">
        <f t="shared" si="13"/>
        <v>0</v>
      </c>
      <c r="Q96" s="10"/>
      <c r="S96" s="49">
        <f t="shared" si="19"/>
        <v>0</v>
      </c>
      <c r="T96" s="49">
        <f t="shared" si="16"/>
        <v>0</v>
      </c>
      <c r="U96" s="49">
        <f t="shared" si="17"/>
        <v>0</v>
      </c>
    </row>
    <row r="97" spans="1:21" x14ac:dyDescent="0.2">
      <c r="A97" s="94">
        <f t="shared" si="10"/>
        <v>82</v>
      </c>
      <c r="B97" s="202">
        <f t="shared" si="11"/>
        <v>0</v>
      </c>
      <c r="C97" s="110"/>
      <c r="D97" s="181"/>
      <c r="E97" s="181"/>
      <c r="F97" s="4"/>
      <c r="G97" s="60"/>
      <c r="H97" s="102"/>
      <c r="I97" s="414"/>
      <c r="J97" s="600"/>
      <c r="K97" s="434" t="str">
        <f t="shared" si="14"/>
        <v xml:space="preserve"> </v>
      </c>
      <c r="L97" s="435"/>
      <c r="M97" s="355">
        <f t="shared" si="15"/>
        <v>0</v>
      </c>
      <c r="N97" s="144">
        <f t="shared" si="12"/>
        <v>0</v>
      </c>
      <c r="O97" s="144">
        <f t="shared" si="18"/>
        <v>0</v>
      </c>
      <c r="P97" s="563">
        <f t="shared" si="13"/>
        <v>0</v>
      </c>
      <c r="Q97" s="10"/>
      <c r="S97" s="49">
        <f t="shared" si="19"/>
        <v>0</v>
      </c>
      <c r="T97" s="49">
        <f t="shared" si="16"/>
        <v>0</v>
      </c>
      <c r="U97" s="49">
        <f t="shared" si="17"/>
        <v>0</v>
      </c>
    </row>
    <row r="98" spans="1:21" x14ac:dyDescent="0.2">
      <c r="A98" s="94">
        <f t="shared" si="10"/>
        <v>83</v>
      </c>
      <c r="B98" s="202">
        <f t="shared" si="11"/>
        <v>0</v>
      </c>
      <c r="C98" s="110"/>
      <c r="D98" s="181"/>
      <c r="E98" s="181"/>
      <c r="F98" s="4"/>
      <c r="G98" s="60"/>
      <c r="H98" s="102"/>
      <c r="I98" s="414"/>
      <c r="J98" s="600"/>
      <c r="K98" s="434" t="str">
        <f t="shared" si="14"/>
        <v xml:space="preserve"> </v>
      </c>
      <c r="L98" s="435"/>
      <c r="M98" s="355">
        <f t="shared" si="15"/>
        <v>0</v>
      </c>
      <c r="N98" s="144">
        <f t="shared" si="12"/>
        <v>0</v>
      </c>
      <c r="O98" s="144">
        <f t="shared" si="18"/>
        <v>0</v>
      </c>
      <c r="P98" s="563">
        <f t="shared" si="13"/>
        <v>0</v>
      </c>
      <c r="Q98" s="10"/>
      <c r="S98" s="49">
        <f t="shared" si="19"/>
        <v>0</v>
      </c>
      <c r="T98" s="49">
        <f t="shared" si="16"/>
        <v>0</v>
      </c>
      <c r="U98" s="49">
        <f t="shared" si="17"/>
        <v>0</v>
      </c>
    </row>
    <row r="99" spans="1:21" x14ac:dyDescent="0.2">
      <c r="A99" s="94">
        <f t="shared" si="10"/>
        <v>84</v>
      </c>
      <c r="B99" s="202">
        <f t="shared" si="11"/>
        <v>0</v>
      </c>
      <c r="C99" s="110"/>
      <c r="D99" s="181"/>
      <c r="E99" s="181"/>
      <c r="F99" s="4"/>
      <c r="G99" s="60"/>
      <c r="H99" s="102"/>
      <c r="I99" s="414"/>
      <c r="J99" s="600"/>
      <c r="K99" s="434" t="str">
        <f t="shared" si="14"/>
        <v xml:space="preserve"> </v>
      </c>
      <c r="L99" s="435"/>
      <c r="M99" s="355">
        <f t="shared" si="15"/>
        <v>0</v>
      </c>
      <c r="N99" s="144">
        <f t="shared" si="12"/>
        <v>0</v>
      </c>
      <c r="O99" s="144">
        <f t="shared" si="18"/>
        <v>0</v>
      </c>
      <c r="P99" s="563">
        <f t="shared" si="13"/>
        <v>0</v>
      </c>
      <c r="Q99" s="10"/>
      <c r="S99" s="49">
        <f t="shared" si="19"/>
        <v>0</v>
      </c>
      <c r="T99" s="49">
        <f t="shared" si="16"/>
        <v>0</v>
      </c>
      <c r="U99" s="49">
        <f t="shared" si="17"/>
        <v>0</v>
      </c>
    </row>
    <row r="100" spans="1:21" x14ac:dyDescent="0.2">
      <c r="A100" s="94">
        <f t="shared" si="10"/>
        <v>85</v>
      </c>
      <c r="B100" s="202">
        <f t="shared" si="11"/>
        <v>0</v>
      </c>
      <c r="C100" s="110"/>
      <c r="D100" s="181"/>
      <c r="E100" s="181"/>
      <c r="F100" s="4"/>
      <c r="G100" s="60"/>
      <c r="H100" s="102"/>
      <c r="I100" s="414"/>
      <c r="J100" s="600"/>
      <c r="K100" s="434" t="str">
        <f t="shared" si="14"/>
        <v xml:space="preserve"> </v>
      </c>
      <c r="L100" s="435"/>
      <c r="M100" s="355">
        <f t="shared" si="15"/>
        <v>0</v>
      </c>
      <c r="N100" s="144">
        <f t="shared" si="12"/>
        <v>0</v>
      </c>
      <c r="O100" s="144">
        <f t="shared" si="18"/>
        <v>0</v>
      </c>
      <c r="P100" s="563">
        <f t="shared" si="13"/>
        <v>0</v>
      </c>
      <c r="Q100" s="10"/>
      <c r="S100" s="49">
        <f t="shared" si="19"/>
        <v>0</v>
      </c>
      <c r="T100" s="49">
        <f t="shared" si="16"/>
        <v>0</v>
      </c>
      <c r="U100" s="49">
        <f t="shared" si="17"/>
        <v>0</v>
      </c>
    </row>
    <row r="101" spans="1:21" x14ac:dyDescent="0.2">
      <c r="A101" s="94">
        <f t="shared" si="10"/>
        <v>86</v>
      </c>
      <c r="B101" s="202">
        <f t="shared" si="11"/>
        <v>0</v>
      </c>
      <c r="C101" s="110"/>
      <c r="D101" s="181"/>
      <c r="E101" s="181"/>
      <c r="F101" s="4"/>
      <c r="G101" s="60"/>
      <c r="H101" s="102"/>
      <c r="I101" s="414"/>
      <c r="J101" s="600"/>
      <c r="K101" s="434" t="str">
        <f t="shared" si="14"/>
        <v xml:space="preserve"> </v>
      </c>
      <c r="L101" s="435"/>
      <c r="M101" s="355">
        <f t="shared" si="15"/>
        <v>0</v>
      </c>
      <c r="N101" s="144">
        <f t="shared" si="12"/>
        <v>0</v>
      </c>
      <c r="O101" s="144">
        <f t="shared" si="18"/>
        <v>0</v>
      </c>
      <c r="P101" s="563">
        <f t="shared" si="13"/>
        <v>0</v>
      </c>
      <c r="Q101" s="10"/>
      <c r="S101" s="49">
        <f t="shared" si="19"/>
        <v>0</v>
      </c>
      <c r="T101" s="49">
        <f t="shared" si="16"/>
        <v>0</v>
      </c>
      <c r="U101" s="49">
        <f t="shared" si="17"/>
        <v>0</v>
      </c>
    </row>
    <row r="102" spans="1:21" x14ac:dyDescent="0.2">
      <c r="A102" s="94">
        <f t="shared" si="10"/>
        <v>87</v>
      </c>
      <c r="B102" s="202">
        <f t="shared" si="11"/>
        <v>0</v>
      </c>
      <c r="C102" s="110"/>
      <c r="D102" s="181"/>
      <c r="E102" s="181"/>
      <c r="F102" s="4"/>
      <c r="G102" s="60"/>
      <c r="H102" s="102"/>
      <c r="I102" s="414"/>
      <c r="J102" s="600"/>
      <c r="K102" s="434" t="str">
        <f t="shared" si="14"/>
        <v xml:space="preserve"> </v>
      </c>
      <c r="L102" s="435"/>
      <c r="M102" s="355">
        <f t="shared" si="15"/>
        <v>0</v>
      </c>
      <c r="N102" s="144">
        <f t="shared" si="12"/>
        <v>0</v>
      </c>
      <c r="O102" s="144">
        <f t="shared" si="18"/>
        <v>0</v>
      </c>
      <c r="P102" s="563">
        <f t="shared" si="13"/>
        <v>0</v>
      </c>
      <c r="Q102" s="10"/>
      <c r="S102" s="49">
        <f t="shared" si="19"/>
        <v>0</v>
      </c>
      <c r="T102" s="49">
        <f t="shared" si="16"/>
        <v>0</v>
      </c>
      <c r="U102" s="49">
        <f t="shared" si="17"/>
        <v>0</v>
      </c>
    </row>
    <row r="103" spans="1:21" x14ac:dyDescent="0.2">
      <c r="A103" s="94">
        <f t="shared" si="10"/>
        <v>88</v>
      </c>
      <c r="B103" s="202">
        <f t="shared" si="11"/>
        <v>0</v>
      </c>
      <c r="C103" s="110"/>
      <c r="D103" s="181"/>
      <c r="E103" s="181"/>
      <c r="F103" s="4"/>
      <c r="G103" s="60"/>
      <c r="H103" s="102"/>
      <c r="I103" s="414"/>
      <c r="J103" s="600"/>
      <c r="K103" s="434" t="str">
        <f t="shared" si="14"/>
        <v xml:space="preserve"> </v>
      </c>
      <c r="L103" s="435"/>
      <c r="M103" s="355">
        <f t="shared" si="15"/>
        <v>0</v>
      </c>
      <c r="N103" s="144">
        <f t="shared" si="12"/>
        <v>0</v>
      </c>
      <c r="O103" s="144">
        <f t="shared" si="18"/>
        <v>0</v>
      </c>
      <c r="P103" s="563">
        <f t="shared" si="13"/>
        <v>0</v>
      </c>
      <c r="Q103" s="10"/>
      <c r="S103" s="49">
        <f t="shared" si="19"/>
        <v>0</v>
      </c>
      <c r="T103" s="49">
        <f t="shared" si="16"/>
        <v>0</v>
      </c>
      <c r="U103" s="49">
        <f t="shared" si="17"/>
        <v>0</v>
      </c>
    </row>
    <row r="104" spans="1:21" x14ac:dyDescent="0.2">
      <c r="A104" s="94">
        <f t="shared" si="10"/>
        <v>89</v>
      </c>
      <c r="B104" s="202">
        <f t="shared" si="11"/>
        <v>0</v>
      </c>
      <c r="C104" s="110"/>
      <c r="D104" s="181"/>
      <c r="E104" s="181"/>
      <c r="F104" s="4"/>
      <c r="G104" s="60"/>
      <c r="H104" s="102"/>
      <c r="I104" s="414"/>
      <c r="J104" s="600"/>
      <c r="K104" s="434" t="str">
        <f t="shared" si="14"/>
        <v xml:space="preserve"> </v>
      </c>
      <c r="L104" s="435"/>
      <c r="M104" s="355">
        <f t="shared" si="15"/>
        <v>0</v>
      </c>
      <c r="N104" s="144">
        <f t="shared" si="12"/>
        <v>0</v>
      </c>
      <c r="O104" s="144">
        <f t="shared" si="18"/>
        <v>0</v>
      </c>
      <c r="P104" s="563">
        <f t="shared" si="13"/>
        <v>0</v>
      </c>
      <c r="Q104" s="10"/>
      <c r="S104" s="49">
        <f t="shared" si="19"/>
        <v>0</v>
      </c>
      <c r="T104" s="49">
        <f t="shared" si="16"/>
        <v>0</v>
      </c>
      <c r="U104" s="49">
        <f t="shared" si="17"/>
        <v>0</v>
      </c>
    </row>
    <row r="105" spans="1:21" x14ac:dyDescent="0.2">
      <c r="A105" s="94">
        <f t="shared" si="10"/>
        <v>90</v>
      </c>
      <c r="B105" s="202">
        <f t="shared" si="11"/>
        <v>0</v>
      </c>
      <c r="C105" s="110"/>
      <c r="D105" s="181"/>
      <c r="E105" s="181"/>
      <c r="F105" s="4"/>
      <c r="G105" s="60"/>
      <c r="H105" s="102"/>
      <c r="I105" s="414"/>
      <c r="J105" s="600"/>
      <c r="K105" s="434" t="str">
        <f t="shared" si="14"/>
        <v xml:space="preserve"> </v>
      </c>
      <c r="L105" s="435"/>
      <c r="M105" s="355">
        <f t="shared" si="15"/>
        <v>0</v>
      </c>
      <c r="N105" s="144">
        <f t="shared" si="12"/>
        <v>0</v>
      </c>
      <c r="O105" s="144">
        <f t="shared" si="18"/>
        <v>0</v>
      </c>
      <c r="P105" s="563">
        <f t="shared" si="13"/>
        <v>0</v>
      </c>
      <c r="Q105" s="10"/>
      <c r="S105" s="49">
        <f t="shared" si="19"/>
        <v>0</v>
      </c>
      <c r="T105" s="49">
        <f t="shared" si="16"/>
        <v>0</v>
      </c>
      <c r="U105" s="49">
        <f t="shared" si="17"/>
        <v>0</v>
      </c>
    </row>
    <row r="106" spans="1:21" x14ac:dyDescent="0.2">
      <c r="A106" s="94">
        <f t="shared" si="10"/>
        <v>91</v>
      </c>
      <c r="B106" s="202">
        <f t="shared" si="11"/>
        <v>0</v>
      </c>
      <c r="C106" s="110"/>
      <c r="D106" s="181"/>
      <c r="E106" s="181"/>
      <c r="F106" s="4"/>
      <c r="G106" s="60"/>
      <c r="H106" s="102"/>
      <c r="I106" s="414"/>
      <c r="J106" s="600"/>
      <c r="K106" s="434" t="str">
        <f t="shared" si="14"/>
        <v xml:space="preserve"> </v>
      </c>
      <c r="L106" s="435"/>
      <c r="M106" s="355">
        <f t="shared" si="15"/>
        <v>0</v>
      </c>
      <c r="N106" s="144">
        <f t="shared" si="12"/>
        <v>0</v>
      </c>
      <c r="O106" s="144">
        <f t="shared" si="18"/>
        <v>0</v>
      </c>
      <c r="P106" s="563">
        <f t="shared" si="13"/>
        <v>0</v>
      </c>
      <c r="Q106" s="10"/>
      <c r="S106" s="49">
        <f t="shared" si="19"/>
        <v>0</v>
      </c>
      <c r="T106" s="49">
        <f t="shared" si="16"/>
        <v>0</v>
      </c>
      <c r="U106" s="49">
        <f t="shared" si="17"/>
        <v>0</v>
      </c>
    </row>
    <row r="107" spans="1:21" x14ac:dyDescent="0.2">
      <c r="A107" s="94">
        <f t="shared" si="10"/>
        <v>92</v>
      </c>
      <c r="B107" s="202">
        <f t="shared" si="11"/>
        <v>0</v>
      </c>
      <c r="C107" s="110"/>
      <c r="D107" s="181"/>
      <c r="E107" s="181"/>
      <c r="F107" s="4"/>
      <c r="G107" s="60"/>
      <c r="H107" s="102"/>
      <c r="I107" s="414"/>
      <c r="J107" s="600"/>
      <c r="K107" s="434" t="str">
        <f t="shared" si="14"/>
        <v xml:space="preserve"> </v>
      </c>
      <c r="L107" s="435"/>
      <c r="M107" s="355">
        <f t="shared" si="15"/>
        <v>0</v>
      </c>
      <c r="N107" s="144">
        <f t="shared" si="12"/>
        <v>0</v>
      </c>
      <c r="O107" s="144">
        <f t="shared" si="18"/>
        <v>0</v>
      </c>
      <c r="P107" s="563">
        <f t="shared" si="13"/>
        <v>0</v>
      </c>
      <c r="Q107" s="10"/>
      <c r="S107" s="49">
        <f t="shared" si="19"/>
        <v>0</v>
      </c>
      <c r="T107" s="49">
        <f t="shared" si="16"/>
        <v>0</v>
      </c>
      <c r="U107" s="49">
        <f t="shared" si="17"/>
        <v>0</v>
      </c>
    </row>
    <row r="108" spans="1:21" x14ac:dyDescent="0.2">
      <c r="A108" s="94">
        <f t="shared" si="10"/>
        <v>93</v>
      </c>
      <c r="B108" s="202">
        <f t="shared" si="11"/>
        <v>0</v>
      </c>
      <c r="C108" s="110"/>
      <c r="D108" s="181"/>
      <c r="E108" s="181"/>
      <c r="F108" s="4"/>
      <c r="G108" s="60"/>
      <c r="H108" s="102"/>
      <c r="I108" s="414"/>
      <c r="J108" s="600"/>
      <c r="K108" s="434" t="str">
        <f t="shared" si="14"/>
        <v xml:space="preserve"> </v>
      </c>
      <c r="L108" s="435"/>
      <c r="M108" s="355">
        <f t="shared" si="15"/>
        <v>0</v>
      </c>
      <c r="N108" s="144">
        <f t="shared" si="12"/>
        <v>0</v>
      </c>
      <c r="O108" s="144">
        <f t="shared" si="18"/>
        <v>0</v>
      </c>
      <c r="P108" s="563">
        <f t="shared" si="13"/>
        <v>0</v>
      </c>
      <c r="Q108" s="10"/>
      <c r="S108" s="49">
        <f t="shared" si="19"/>
        <v>0</v>
      </c>
      <c r="T108" s="49">
        <f t="shared" si="16"/>
        <v>0</v>
      </c>
      <c r="U108" s="49">
        <f t="shared" si="17"/>
        <v>0</v>
      </c>
    </row>
    <row r="109" spans="1:21" x14ac:dyDescent="0.2">
      <c r="A109" s="94">
        <f t="shared" si="10"/>
        <v>94</v>
      </c>
      <c r="B109" s="202">
        <f t="shared" si="11"/>
        <v>0</v>
      </c>
      <c r="C109" s="110"/>
      <c r="D109" s="181"/>
      <c r="E109" s="181"/>
      <c r="F109" s="4"/>
      <c r="G109" s="60"/>
      <c r="H109" s="102"/>
      <c r="I109" s="414"/>
      <c r="J109" s="600"/>
      <c r="K109" s="434" t="str">
        <f t="shared" si="14"/>
        <v xml:space="preserve"> </v>
      </c>
      <c r="L109" s="435"/>
      <c r="M109" s="355">
        <f t="shared" si="15"/>
        <v>0</v>
      </c>
      <c r="N109" s="144">
        <f t="shared" si="12"/>
        <v>0</v>
      </c>
      <c r="O109" s="144">
        <f t="shared" si="18"/>
        <v>0</v>
      </c>
      <c r="P109" s="563">
        <f t="shared" si="13"/>
        <v>0</v>
      </c>
      <c r="Q109" s="10"/>
      <c r="S109" s="49">
        <f t="shared" si="19"/>
        <v>0</v>
      </c>
      <c r="T109" s="49">
        <f t="shared" si="16"/>
        <v>0</v>
      </c>
      <c r="U109" s="49">
        <f t="shared" si="17"/>
        <v>0</v>
      </c>
    </row>
    <row r="110" spans="1:21" x14ac:dyDescent="0.2">
      <c r="A110" s="94">
        <f t="shared" si="10"/>
        <v>95</v>
      </c>
      <c r="B110" s="202">
        <f t="shared" si="11"/>
        <v>0</v>
      </c>
      <c r="C110" s="110"/>
      <c r="D110" s="181"/>
      <c r="E110" s="181"/>
      <c r="F110" s="4"/>
      <c r="G110" s="60"/>
      <c r="H110" s="102"/>
      <c r="I110" s="414"/>
      <c r="J110" s="600"/>
      <c r="K110" s="434" t="str">
        <f t="shared" si="14"/>
        <v xml:space="preserve"> </v>
      </c>
      <c r="L110" s="435"/>
      <c r="M110" s="355">
        <f t="shared" si="15"/>
        <v>0</v>
      </c>
      <c r="N110" s="144">
        <f t="shared" si="12"/>
        <v>0</v>
      </c>
      <c r="O110" s="144">
        <f t="shared" si="18"/>
        <v>0</v>
      </c>
      <c r="P110" s="563">
        <f t="shared" si="13"/>
        <v>0</v>
      </c>
      <c r="Q110" s="10"/>
      <c r="S110" s="49">
        <f t="shared" si="19"/>
        <v>0</v>
      </c>
      <c r="T110" s="49">
        <f t="shared" si="16"/>
        <v>0</v>
      </c>
      <c r="U110" s="49">
        <f t="shared" si="17"/>
        <v>0</v>
      </c>
    </row>
    <row r="111" spans="1:21" x14ac:dyDescent="0.2">
      <c r="A111" s="94">
        <f t="shared" si="10"/>
        <v>96</v>
      </c>
      <c r="B111" s="202">
        <f t="shared" si="11"/>
        <v>0</v>
      </c>
      <c r="C111" s="110"/>
      <c r="D111" s="181"/>
      <c r="E111" s="181"/>
      <c r="F111" s="4"/>
      <c r="G111" s="60"/>
      <c r="H111" s="102"/>
      <c r="I111" s="414"/>
      <c r="J111" s="600"/>
      <c r="K111" s="434" t="str">
        <f t="shared" si="14"/>
        <v xml:space="preserve"> </v>
      </c>
      <c r="L111" s="435"/>
      <c r="M111" s="355">
        <f t="shared" si="15"/>
        <v>0</v>
      </c>
      <c r="N111" s="144">
        <f t="shared" si="12"/>
        <v>0</v>
      </c>
      <c r="O111" s="144">
        <f t="shared" si="18"/>
        <v>0</v>
      </c>
      <c r="P111" s="563">
        <f t="shared" si="13"/>
        <v>0</v>
      </c>
      <c r="Q111" s="10"/>
      <c r="S111" s="49">
        <f t="shared" si="19"/>
        <v>0</v>
      </c>
      <c r="T111" s="49">
        <f t="shared" si="16"/>
        <v>0</v>
      </c>
      <c r="U111" s="49">
        <f t="shared" si="17"/>
        <v>0</v>
      </c>
    </row>
    <row r="112" spans="1:21" x14ac:dyDescent="0.2">
      <c r="A112" s="94">
        <f t="shared" si="10"/>
        <v>97</v>
      </c>
      <c r="B112" s="202">
        <f t="shared" si="11"/>
        <v>0</v>
      </c>
      <c r="C112" s="110"/>
      <c r="D112" s="181"/>
      <c r="E112" s="181"/>
      <c r="F112" s="4"/>
      <c r="G112" s="60"/>
      <c r="H112" s="102"/>
      <c r="I112" s="414"/>
      <c r="J112" s="600"/>
      <c r="K112" s="434" t="str">
        <f t="shared" si="14"/>
        <v xml:space="preserve"> </v>
      </c>
      <c r="L112" s="435"/>
      <c r="M112" s="355">
        <f t="shared" si="15"/>
        <v>0</v>
      </c>
      <c r="N112" s="144">
        <f t="shared" si="12"/>
        <v>0</v>
      </c>
      <c r="O112" s="144">
        <f t="shared" si="18"/>
        <v>0</v>
      </c>
      <c r="P112" s="563">
        <f t="shared" si="13"/>
        <v>0</v>
      </c>
      <c r="Q112" s="10"/>
      <c r="S112" s="49">
        <f t="shared" si="19"/>
        <v>0</v>
      </c>
      <c r="T112" s="49">
        <f t="shared" si="16"/>
        <v>0</v>
      </c>
      <c r="U112" s="49">
        <f t="shared" si="17"/>
        <v>0</v>
      </c>
    </row>
    <row r="113" spans="1:21" x14ac:dyDescent="0.2">
      <c r="A113" s="94">
        <f t="shared" si="10"/>
        <v>98</v>
      </c>
      <c r="B113" s="202">
        <f t="shared" si="11"/>
        <v>0</v>
      </c>
      <c r="C113" s="110"/>
      <c r="D113" s="181"/>
      <c r="E113" s="181"/>
      <c r="F113" s="4"/>
      <c r="G113" s="60"/>
      <c r="H113" s="102"/>
      <c r="I113" s="414"/>
      <c r="J113" s="600"/>
      <c r="K113" s="434" t="str">
        <f t="shared" si="14"/>
        <v xml:space="preserve"> </v>
      </c>
      <c r="L113" s="435"/>
      <c r="M113" s="355">
        <f t="shared" si="15"/>
        <v>0</v>
      </c>
      <c r="N113" s="144">
        <f t="shared" si="12"/>
        <v>0</v>
      </c>
      <c r="O113" s="144">
        <f t="shared" si="18"/>
        <v>0</v>
      </c>
      <c r="P113" s="563">
        <f t="shared" si="13"/>
        <v>0</v>
      </c>
      <c r="Q113" s="10"/>
      <c r="S113" s="49">
        <f t="shared" si="19"/>
        <v>0</v>
      </c>
      <c r="T113" s="49">
        <f t="shared" si="16"/>
        <v>0</v>
      </c>
      <c r="U113" s="49">
        <f t="shared" si="17"/>
        <v>0</v>
      </c>
    </row>
    <row r="114" spans="1:21" x14ac:dyDescent="0.2">
      <c r="A114" s="94">
        <f t="shared" si="10"/>
        <v>99</v>
      </c>
      <c r="B114" s="202">
        <f t="shared" si="11"/>
        <v>0</v>
      </c>
      <c r="C114" s="110"/>
      <c r="D114" s="181"/>
      <c r="E114" s="181"/>
      <c r="F114" s="4"/>
      <c r="G114" s="60"/>
      <c r="H114" s="102"/>
      <c r="I114" s="414"/>
      <c r="J114" s="600"/>
      <c r="K114" s="434" t="str">
        <f t="shared" si="14"/>
        <v xml:space="preserve"> </v>
      </c>
      <c r="L114" s="435"/>
      <c r="M114" s="355">
        <f t="shared" si="15"/>
        <v>0</v>
      </c>
      <c r="N114" s="144">
        <f t="shared" si="12"/>
        <v>0</v>
      </c>
      <c r="O114" s="144">
        <f t="shared" si="18"/>
        <v>0</v>
      </c>
      <c r="P114" s="563">
        <f t="shared" si="13"/>
        <v>0</v>
      </c>
      <c r="Q114" s="10"/>
      <c r="S114" s="49">
        <f t="shared" si="19"/>
        <v>0</v>
      </c>
      <c r="T114" s="49">
        <f t="shared" si="16"/>
        <v>0</v>
      </c>
      <c r="U114" s="49">
        <f t="shared" si="17"/>
        <v>0</v>
      </c>
    </row>
    <row r="115" spans="1:21" x14ac:dyDescent="0.2">
      <c r="A115" s="94">
        <f t="shared" si="10"/>
        <v>100</v>
      </c>
      <c r="B115" s="202">
        <f t="shared" si="11"/>
        <v>0</v>
      </c>
      <c r="C115" s="110"/>
      <c r="D115" s="181"/>
      <c r="E115" s="181"/>
      <c r="F115" s="4"/>
      <c r="G115" s="60"/>
      <c r="H115" s="102"/>
      <c r="I115" s="414"/>
      <c r="J115" s="600"/>
      <c r="K115" s="434" t="str">
        <f t="shared" si="14"/>
        <v xml:space="preserve"> </v>
      </c>
      <c r="L115" s="435"/>
      <c r="M115" s="355">
        <f t="shared" si="15"/>
        <v>0</v>
      </c>
      <c r="N115" s="144">
        <f t="shared" si="12"/>
        <v>0</v>
      </c>
      <c r="O115" s="144">
        <f t="shared" si="18"/>
        <v>0</v>
      </c>
      <c r="P115" s="563">
        <f t="shared" si="13"/>
        <v>0</v>
      </c>
      <c r="Q115" s="10"/>
      <c r="S115" s="49">
        <f t="shared" si="19"/>
        <v>0</v>
      </c>
      <c r="T115" s="49">
        <f t="shared" si="16"/>
        <v>0</v>
      </c>
      <c r="U115" s="49">
        <f t="shared" si="17"/>
        <v>0</v>
      </c>
    </row>
    <row r="116" spans="1:21" x14ac:dyDescent="0.2">
      <c r="A116" s="94">
        <f t="shared" si="10"/>
        <v>101</v>
      </c>
      <c r="B116" s="202">
        <f t="shared" si="11"/>
        <v>0</v>
      </c>
      <c r="C116" s="110"/>
      <c r="D116" s="181"/>
      <c r="E116" s="181"/>
      <c r="F116" s="4"/>
      <c r="G116" s="60"/>
      <c r="H116" s="102"/>
      <c r="I116" s="414"/>
      <c r="J116" s="600"/>
      <c r="K116" s="434" t="str">
        <f t="shared" si="14"/>
        <v xml:space="preserve"> </v>
      </c>
      <c r="L116" s="435"/>
      <c r="M116" s="355">
        <f t="shared" si="15"/>
        <v>0</v>
      </c>
      <c r="N116" s="144">
        <f t="shared" si="12"/>
        <v>0</v>
      </c>
      <c r="O116" s="144">
        <f t="shared" si="18"/>
        <v>0</v>
      </c>
      <c r="P116" s="563">
        <f t="shared" si="13"/>
        <v>0</v>
      </c>
      <c r="Q116" s="10"/>
      <c r="S116" s="49">
        <f t="shared" si="19"/>
        <v>0</v>
      </c>
      <c r="T116" s="49">
        <f t="shared" si="16"/>
        <v>0</v>
      </c>
      <c r="U116" s="49">
        <f t="shared" si="17"/>
        <v>0</v>
      </c>
    </row>
    <row r="117" spans="1:21" x14ac:dyDescent="0.2">
      <c r="A117" s="94">
        <f t="shared" si="10"/>
        <v>102</v>
      </c>
      <c r="B117" s="202">
        <f t="shared" si="11"/>
        <v>0</v>
      </c>
      <c r="C117" s="110"/>
      <c r="D117" s="181"/>
      <c r="E117" s="181"/>
      <c r="F117" s="4"/>
      <c r="G117" s="60"/>
      <c r="H117" s="102"/>
      <c r="I117" s="414"/>
      <c r="J117" s="600"/>
      <c r="K117" s="434" t="str">
        <f t="shared" si="14"/>
        <v xml:space="preserve"> </v>
      </c>
      <c r="L117" s="435"/>
      <c r="M117" s="355">
        <f t="shared" si="15"/>
        <v>0</v>
      </c>
      <c r="N117" s="144">
        <f t="shared" si="12"/>
        <v>0</v>
      </c>
      <c r="O117" s="144">
        <f t="shared" si="18"/>
        <v>0</v>
      </c>
      <c r="P117" s="563">
        <f t="shared" si="13"/>
        <v>0</v>
      </c>
      <c r="Q117" s="10"/>
      <c r="S117" s="49">
        <f t="shared" si="19"/>
        <v>0</v>
      </c>
      <c r="T117" s="49">
        <f t="shared" si="16"/>
        <v>0</v>
      </c>
      <c r="U117" s="49">
        <f t="shared" si="17"/>
        <v>0</v>
      </c>
    </row>
    <row r="118" spans="1:21" x14ac:dyDescent="0.2">
      <c r="A118" s="94">
        <f t="shared" si="10"/>
        <v>103</v>
      </c>
      <c r="B118" s="202">
        <f t="shared" si="11"/>
        <v>0</v>
      </c>
      <c r="C118" s="110"/>
      <c r="D118" s="181"/>
      <c r="E118" s="181"/>
      <c r="F118" s="4"/>
      <c r="G118" s="60"/>
      <c r="H118" s="102"/>
      <c r="I118" s="414"/>
      <c r="J118" s="600"/>
      <c r="K118" s="434" t="str">
        <f t="shared" si="14"/>
        <v xml:space="preserve"> </v>
      </c>
      <c r="L118" s="435"/>
      <c r="M118" s="355">
        <f t="shared" si="15"/>
        <v>0</v>
      </c>
      <c r="N118" s="144">
        <f t="shared" si="12"/>
        <v>0</v>
      </c>
      <c r="O118" s="144">
        <f t="shared" si="18"/>
        <v>0</v>
      </c>
      <c r="P118" s="563">
        <f t="shared" si="13"/>
        <v>0</v>
      </c>
      <c r="Q118" s="10"/>
      <c r="S118" s="49">
        <f t="shared" si="19"/>
        <v>0</v>
      </c>
      <c r="T118" s="49">
        <f t="shared" si="16"/>
        <v>0</v>
      </c>
      <c r="U118" s="49">
        <f t="shared" si="17"/>
        <v>0</v>
      </c>
    </row>
    <row r="119" spans="1:21" x14ac:dyDescent="0.2">
      <c r="A119" s="94">
        <f t="shared" si="10"/>
        <v>104</v>
      </c>
      <c r="B119" s="202">
        <f t="shared" si="11"/>
        <v>0</v>
      </c>
      <c r="C119" s="110"/>
      <c r="D119" s="181"/>
      <c r="E119" s="181"/>
      <c r="F119" s="4"/>
      <c r="G119" s="60"/>
      <c r="H119" s="102"/>
      <c r="I119" s="414"/>
      <c r="J119" s="600"/>
      <c r="K119" s="434" t="str">
        <f t="shared" si="14"/>
        <v xml:space="preserve"> </v>
      </c>
      <c r="L119" s="435"/>
      <c r="M119" s="355">
        <f t="shared" si="15"/>
        <v>0</v>
      </c>
      <c r="N119" s="144">
        <f t="shared" si="12"/>
        <v>0</v>
      </c>
      <c r="O119" s="144">
        <f t="shared" si="18"/>
        <v>0</v>
      </c>
      <c r="P119" s="563">
        <f t="shared" si="13"/>
        <v>0</v>
      </c>
      <c r="Q119" s="10"/>
      <c r="S119" s="49">
        <f t="shared" si="19"/>
        <v>0</v>
      </c>
      <c r="T119" s="49">
        <f t="shared" si="16"/>
        <v>0</v>
      </c>
      <c r="U119" s="49">
        <f t="shared" si="17"/>
        <v>0</v>
      </c>
    </row>
    <row r="120" spans="1:21" x14ac:dyDescent="0.2">
      <c r="A120" s="94">
        <f t="shared" si="10"/>
        <v>105</v>
      </c>
      <c r="B120" s="202">
        <f t="shared" si="11"/>
        <v>0</v>
      </c>
      <c r="C120" s="110"/>
      <c r="D120" s="181"/>
      <c r="E120" s="181"/>
      <c r="F120" s="4"/>
      <c r="G120" s="60"/>
      <c r="H120" s="102"/>
      <c r="I120" s="414"/>
      <c r="J120" s="600"/>
      <c r="K120" s="434" t="str">
        <f t="shared" si="14"/>
        <v xml:space="preserve"> </v>
      </c>
      <c r="L120" s="435"/>
      <c r="M120" s="355">
        <f t="shared" si="15"/>
        <v>0</v>
      </c>
      <c r="N120" s="144">
        <f t="shared" si="12"/>
        <v>0</v>
      </c>
      <c r="O120" s="144">
        <f t="shared" si="18"/>
        <v>0</v>
      </c>
      <c r="P120" s="563">
        <f t="shared" si="13"/>
        <v>0</v>
      </c>
      <c r="Q120" s="10"/>
      <c r="S120" s="49">
        <f t="shared" si="19"/>
        <v>0</v>
      </c>
      <c r="T120" s="49">
        <f t="shared" si="16"/>
        <v>0</v>
      </c>
      <c r="U120" s="49">
        <f t="shared" si="17"/>
        <v>0</v>
      </c>
    </row>
    <row r="121" spans="1:21" x14ac:dyDescent="0.2">
      <c r="A121" s="94">
        <f t="shared" si="10"/>
        <v>106</v>
      </c>
      <c r="B121" s="202">
        <f t="shared" si="11"/>
        <v>0</v>
      </c>
      <c r="C121" s="110"/>
      <c r="D121" s="181"/>
      <c r="E121" s="181"/>
      <c r="F121" s="4"/>
      <c r="G121" s="60"/>
      <c r="H121" s="102"/>
      <c r="I121" s="414"/>
      <c r="J121" s="600"/>
      <c r="K121" s="434" t="str">
        <f t="shared" si="14"/>
        <v xml:space="preserve"> </v>
      </c>
      <c r="L121" s="435"/>
      <c r="M121" s="355">
        <f t="shared" si="15"/>
        <v>0</v>
      </c>
      <c r="N121" s="144">
        <f t="shared" si="12"/>
        <v>0</v>
      </c>
      <c r="O121" s="144">
        <f t="shared" si="18"/>
        <v>0</v>
      </c>
      <c r="P121" s="563">
        <f t="shared" si="13"/>
        <v>0</v>
      </c>
      <c r="Q121" s="10"/>
      <c r="S121" s="49">
        <f t="shared" si="19"/>
        <v>0</v>
      </c>
      <c r="T121" s="49">
        <f t="shared" si="16"/>
        <v>0</v>
      </c>
      <c r="U121" s="49">
        <f t="shared" si="17"/>
        <v>0</v>
      </c>
    </row>
    <row r="122" spans="1:21" x14ac:dyDescent="0.2">
      <c r="A122" s="94">
        <f t="shared" si="10"/>
        <v>107</v>
      </c>
      <c r="B122" s="202">
        <f t="shared" si="11"/>
        <v>0</v>
      </c>
      <c r="C122" s="110"/>
      <c r="D122" s="181"/>
      <c r="E122" s="181"/>
      <c r="F122" s="4"/>
      <c r="G122" s="60"/>
      <c r="H122" s="102"/>
      <c r="I122" s="414"/>
      <c r="J122" s="600"/>
      <c r="K122" s="434" t="str">
        <f t="shared" si="14"/>
        <v xml:space="preserve"> </v>
      </c>
      <c r="L122" s="435"/>
      <c r="M122" s="355">
        <f t="shared" si="15"/>
        <v>0</v>
      </c>
      <c r="N122" s="144">
        <f t="shared" si="12"/>
        <v>0</v>
      </c>
      <c r="O122" s="144">
        <f t="shared" si="18"/>
        <v>0</v>
      </c>
      <c r="P122" s="563">
        <f t="shared" si="13"/>
        <v>0</v>
      </c>
      <c r="Q122" s="10"/>
      <c r="S122" s="49">
        <f t="shared" si="19"/>
        <v>0</v>
      </c>
      <c r="T122" s="49">
        <f t="shared" si="16"/>
        <v>0</v>
      </c>
      <c r="U122" s="49">
        <f t="shared" si="17"/>
        <v>0</v>
      </c>
    </row>
    <row r="123" spans="1:21" x14ac:dyDescent="0.2">
      <c r="A123" s="94">
        <f t="shared" si="10"/>
        <v>108</v>
      </c>
      <c r="B123" s="202">
        <f t="shared" si="11"/>
        <v>0</v>
      </c>
      <c r="C123" s="110"/>
      <c r="D123" s="181"/>
      <c r="E123" s="181"/>
      <c r="F123" s="4"/>
      <c r="G123" s="60"/>
      <c r="H123" s="102"/>
      <c r="I123" s="414"/>
      <c r="J123" s="600"/>
      <c r="K123" s="434" t="str">
        <f t="shared" si="14"/>
        <v xml:space="preserve"> </v>
      </c>
      <c r="L123" s="435"/>
      <c r="M123" s="355">
        <f t="shared" si="15"/>
        <v>0</v>
      </c>
      <c r="N123" s="144">
        <f t="shared" si="12"/>
        <v>0</v>
      </c>
      <c r="O123" s="144">
        <f t="shared" si="18"/>
        <v>0</v>
      </c>
      <c r="P123" s="563">
        <f t="shared" si="13"/>
        <v>0</v>
      </c>
      <c r="Q123" s="10"/>
      <c r="S123" s="49">
        <f t="shared" si="19"/>
        <v>0</v>
      </c>
      <c r="T123" s="49">
        <f t="shared" si="16"/>
        <v>0</v>
      </c>
      <c r="U123" s="49">
        <f t="shared" si="17"/>
        <v>0</v>
      </c>
    </row>
    <row r="124" spans="1:21" x14ac:dyDescent="0.2">
      <c r="A124" s="94">
        <f t="shared" si="10"/>
        <v>109</v>
      </c>
      <c r="B124" s="202">
        <f t="shared" si="11"/>
        <v>0</v>
      </c>
      <c r="C124" s="110"/>
      <c r="D124" s="181"/>
      <c r="E124" s="181"/>
      <c r="F124" s="4"/>
      <c r="G124" s="60"/>
      <c r="H124" s="102"/>
      <c r="I124" s="414"/>
      <c r="J124" s="600"/>
      <c r="K124" s="434" t="str">
        <f t="shared" si="14"/>
        <v xml:space="preserve"> </v>
      </c>
      <c r="L124" s="435"/>
      <c r="M124" s="355">
        <f t="shared" si="15"/>
        <v>0</v>
      </c>
      <c r="N124" s="144">
        <f t="shared" si="12"/>
        <v>0</v>
      </c>
      <c r="O124" s="144">
        <f t="shared" si="18"/>
        <v>0</v>
      </c>
      <c r="P124" s="563">
        <f t="shared" si="13"/>
        <v>0</v>
      </c>
      <c r="Q124" s="10"/>
      <c r="S124" s="49">
        <f t="shared" si="19"/>
        <v>0</v>
      </c>
      <c r="T124" s="49">
        <f t="shared" si="16"/>
        <v>0</v>
      </c>
      <c r="U124" s="49">
        <f t="shared" si="17"/>
        <v>0</v>
      </c>
    </row>
    <row r="125" spans="1:21" x14ac:dyDescent="0.2">
      <c r="A125" s="94">
        <f t="shared" si="10"/>
        <v>110</v>
      </c>
      <c r="B125" s="202">
        <f t="shared" si="11"/>
        <v>0</v>
      </c>
      <c r="C125" s="110"/>
      <c r="D125" s="181"/>
      <c r="E125" s="181"/>
      <c r="F125" s="4"/>
      <c r="G125" s="60"/>
      <c r="H125" s="102"/>
      <c r="I125" s="414"/>
      <c r="J125" s="600"/>
      <c r="K125" s="434" t="str">
        <f t="shared" si="14"/>
        <v xml:space="preserve"> </v>
      </c>
      <c r="L125" s="435"/>
      <c r="M125" s="355">
        <f t="shared" si="15"/>
        <v>0</v>
      </c>
      <c r="N125" s="144">
        <f t="shared" si="12"/>
        <v>0</v>
      </c>
      <c r="O125" s="144">
        <f t="shared" si="18"/>
        <v>0</v>
      </c>
      <c r="P125" s="563">
        <f t="shared" si="13"/>
        <v>0</v>
      </c>
      <c r="Q125" s="10"/>
      <c r="S125" s="49">
        <f t="shared" si="19"/>
        <v>0</v>
      </c>
      <c r="T125" s="49">
        <f t="shared" si="16"/>
        <v>0</v>
      </c>
      <c r="U125" s="49">
        <f t="shared" si="17"/>
        <v>0</v>
      </c>
    </row>
    <row r="126" spans="1:21" x14ac:dyDescent="0.2">
      <c r="A126" s="94">
        <f t="shared" si="10"/>
        <v>111</v>
      </c>
      <c r="B126" s="202">
        <f t="shared" si="11"/>
        <v>0</v>
      </c>
      <c r="C126" s="110"/>
      <c r="D126" s="181"/>
      <c r="E126" s="181"/>
      <c r="F126" s="4"/>
      <c r="G126" s="60"/>
      <c r="H126" s="102"/>
      <c r="I126" s="414"/>
      <c r="J126" s="600"/>
      <c r="K126" s="434" t="str">
        <f t="shared" si="14"/>
        <v xml:space="preserve"> </v>
      </c>
      <c r="L126" s="435"/>
      <c r="M126" s="355">
        <f t="shared" si="15"/>
        <v>0</v>
      </c>
      <c r="N126" s="144">
        <f t="shared" si="12"/>
        <v>0</v>
      </c>
      <c r="O126" s="144">
        <f t="shared" si="18"/>
        <v>0</v>
      </c>
      <c r="P126" s="563">
        <f t="shared" si="13"/>
        <v>0</v>
      </c>
      <c r="Q126" s="10"/>
      <c r="S126" s="49">
        <f t="shared" si="19"/>
        <v>0</v>
      </c>
      <c r="T126" s="49">
        <f t="shared" si="16"/>
        <v>0</v>
      </c>
      <c r="U126" s="49">
        <f t="shared" si="17"/>
        <v>0</v>
      </c>
    </row>
    <row r="127" spans="1:21" x14ac:dyDescent="0.2">
      <c r="A127" s="94">
        <f t="shared" si="10"/>
        <v>112</v>
      </c>
      <c r="B127" s="202">
        <f t="shared" si="11"/>
        <v>0</v>
      </c>
      <c r="C127" s="110"/>
      <c r="D127" s="181"/>
      <c r="E127" s="181"/>
      <c r="F127" s="4"/>
      <c r="G127" s="60"/>
      <c r="H127" s="102"/>
      <c r="I127" s="414"/>
      <c r="J127" s="600"/>
      <c r="K127" s="434" t="str">
        <f t="shared" si="14"/>
        <v xml:space="preserve"> </v>
      </c>
      <c r="L127" s="435"/>
      <c r="M127" s="355">
        <f t="shared" si="15"/>
        <v>0</v>
      </c>
      <c r="N127" s="144">
        <f t="shared" si="12"/>
        <v>0</v>
      </c>
      <c r="O127" s="144">
        <f t="shared" si="18"/>
        <v>0</v>
      </c>
      <c r="P127" s="563">
        <f t="shared" si="13"/>
        <v>0</v>
      </c>
      <c r="Q127" s="10"/>
      <c r="S127" s="49">
        <f t="shared" si="19"/>
        <v>0</v>
      </c>
      <c r="T127" s="49">
        <f t="shared" si="16"/>
        <v>0</v>
      </c>
      <c r="U127" s="49">
        <f t="shared" si="17"/>
        <v>0</v>
      </c>
    </row>
    <row r="128" spans="1:21" x14ac:dyDescent="0.2">
      <c r="A128" s="94">
        <f t="shared" si="10"/>
        <v>113</v>
      </c>
      <c r="B128" s="202">
        <f t="shared" si="11"/>
        <v>0</v>
      </c>
      <c r="C128" s="110"/>
      <c r="D128" s="181"/>
      <c r="E128" s="181"/>
      <c r="F128" s="4"/>
      <c r="G128" s="60"/>
      <c r="H128" s="102"/>
      <c r="I128" s="414"/>
      <c r="J128" s="600"/>
      <c r="K128" s="434" t="str">
        <f t="shared" si="14"/>
        <v xml:space="preserve"> </v>
      </c>
      <c r="L128" s="435"/>
      <c r="M128" s="355">
        <f t="shared" si="15"/>
        <v>0</v>
      </c>
      <c r="N128" s="144">
        <f t="shared" si="12"/>
        <v>0</v>
      </c>
      <c r="O128" s="144">
        <f t="shared" si="18"/>
        <v>0</v>
      </c>
      <c r="P128" s="563">
        <f t="shared" si="13"/>
        <v>0</v>
      </c>
      <c r="Q128" s="10"/>
      <c r="S128" s="49">
        <f t="shared" si="19"/>
        <v>0</v>
      </c>
      <c r="T128" s="49">
        <f t="shared" si="16"/>
        <v>0</v>
      </c>
      <c r="U128" s="49">
        <f t="shared" si="17"/>
        <v>0</v>
      </c>
    </row>
    <row r="129" spans="1:21" x14ac:dyDescent="0.2">
      <c r="A129" s="94">
        <f t="shared" si="10"/>
        <v>114</v>
      </c>
      <c r="B129" s="202">
        <f t="shared" si="11"/>
        <v>0</v>
      </c>
      <c r="C129" s="110"/>
      <c r="D129" s="181"/>
      <c r="E129" s="181"/>
      <c r="F129" s="4"/>
      <c r="G129" s="60"/>
      <c r="H129" s="102"/>
      <c r="I129" s="414"/>
      <c r="J129" s="600"/>
      <c r="K129" s="434" t="str">
        <f t="shared" si="14"/>
        <v xml:space="preserve"> </v>
      </c>
      <c r="L129" s="435"/>
      <c r="M129" s="355">
        <f t="shared" si="15"/>
        <v>0</v>
      </c>
      <c r="N129" s="144">
        <f t="shared" si="12"/>
        <v>0</v>
      </c>
      <c r="O129" s="144">
        <f t="shared" si="18"/>
        <v>0</v>
      </c>
      <c r="P129" s="563">
        <f t="shared" si="13"/>
        <v>0</v>
      </c>
      <c r="Q129" s="10"/>
      <c r="S129" s="49">
        <f t="shared" si="19"/>
        <v>0</v>
      </c>
      <c r="T129" s="49">
        <f t="shared" si="16"/>
        <v>0</v>
      </c>
      <c r="U129" s="49">
        <f t="shared" si="17"/>
        <v>0</v>
      </c>
    </row>
    <row r="130" spans="1:21" x14ac:dyDescent="0.2">
      <c r="A130" s="94">
        <f t="shared" si="10"/>
        <v>115</v>
      </c>
      <c r="B130" s="202">
        <f t="shared" si="11"/>
        <v>0</v>
      </c>
      <c r="C130" s="110"/>
      <c r="D130" s="181"/>
      <c r="E130" s="181"/>
      <c r="F130" s="4"/>
      <c r="G130" s="60"/>
      <c r="H130" s="102"/>
      <c r="I130" s="414"/>
      <c r="J130" s="600"/>
      <c r="K130" s="434" t="str">
        <f t="shared" si="14"/>
        <v xml:space="preserve"> </v>
      </c>
      <c r="L130" s="435"/>
      <c r="M130" s="355">
        <f t="shared" si="15"/>
        <v>0</v>
      </c>
      <c r="N130" s="144">
        <f t="shared" si="12"/>
        <v>0</v>
      </c>
      <c r="O130" s="144">
        <f t="shared" si="18"/>
        <v>0</v>
      </c>
      <c r="P130" s="563">
        <f t="shared" si="13"/>
        <v>0</v>
      </c>
      <c r="Q130" s="10"/>
      <c r="S130" s="49">
        <f t="shared" si="19"/>
        <v>0</v>
      </c>
      <c r="T130" s="49">
        <f t="shared" si="16"/>
        <v>0</v>
      </c>
      <c r="U130" s="49">
        <f t="shared" si="17"/>
        <v>0</v>
      </c>
    </row>
    <row r="131" spans="1:21" x14ac:dyDescent="0.2">
      <c r="A131" s="94">
        <f t="shared" si="10"/>
        <v>116</v>
      </c>
      <c r="B131" s="202">
        <f t="shared" si="11"/>
        <v>0</v>
      </c>
      <c r="C131" s="110"/>
      <c r="D131" s="181"/>
      <c r="E131" s="181"/>
      <c r="F131" s="4"/>
      <c r="G131" s="60"/>
      <c r="H131" s="102"/>
      <c r="I131" s="414"/>
      <c r="J131" s="600"/>
      <c r="K131" s="434" t="str">
        <f t="shared" si="14"/>
        <v xml:space="preserve"> </v>
      </c>
      <c r="L131" s="435"/>
      <c r="M131" s="355">
        <f t="shared" si="15"/>
        <v>0</v>
      </c>
      <c r="N131" s="144">
        <f t="shared" si="12"/>
        <v>0</v>
      </c>
      <c r="O131" s="144">
        <f t="shared" si="18"/>
        <v>0</v>
      </c>
      <c r="P131" s="563">
        <f t="shared" si="13"/>
        <v>0</v>
      </c>
      <c r="Q131" s="10"/>
      <c r="S131" s="49">
        <f t="shared" si="19"/>
        <v>0</v>
      </c>
      <c r="T131" s="49">
        <f t="shared" si="16"/>
        <v>0</v>
      </c>
      <c r="U131" s="49">
        <f t="shared" si="17"/>
        <v>0</v>
      </c>
    </row>
    <row r="132" spans="1:21" x14ac:dyDescent="0.2">
      <c r="A132" s="94">
        <f t="shared" si="10"/>
        <v>117</v>
      </c>
      <c r="B132" s="202">
        <f t="shared" si="11"/>
        <v>0</v>
      </c>
      <c r="C132" s="110"/>
      <c r="D132" s="181"/>
      <c r="E132" s="181"/>
      <c r="F132" s="4"/>
      <c r="G132" s="60"/>
      <c r="H132" s="102"/>
      <c r="I132" s="414"/>
      <c r="J132" s="600"/>
      <c r="K132" s="434" t="str">
        <f t="shared" si="14"/>
        <v xml:space="preserve"> </v>
      </c>
      <c r="L132" s="435"/>
      <c r="M132" s="355">
        <f t="shared" si="15"/>
        <v>0</v>
      </c>
      <c r="N132" s="144">
        <f t="shared" si="12"/>
        <v>0</v>
      </c>
      <c r="O132" s="144">
        <f t="shared" si="18"/>
        <v>0</v>
      </c>
      <c r="P132" s="563">
        <f t="shared" si="13"/>
        <v>0</v>
      </c>
      <c r="Q132" s="10"/>
      <c r="S132" s="49">
        <f t="shared" si="19"/>
        <v>0</v>
      </c>
      <c r="T132" s="49">
        <f t="shared" si="16"/>
        <v>0</v>
      </c>
      <c r="U132" s="49">
        <f t="shared" si="17"/>
        <v>0</v>
      </c>
    </row>
    <row r="133" spans="1:21" x14ac:dyDescent="0.2">
      <c r="A133" s="94">
        <f t="shared" si="10"/>
        <v>118</v>
      </c>
      <c r="B133" s="202">
        <f t="shared" si="11"/>
        <v>0</v>
      </c>
      <c r="C133" s="110"/>
      <c r="D133" s="181"/>
      <c r="E133" s="181"/>
      <c r="F133" s="4"/>
      <c r="G133" s="60"/>
      <c r="H133" s="102"/>
      <c r="I133" s="414"/>
      <c r="J133" s="600"/>
      <c r="K133" s="434" t="str">
        <f t="shared" si="14"/>
        <v xml:space="preserve"> </v>
      </c>
      <c r="L133" s="435"/>
      <c r="M133" s="355">
        <f t="shared" si="15"/>
        <v>0</v>
      </c>
      <c r="N133" s="144">
        <f t="shared" si="12"/>
        <v>0</v>
      </c>
      <c r="O133" s="144">
        <f t="shared" si="18"/>
        <v>0</v>
      </c>
      <c r="P133" s="563">
        <f t="shared" si="13"/>
        <v>0</v>
      </c>
      <c r="Q133" s="10"/>
      <c r="S133" s="49">
        <f t="shared" si="19"/>
        <v>0</v>
      </c>
      <c r="T133" s="49">
        <f t="shared" si="16"/>
        <v>0</v>
      </c>
      <c r="U133" s="49">
        <f t="shared" si="17"/>
        <v>0</v>
      </c>
    </row>
    <row r="134" spans="1:21" x14ac:dyDescent="0.2">
      <c r="A134" s="94">
        <f t="shared" si="10"/>
        <v>119</v>
      </c>
      <c r="B134" s="202">
        <f t="shared" si="11"/>
        <v>0</v>
      </c>
      <c r="C134" s="110"/>
      <c r="D134" s="181"/>
      <c r="E134" s="181"/>
      <c r="F134" s="4"/>
      <c r="G134" s="60"/>
      <c r="H134" s="102"/>
      <c r="I134" s="414"/>
      <c r="J134" s="600"/>
      <c r="K134" s="434" t="str">
        <f t="shared" si="14"/>
        <v xml:space="preserve"> </v>
      </c>
      <c r="L134" s="435"/>
      <c r="M134" s="355">
        <f t="shared" si="15"/>
        <v>0</v>
      </c>
      <c r="N134" s="144">
        <f t="shared" si="12"/>
        <v>0</v>
      </c>
      <c r="O134" s="144">
        <f t="shared" si="18"/>
        <v>0</v>
      </c>
      <c r="P134" s="563">
        <f t="shared" si="13"/>
        <v>0</v>
      </c>
      <c r="Q134" s="10"/>
      <c r="S134" s="49">
        <f t="shared" si="19"/>
        <v>0</v>
      </c>
      <c r="T134" s="49">
        <f t="shared" si="16"/>
        <v>0</v>
      </c>
      <c r="U134" s="49">
        <f t="shared" si="17"/>
        <v>0</v>
      </c>
    </row>
    <row r="135" spans="1:21" x14ac:dyDescent="0.2">
      <c r="A135" s="94">
        <f t="shared" si="10"/>
        <v>120</v>
      </c>
      <c r="B135" s="202">
        <f t="shared" si="11"/>
        <v>0</v>
      </c>
      <c r="C135" s="110"/>
      <c r="D135" s="181"/>
      <c r="E135" s="181"/>
      <c r="F135" s="4"/>
      <c r="G135" s="60"/>
      <c r="H135" s="102"/>
      <c r="I135" s="414"/>
      <c r="J135" s="600"/>
      <c r="K135" s="434" t="str">
        <f t="shared" si="14"/>
        <v xml:space="preserve"> </v>
      </c>
      <c r="L135" s="435"/>
      <c r="M135" s="355">
        <f t="shared" si="15"/>
        <v>0</v>
      </c>
      <c r="N135" s="144">
        <f t="shared" si="12"/>
        <v>0</v>
      </c>
      <c r="O135" s="144">
        <f t="shared" si="18"/>
        <v>0</v>
      </c>
      <c r="P135" s="563">
        <f t="shared" si="13"/>
        <v>0</v>
      </c>
      <c r="Q135" s="10"/>
      <c r="S135" s="49">
        <f t="shared" si="19"/>
        <v>0</v>
      </c>
      <c r="T135" s="49">
        <f t="shared" si="16"/>
        <v>0</v>
      </c>
      <c r="U135" s="49">
        <f t="shared" si="17"/>
        <v>0</v>
      </c>
    </row>
    <row r="136" spans="1:21" x14ac:dyDescent="0.2">
      <c r="A136" s="94">
        <f t="shared" si="10"/>
        <v>121</v>
      </c>
      <c r="B136" s="202">
        <f t="shared" si="11"/>
        <v>0</v>
      </c>
      <c r="C136" s="110"/>
      <c r="D136" s="181"/>
      <c r="E136" s="181"/>
      <c r="F136" s="4"/>
      <c r="G136" s="60"/>
      <c r="H136" s="102"/>
      <c r="I136" s="414"/>
      <c r="J136" s="600"/>
      <c r="K136" s="434" t="str">
        <f t="shared" si="14"/>
        <v xml:space="preserve"> </v>
      </c>
      <c r="L136" s="435"/>
      <c r="M136" s="355">
        <f t="shared" si="15"/>
        <v>0</v>
      </c>
      <c r="N136" s="144">
        <f t="shared" si="12"/>
        <v>0</v>
      </c>
      <c r="O136" s="144">
        <f t="shared" si="18"/>
        <v>0</v>
      </c>
      <c r="P136" s="563">
        <f t="shared" si="13"/>
        <v>0</v>
      </c>
      <c r="Q136" s="10"/>
      <c r="S136" s="49">
        <f t="shared" si="19"/>
        <v>0</v>
      </c>
      <c r="T136" s="49">
        <f t="shared" si="16"/>
        <v>0</v>
      </c>
      <c r="U136" s="49">
        <f t="shared" si="17"/>
        <v>0</v>
      </c>
    </row>
    <row r="137" spans="1:21" x14ac:dyDescent="0.2">
      <c r="A137" s="94">
        <f t="shared" si="10"/>
        <v>122</v>
      </c>
      <c r="B137" s="202">
        <f t="shared" si="11"/>
        <v>0</v>
      </c>
      <c r="C137" s="110"/>
      <c r="D137" s="181"/>
      <c r="E137" s="181"/>
      <c r="F137" s="4"/>
      <c r="G137" s="60"/>
      <c r="H137" s="102"/>
      <c r="I137" s="414"/>
      <c r="J137" s="600"/>
      <c r="K137" s="434" t="str">
        <f t="shared" si="14"/>
        <v xml:space="preserve"> </v>
      </c>
      <c r="L137" s="435"/>
      <c r="M137" s="355">
        <f t="shared" si="15"/>
        <v>0</v>
      </c>
      <c r="N137" s="144">
        <f t="shared" si="12"/>
        <v>0</v>
      </c>
      <c r="O137" s="144">
        <f t="shared" si="18"/>
        <v>0</v>
      </c>
      <c r="P137" s="563">
        <f t="shared" si="13"/>
        <v>0</v>
      </c>
      <c r="Q137" s="10"/>
      <c r="S137" s="49">
        <f t="shared" si="19"/>
        <v>0</v>
      </c>
      <c r="T137" s="49">
        <f t="shared" si="16"/>
        <v>0</v>
      </c>
      <c r="U137" s="49">
        <f t="shared" si="17"/>
        <v>0</v>
      </c>
    </row>
    <row r="138" spans="1:21" x14ac:dyDescent="0.2">
      <c r="A138" s="94">
        <f t="shared" si="10"/>
        <v>123</v>
      </c>
      <c r="B138" s="202">
        <f t="shared" si="11"/>
        <v>0</v>
      </c>
      <c r="C138" s="110"/>
      <c r="D138" s="181"/>
      <c r="E138" s="181"/>
      <c r="F138" s="4"/>
      <c r="G138" s="60"/>
      <c r="H138" s="102"/>
      <c r="I138" s="414"/>
      <c r="J138" s="600"/>
      <c r="K138" s="434" t="str">
        <f t="shared" si="14"/>
        <v xml:space="preserve"> </v>
      </c>
      <c r="L138" s="435"/>
      <c r="M138" s="355">
        <f t="shared" si="15"/>
        <v>0</v>
      </c>
      <c r="N138" s="144">
        <f t="shared" si="12"/>
        <v>0</v>
      </c>
      <c r="O138" s="144">
        <f t="shared" si="18"/>
        <v>0</v>
      </c>
      <c r="P138" s="563">
        <f t="shared" si="13"/>
        <v>0</v>
      </c>
      <c r="Q138" s="10"/>
      <c r="S138" s="49">
        <f t="shared" si="19"/>
        <v>0</v>
      </c>
      <c r="T138" s="49">
        <f t="shared" si="16"/>
        <v>0</v>
      </c>
      <c r="U138" s="49">
        <f t="shared" si="17"/>
        <v>0</v>
      </c>
    </row>
    <row r="139" spans="1:21" x14ac:dyDescent="0.2">
      <c r="A139" s="94">
        <f t="shared" si="10"/>
        <v>124</v>
      </c>
      <c r="B139" s="202">
        <f t="shared" si="11"/>
        <v>0</v>
      </c>
      <c r="C139" s="110"/>
      <c r="D139" s="181"/>
      <c r="E139" s="181"/>
      <c r="F139" s="4"/>
      <c r="G139" s="60"/>
      <c r="H139" s="102"/>
      <c r="I139" s="414"/>
      <c r="J139" s="600"/>
      <c r="K139" s="434" t="str">
        <f t="shared" si="14"/>
        <v xml:space="preserve"> </v>
      </c>
      <c r="L139" s="435"/>
      <c r="M139" s="355">
        <f t="shared" si="15"/>
        <v>0</v>
      </c>
      <c r="N139" s="144">
        <f t="shared" si="12"/>
        <v>0</v>
      </c>
      <c r="O139" s="144">
        <f t="shared" si="18"/>
        <v>0</v>
      </c>
      <c r="P139" s="563">
        <f t="shared" si="13"/>
        <v>0</v>
      </c>
      <c r="Q139" s="10"/>
      <c r="S139" s="49">
        <f t="shared" si="19"/>
        <v>0</v>
      </c>
      <c r="T139" s="49">
        <f t="shared" si="16"/>
        <v>0</v>
      </c>
      <c r="U139" s="49">
        <f t="shared" si="17"/>
        <v>0</v>
      </c>
    </row>
    <row r="140" spans="1:21" x14ac:dyDescent="0.2">
      <c r="A140" s="94">
        <f t="shared" si="10"/>
        <v>125</v>
      </c>
      <c r="B140" s="202">
        <f t="shared" si="11"/>
        <v>0</v>
      </c>
      <c r="C140" s="110"/>
      <c r="D140" s="181"/>
      <c r="E140" s="181"/>
      <c r="F140" s="4"/>
      <c r="G140" s="60"/>
      <c r="H140" s="102"/>
      <c r="I140" s="414"/>
      <c r="J140" s="600"/>
      <c r="K140" s="434" t="str">
        <f t="shared" si="14"/>
        <v xml:space="preserve"> </v>
      </c>
      <c r="L140" s="435"/>
      <c r="M140" s="355">
        <f t="shared" si="15"/>
        <v>0</v>
      </c>
      <c r="N140" s="144">
        <f t="shared" si="12"/>
        <v>0</v>
      </c>
      <c r="O140" s="144">
        <f t="shared" si="18"/>
        <v>0</v>
      </c>
      <c r="P140" s="563">
        <f t="shared" si="13"/>
        <v>0</v>
      </c>
      <c r="Q140" s="10"/>
      <c r="S140" s="49">
        <f t="shared" si="19"/>
        <v>0</v>
      </c>
      <c r="T140" s="49">
        <f t="shared" si="16"/>
        <v>0</v>
      </c>
      <c r="U140" s="49">
        <f t="shared" si="17"/>
        <v>0</v>
      </c>
    </row>
    <row r="141" spans="1:21" x14ac:dyDescent="0.2">
      <c r="A141" s="94">
        <f t="shared" si="10"/>
        <v>126</v>
      </c>
      <c r="B141" s="202">
        <f t="shared" si="11"/>
        <v>0</v>
      </c>
      <c r="C141" s="110"/>
      <c r="D141" s="181"/>
      <c r="E141" s="181"/>
      <c r="F141" s="4"/>
      <c r="G141" s="60"/>
      <c r="H141" s="102"/>
      <c r="I141" s="414"/>
      <c r="J141" s="600"/>
      <c r="K141" s="434" t="str">
        <f t="shared" si="14"/>
        <v xml:space="preserve"> </v>
      </c>
      <c r="L141" s="435"/>
      <c r="M141" s="355">
        <f t="shared" si="15"/>
        <v>0</v>
      </c>
      <c r="N141" s="144">
        <f t="shared" si="12"/>
        <v>0</v>
      </c>
      <c r="O141" s="144">
        <f t="shared" si="18"/>
        <v>0</v>
      </c>
      <c r="P141" s="563">
        <f t="shared" si="13"/>
        <v>0</v>
      </c>
      <c r="Q141" s="10"/>
      <c r="S141" s="49">
        <f t="shared" si="19"/>
        <v>0</v>
      </c>
      <c r="T141" s="49">
        <f t="shared" si="16"/>
        <v>0</v>
      </c>
      <c r="U141" s="49">
        <f t="shared" si="17"/>
        <v>0</v>
      </c>
    </row>
    <row r="142" spans="1:21" x14ac:dyDescent="0.2">
      <c r="A142" s="94">
        <f t="shared" si="10"/>
        <v>127</v>
      </c>
      <c r="B142" s="202">
        <f t="shared" si="11"/>
        <v>0</v>
      </c>
      <c r="C142" s="110"/>
      <c r="D142" s="181"/>
      <c r="E142" s="181"/>
      <c r="F142" s="4"/>
      <c r="G142" s="60"/>
      <c r="H142" s="102"/>
      <c r="I142" s="414"/>
      <c r="J142" s="600"/>
      <c r="K142" s="434" t="str">
        <f t="shared" si="14"/>
        <v xml:space="preserve"> </v>
      </c>
      <c r="L142" s="435"/>
      <c r="M142" s="355">
        <f t="shared" si="15"/>
        <v>0</v>
      </c>
      <c r="N142" s="144">
        <f t="shared" si="12"/>
        <v>0</v>
      </c>
      <c r="O142" s="144">
        <f t="shared" si="18"/>
        <v>0</v>
      </c>
      <c r="P142" s="563">
        <f t="shared" si="13"/>
        <v>0</v>
      </c>
      <c r="Q142" s="10"/>
      <c r="S142" s="49">
        <f t="shared" si="19"/>
        <v>0</v>
      </c>
      <c r="T142" s="49">
        <f t="shared" si="16"/>
        <v>0</v>
      </c>
      <c r="U142" s="49">
        <f t="shared" si="17"/>
        <v>0</v>
      </c>
    </row>
    <row r="143" spans="1:21" x14ac:dyDescent="0.2">
      <c r="A143" s="94">
        <f t="shared" si="10"/>
        <v>128</v>
      </c>
      <c r="B143" s="202">
        <f t="shared" si="11"/>
        <v>0</v>
      </c>
      <c r="C143" s="110"/>
      <c r="D143" s="181"/>
      <c r="E143" s="181"/>
      <c r="F143" s="4"/>
      <c r="G143" s="60"/>
      <c r="H143" s="102"/>
      <c r="I143" s="414"/>
      <c r="J143" s="600"/>
      <c r="K143" s="434" t="str">
        <f t="shared" si="14"/>
        <v xml:space="preserve"> </v>
      </c>
      <c r="L143" s="435"/>
      <c r="M143" s="355">
        <f t="shared" si="15"/>
        <v>0</v>
      </c>
      <c r="N143" s="144">
        <f t="shared" si="12"/>
        <v>0</v>
      </c>
      <c r="O143" s="144">
        <f t="shared" si="18"/>
        <v>0</v>
      </c>
      <c r="P143" s="563">
        <f t="shared" si="13"/>
        <v>0</v>
      </c>
      <c r="Q143" s="10"/>
      <c r="S143" s="49">
        <f t="shared" si="19"/>
        <v>0</v>
      </c>
      <c r="T143" s="49">
        <f t="shared" si="16"/>
        <v>0</v>
      </c>
      <c r="U143" s="49">
        <f t="shared" si="17"/>
        <v>0</v>
      </c>
    </row>
    <row r="144" spans="1:21" x14ac:dyDescent="0.2">
      <c r="A144" s="94">
        <f t="shared" si="10"/>
        <v>129</v>
      </c>
      <c r="B144" s="202">
        <f t="shared" ref="B144:B207" si="20">IF(ISBLANK(E144),0,VLOOKUP(TRIM(E144),AllVarieties,4,FALSE))</f>
        <v>0</v>
      </c>
      <c r="C144" s="110"/>
      <c r="D144" s="181"/>
      <c r="E144" s="181"/>
      <c r="F144" s="4"/>
      <c r="G144" s="60"/>
      <c r="H144" s="102"/>
      <c r="I144" s="414"/>
      <c r="J144" s="600"/>
      <c r="K144" s="434" t="str">
        <f t="shared" si="14"/>
        <v xml:space="preserve"> </v>
      </c>
      <c r="L144" s="435"/>
      <c r="M144" s="355">
        <f t="shared" si="15"/>
        <v>0</v>
      </c>
      <c r="N144" s="144">
        <f t="shared" ref="N144:N207" si="21">IF(F144&lt;1,0,IF(F144&gt;17,0,VLOOKUP(VALUE(B144),T10Value,VALUE(F144)+1,FALSE)))</f>
        <v>0</v>
      </c>
      <c r="O144" s="144">
        <f t="shared" si="18"/>
        <v>0</v>
      </c>
      <c r="P144" s="563">
        <f t="shared" ref="P144:P207" si="22">+O144*PDArate</f>
        <v>0</v>
      </c>
      <c r="Q144" s="10"/>
      <c r="S144" s="49">
        <f t="shared" si="19"/>
        <v>0</v>
      </c>
      <c r="T144" s="49">
        <f t="shared" si="16"/>
        <v>0</v>
      </c>
      <c r="U144" s="49">
        <f t="shared" si="17"/>
        <v>0</v>
      </c>
    </row>
    <row r="145" spans="1:21" x14ac:dyDescent="0.2">
      <c r="A145" s="94">
        <f t="shared" si="10"/>
        <v>130</v>
      </c>
      <c r="B145" s="202">
        <f t="shared" si="20"/>
        <v>0</v>
      </c>
      <c r="C145" s="110"/>
      <c r="D145" s="181"/>
      <c r="E145" s="181"/>
      <c r="F145" s="4"/>
      <c r="G145" s="60"/>
      <c r="H145" s="102"/>
      <c r="I145" s="414"/>
      <c r="J145" s="600"/>
      <c r="K145" s="434" t="str">
        <f t="shared" ref="K145:K208" si="23">IF(+I145 +J145 =1, " ", IF(+I145+J145=0,IF(G145&gt;0, "Grown by you.", " "),"ERROR "))</f>
        <v xml:space="preserve"> </v>
      </c>
      <c r="L145" s="435"/>
      <c r="M145" s="355">
        <f t="shared" ref="M145:M208" si="24">IF(+I145+J145=0,IF(G145&gt;0, +G145, 0),0)</f>
        <v>0</v>
      </c>
      <c r="N145" s="144">
        <f t="shared" si="21"/>
        <v>0</v>
      </c>
      <c r="O145" s="144">
        <f t="shared" si="18"/>
        <v>0</v>
      </c>
      <c r="P145" s="563">
        <f t="shared" si="22"/>
        <v>0</v>
      </c>
      <c r="Q145" s="10"/>
      <c r="S145" s="49">
        <f t="shared" si="19"/>
        <v>0</v>
      </c>
      <c r="T145" s="49">
        <f t="shared" ref="T145:T208" si="25">IF(ISNA(+B145),1,0)</f>
        <v>0</v>
      </c>
      <c r="U145" s="49">
        <f t="shared" ref="U145:U208" si="26">IF(ISERR(+B145),1,0)</f>
        <v>0</v>
      </c>
    </row>
    <row r="146" spans="1:21" x14ac:dyDescent="0.2">
      <c r="A146" s="94">
        <f t="shared" si="10"/>
        <v>131</v>
      </c>
      <c r="B146" s="202">
        <f t="shared" si="20"/>
        <v>0</v>
      </c>
      <c r="C146" s="110"/>
      <c r="D146" s="181"/>
      <c r="E146" s="181"/>
      <c r="F146" s="4"/>
      <c r="G146" s="60"/>
      <c r="H146" s="102"/>
      <c r="I146" s="414"/>
      <c r="J146" s="600"/>
      <c r="K146" s="434" t="str">
        <f t="shared" si="23"/>
        <v xml:space="preserve"> </v>
      </c>
      <c r="L146" s="435"/>
      <c r="M146" s="355">
        <f t="shared" si="24"/>
        <v>0</v>
      </c>
      <c r="N146" s="144">
        <f t="shared" si="21"/>
        <v>0</v>
      </c>
      <c r="O146" s="144">
        <f t="shared" ref="O146:O209" si="27">ROUND(+M146,1)*N146</f>
        <v>0</v>
      </c>
      <c r="P146" s="563">
        <f t="shared" si="22"/>
        <v>0</v>
      </c>
      <c r="Q146" s="10"/>
      <c r="S146" s="49">
        <f t="shared" ref="S146:S209" si="28">IF(M146&gt;0,IF(O146&lt;=0,1,0),0)</f>
        <v>0</v>
      </c>
      <c r="T146" s="49">
        <f t="shared" si="25"/>
        <v>0</v>
      </c>
      <c r="U146" s="49">
        <f t="shared" si="26"/>
        <v>0</v>
      </c>
    </row>
    <row r="147" spans="1:21" x14ac:dyDescent="0.2">
      <c r="A147" s="94">
        <f t="shared" si="10"/>
        <v>132</v>
      </c>
      <c r="B147" s="202">
        <f t="shared" si="20"/>
        <v>0</v>
      </c>
      <c r="C147" s="110"/>
      <c r="D147" s="181"/>
      <c r="E147" s="181"/>
      <c r="F147" s="4"/>
      <c r="G147" s="60"/>
      <c r="H147" s="102"/>
      <c r="I147" s="414"/>
      <c r="J147" s="600"/>
      <c r="K147" s="434" t="str">
        <f t="shared" si="23"/>
        <v xml:space="preserve"> </v>
      </c>
      <c r="L147" s="435"/>
      <c r="M147" s="355">
        <f t="shared" si="24"/>
        <v>0</v>
      </c>
      <c r="N147" s="144">
        <f t="shared" si="21"/>
        <v>0</v>
      </c>
      <c r="O147" s="144">
        <f t="shared" si="27"/>
        <v>0</v>
      </c>
      <c r="P147" s="563">
        <f t="shared" si="22"/>
        <v>0</v>
      </c>
      <c r="Q147" s="10"/>
      <c r="S147" s="49">
        <f t="shared" si="28"/>
        <v>0</v>
      </c>
      <c r="T147" s="49">
        <f t="shared" si="25"/>
        <v>0</v>
      </c>
      <c r="U147" s="49">
        <f t="shared" si="26"/>
        <v>0</v>
      </c>
    </row>
    <row r="148" spans="1:21" x14ac:dyDescent="0.2">
      <c r="A148" s="94">
        <f t="shared" si="10"/>
        <v>133</v>
      </c>
      <c r="B148" s="202">
        <f t="shared" si="20"/>
        <v>0</v>
      </c>
      <c r="C148" s="110"/>
      <c r="D148" s="181"/>
      <c r="E148" s="181"/>
      <c r="F148" s="4"/>
      <c r="G148" s="60"/>
      <c r="H148" s="102"/>
      <c r="I148" s="414"/>
      <c r="J148" s="600"/>
      <c r="K148" s="434" t="str">
        <f t="shared" si="23"/>
        <v xml:space="preserve"> </v>
      </c>
      <c r="L148" s="435"/>
      <c r="M148" s="355">
        <f t="shared" si="24"/>
        <v>0</v>
      </c>
      <c r="N148" s="144">
        <f t="shared" si="21"/>
        <v>0</v>
      </c>
      <c r="O148" s="144">
        <f t="shared" si="27"/>
        <v>0</v>
      </c>
      <c r="P148" s="563">
        <f t="shared" si="22"/>
        <v>0</v>
      </c>
      <c r="Q148" s="10"/>
      <c r="S148" s="49">
        <f t="shared" si="28"/>
        <v>0</v>
      </c>
      <c r="T148" s="49">
        <f t="shared" si="25"/>
        <v>0</v>
      </c>
      <c r="U148" s="49">
        <f t="shared" si="26"/>
        <v>0</v>
      </c>
    </row>
    <row r="149" spans="1:21" x14ac:dyDescent="0.2">
      <c r="A149" s="94">
        <f t="shared" si="10"/>
        <v>134</v>
      </c>
      <c r="B149" s="202">
        <f t="shared" si="20"/>
        <v>0</v>
      </c>
      <c r="C149" s="110"/>
      <c r="D149" s="181"/>
      <c r="E149" s="181"/>
      <c r="F149" s="4"/>
      <c r="G149" s="60"/>
      <c r="H149" s="102"/>
      <c r="I149" s="414"/>
      <c r="J149" s="600"/>
      <c r="K149" s="434" t="str">
        <f t="shared" si="23"/>
        <v xml:space="preserve"> </v>
      </c>
      <c r="L149" s="435"/>
      <c r="M149" s="355">
        <f t="shared" si="24"/>
        <v>0</v>
      </c>
      <c r="N149" s="144">
        <f t="shared" si="21"/>
        <v>0</v>
      </c>
      <c r="O149" s="144">
        <f t="shared" si="27"/>
        <v>0</v>
      </c>
      <c r="P149" s="563">
        <f t="shared" si="22"/>
        <v>0</v>
      </c>
      <c r="Q149" s="10"/>
      <c r="S149" s="49">
        <f t="shared" si="28"/>
        <v>0</v>
      </c>
      <c r="T149" s="49">
        <f t="shared" si="25"/>
        <v>0</v>
      </c>
      <c r="U149" s="49">
        <f t="shared" si="26"/>
        <v>0</v>
      </c>
    </row>
    <row r="150" spans="1:21" x14ac:dyDescent="0.2">
      <c r="A150" s="94">
        <f t="shared" si="10"/>
        <v>135</v>
      </c>
      <c r="B150" s="202">
        <f t="shared" si="20"/>
        <v>0</v>
      </c>
      <c r="C150" s="110"/>
      <c r="D150" s="181"/>
      <c r="E150" s="181"/>
      <c r="F150" s="4"/>
      <c r="G150" s="60"/>
      <c r="H150" s="102"/>
      <c r="I150" s="414"/>
      <c r="J150" s="600"/>
      <c r="K150" s="434" t="str">
        <f t="shared" si="23"/>
        <v xml:space="preserve"> </v>
      </c>
      <c r="L150" s="435"/>
      <c r="M150" s="355">
        <f t="shared" si="24"/>
        <v>0</v>
      </c>
      <c r="N150" s="144">
        <f t="shared" si="21"/>
        <v>0</v>
      </c>
      <c r="O150" s="144">
        <f t="shared" si="27"/>
        <v>0</v>
      </c>
      <c r="P150" s="563">
        <f t="shared" si="22"/>
        <v>0</v>
      </c>
      <c r="Q150" s="10"/>
      <c r="S150" s="49">
        <f t="shared" si="28"/>
        <v>0</v>
      </c>
      <c r="T150" s="49">
        <f t="shared" si="25"/>
        <v>0</v>
      </c>
      <c r="U150" s="49">
        <f t="shared" si="26"/>
        <v>0</v>
      </c>
    </row>
    <row r="151" spans="1:21" x14ac:dyDescent="0.2">
      <c r="A151" s="94">
        <f t="shared" si="10"/>
        <v>136</v>
      </c>
      <c r="B151" s="202">
        <f t="shared" si="20"/>
        <v>0</v>
      </c>
      <c r="C151" s="110"/>
      <c r="D151" s="181"/>
      <c r="E151" s="181"/>
      <c r="F151" s="4"/>
      <c r="G151" s="60"/>
      <c r="H151" s="102"/>
      <c r="I151" s="414"/>
      <c r="J151" s="600"/>
      <c r="K151" s="434" t="str">
        <f t="shared" si="23"/>
        <v xml:space="preserve"> </v>
      </c>
      <c r="L151" s="435"/>
      <c r="M151" s="355">
        <f t="shared" si="24"/>
        <v>0</v>
      </c>
      <c r="N151" s="144">
        <f t="shared" si="21"/>
        <v>0</v>
      </c>
      <c r="O151" s="144">
        <f t="shared" si="27"/>
        <v>0</v>
      </c>
      <c r="P151" s="563">
        <f t="shared" si="22"/>
        <v>0</v>
      </c>
      <c r="Q151" s="10"/>
      <c r="S151" s="49">
        <f t="shared" si="28"/>
        <v>0</v>
      </c>
      <c r="T151" s="49">
        <f t="shared" si="25"/>
        <v>0</v>
      </c>
      <c r="U151" s="49">
        <f t="shared" si="26"/>
        <v>0</v>
      </c>
    </row>
    <row r="152" spans="1:21" x14ac:dyDescent="0.2">
      <c r="A152" s="94">
        <f t="shared" si="10"/>
        <v>137</v>
      </c>
      <c r="B152" s="202">
        <f t="shared" si="20"/>
        <v>0</v>
      </c>
      <c r="C152" s="110"/>
      <c r="D152" s="181"/>
      <c r="E152" s="181"/>
      <c r="F152" s="4"/>
      <c r="G152" s="60"/>
      <c r="H152" s="102"/>
      <c r="I152" s="414"/>
      <c r="J152" s="600"/>
      <c r="K152" s="434" t="str">
        <f t="shared" si="23"/>
        <v xml:space="preserve"> </v>
      </c>
      <c r="L152" s="435"/>
      <c r="M152" s="355">
        <f t="shared" si="24"/>
        <v>0</v>
      </c>
      <c r="N152" s="144">
        <f t="shared" si="21"/>
        <v>0</v>
      </c>
      <c r="O152" s="144">
        <f t="shared" si="27"/>
        <v>0</v>
      </c>
      <c r="P152" s="563">
        <f t="shared" si="22"/>
        <v>0</v>
      </c>
      <c r="Q152" s="10"/>
      <c r="S152" s="49">
        <f t="shared" si="28"/>
        <v>0</v>
      </c>
      <c r="T152" s="49">
        <f t="shared" si="25"/>
        <v>0</v>
      </c>
      <c r="U152" s="49">
        <f t="shared" si="26"/>
        <v>0</v>
      </c>
    </row>
    <row r="153" spans="1:21" x14ac:dyDescent="0.2">
      <c r="A153" s="94">
        <f t="shared" si="10"/>
        <v>138</v>
      </c>
      <c r="B153" s="202">
        <f t="shared" si="20"/>
        <v>0</v>
      </c>
      <c r="C153" s="110"/>
      <c r="D153" s="181"/>
      <c r="E153" s="181"/>
      <c r="F153" s="4"/>
      <c r="G153" s="60"/>
      <c r="H153" s="102"/>
      <c r="I153" s="414"/>
      <c r="J153" s="600"/>
      <c r="K153" s="434" t="str">
        <f t="shared" si="23"/>
        <v xml:space="preserve"> </v>
      </c>
      <c r="L153" s="435"/>
      <c r="M153" s="355">
        <f t="shared" si="24"/>
        <v>0</v>
      </c>
      <c r="N153" s="144">
        <f t="shared" si="21"/>
        <v>0</v>
      </c>
      <c r="O153" s="144">
        <f t="shared" si="27"/>
        <v>0</v>
      </c>
      <c r="P153" s="563">
        <f t="shared" si="22"/>
        <v>0</v>
      </c>
      <c r="Q153" s="10"/>
      <c r="S153" s="49">
        <f t="shared" si="28"/>
        <v>0</v>
      </c>
      <c r="T153" s="49">
        <f t="shared" si="25"/>
        <v>0</v>
      </c>
      <c r="U153" s="49">
        <f t="shared" si="26"/>
        <v>0</v>
      </c>
    </row>
    <row r="154" spans="1:21" x14ac:dyDescent="0.2">
      <c r="A154" s="94">
        <f t="shared" si="10"/>
        <v>139</v>
      </c>
      <c r="B154" s="202">
        <f t="shared" si="20"/>
        <v>0</v>
      </c>
      <c r="C154" s="110"/>
      <c r="D154" s="181"/>
      <c r="E154" s="181"/>
      <c r="F154" s="4"/>
      <c r="G154" s="60"/>
      <c r="H154" s="102"/>
      <c r="I154" s="414"/>
      <c r="J154" s="600"/>
      <c r="K154" s="434" t="str">
        <f t="shared" si="23"/>
        <v xml:space="preserve"> </v>
      </c>
      <c r="L154" s="435"/>
      <c r="M154" s="355">
        <f t="shared" si="24"/>
        <v>0</v>
      </c>
      <c r="N154" s="144">
        <f t="shared" si="21"/>
        <v>0</v>
      </c>
      <c r="O154" s="144">
        <f t="shared" si="27"/>
        <v>0</v>
      </c>
      <c r="P154" s="563">
        <f t="shared" si="22"/>
        <v>0</v>
      </c>
      <c r="Q154" s="10"/>
      <c r="S154" s="49">
        <f t="shared" si="28"/>
        <v>0</v>
      </c>
      <c r="T154" s="49">
        <f t="shared" si="25"/>
        <v>0</v>
      </c>
      <c r="U154" s="49">
        <f t="shared" si="26"/>
        <v>0</v>
      </c>
    </row>
    <row r="155" spans="1:21" x14ac:dyDescent="0.2">
      <c r="A155" s="94">
        <f t="shared" si="10"/>
        <v>140</v>
      </c>
      <c r="B155" s="202">
        <f t="shared" si="20"/>
        <v>0</v>
      </c>
      <c r="C155" s="110"/>
      <c r="D155" s="181"/>
      <c r="E155" s="181"/>
      <c r="F155" s="4"/>
      <c r="G155" s="60"/>
      <c r="H155" s="102"/>
      <c r="I155" s="414"/>
      <c r="J155" s="600"/>
      <c r="K155" s="434" t="str">
        <f t="shared" si="23"/>
        <v xml:space="preserve"> </v>
      </c>
      <c r="L155" s="435"/>
      <c r="M155" s="355">
        <f t="shared" si="24"/>
        <v>0</v>
      </c>
      <c r="N155" s="144">
        <f t="shared" si="21"/>
        <v>0</v>
      </c>
      <c r="O155" s="144">
        <f t="shared" si="27"/>
        <v>0</v>
      </c>
      <c r="P155" s="563">
        <f t="shared" si="22"/>
        <v>0</v>
      </c>
      <c r="Q155" s="10"/>
      <c r="S155" s="49">
        <f t="shared" si="28"/>
        <v>0</v>
      </c>
      <c r="T155" s="49">
        <f t="shared" si="25"/>
        <v>0</v>
      </c>
      <c r="U155" s="49">
        <f t="shared" si="26"/>
        <v>0</v>
      </c>
    </row>
    <row r="156" spans="1:21" x14ac:dyDescent="0.2">
      <c r="A156" s="94">
        <f t="shared" si="10"/>
        <v>141</v>
      </c>
      <c r="B156" s="202">
        <f t="shared" si="20"/>
        <v>0</v>
      </c>
      <c r="C156" s="110"/>
      <c r="D156" s="181"/>
      <c r="E156" s="181"/>
      <c r="F156" s="4"/>
      <c r="G156" s="60"/>
      <c r="H156" s="102"/>
      <c r="I156" s="414"/>
      <c r="J156" s="600"/>
      <c r="K156" s="434" t="str">
        <f t="shared" si="23"/>
        <v xml:space="preserve"> </v>
      </c>
      <c r="L156" s="435"/>
      <c r="M156" s="355">
        <f t="shared" si="24"/>
        <v>0</v>
      </c>
      <c r="N156" s="144">
        <f t="shared" si="21"/>
        <v>0</v>
      </c>
      <c r="O156" s="144">
        <f t="shared" si="27"/>
        <v>0</v>
      </c>
      <c r="P156" s="563">
        <f t="shared" si="22"/>
        <v>0</v>
      </c>
      <c r="Q156" s="10"/>
      <c r="S156" s="49">
        <f t="shared" si="28"/>
        <v>0</v>
      </c>
      <c r="T156" s="49">
        <f t="shared" si="25"/>
        <v>0</v>
      </c>
      <c r="U156" s="49">
        <f t="shared" si="26"/>
        <v>0</v>
      </c>
    </row>
    <row r="157" spans="1:21" x14ac:dyDescent="0.2">
      <c r="A157" s="94">
        <f t="shared" si="10"/>
        <v>142</v>
      </c>
      <c r="B157" s="202">
        <f t="shared" si="20"/>
        <v>0</v>
      </c>
      <c r="C157" s="110"/>
      <c r="D157" s="181"/>
      <c r="E157" s="181"/>
      <c r="F157" s="4"/>
      <c r="G157" s="60"/>
      <c r="H157" s="102"/>
      <c r="I157" s="414"/>
      <c r="J157" s="600"/>
      <c r="K157" s="434" t="str">
        <f t="shared" si="23"/>
        <v xml:space="preserve"> </v>
      </c>
      <c r="L157" s="435"/>
      <c r="M157" s="355">
        <f t="shared" si="24"/>
        <v>0</v>
      </c>
      <c r="N157" s="144">
        <f t="shared" si="21"/>
        <v>0</v>
      </c>
      <c r="O157" s="144">
        <f t="shared" si="27"/>
        <v>0</v>
      </c>
      <c r="P157" s="563">
        <f t="shared" si="22"/>
        <v>0</v>
      </c>
      <c r="Q157" s="10"/>
      <c r="S157" s="49">
        <f t="shared" si="28"/>
        <v>0</v>
      </c>
      <c r="T157" s="49">
        <f t="shared" si="25"/>
        <v>0</v>
      </c>
      <c r="U157" s="49">
        <f t="shared" si="26"/>
        <v>0</v>
      </c>
    </row>
    <row r="158" spans="1:21" x14ac:dyDescent="0.2">
      <c r="A158" s="94">
        <f t="shared" si="10"/>
        <v>143</v>
      </c>
      <c r="B158" s="202">
        <f t="shared" si="20"/>
        <v>0</v>
      </c>
      <c r="C158" s="110"/>
      <c r="D158" s="181"/>
      <c r="E158" s="181"/>
      <c r="F158" s="4"/>
      <c r="G158" s="60"/>
      <c r="H158" s="102"/>
      <c r="I158" s="414"/>
      <c r="J158" s="600"/>
      <c r="K158" s="434" t="str">
        <f t="shared" si="23"/>
        <v xml:space="preserve"> </v>
      </c>
      <c r="L158" s="435"/>
      <c r="M158" s="355">
        <f t="shared" si="24"/>
        <v>0</v>
      </c>
      <c r="N158" s="144">
        <f t="shared" si="21"/>
        <v>0</v>
      </c>
      <c r="O158" s="144">
        <f t="shared" si="27"/>
        <v>0</v>
      </c>
      <c r="P158" s="563">
        <f t="shared" si="22"/>
        <v>0</v>
      </c>
      <c r="Q158" s="10"/>
      <c r="S158" s="49">
        <f t="shared" si="28"/>
        <v>0</v>
      </c>
      <c r="T158" s="49">
        <f t="shared" si="25"/>
        <v>0</v>
      </c>
      <c r="U158" s="49">
        <f t="shared" si="26"/>
        <v>0</v>
      </c>
    </row>
    <row r="159" spans="1:21" x14ac:dyDescent="0.2">
      <c r="A159" s="94">
        <f t="shared" si="10"/>
        <v>144</v>
      </c>
      <c r="B159" s="202">
        <f t="shared" si="20"/>
        <v>0</v>
      </c>
      <c r="C159" s="110"/>
      <c r="D159" s="181"/>
      <c r="E159" s="181"/>
      <c r="F159" s="4"/>
      <c r="G159" s="60"/>
      <c r="H159" s="102"/>
      <c r="I159" s="414"/>
      <c r="J159" s="600"/>
      <c r="K159" s="434" t="str">
        <f t="shared" si="23"/>
        <v xml:space="preserve"> </v>
      </c>
      <c r="L159" s="435"/>
      <c r="M159" s="355">
        <f t="shared" si="24"/>
        <v>0</v>
      </c>
      <c r="N159" s="144">
        <f t="shared" si="21"/>
        <v>0</v>
      </c>
      <c r="O159" s="144">
        <f t="shared" si="27"/>
        <v>0</v>
      </c>
      <c r="P159" s="563">
        <f t="shared" si="22"/>
        <v>0</v>
      </c>
      <c r="Q159" s="10"/>
      <c r="S159" s="49">
        <f t="shared" si="28"/>
        <v>0</v>
      </c>
      <c r="T159" s="49">
        <f t="shared" si="25"/>
        <v>0</v>
      </c>
      <c r="U159" s="49">
        <f t="shared" si="26"/>
        <v>0</v>
      </c>
    </row>
    <row r="160" spans="1:21" x14ac:dyDescent="0.2">
      <c r="A160" s="94">
        <f t="shared" si="10"/>
        <v>145</v>
      </c>
      <c r="B160" s="202">
        <f t="shared" si="20"/>
        <v>0</v>
      </c>
      <c r="C160" s="110"/>
      <c r="D160" s="181"/>
      <c r="E160" s="181"/>
      <c r="F160" s="4"/>
      <c r="G160" s="60"/>
      <c r="H160" s="102"/>
      <c r="I160" s="414"/>
      <c r="J160" s="600"/>
      <c r="K160" s="434" t="str">
        <f t="shared" si="23"/>
        <v xml:space="preserve"> </v>
      </c>
      <c r="L160" s="435"/>
      <c r="M160" s="355">
        <f t="shared" si="24"/>
        <v>0</v>
      </c>
      <c r="N160" s="144">
        <f t="shared" si="21"/>
        <v>0</v>
      </c>
      <c r="O160" s="144">
        <f t="shared" si="27"/>
        <v>0</v>
      </c>
      <c r="P160" s="563">
        <f t="shared" si="22"/>
        <v>0</v>
      </c>
      <c r="Q160" s="10"/>
      <c r="S160" s="49">
        <f t="shared" si="28"/>
        <v>0</v>
      </c>
      <c r="T160" s="49">
        <f t="shared" si="25"/>
        <v>0</v>
      </c>
      <c r="U160" s="49">
        <f t="shared" si="26"/>
        <v>0</v>
      </c>
    </row>
    <row r="161" spans="1:21" x14ac:dyDescent="0.2">
      <c r="A161" s="94">
        <f t="shared" si="10"/>
        <v>146</v>
      </c>
      <c r="B161" s="202">
        <f t="shared" si="20"/>
        <v>0</v>
      </c>
      <c r="C161" s="110"/>
      <c r="D161" s="181"/>
      <c r="E161" s="181"/>
      <c r="F161" s="4"/>
      <c r="G161" s="60"/>
      <c r="H161" s="102"/>
      <c r="I161" s="414"/>
      <c r="J161" s="600"/>
      <c r="K161" s="434" t="str">
        <f t="shared" si="23"/>
        <v xml:space="preserve"> </v>
      </c>
      <c r="L161" s="435"/>
      <c r="M161" s="355">
        <f t="shared" si="24"/>
        <v>0</v>
      </c>
      <c r="N161" s="144">
        <f t="shared" si="21"/>
        <v>0</v>
      </c>
      <c r="O161" s="144">
        <f t="shared" si="27"/>
        <v>0</v>
      </c>
      <c r="P161" s="563">
        <f t="shared" si="22"/>
        <v>0</v>
      </c>
      <c r="Q161" s="10"/>
      <c r="S161" s="49">
        <f t="shared" si="28"/>
        <v>0</v>
      </c>
      <c r="T161" s="49">
        <f t="shared" si="25"/>
        <v>0</v>
      </c>
      <c r="U161" s="49">
        <f t="shared" si="26"/>
        <v>0</v>
      </c>
    </row>
    <row r="162" spans="1:21" x14ac:dyDescent="0.2">
      <c r="A162" s="94">
        <f t="shared" si="10"/>
        <v>147</v>
      </c>
      <c r="B162" s="202">
        <f t="shared" si="20"/>
        <v>0</v>
      </c>
      <c r="C162" s="110"/>
      <c r="D162" s="181"/>
      <c r="E162" s="181"/>
      <c r="F162" s="4"/>
      <c r="G162" s="60"/>
      <c r="H162" s="102"/>
      <c r="I162" s="414"/>
      <c r="J162" s="600"/>
      <c r="K162" s="434" t="str">
        <f t="shared" si="23"/>
        <v xml:space="preserve"> </v>
      </c>
      <c r="L162" s="435"/>
      <c r="M162" s="355">
        <f t="shared" si="24"/>
        <v>0</v>
      </c>
      <c r="N162" s="144">
        <f t="shared" si="21"/>
        <v>0</v>
      </c>
      <c r="O162" s="144">
        <f t="shared" si="27"/>
        <v>0</v>
      </c>
      <c r="P162" s="563">
        <f t="shared" si="22"/>
        <v>0</v>
      </c>
      <c r="Q162" s="10"/>
      <c r="S162" s="49">
        <f t="shared" si="28"/>
        <v>0</v>
      </c>
      <c r="T162" s="49">
        <f t="shared" si="25"/>
        <v>0</v>
      </c>
      <c r="U162" s="49">
        <f t="shared" si="26"/>
        <v>0</v>
      </c>
    </row>
    <row r="163" spans="1:21" x14ac:dyDescent="0.2">
      <c r="A163" s="94">
        <f t="shared" si="10"/>
        <v>148</v>
      </c>
      <c r="B163" s="202">
        <f t="shared" si="20"/>
        <v>0</v>
      </c>
      <c r="C163" s="110"/>
      <c r="D163" s="181"/>
      <c r="E163" s="181"/>
      <c r="F163" s="4"/>
      <c r="G163" s="60"/>
      <c r="H163" s="102"/>
      <c r="I163" s="414"/>
      <c r="J163" s="600"/>
      <c r="K163" s="434" t="str">
        <f t="shared" si="23"/>
        <v xml:space="preserve"> </v>
      </c>
      <c r="L163" s="435"/>
      <c r="M163" s="355">
        <f t="shared" si="24"/>
        <v>0</v>
      </c>
      <c r="N163" s="144">
        <f t="shared" si="21"/>
        <v>0</v>
      </c>
      <c r="O163" s="144">
        <f t="shared" si="27"/>
        <v>0</v>
      </c>
      <c r="P163" s="563">
        <f t="shared" si="22"/>
        <v>0</v>
      </c>
      <c r="Q163" s="10"/>
      <c r="S163" s="49">
        <f t="shared" si="28"/>
        <v>0</v>
      </c>
      <c r="T163" s="49">
        <f t="shared" si="25"/>
        <v>0</v>
      </c>
      <c r="U163" s="49">
        <f t="shared" si="26"/>
        <v>0</v>
      </c>
    </row>
    <row r="164" spans="1:21" x14ac:dyDescent="0.2">
      <c r="A164" s="94">
        <f t="shared" si="10"/>
        <v>149</v>
      </c>
      <c r="B164" s="202">
        <f t="shared" si="20"/>
        <v>0</v>
      </c>
      <c r="C164" s="110"/>
      <c r="D164" s="181"/>
      <c r="E164" s="181"/>
      <c r="F164" s="4"/>
      <c r="G164" s="60"/>
      <c r="H164" s="102"/>
      <c r="I164" s="414"/>
      <c r="J164" s="600"/>
      <c r="K164" s="434" t="str">
        <f t="shared" si="23"/>
        <v xml:space="preserve"> </v>
      </c>
      <c r="L164" s="435"/>
      <c r="M164" s="355">
        <f t="shared" si="24"/>
        <v>0</v>
      </c>
      <c r="N164" s="144">
        <f t="shared" si="21"/>
        <v>0</v>
      </c>
      <c r="O164" s="144">
        <f t="shared" si="27"/>
        <v>0</v>
      </c>
      <c r="P164" s="563">
        <f t="shared" si="22"/>
        <v>0</v>
      </c>
      <c r="Q164" s="10"/>
      <c r="S164" s="49">
        <f t="shared" si="28"/>
        <v>0</v>
      </c>
      <c r="T164" s="49">
        <f t="shared" si="25"/>
        <v>0</v>
      </c>
      <c r="U164" s="49">
        <f t="shared" si="26"/>
        <v>0</v>
      </c>
    </row>
    <row r="165" spans="1:21" x14ac:dyDescent="0.2">
      <c r="A165" s="94">
        <f t="shared" si="10"/>
        <v>150</v>
      </c>
      <c r="B165" s="202">
        <f t="shared" si="20"/>
        <v>0</v>
      </c>
      <c r="C165" s="110"/>
      <c r="D165" s="181"/>
      <c r="E165" s="181"/>
      <c r="F165" s="4"/>
      <c r="G165" s="60"/>
      <c r="H165" s="102"/>
      <c r="I165" s="414"/>
      <c r="J165" s="600"/>
      <c r="K165" s="434" t="str">
        <f t="shared" si="23"/>
        <v xml:space="preserve"> </v>
      </c>
      <c r="L165" s="435"/>
      <c r="M165" s="355">
        <f t="shared" si="24"/>
        <v>0</v>
      </c>
      <c r="N165" s="144">
        <f t="shared" si="21"/>
        <v>0</v>
      </c>
      <c r="O165" s="144">
        <f t="shared" si="27"/>
        <v>0</v>
      </c>
      <c r="P165" s="563">
        <f t="shared" si="22"/>
        <v>0</v>
      </c>
      <c r="Q165" s="10"/>
      <c r="S165" s="49">
        <f t="shared" si="28"/>
        <v>0</v>
      </c>
      <c r="T165" s="49">
        <f t="shared" si="25"/>
        <v>0</v>
      </c>
      <c r="U165" s="49">
        <f t="shared" si="26"/>
        <v>0</v>
      </c>
    </row>
    <row r="166" spans="1:21" x14ac:dyDescent="0.2">
      <c r="A166" s="94">
        <f t="shared" si="10"/>
        <v>151</v>
      </c>
      <c r="B166" s="202">
        <f t="shared" si="20"/>
        <v>0</v>
      </c>
      <c r="C166" s="110"/>
      <c r="D166" s="181"/>
      <c r="E166" s="181"/>
      <c r="F166" s="4"/>
      <c r="G166" s="60"/>
      <c r="H166" s="102"/>
      <c r="I166" s="414"/>
      <c r="J166" s="600"/>
      <c r="K166" s="434" t="str">
        <f t="shared" si="23"/>
        <v xml:space="preserve"> </v>
      </c>
      <c r="L166" s="435"/>
      <c r="M166" s="355">
        <f t="shared" si="24"/>
        <v>0</v>
      </c>
      <c r="N166" s="144">
        <f t="shared" si="21"/>
        <v>0</v>
      </c>
      <c r="O166" s="144">
        <f t="shared" si="27"/>
        <v>0</v>
      </c>
      <c r="P166" s="563">
        <f t="shared" si="22"/>
        <v>0</v>
      </c>
      <c r="Q166" s="10"/>
      <c r="S166" s="49">
        <f t="shared" si="28"/>
        <v>0</v>
      </c>
      <c r="T166" s="49">
        <f t="shared" si="25"/>
        <v>0</v>
      </c>
      <c r="U166" s="49">
        <f t="shared" si="26"/>
        <v>0</v>
      </c>
    </row>
    <row r="167" spans="1:21" x14ac:dyDescent="0.2">
      <c r="A167" s="94">
        <f t="shared" si="10"/>
        <v>152</v>
      </c>
      <c r="B167" s="202">
        <f t="shared" si="20"/>
        <v>0</v>
      </c>
      <c r="C167" s="110"/>
      <c r="D167" s="181"/>
      <c r="E167" s="181"/>
      <c r="F167" s="4"/>
      <c r="G167" s="60"/>
      <c r="H167" s="102"/>
      <c r="I167" s="414"/>
      <c r="J167" s="600"/>
      <c r="K167" s="434" t="str">
        <f t="shared" si="23"/>
        <v xml:space="preserve"> </v>
      </c>
      <c r="L167" s="435"/>
      <c r="M167" s="355">
        <f t="shared" si="24"/>
        <v>0</v>
      </c>
      <c r="N167" s="144">
        <f t="shared" si="21"/>
        <v>0</v>
      </c>
      <c r="O167" s="144">
        <f t="shared" si="27"/>
        <v>0</v>
      </c>
      <c r="P167" s="563">
        <f t="shared" si="22"/>
        <v>0</v>
      </c>
      <c r="Q167" s="10"/>
      <c r="S167" s="49">
        <f t="shared" si="28"/>
        <v>0</v>
      </c>
      <c r="T167" s="49">
        <f t="shared" si="25"/>
        <v>0</v>
      </c>
      <c r="U167" s="49">
        <f t="shared" si="26"/>
        <v>0</v>
      </c>
    </row>
    <row r="168" spans="1:21" x14ac:dyDescent="0.2">
      <c r="A168" s="94">
        <f t="shared" si="10"/>
        <v>153</v>
      </c>
      <c r="B168" s="202">
        <f t="shared" si="20"/>
        <v>0</v>
      </c>
      <c r="C168" s="110"/>
      <c r="D168" s="181"/>
      <c r="E168" s="181"/>
      <c r="F168" s="4"/>
      <c r="G168" s="60"/>
      <c r="H168" s="102"/>
      <c r="I168" s="414"/>
      <c r="J168" s="600"/>
      <c r="K168" s="434" t="str">
        <f t="shared" si="23"/>
        <v xml:space="preserve"> </v>
      </c>
      <c r="L168" s="435"/>
      <c r="M168" s="355">
        <f t="shared" si="24"/>
        <v>0</v>
      </c>
      <c r="N168" s="144">
        <f t="shared" si="21"/>
        <v>0</v>
      </c>
      <c r="O168" s="144">
        <f t="shared" si="27"/>
        <v>0</v>
      </c>
      <c r="P168" s="563">
        <f t="shared" si="22"/>
        <v>0</v>
      </c>
      <c r="Q168" s="10"/>
      <c r="S168" s="49">
        <f t="shared" si="28"/>
        <v>0</v>
      </c>
      <c r="T168" s="49">
        <f t="shared" si="25"/>
        <v>0</v>
      </c>
      <c r="U168" s="49">
        <f t="shared" si="26"/>
        <v>0</v>
      </c>
    </row>
    <row r="169" spans="1:21" x14ac:dyDescent="0.2">
      <c r="A169" s="94">
        <f t="shared" si="10"/>
        <v>154</v>
      </c>
      <c r="B169" s="202">
        <f t="shared" si="20"/>
        <v>0</v>
      </c>
      <c r="C169" s="110"/>
      <c r="D169" s="181"/>
      <c r="E169" s="181"/>
      <c r="F169" s="4"/>
      <c r="G169" s="60"/>
      <c r="H169" s="102"/>
      <c r="I169" s="414"/>
      <c r="J169" s="600"/>
      <c r="K169" s="434" t="str">
        <f t="shared" si="23"/>
        <v xml:space="preserve"> </v>
      </c>
      <c r="L169" s="435"/>
      <c r="M169" s="355">
        <f t="shared" si="24"/>
        <v>0</v>
      </c>
      <c r="N169" s="144">
        <f t="shared" si="21"/>
        <v>0</v>
      </c>
      <c r="O169" s="144">
        <f t="shared" si="27"/>
        <v>0</v>
      </c>
      <c r="P169" s="563">
        <f t="shared" si="22"/>
        <v>0</v>
      </c>
      <c r="Q169" s="10"/>
      <c r="S169" s="49">
        <f t="shared" si="28"/>
        <v>0</v>
      </c>
      <c r="T169" s="49">
        <f t="shared" si="25"/>
        <v>0</v>
      </c>
      <c r="U169" s="49">
        <f t="shared" si="26"/>
        <v>0</v>
      </c>
    </row>
    <row r="170" spans="1:21" x14ac:dyDescent="0.2">
      <c r="A170" s="94">
        <f t="shared" si="10"/>
        <v>155</v>
      </c>
      <c r="B170" s="202">
        <f t="shared" si="20"/>
        <v>0</v>
      </c>
      <c r="C170" s="110"/>
      <c r="D170" s="181"/>
      <c r="E170" s="181"/>
      <c r="F170" s="4"/>
      <c r="G170" s="60"/>
      <c r="H170" s="102"/>
      <c r="I170" s="414"/>
      <c r="J170" s="600"/>
      <c r="K170" s="434" t="str">
        <f t="shared" si="23"/>
        <v xml:space="preserve"> </v>
      </c>
      <c r="L170" s="435"/>
      <c r="M170" s="355">
        <f t="shared" si="24"/>
        <v>0</v>
      </c>
      <c r="N170" s="144">
        <f t="shared" si="21"/>
        <v>0</v>
      </c>
      <c r="O170" s="144">
        <f t="shared" si="27"/>
        <v>0</v>
      </c>
      <c r="P170" s="563">
        <f t="shared" si="22"/>
        <v>0</v>
      </c>
      <c r="Q170" s="10"/>
      <c r="S170" s="49">
        <f t="shared" si="28"/>
        <v>0</v>
      </c>
      <c r="T170" s="49">
        <f t="shared" si="25"/>
        <v>0</v>
      </c>
      <c r="U170" s="49">
        <f t="shared" si="26"/>
        <v>0</v>
      </c>
    </row>
    <row r="171" spans="1:21" x14ac:dyDescent="0.2">
      <c r="A171" s="94">
        <f t="shared" si="10"/>
        <v>156</v>
      </c>
      <c r="B171" s="202">
        <f t="shared" si="20"/>
        <v>0</v>
      </c>
      <c r="C171" s="110"/>
      <c r="D171" s="181"/>
      <c r="E171" s="181"/>
      <c r="F171" s="4"/>
      <c r="G171" s="60"/>
      <c r="H171" s="102"/>
      <c r="I171" s="414"/>
      <c r="J171" s="600"/>
      <c r="K171" s="434" t="str">
        <f t="shared" si="23"/>
        <v xml:space="preserve"> </v>
      </c>
      <c r="L171" s="435"/>
      <c r="M171" s="355">
        <f t="shared" si="24"/>
        <v>0</v>
      </c>
      <c r="N171" s="144">
        <f t="shared" si="21"/>
        <v>0</v>
      </c>
      <c r="O171" s="144">
        <f t="shared" si="27"/>
        <v>0</v>
      </c>
      <c r="P171" s="563">
        <f t="shared" si="22"/>
        <v>0</v>
      </c>
      <c r="Q171" s="10"/>
      <c r="S171" s="49">
        <f t="shared" si="28"/>
        <v>0</v>
      </c>
      <c r="T171" s="49">
        <f t="shared" si="25"/>
        <v>0</v>
      </c>
      <c r="U171" s="49">
        <f t="shared" si="26"/>
        <v>0</v>
      </c>
    </row>
    <row r="172" spans="1:21" x14ac:dyDescent="0.2">
      <c r="A172" s="94">
        <f t="shared" si="10"/>
        <v>157</v>
      </c>
      <c r="B172" s="202">
        <f t="shared" si="20"/>
        <v>0</v>
      </c>
      <c r="C172" s="110"/>
      <c r="D172" s="181"/>
      <c r="E172" s="181"/>
      <c r="F172" s="4"/>
      <c r="G172" s="60"/>
      <c r="H172" s="102"/>
      <c r="I172" s="414"/>
      <c r="J172" s="600"/>
      <c r="K172" s="434" t="str">
        <f t="shared" si="23"/>
        <v xml:space="preserve"> </v>
      </c>
      <c r="L172" s="435"/>
      <c r="M172" s="355">
        <f t="shared" si="24"/>
        <v>0</v>
      </c>
      <c r="N172" s="144">
        <f t="shared" si="21"/>
        <v>0</v>
      </c>
      <c r="O172" s="144">
        <f t="shared" si="27"/>
        <v>0</v>
      </c>
      <c r="P172" s="563">
        <f t="shared" si="22"/>
        <v>0</v>
      </c>
      <c r="Q172" s="10"/>
      <c r="S172" s="49">
        <f t="shared" si="28"/>
        <v>0</v>
      </c>
      <c r="T172" s="49">
        <f t="shared" si="25"/>
        <v>0</v>
      </c>
      <c r="U172" s="49">
        <f t="shared" si="26"/>
        <v>0</v>
      </c>
    </row>
    <row r="173" spans="1:21" x14ac:dyDescent="0.2">
      <c r="A173" s="94">
        <f t="shared" si="10"/>
        <v>158</v>
      </c>
      <c r="B173" s="202">
        <f t="shared" si="20"/>
        <v>0</v>
      </c>
      <c r="C173" s="110"/>
      <c r="D173" s="181"/>
      <c r="E173" s="181"/>
      <c r="F173" s="4"/>
      <c r="G173" s="60"/>
      <c r="H173" s="102"/>
      <c r="I173" s="414"/>
      <c r="J173" s="600"/>
      <c r="K173" s="434" t="str">
        <f t="shared" si="23"/>
        <v xml:space="preserve"> </v>
      </c>
      <c r="L173" s="435"/>
      <c r="M173" s="355">
        <f t="shared" si="24"/>
        <v>0</v>
      </c>
      <c r="N173" s="144">
        <f t="shared" si="21"/>
        <v>0</v>
      </c>
      <c r="O173" s="144">
        <f t="shared" si="27"/>
        <v>0</v>
      </c>
      <c r="P173" s="563">
        <f t="shared" si="22"/>
        <v>0</v>
      </c>
      <c r="Q173" s="10"/>
      <c r="S173" s="49">
        <f t="shared" si="28"/>
        <v>0</v>
      </c>
      <c r="T173" s="49">
        <f t="shared" si="25"/>
        <v>0</v>
      </c>
      <c r="U173" s="49">
        <f t="shared" si="26"/>
        <v>0</v>
      </c>
    </row>
    <row r="174" spans="1:21" x14ac:dyDescent="0.2">
      <c r="A174" s="94">
        <f t="shared" si="10"/>
        <v>159</v>
      </c>
      <c r="B174" s="202">
        <f t="shared" si="20"/>
        <v>0</v>
      </c>
      <c r="C174" s="110"/>
      <c r="D174" s="181"/>
      <c r="E174" s="181"/>
      <c r="F174" s="4"/>
      <c r="G174" s="60"/>
      <c r="H174" s="102"/>
      <c r="I174" s="414"/>
      <c r="J174" s="600"/>
      <c r="K174" s="434" t="str">
        <f t="shared" si="23"/>
        <v xml:space="preserve"> </v>
      </c>
      <c r="L174" s="435"/>
      <c r="M174" s="355">
        <f t="shared" si="24"/>
        <v>0</v>
      </c>
      <c r="N174" s="144">
        <f t="shared" si="21"/>
        <v>0</v>
      </c>
      <c r="O174" s="144">
        <f t="shared" si="27"/>
        <v>0</v>
      </c>
      <c r="P174" s="563">
        <f t="shared" si="22"/>
        <v>0</v>
      </c>
      <c r="Q174" s="10"/>
      <c r="S174" s="49">
        <f t="shared" si="28"/>
        <v>0</v>
      </c>
      <c r="T174" s="49">
        <f t="shared" si="25"/>
        <v>0</v>
      </c>
      <c r="U174" s="49">
        <f t="shared" si="26"/>
        <v>0</v>
      </c>
    </row>
    <row r="175" spans="1:21" x14ac:dyDescent="0.2">
      <c r="A175" s="94">
        <f t="shared" si="10"/>
        <v>160</v>
      </c>
      <c r="B175" s="202">
        <f t="shared" si="20"/>
        <v>0</v>
      </c>
      <c r="C175" s="110"/>
      <c r="D175" s="181"/>
      <c r="E175" s="181"/>
      <c r="F175" s="4"/>
      <c r="G175" s="60"/>
      <c r="H175" s="102"/>
      <c r="I175" s="414"/>
      <c r="J175" s="600"/>
      <c r="K175" s="434" t="str">
        <f t="shared" si="23"/>
        <v xml:space="preserve"> </v>
      </c>
      <c r="L175" s="435"/>
      <c r="M175" s="355">
        <f t="shared" si="24"/>
        <v>0</v>
      </c>
      <c r="N175" s="144">
        <f t="shared" si="21"/>
        <v>0</v>
      </c>
      <c r="O175" s="144">
        <f t="shared" si="27"/>
        <v>0</v>
      </c>
      <c r="P175" s="563">
        <f t="shared" si="22"/>
        <v>0</v>
      </c>
      <c r="Q175" s="10"/>
      <c r="S175" s="49">
        <f t="shared" si="28"/>
        <v>0</v>
      </c>
      <c r="T175" s="49">
        <f t="shared" si="25"/>
        <v>0</v>
      </c>
      <c r="U175" s="49">
        <f t="shared" si="26"/>
        <v>0</v>
      </c>
    </row>
    <row r="176" spans="1:21" x14ac:dyDescent="0.2">
      <c r="A176" s="94">
        <f t="shared" si="10"/>
        <v>161</v>
      </c>
      <c r="B176" s="202">
        <f t="shared" si="20"/>
        <v>0</v>
      </c>
      <c r="C176" s="110"/>
      <c r="D176" s="181"/>
      <c r="E176" s="181"/>
      <c r="F176" s="4"/>
      <c r="G176" s="60"/>
      <c r="H176" s="102"/>
      <c r="I176" s="414"/>
      <c r="J176" s="600"/>
      <c r="K176" s="434" t="str">
        <f t="shared" si="23"/>
        <v xml:space="preserve"> </v>
      </c>
      <c r="L176" s="435"/>
      <c r="M176" s="355">
        <f t="shared" si="24"/>
        <v>0</v>
      </c>
      <c r="N176" s="144">
        <f t="shared" si="21"/>
        <v>0</v>
      </c>
      <c r="O176" s="144">
        <f t="shared" si="27"/>
        <v>0</v>
      </c>
      <c r="P176" s="563">
        <f t="shared" si="22"/>
        <v>0</v>
      </c>
      <c r="Q176" s="10"/>
      <c r="S176" s="49">
        <f t="shared" si="28"/>
        <v>0</v>
      </c>
      <c r="T176" s="49">
        <f t="shared" si="25"/>
        <v>0</v>
      </c>
      <c r="U176" s="49">
        <f t="shared" si="26"/>
        <v>0</v>
      </c>
    </row>
    <row r="177" spans="1:21" x14ac:dyDescent="0.2">
      <c r="A177" s="94">
        <f t="shared" si="10"/>
        <v>162</v>
      </c>
      <c r="B177" s="202">
        <f t="shared" si="20"/>
        <v>0</v>
      </c>
      <c r="C177" s="110"/>
      <c r="D177" s="181"/>
      <c r="E177" s="181"/>
      <c r="F177" s="4"/>
      <c r="G177" s="60"/>
      <c r="H177" s="102"/>
      <c r="I177" s="414"/>
      <c r="J177" s="600"/>
      <c r="K177" s="434" t="str">
        <f t="shared" si="23"/>
        <v xml:space="preserve"> </v>
      </c>
      <c r="L177" s="435"/>
      <c r="M177" s="355">
        <f t="shared" si="24"/>
        <v>0</v>
      </c>
      <c r="N177" s="144">
        <f t="shared" si="21"/>
        <v>0</v>
      </c>
      <c r="O177" s="144">
        <f t="shared" si="27"/>
        <v>0</v>
      </c>
      <c r="P177" s="563">
        <f t="shared" si="22"/>
        <v>0</v>
      </c>
      <c r="Q177" s="10"/>
      <c r="S177" s="49">
        <f t="shared" si="28"/>
        <v>0</v>
      </c>
      <c r="T177" s="49">
        <f t="shared" si="25"/>
        <v>0</v>
      </c>
      <c r="U177" s="49">
        <f t="shared" si="26"/>
        <v>0</v>
      </c>
    </row>
    <row r="178" spans="1:21" x14ac:dyDescent="0.2">
      <c r="A178" s="94">
        <f t="shared" si="10"/>
        <v>163</v>
      </c>
      <c r="B178" s="202">
        <f t="shared" si="20"/>
        <v>0</v>
      </c>
      <c r="C178" s="110"/>
      <c r="D178" s="181"/>
      <c r="E178" s="181"/>
      <c r="F178" s="4"/>
      <c r="G178" s="60"/>
      <c r="H178" s="102"/>
      <c r="I178" s="414"/>
      <c r="J178" s="600"/>
      <c r="K178" s="434" t="str">
        <f t="shared" si="23"/>
        <v xml:space="preserve"> </v>
      </c>
      <c r="L178" s="435"/>
      <c r="M178" s="355">
        <f t="shared" si="24"/>
        <v>0</v>
      </c>
      <c r="N178" s="144">
        <f t="shared" si="21"/>
        <v>0</v>
      </c>
      <c r="O178" s="144">
        <f t="shared" si="27"/>
        <v>0</v>
      </c>
      <c r="P178" s="563">
        <f t="shared" si="22"/>
        <v>0</v>
      </c>
      <c r="Q178" s="10"/>
      <c r="S178" s="49">
        <f t="shared" si="28"/>
        <v>0</v>
      </c>
      <c r="T178" s="49">
        <f t="shared" si="25"/>
        <v>0</v>
      </c>
      <c r="U178" s="49">
        <f t="shared" si="26"/>
        <v>0</v>
      </c>
    </row>
    <row r="179" spans="1:21" x14ac:dyDescent="0.2">
      <c r="A179" s="94">
        <f t="shared" si="10"/>
        <v>164</v>
      </c>
      <c r="B179" s="202">
        <f t="shared" si="20"/>
        <v>0</v>
      </c>
      <c r="C179" s="110"/>
      <c r="D179" s="181"/>
      <c r="E179" s="181"/>
      <c r="F179" s="4"/>
      <c r="G179" s="60"/>
      <c r="H179" s="102"/>
      <c r="I179" s="414"/>
      <c r="J179" s="600"/>
      <c r="K179" s="434" t="str">
        <f t="shared" si="23"/>
        <v xml:space="preserve"> </v>
      </c>
      <c r="L179" s="435"/>
      <c r="M179" s="355">
        <f t="shared" si="24"/>
        <v>0</v>
      </c>
      <c r="N179" s="144">
        <f t="shared" si="21"/>
        <v>0</v>
      </c>
      <c r="O179" s="144">
        <f t="shared" si="27"/>
        <v>0</v>
      </c>
      <c r="P179" s="563">
        <f t="shared" si="22"/>
        <v>0</v>
      </c>
      <c r="Q179" s="10"/>
      <c r="S179" s="49">
        <f t="shared" si="28"/>
        <v>0</v>
      </c>
      <c r="T179" s="49">
        <f t="shared" si="25"/>
        <v>0</v>
      </c>
      <c r="U179" s="49">
        <f t="shared" si="26"/>
        <v>0</v>
      </c>
    </row>
    <row r="180" spans="1:21" x14ac:dyDescent="0.2">
      <c r="A180" s="94">
        <f t="shared" si="10"/>
        <v>165</v>
      </c>
      <c r="B180" s="202">
        <f t="shared" si="20"/>
        <v>0</v>
      </c>
      <c r="C180" s="110"/>
      <c r="D180" s="181"/>
      <c r="E180" s="181"/>
      <c r="F180" s="4"/>
      <c r="G180" s="60"/>
      <c r="H180" s="102"/>
      <c r="I180" s="414"/>
      <c r="J180" s="600"/>
      <c r="K180" s="434" t="str">
        <f t="shared" si="23"/>
        <v xml:space="preserve"> </v>
      </c>
      <c r="L180" s="435"/>
      <c r="M180" s="355">
        <f t="shared" si="24"/>
        <v>0</v>
      </c>
      <c r="N180" s="144">
        <f t="shared" si="21"/>
        <v>0</v>
      </c>
      <c r="O180" s="144">
        <f t="shared" si="27"/>
        <v>0</v>
      </c>
      <c r="P180" s="563">
        <f t="shared" si="22"/>
        <v>0</v>
      </c>
      <c r="Q180" s="10"/>
      <c r="S180" s="49">
        <f t="shared" si="28"/>
        <v>0</v>
      </c>
      <c r="T180" s="49">
        <f t="shared" si="25"/>
        <v>0</v>
      </c>
      <c r="U180" s="49">
        <f t="shared" si="26"/>
        <v>0</v>
      </c>
    </row>
    <row r="181" spans="1:21" x14ac:dyDescent="0.2">
      <c r="A181" s="94">
        <f t="shared" si="10"/>
        <v>166</v>
      </c>
      <c r="B181" s="202">
        <f t="shared" si="20"/>
        <v>0</v>
      </c>
      <c r="C181" s="110"/>
      <c r="D181" s="181"/>
      <c r="E181" s="181"/>
      <c r="F181" s="4"/>
      <c r="G181" s="60"/>
      <c r="H181" s="102"/>
      <c r="I181" s="414"/>
      <c r="J181" s="600"/>
      <c r="K181" s="434" t="str">
        <f t="shared" si="23"/>
        <v xml:space="preserve"> </v>
      </c>
      <c r="L181" s="435"/>
      <c r="M181" s="355">
        <f t="shared" si="24"/>
        <v>0</v>
      </c>
      <c r="N181" s="144">
        <f t="shared" si="21"/>
        <v>0</v>
      </c>
      <c r="O181" s="144">
        <f t="shared" si="27"/>
        <v>0</v>
      </c>
      <c r="P181" s="563">
        <f t="shared" si="22"/>
        <v>0</v>
      </c>
      <c r="Q181" s="10"/>
      <c r="S181" s="49">
        <f t="shared" si="28"/>
        <v>0</v>
      </c>
      <c r="T181" s="49">
        <f t="shared" si="25"/>
        <v>0</v>
      </c>
      <c r="U181" s="49">
        <f t="shared" si="26"/>
        <v>0</v>
      </c>
    </row>
    <row r="182" spans="1:21" x14ac:dyDescent="0.2">
      <c r="A182" s="94">
        <f t="shared" si="10"/>
        <v>167</v>
      </c>
      <c r="B182" s="202">
        <f t="shared" si="20"/>
        <v>0</v>
      </c>
      <c r="C182" s="110"/>
      <c r="D182" s="181"/>
      <c r="E182" s="181"/>
      <c r="F182" s="4"/>
      <c r="G182" s="60"/>
      <c r="H182" s="102"/>
      <c r="I182" s="414"/>
      <c r="J182" s="600"/>
      <c r="K182" s="434" t="str">
        <f t="shared" si="23"/>
        <v xml:space="preserve"> </v>
      </c>
      <c r="L182" s="435"/>
      <c r="M182" s="355">
        <f t="shared" si="24"/>
        <v>0</v>
      </c>
      <c r="N182" s="144">
        <f t="shared" si="21"/>
        <v>0</v>
      </c>
      <c r="O182" s="144">
        <f t="shared" si="27"/>
        <v>0</v>
      </c>
      <c r="P182" s="563">
        <f t="shared" si="22"/>
        <v>0</v>
      </c>
      <c r="Q182" s="10"/>
      <c r="S182" s="49">
        <f t="shared" si="28"/>
        <v>0</v>
      </c>
      <c r="T182" s="49">
        <f t="shared" si="25"/>
        <v>0</v>
      </c>
      <c r="U182" s="49">
        <f t="shared" si="26"/>
        <v>0</v>
      </c>
    </row>
    <row r="183" spans="1:21" x14ac:dyDescent="0.2">
      <c r="A183" s="94">
        <f t="shared" si="10"/>
        <v>168</v>
      </c>
      <c r="B183" s="202">
        <f t="shared" si="20"/>
        <v>0</v>
      </c>
      <c r="C183" s="110"/>
      <c r="D183" s="181"/>
      <c r="E183" s="181"/>
      <c r="F183" s="4"/>
      <c r="G183" s="60"/>
      <c r="H183" s="102"/>
      <c r="I183" s="414"/>
      <c r="J183" s="600"/>
      <c r="K183" s="434" t="str">
        <f t="shared" si="23"/>
        <v xml:space="preserve"> </v>
      </c>
      <c r="L183" s="435"/>
      <c r="M183" s="355">
        <f t="shared" si="24"/>
        <v>0</v>
      </c>
      <c r="N183" s="144">
        <f t="shared" si="21"/>
        <v>0</v>
      </c>
      <c r="O183" s="144">
        <f t="shared" si="27"/>
        <v>0</v>
      </c>
      <c r="P183" s="563">
        <f t="shared" si="22"/>
        <v>0</v>
      </c>
      <c r="Q183" s="10"/>
      <c r="S183" s="49">
        <f t="shared" si="28"/>
        <v>0</v>
      </c>
      <c r="T183" s="49">
        <f t="shared" si="25"/>
        <v>0</v>
      </c>
      <c r="U183" s="49">
        <f t="shared" si="26"/>
        <v>0</v>
      </c>
    </row>
    <row r="184" spans="1:21" x14ac:dyDescent="0.2">
      <c r="A184" s="94">
        <f t="shared" si="10"/>
        <v>169</v>
      </c>
      <c r="B184" s="202">
        <f t="shared" si="20"/>
        <v>0</v>
      </c>
      <c r="C184" s="110"/>
      <c r="D184" s="181"/>
      <c r="E184" s="181"/>
      <c r="F184" s="4"/>
      <c r="G184" s="60"/>
      <c r="H184" s="102"/>
      <c r="I184" s="414"/>
      <c r="J184" s="600"/>
      <c r="K184" s="434" t="str">
        <f t="shared" si="23"/>
        <v xml:space="preserve"> </v>
      </c>
      <c r="L184" s="435"/>
      <c r="M184" s="355">
        <f t="shared" si="24"/>
        <v>0</v>
      </c>
      <c r="N184" s="144">
        <f t="shared" si="21"/>
        <v>0</v>
      </c>
      <c r="O184" s="144">
        <f t="shared" si="27"/>
        <v>0</v>
      </c>
      <c r="P184" s="563">
        <f t="shared" si="22"/>
        <v>0</v>
      </c>
      <c r="Q184" s="10"/>
      <c r="S184" s="49">
        <f t="shared" si="28"/>
        <v>0</v>
      </c>
      <c r="T184" s="49">
        <f t="shared" si="25"/>
        <v>0</v>
      </c>
      <c r="U184" s="49">
        <f t="shared" si="26"/>
        <v>0</v>
      </c>
    </row>
    <row r="185" spans="1:21" x14ac:dyDescent="0.2">
      <c r="A185" s="94">
        <f t="shared" si="10"/>
        <v>170</v>
      </c>
      <c r="B185" s="202">
        <f t="shared" si="20"/>
        <v>0</v>
      </c>
      <c r="C185" s="110"/>
      <c r="D185" s="181"/>
      <c r="E185" s="181"/>
      <c r="F185" s="4"/>
      <c r="G185" s="60"/>
      <c r="H185" s="102"/>
      <c r="I185" s="414"/>
      <c r="J185" s="600"/>
      <c r="K185" s="434" t="str">
        <f t="shared" si="23"/>
        <v xml:space="preserve"> </v>
      </c>
      <c r="L185" s="435"/>
      <c r="M185" s="355">
        <f t="shared" si="24"/>
        <v>0</v>
      </c>
      <c r="N185" s="144">
        <f t="shared" si="21"/>
        <v>0</v>
      </c>
      <c r="O185" s="144">
        <f t="shared" si="27"/>
        <v>0</v>
      </c>
      <c r="P185" s="563">
        <f t="shared" si="22"/>
        <v>0</v>
      </c>
      <c r="Q185" s="10"/>
      <c r="S185" s="49">
        <f t="shared" si="28"/>
        <v>0</v>
      </c>
      <c r="T185" s="49">
        <f t="shared" si="25"/>
        <v>0</v>
      </c>
      <c r="U185" s="49">
        <f t="shared" si="26"/>
        <v>0</v>
      </c>
    </row>
    <row r="186" spans="1:21" x14ac:dyDescent="0.2">
      <c r="A186" s="94">
        <f t="shared" si="10"/>
        <v>171</v>
      </c>
      <c r="B186" s="202">
        <f t="shared" si="20"/>
        <v>0</v>
      </c>
      <c r="C186" s="110"/>
      <c r="D186" s="181"/>
      <c r="E186" s="181"/>
      <c r="F186" s="4"/>
      <c r="G186" s="60"/>
      <c r="H186" s="102"/>
      <c r="I186" s="414"/>
      <c r="J186" s="600"/>
      <c r="K186" s="434" t="str">
        <f t="shared" si="23"/>
        <v xml:space="preserve"> </v>
      </c>
      <c r="L186" s="435"/>
      <c r="M186" s="355">
        <f t="shared" si="24"/>
        <v>0</v>
      </c>
      <c r="N186" s="144">
        <f t="shared" si="21"/>
        <v>0</v>
      </c>
      <c r="O186" s="144">
        <f t="shared" si="27"/>
        <v>0</v>
      </c>
      <c r="P186" s="563">
        <f t="shared" si="22"/>
        <v>0</v>
      </c>
      <c r="Q186" s="10"/>
      <c r="S186" s="49">
        <f t="shared" si="28"/>
        <v>0</v>
      </c>
      <c r="T186" s="49">
        <f t="shared" si="25"/>
        <v>0</v>
      </c>
      <c r="U186" s="49">
        <f t="shared" si="26"/>
        <v>0</v>
      </c>
    </row>
    <row r="187" spans="1:21" x14ac:dyDescent="0.2">
      <c r="A187" s="94">
        <f t="shared" si="10"/>
        <v>172</v>
      </c>
      <c r="B187" s="202">
        <f t="shared" si="20"/>
        <v>0</v>
      </c>
      <c r="C187" s="110"/>
      <c r="D187" s="181"/>
      <c r="E187" s="181"/>
      <c r="F187" s="4"/>
      <c r="G187" s="60"/>
      <c r="H187" s="102"/>
      <c r="I187" s="414"/>
      <c r="J187" s="600"/>
      <c r="K187" s="434" t="str">
        <f t="shared" si="23"/>
        <v xml:space="preserve"> </v>
      </c>
      <c r="L187" s="435"/>
      <c r="M187" s="355">
        <f t="shared" si="24"/>
        <v>0</v>
      </c>
      <c r="N187" s="144">
        <f t="shared" si="21"/>
        <v>0</v>
      </c>
      <c r="O187" s="144">
        <f t="shared" si="27"/>
        <v>0</v>
      </c>
      <c r="P187" s="563">
        <f t="shared" si="22"/>
        <v>0</v>
      </c>
      <c r="Q187" s="10"/>
      <c r="S187" s="49">
        <f t="shared" si="28"/>
        <v>0</v>
      </c>
      <c r="T187" s="49">
        <f t="shared" si="25"/>
        <v>0</v>
      </c>
      <c r="U187" s="49">
        <f t="shared" si="26"/>
        <v>0</v>
      </c>
    </row>
    <row r="188" spans="1:21" x14ac:dyDescent="0.2">
      <c r="A188" s="94">
        <f t="shared" si="10"/>
        <v>173</v>
      </c>
      <c r="B188" s="202">
        <f t="shared" si="20"/>
        <v>0</v>
      </c>
      <c r="C188" s="110"/>
      <c r="D188" s="181"/>
      <c r="E188" s="181"/>
      <c r="F188" s="4"/>
      <c r="G188" s="60"/>
      <c r="H188" s="102"/>
      <c r="I188" s="414"/>
      <c r="J188" s="600"/>
      <c r="K188" s="434" t="str">
        <f t="shared" si="23"/>
        <v xml:space="preserve"> </v>
      </c>
      <c r="L188" s="435"/>
      <c r="M188" s="355">
        <f t="shared" si="24"/>
        <v>0</v>
      </c>
      <c r="N188" s="144">
        <f t="shared" si="21"/>
        <v>0</v>
      </c>
      <c r="O188" s="144">
        <f t="shared" si="27"/>
        <v>0</v>
      </c>
      <c r="P188" s="563">
        <f t="shared" si="22"/>
        <v>0</v>
      </c>
      <c r="Q188" s="10"/>
      <c r="S188" s="49">
        <f t="shared" si="28"/>
        <v>0</v>
      </c>
      <c r="T188" s="49">
        <f t="shared" si="25"/>
        <v>0</v>
      </c>
      <c r="U188" s="49">
        <f t="shared" si="26"/>
        <v>0</v>
      </c>
    </row>
    <row r="189" spans="1:21" x14ac:dyDescent="0.2">
      <c r="A189" s="94">
        <f t="shared" si="10"/>
        <v>174</v>
      </c>
      <c r="B189" s="202">
        <f t="shared" si="20"/>
        <v>0</v>
      </c>
      <c r="C189" s="110"/>
      <c r="D189" s="181"/>
      <c r="E189" s="181"/>
      <c r="F189" s="4"/>
      <c r="G189" s="60"/>
      <c r="H189" s="102"/>
      <c r="I189" s="414"/>
      <c r="J189" s="600"/>
      <c r="K189" s="434" t="str">
        <f t="shared" si="23"/>
        <v xml:space="preserve"> </v>
      </c>
      <c r="L189" s="435"/>
      <c r="M189" s="355">
        <f t="shared" si="24"/>
        <v>0</v>
      </c>
      <c r="N189" s="144">
        <f t="shared" si="21"/>
        <v>0</v>
      </c>
      <c r="O189" s="144">
        <f t="shared" si="27"/>
        <v>0</v>
      </c>
      <c r="P189" s="563">
        <f t="shared" si="22"/>
        <v>0</v>
      </c>
      <c r="Q189" s="10"/>
      <c r="S189" s="49">
        <f t="shared" si="28"/>
        <v>0</v>
      </c>
      <c r="T189" s="49">
        <f t="shared" si="25"/>
        <v>0</v>
      </c>
      <c r="U189" s="49">
        <f t="shared" si="26"/>
        <v>0</v>
      </c>
    </row>
    <row r="190" spans="1:21" x14ac:dyDescent="0.2">
      <c r="A190" s="94">
        <f t="shared" si="10"/>
        <v>175</v>
      </c>
      <c r="B190" s="202">
        <f t="shared" si="20"/>
        <v>0</v>
      </c>
      <c r="C190" s="110"/>
      <c r="D190" s="181"/>
      <c r="E190" s="181"/>
      <c r="F190" s="4"/>
      <c r="G190" s="60"/>
      <c r="H190" s="102"/>
      <c r="I190" s="414"/>
      <c r="J190" s="600"/>
      <c r="K190" s="434" t="str">
        <f t="shared" si="23"/>
        <v xml:space="preserve"> </v>
      </c>
      <c r="L190" s="435"/>
      <c r="M190" s="355">
        <f t="shared" si="24"/>
        <v>0</v>
      </c>
      <c r="N190" s="144">
        <f t="shared" si="21"/>
        <v>0</v>
      </c>
      <c r="O190" s="144">
        <f t="shared" si="27"/>
        <v>0</v>
      </c>
      <c r="P190" s="563">
        <f t="shared" si="22"/>
        <v>0</v>
      </c>
      <c r="Q190" s="10"/>
      <c r="S190" s="49">
        <f t="shared" si="28"/>
        <v>0</v>
      </c>
      <c r="T190" s="49">
        <f t="shared" si="25"/>
        <v>0</v>
      </c>
      <c r="U190" s="49">
        <f t="shared" si="26"/>
        <v>0</v>
      </c>
    </row>
    <row r="191" spans="1:21" x14ac:dyDescent="0.2">
      <c r="A191" s="94">
        <f t="shared" si="10"/>
        <v>176</v>
      </c>
      <c r="B191" s="202">
        <f t="shared" si="20"/>
        <v>0</v>
      </c>
      <c r="C191" s="110"/>
      <c r="D191" s="181"/>
      <c r="E191" s="181"/>
      <c r="F191" s="4"/>
      <c r="G191" s="60"/>
      <c r="H191" s="102"/>
      <c r="I191" s="414"/>
      <c r="J191" s="600"/>
      <c r="K191" s="434" t="str">
        <f t="shared" si="23"/>
        <v xml:space="preserve"> </v>
      </c>
      <c r="L191" s="435"/>
      <c r="M191" s="355">
        <f t="shared" si="24"/>
        <v>0</v>
      </c>
      <c r="N191" s="144">
        <f t="shared" si="21"/>
        <v>0</v>
      </c>
      <c r="O191" s="144">
        <f t="shared" si="27"/>
        <v>0</v>
      </c>
      <c r="P191" s="563">
        <f t="shared" si="22"/>
        <v>0</v>
      </c>
      <c r="Q191" s="10"/>
      <c r="S191" s="49">
        <f t="shared" si="28"/>
        <v>0</v>
      </c>
      <c r="T191" s="49">
        <f t="shared" si="25"/>
        <v>0</v>
      </c>
      <c r="U191" s="49">
        <f t="shared" si="26"/>
        <v>0</v>
      </c>
    </row>
    <row r="192" spans="1:21" x14ac:dyDescent="0.2">
      <c r="A192" s="94">
        <f t="shared" si="10"/>
        <v>177</v>
      </c>
      <c r="B192" s="202">
        <f t="shared" si="20"/>
        <v>0</v>
      </c>
      <c r="C192" s="110"/>
      <c r="D192" s="181"/>
      <c r="E192" s="181"/>
      <c r="F192" s="4"/>
      <c r="G192" s="60"/>
      <c r="H192" s="102"/>
      <c r="I192" s="414"/>
      <c r="J192" s="600"/>
      <c r="K192" s="434" t="str">
        <f t="shared" si="23"/>
        <v xml:space="preserve"> </v>
      </c>
      <c r="L192" s="435"/>
      <c r="M192" s="355">
        <f t="shared" si="24"/>
        <v>0</v>
      </c>
      <c r="N192" s="144">
        <f t="shared" si="21"/>
        <v>0</v>
      </c>
      <c r="O192" s="144">
        <f t="shared" si="27"/>
        <v>0</v>
      </c>
      <c r="P192" s="563">
        <f t="shared" si="22"/>
        <v>0</v>
      </c>
      <c r="Q192" s="10"/>
      <c r="S192" s="49">
        <f t="shared" si="28"/>
        <v>0</v>
      </c>
      <c r="T192" s="49">
        <f t="shared" si="25"/>
        <v>0</v>
      </c>
      <c r="U192" s="49">
        <f t="shared" si="26"/>
        <v>0</v>
      </c>
    </row>
    <row r="193" spans="1:21" x14ac:dyDescent="0.2">
      <c r="A193" s="94">
        <f t="shared" si="10"/>
        <v>178</v>
      </c>
      <c r="B193" s="202">
        <f t="shared" si="20"/>
        <v>0</v>
      </c>
      <c r="C193" s="110"/>
      <c r="D193" s="181"/>
      <c r="E193" s="181"/>
      <c r="F193" s="4"/>
      <c r="G193" s="60"/>
      <c r="H193" s="102"/>
      <c r="I193" s="414"/>
      <c r="J193" s="600"/>
      <c r="K193" s="434" t="str">
        <f t="shared" si="23"/>
        <v xml:space="preserve"> </v>
      </c>
      <c r="L193" s="435"/>
      <c r="M193" s="355">
        <f t="shared" si="24"/>
        <v>0</v>
      </c>
      <c r="N193" s="144">
        <f t="shared" si="21"/>
        <v>0</v>
      </c>
      <c r="O193" s="144">
        <f t="shared" si="27"/>
        <v>0</v>
      </c>
      <c r="P193" s="563">
        <f t="shared" si="22"/>
        <v>0</v>
      </c>
      <c r="Q193" s="10"/>
      <c r="S193" s="49">
        <f t="shared" si="28"/>
        <v>0</v>
      </c>
      <c r="T193" s="49">
        <f t="shared" si="25"/>
        <v>0</v>
      </c>
      <c r="U193" s="49">
        <f t="shared" si="26"/>
        <v>0</v>
      </c>
    </row>
    <row r="194" spans="1:21" x14ac:dyDescent="0.2">
      <c r="A194" s="94">
        <f t="shared" si="10"/>
        <v>179</v>
      </c>
      <c r="B194" s="202">
        <f t="shared" si="20"/>
        <v>0</v>
      </c>
      <c r="C194" s="110"/>
      <c r="D194" s="181"/>
      <c r="E194" s="181"/>
      <c r="F194" s="4"/>
      <c r="G194" s="60"/>
      <c r="H194" s="102"/>
      <c r="I194" s="414"/>
      <c r="J194" s="600"/>
      <c r="K194" s="434" t="str">
        <f t="shared" si="23"/>
        <v xml:space="preserve"> </v>
      </c>
      <c r="L194" s="435"/>
      <c r="M194" s="355">
        <f t="shared" si="24"/>
        <v>0</v>
      </c>
      <c r="N194" s="144">
        <f t="shared" si="21"/>
        <v>0</v>
      </c>
      <c r="O194" s="144">
        <f t="shared" si="27"/>
        <v>0</v>
      </c>
      <c r="P194" s="563">
        <f t="shared" si="22"/>
        <v>0</v>
      </c>
      <c r="Q194" s="10"/>
      <c r="S194" s="49">
        <f t="shared" si="28"/>
        <v>0</v>
      </c>
      <c r="T194" s="49">
        <f t="shared" si="25"/>
        <v>0</v>
      </c>
      <c r="U194" s="49">
        <f t="shared" si="26"/>
        <v>0</v>
      </c>
    </row>
    <row r="195" spans="1:21" x14ac:dyDescent="0.2">
      <c r="A195" s="94">
        <f t="shared" si="10"/>
        <v>180</v>
      </c>
      <c r="B195" s="202">
        <f t="shared" si="20"/>
        <v>0</v>
      </c>
      <c r="C195" s="110"/>
      <c r="D195" s="181"/>
      <c r="E195" s="181"/>
      <c r="F195" s="4"/>
      <c r="G195" s="60"/>
      <c r="H195" s="102"/>
      <c r="I195" s="414"/>
      <c r="J195" s="600"/>
      <c r="K195" s="434" t="str">
        <f t="shared" si="23"/>
        <v xml:space="preserve"> </v>
      </c>
      <c r="L195" s="435"/>
      <c r="M195" s="355">
        <f t="shared" si="24"/>
        <v>0</v>
      </c>
      <c r="N195" s="144">
        <f t="shared" si="21"/>
        <v>0</v>
      </c>
      <c r="O195" s="144">
        <f t="shared" si="27"/>
        <v>0</v>
      </c>
      <c r="P195" s="563">
        <f t="shared" si="22"/>
        <v>0</v>
      </c>
      <c r="Q195" s="10"/>
      <c r="S195" s="49">
        <f t="shared" si="28"/>
        <v>0</v>
      </c>
      <c r="T195" s="49">
        <f t="shared" si="25"/>
        <v>0</v>
      </c>
      <c r="U195" s="49">
        <f t="shared" si="26"/>
        <v>0</v>
      </c>
    </row>
    <row r="196" spans="1:21" x14ac:dyDescent="0.2">
      <c r="A196" s="94">
        <f t="shared" si="10"/>
        <v>181</v>
      </c>
      <c r="B196" s="202">
        <f t="shared" si="20"/>
        <v>0</v>
      </c>
      <c r="C196" s="110"/>
      <c r="D196" s="181"/>
      <c r="E196" s="181"/>
      <c r="F196" s="4"/>
      <c r="G196" s="60"/>
      <c r="H196" s="102"/>
      <c r="I196" s="414"/>
      <c r="J196" s="600"/>
      <c r="K196" s="434" t="str">
        <f t="shared" si="23"/>
        <v xml:space="preserve"> </v>
      </c>
      <c r="L196" s="435"/>
      <c r="M196" s="355">
        <f t="shared" si="24"/>
        <v>0</v>
      </c>
      <c r="N196" s="144">
        <f t="shared" si="21"/>
        <v>0</v>
      </c>
      <c r="O196" s="144">
        <f t="shared" si="27"/>
        <v>0</v>
      </c>
      <c r="P196" s="563">
        <f t="shared" si="22"/>
        <v>0</v>
      </c>
      <c r="Q196" s="10"/>
      <c r="S196" s="49">
        <f t="shared" si="28"/>
        <v>0</v>
      </c>
      <c r="T196" s="49">
        <f t="shared" si="25"/>
        <v>0</v>
      </c>
      <c r="U196" s="49">
        <f t="shared" si="26"/>
        <v>0</v>
      </c>
    </row>
    <row r="197" spans="1:21" x14ac:dyDescent="0.2">
      <c r="A197" s="94">
        <f t="shared" si="10"/>
        <v>182</v>
      </c>
      <c r="B197" s="202">
        <f t="shared" si="20"/>
        <v>0</v>
      </c>
      <c r="C197" s="110"/>
      <c r="D197" s="181"/>
      <c r="E197" s="181"/>
      <c r="F197" s="4"/>
      <c r="G197" s="60"/>
      <c r="H197" s="102"/>
      <c r="I197" s="414"/>
      <c r="J197" s="600"/>
      <c r="K197" s="434" t="str">
        <f t="shared" si="23"/>
        <v xml:space="preserve"> </v>
      </c>
      <c r="L197" s="435"/>
      <c r="M197" s="355">
        <f t="shared" si="24"/>
        <v>0</v>
      </c>
      <c r="N197" s="144">
        <f t="shared" si="21"/>
        <v>0</v>
      </c>
      <c r="O197" s="144">
        <f t="shared" si="27"/>
        <v>0</v>
      </c>
      <c r="P197" s="563">
        <f t="shared" si="22"/>
        <v>0</v>
      </c>
      <c r="Q197" s="10"/>
      <c r="S197" s="49">
        <f t="shared" si="28"/>
        <v>0</v>
      </c>
      <c r="T197" s="49">
        <f t="shared" si="25"/>
        <v>0</v>
      </c>
      <c r="U197" s="49">
        <f t="shared" si="26"/>
        <v>0</v>
      </c>
    </row>
    <row r="198" spans="1:21" x14ac:dyDescent="0.2">
      <c r="A198" s="94">
        <f t="shared" si="10"/>
        <v>183</v>
      </c>
      <c r="B198" s="202">
        <f t="shared" si="20"/>
        <v>0</v>
      </c>
      <c r="C198" s="110"/>
      <c r="D198" s="181"/>
      <c r="E198" s="181"/>
      <c r="F198" s="4"/>
      <c r="G198" s="60"/>
      <c r="H198" s="102"/>
      <c r="I198" s="414"/>
      <c r="J198" s="600"/>
      <c r="K198" s="434" t="str">
        <f t="shared" si="23"/>
        <v xml:space="preserve"> </v>
      </c>
      <c r="L198" s="435"/>
      <c r="M198" s="355">
        <f t="shared" si="24"/>
        <v>0</v>
      </c>
      <c r="N198" s="144">
        <f t="shared" si="21"/>
        <v>0</v>
      </c>
      <c r="O198" s="144">
        <f t="shared" si="27"/>
        <v>0</v>
      </c>
      <c r="P198" s="563">
        <f t="shared" si="22"/>
        <v>0</v>
      </c>
      <c r="Q198" s="10"/>
      <c r="S198" s="49">
        <f t="shared" si="28"/>
        <v>0</v>
      </c>
      <c r="T198" s="49">
        <f t="shared" si="25"/>
        <v>0</v>
      </c>
      <c r="U198" s="49">
        <f t="shared" si="26"/>
        <v>0</v>
      </c>
    </row>
    <row r="199" spans="1:21" x14ac:dyDescent="0.2">
      <c r="A199" s="94">
        <f t="shared" si="10"/>
        <v>184</v>
      </c>
      <c r="B199" s="202">
        <f t="shared" si="20"/>
        <v>0</v>
      </c>
      <c r="C199" s="110"/>
      <c r="D199" s="181"/>
      <c r="E199" s="181"/>
      <c r="F199" s="4"/>
      <c r="G199" s="60"/>
      <c r="H199" s="102"/>
      <c r="I199" s="414"/>
      <c r="J199" s="600"/>
      <c r="K199" s="434" t="str">
        <f t="shared" si="23"/>
        <v xml:space="preserve"> </v>
      </c>
      <c r="L199" s="435"/>
      <c r="M199" s="355">
        <f t="shared" si="24"/>
        <v>0</v>
      </c>
      <c r="N199" s="144">
        <f t="shared" si="21"/>
        <v>0</v>
      </c>
      <c r="O199" s="144">
        <f t="shared" si="27"/>
        <v>0</v>
      </c>
      <c r="P199" s="563">
        <f t="shared" si="22"/>
        <v>0</v>
      </c>
      <c r="Q199" s="10"/>
      <c r="S199" s="49">
        <f t="shared" si="28"/>
        <v>0</v>
      </c>
      <c r="T199" s="49">
        <f t="shared" si="25"/>
        <v>0</v>
      </c>
      <c r="U199" s="49">
        <f t="shared" si="26"/>
        <v>0</v>
      </c>
    </row>
    <row r="200" spans="1:21" x14ac:dyDescent="0.2">
      <c r="A200" s="94">
        <f t="shared" si="10"/>
        <v>185</v>
      </c>
      <c r="B200" s="202">
        <f t="shared" si="20"/>
        <v>0</v>
      </c>
      <c r="C200" s="110"/>
      <c r="D200" s="181"/>
      <c r="E200" s="181"/>
      <c r="F200" s="4"/>
      <c r="G200" s="60"/>
      <c r="H200" s="102"/>
      <c r="I200" s="414"/>
      <c r="J200" s="600"/>
      <c r="K200" s="434" t="str">
        <f t="shared" si="23"/>
        <v xml:space="preserve"> </v>
      </c>
      <c r="L200" s="435"/>
      <c r="M200" s="355">
        <f t="shared" si="24"/>
        <v>0</v>
      </c>
      <c r="N200" s="144">
        <f t="shared" si="21"/>
        <v>0</v>
      </c>
      <c r="O200" s="144">
        <f t="shared" si="27"/>
        <v>0</v>
      </c>
      <c r="P200" s="563">
        <f t="shared" si="22"/>
        <v>0</v>
      </c>
      <c r="Q200" s="10"/>
      <c r="S200" s="49">
        <f t="shared" si="28"/>
        <v>0</v>
      </c>
      <c r="T200" s="49">
        <f t="shared" si="25"/>
        <v>0</v>
      </c>
      <c r="U200" s="49">
        <f t="shared" si="26"/>
        <v>0</v>
      </c>
    </row>
    <row r="201" spans="1:21" x14ac:dyDescent="0.2">
      <c r="A201" s="94">
        <f t="shared" si="10"/>
        <v>186</v>
      </c>
      <c r="B201" s="202">
        <f t="shared" si="20"/>
        <v>0</v>
      </c>
      <c r="C201" s="110"/>
      <c r="D201" s="181"/>
      <c r="E201" s="181"/>
      <c r="F201" s="4"/>
      <c r="G201" s="60"/>
      <c r="H201" s="102"/>
      <c r="I201" s="414"/>
      <c r="J201" s="600"/>
      <c r="K201" s="434" t="str">
        <f t="shared" si="23"/>
        <v xml:space="preserve"> </v>
      </c>
      <c r="L201" s="435"/>
      <c r="M201" s="355">
        <f t="shared" si="24"/>
        <v>0</v>
      </c>
      <c r="N201" s="144">
        <f t="shared" si="21"/>
        <v>0</v>
      </c>
      <c r="O201" s="144">
        <f t="shared" si="27"/>
        <v>0</v>
      </c>
      <c r="P201" s="563">
        <f t="shared" si="22"/>
        <v>0</v>
      </c>
      <c r="Q201" s="10"/>
      <c r="S201" s="49">
        <f t="shared" si="28"/>
        <v>0</v>
      </c>
      <c r="T201" s="49">
        <f t="shared" si="25"/>
        <v>0</v>
      </c>
      <c r="U201" s="49">
        <f t="shared" si="26"/>
        <v>0</v>
      </c>
    </row>
    <row r="202" spans="1:21" x14ac:dyDescent="0.2">
      <c r="A202" s="94">
        <f t="shared" si="10"/>
        <v>187</v>
      </c>
      <c r="B202" s="202">
        <f t="shared" si="20"/>
        <v>0</v>
      </c>
      <c r="C202" s="110"/>
      <c r="D202" s="181"/>
      <c r="E202" s="181"/>
      <c r="F202" s="4"/>
      <c r="G202" s="60"/>
      <c r="H202" s="102"/>
      <c r="I202" s="414"/>
      <c r="J202" s="600"/>
      <c r="K202" s="434" t="str">
        <f t="shared" si="23"/>
        <v xml:space="preserve"> </v>
      </c>
      <c r="L202" s="435"/>
      <c r="M202" s="355">
        <f t="shared" si="24"/>
        <v>0</v>
      </c>
      <c r="N202" s="144">
        <f t="shared" si="21"/>
        <v>0</v>
      </c>
      <c r="O202" s="144">
        <f t="shared" si="27"/>
        <v>0</v>
      </c>
      <c r="P202" s="563">
        <f t="shared" si="22"/>
        <v>0</v>
      </c>
      <c r="Q202" s="10"/>
      <c r="S202" s="49">
        <f t="shared" si="28"/>
        <v>0</v>
      </c>
      <c r="T202" s="49">
        <f t="shared" si="25"/>
        <v>0</v>
      </c>
      <c r="U202" s="49">
        <f t="shared" si="26"/>
        <v>0</v>
      </c>
    </row>
    <row r="203" spans="1:21" x14ac:dyDescent="0.2">
      <c r="A203" s="94">
        <f t="shared" si="10"/>
        <v>188</v>
      </c>
      <c r="B203" s="202">
        <f t="shared" si="20"/>
        <v>0</v>
      </c>
      <c r="C203" s="110"/>
      <c r="D203" s="181"/>
      <c r="E203" s="181"/>
      <c r="F203" s="4"/>
      <c r="G203" s="60"/>
      <c r="H203" s="102"/>
      <c r="I203" s="414"/>
      <c r="J203" s="600"/>
      <c r="K203" s="434" t="str">
        <f t="shared" si="23"/>
        <v xml:space="preserve"> </v>
      </c>
      <c r="L203" s="435"/>
      <c r="M203" s="355">
        <f t="shared" si="24"/>
        <v>0</v>
      </c>
      <c r="N203" s="144">
        <f t="shared" si="21"/>
        <v>0</v>
      </c>
      <c r="O203" s="144">
        <f t="shared" si="27"/>
        <v>0</v>
      </c>
      <c r="P203" s="563">
        <f t="shared" si="22"/>
        <v>0</v>
      </c>
      <c r="Q203" s="10"/>
      <c r="S203" s="49">
        <f t="shared" si="28"/>
        <v>0</v>
      </c>
      <c r="T203" s="49">
        <f t="shared" si="25"/>
        <v>0</v>
      </c>
      <c r="U203" s="49">
        <f t="shared" si="26"/>
        <v>0</v>
      </c>
    </row>
    <row r="204" spans="1:21" x14ac:dyDescent="0.2">
      <c r="A204" s="94">
        <f t="shared" si="10"/>
        <v>189</v>
      </c>
      <c r="B204" s="202">
        <f t="shared" si="20"/>
        <v>0</v>
      </c>
      <c r="C204" s="110"/>
      <c r="D204" s="181"/>
      <c r="E204" s="181"/>
      <c r="F204" s="4"/>
      <c r="G204" s="60"/>
      <c r="H204" s="102"/>
      <c r="I204" s="414"/>
      <c r="J204" s="600"/>
      <c r="K204" s="434" t="str">
        <f t="shared" si="23"/>
        <v xml:space="preserve"> </v>
      </c>
      <c r="L204" s="435"/>
      <c r="M204" s="355">
        <f t="shared" si="24"/>
        <v>0</v>
      </c>
      <c r="N204" s="144">
        <f t="shared" si="21"/>
        <v>0</v>
      </c>
      <c r="O204" s="144">
        <f t="shared" si="27"/>
        <v>0</v>
      </c>
      <c r="P204" s="563">
        <f t="shared" si="22"/>
        <v>0</v>
      </c>
      <c r="Q204" s="10"/>
      <c r="S204" s="49">
        <f t="shared" si="28"/>
        <v>0</v>
      </c>
      <c r="T204" s="49">
        <f t="shared" si="25"/>
        <v>0</v>
      </c>
      <c r="U204" s="49">
        <f t="shared" si="26"/>
        <v>0</v>
      </c>
    </row>
    <row r="205" spans="1:21" x14ac:dyDescent="0.2">
      <c r="A205" s="94">
        <f t="shared" si="10"/>
        <v>190</v>
      </c>
      <c r="B205" s="202">
        <f t="shared" si="20"/>
        <v>0</v>
      </c>
      <c r="C205" s="110"/>
      <c r="D205" s="181"/>
      <c r="E205" s="181"/>
      <c r="F205" s="4"/>
      <c r="G205" s="60"/>
      <c r="H205" s="102"/>
      <c r="I205" s="414"/>
      <c r="J205" s="600"/>
      <c r="K205" s="434" t="str">
        <f t="shared" si="23"/>
        <v xml:space="preserve"> </v>
      </c>
      <c r="L205" s="435"/>
      <c r="M205" s="355">
        <f t="shared" si="24"/>
        <v>0</v>
      </c>
      <c r="N205" s="144">
        <f t="shared" si="21"/>
        <v>0</v>
      </c>
      <c r="O205" s="144">
        <f t="shared" si="27"/>
        <v>0</v>
      </c>
      <c r="P205" s="563">
        <f t="shared" si="22"/>
        <v>0</v>
      </c>
      <c r="Q205" s="10"/>
      <c r="S205" s="49">
        <f t="shared" si="28"/>
        <v>0</v>
      </c>
      <c r="T205" s="49">
        <f t="shared" si="25"/>
        <v>0</v>
      </c>
      <c r="U205" s="49">
        <f t="shared" si="26"/>
        <v>0</v>
      </c>
    </row>
    <row r="206" spans="1:21" x14ac:dyDescent="0.2">
      <c r="A206" s="94">
        <f t="shared" si="10"/>
        <v>191</v>
      </c>
      <c r="B206" s="202">
        <f t="shared" si="20"/>
        <v>0</v>
      </c>
      <c r="C206" s="110"/>
      <c r="D206" s="181"/>
      <c r="E206" s="181"/>
      <c r="F206" s="4"/>
      <c r="G206" s="60"/>
      <c r="H206" s="102"/>
      <c r="I206" s="414"/>
      <c r="J206" s="600"/>
      <c r="K206" s="434" t="str">
        <f t="shared" si="23"/>
        <v xml:space="preserve"> </v>
      </c>
      <c r="L206" s="435"/>
      <c r="M206" s="355">
        <f t="shared" si="24"/>
        <v>0</v>
      </c>
      <c r="N206" s="144">
        <f t="shared" si="21"/>
        <v>0</v>
      </c>
      <c r="O206" s="144">
        <f t="shared" si="27"/>
        <v>0</v>
      </c>
      <c r="P206" s="563">
        <f t="shared" si="22"/>
        <v>0</v>
      </c>
      <c r="Q206" s="10"/>
      <c r="S206" s="49">
        <f t="shared" si="28"/>
        <v>0</v>
      </c>
      <c r="T206" s="49">
        <f t="shared" si="25"/>
        <v>0</v>
      </c>
      <c r="U206" s="49">
        <f t="shared" si="26"/>
        <v>0</v>
      </c>
    </row>
    <row r="207" spans="1:21" x14ac:dyDescent="0.2">
      <c r="A207" s="94">
        <f t="shared" si="10"/>
        <v>192</v>
      </c>
      <c r="B207" s="202">
        <f t="shared" si="20"/>
        <v>0</v>
      </c>
      <c r="C207" s="110"/>
      <c r="D207" s="181"/>
      <c r="E207" s="181"/>
      <c r="F207" s="4"/>
      <c r="G207" s="60"/>
      <c r="H207" s="102"/>
      <c r="I207" s="414"/>
      <c r="J207" s="600"/>
      <c r="K207" s="434" t="str">
        <f t="shared" si="23"/>
        <v xml:space="preserve"> </v>
      </c>
      <c r="L207" s="435"/>
      <c r="M207" s="355">
        <f t="shared" si="24"/>
        <v>0</v>
      </c>
      <c r="N207" s="144">
        <f t="shared" si="21"/>
        <v>0</v>
      </c>
      <c r="O207" s="144">
        <f t="shared" si="27"/>
        <v>0</v>
      </c>
      <c r="P207" s="563">
        <f t="shared" si="22"/>
        <v>0</v>
      </c>
      <c r="Q207" s="10"/>
      <c r="S207" s="49">
        <f t="shared" si="28"/>
        <v>0</v>
      </c>
      <c r="T207" s="49">
        <f t="shared" si="25"/>
        <v>0</v>
      </c>
      <c r="U207" s="49">
        <f t="shared" si="26"/>
        <v>0</v>
      </c>
    </row>
    <row r="208" spans="1:21" x14ac:dyDescent="0.2">
      <c r="A208" s="94">
        <f t="shared" si="10"/>
        <v>193</v>
      </c>
      <c r="B208" s="202">
        <f t="shared" ref="B208:B326" si="29">IF(ISBLANK(E208),0,VLOOKUP(TRIM(E208),AllVarieties,4,FALSE))</f>
        <v>0</v>
      </c>
      <c r="C208" s="110"/>
      <c r="D208" s="181"/>
      <c r="E208" s="181"/>
      <c r="F208" s="4"/>
      <c r="G208" s="60"/>
      <c r="H208" s="102"/>
      <c r="I208" s="414"/>
      <c r="J208" s="600"/>
      <c r="K208" s="434" t="str">
        <f t="shared" si="23"/>
        <v xml:space="preserve"> </v>
      </c>
      <c r="L208" s="435"/>
      <c r="M208" s="355">
        <f t="shared" si="24"/>
        <v>0</v>
      </c>
      <c r="N208" s="144">
        <f t="shared" ref="N208:N326" si="30">IF(F208&lt;1,0,IF(F208&gt;17,0,VLOOKUP(VALUE(B208),T10Value,VALUE(F208)+1,FALSE)))</f>
        <v>0</v>
      </c>
      <c r="O208" s="144">
        <f t="shared" si="27"/>
        <v>0</v>
      </c>
      <c r="P208" s="563">
        <f t="shared" ref="P208:P326" si="31">+O208*PDArate</f>
        <v>0</v>
      </c>
      <c r="Q208" s="10"/>
      <c r="S208" s="49">
        <f t="shared" si="28"/>
        <v>0</v>
      </c>
      <c r="T208" s="49">
        <f t="shared" si="25"/>
        <v>0</v>
      </c>
      <c r="U208" s="49">
        <f t="shared" si="26"/>
        <v>0</v>
      </c>
    </row>
    <row r="209" spans="1:21" x14ac:dyDescent="0.2">
      <c r="A209" s="94">
        <f t="shared" si="10"/>
        <v>194</v>
      </c>
      <c r="B209" s="202">
        <f t="shared" si="29"/>
        <v>0</v>
      </c>
      <c r="C209" s="110"/>
      <c r="D209" s="181"/>
      <c r="E209" s="181"/>
      <c r="F209" s="4"/>
      <c r="G209" s="60"/>
      <c r="H209" s="102"/>
      <c r="I209" s="414"/>
      <c r="J209" s="600"/>
      <c r="K209" s="434" t="str">
        <f t="shared" ref="K209:K326" si="32">IF(+I209 +J209 =1, " ", IF(+I209+J209=0,IF(G209&gt;0, "Grown by you.", " "),"ERROR "))</f>
        <v xml:space="preserve"> </v>
      </c>
      <c r="L209" s="435"/>
      <c r="M209" s="355">
        <f t="shared" ref="M209:M326" si="33">IF(+I209+J209=0,IF(G209&gt;0, +G209, 0),0)</f>
        <v>0</v>
      </c>
      <c r="N209" s="144">
        <f t="shared" si="30"/>
        <v>0</v>
      </c>
      <c r="O209" s="144">
        <f t="shared" si="27"/>
        <v>0</v>
      </c>
      <c r="P209" s="563">
        <f t="shared" si="31"/>
        <v>0</v>
      </c>
      <c r="Q209" s="10"/>
      <c r="S209" s="49">
        <f t="shared" si="28"/>
        <v>0</v>
      </c>
      <c r="T209" s="49">
        <f t="shared" ref="T209:T326" si="34">IF(ISNA(+B209),1,0)</f>
        <v>0</v>
      </c>
      <c r="U209" s="49">
        <f t="shared" ref="U209:U326" si="35">IF(ISERR(+B209),1,0)</f>
        <v>0</v>
      </c>
    </row>
    <row r="210" spans="1:21" x14ac:dyDescent="0.2">
      <c r="A210" s="94">
        <f t="shared" si="10"/>
        <v>195</v>
      </c>
      <c r="B210" s="202">
        <f t="shared" si="29"/>
        <v>0</v>
      </c>
      <c r="C210" s="110"/>
      <c r="D210" s="181"/>
      <c r="E210" s="181"/>
      <c r="F210" s="4"/>
      <c r="G210" s="60"/>
      <c r="H210" s="102"/>
      <c r="I210" s="414"/>
      <c r="J210" s="600"/>
      <c r="K210" s="434" t="str">
        <f t="shared" si="32"/>
        <v xml:space="preserve"> </v>
      </c>
      <c r="L210" s="435"/>
      <c r="M210" s="355">
        <f t="shared" si="33"/>
        <v>0</v>
      </c>
      <c r="N210" s="144">
        <f t="shared" si="30"/>
        <v>0</v>
      </c>
      <c r="O210" s="144">
        <f t="shared" ref="O210:O326" si="36">ROUND(+M210,1)*N210</f>
        <v>0</v>
      </c>
      <c r="P210" s="563">
        <f t="shared" si="31"/>
        <v>0</v>
      </c>
      <c r="Q210" s="10"/>
      <c r="S210" s="49">
        <f t="shared" ref="S210:S326" si="37">IF(M210&gt;0,IF(O210&lt;=0,1,0),0)</f>
        <v>0</v>
      </c>
      <c r="T210" s="49">
        <f t="shared" si="34"/>
        <v>0</v>
      </c>
      <c r="U210" s="49">
        <f t="shared" si="35"/>
        <v>0</v>
      </c>
    </row>
    <row r="211" spans="1:21" x14ac:dyDescent="0.2">
      <c r="A211" s="94">
        <f t="shared" si="10"/>
        <v>196</v>
      </c>
      <c r="B211" s="202">
        <f t="shared" si="29"/>
        <v>0</v>
      </c>
      <c r="C211" s="110"/>
      <c r="D211" s="181"/>
      <c r="E211" s="181"/>
      <c r="F211" s="4"/>
      <c r="G211" s="60"/>
      <c r="H211" s="102"/>
      <c r="I211" s="414"/>
      <c r="J211" s="600"/>
      <c r="K211" s="434" t="str">
        <f t="shared" si="32"/>
        <v xml:space="preserve"> </v>
      </c>
      <c r="L211" s="435"/>
      <c r="M211" s="355">
        <f t="shared" si="33"/>
        <v>0</v>
      </c>
      <c r="N211" s="144">
        <f t="shared" si="30"/>
        <v>0</v>
      </c>
      <c r="O211" s="144">
        <f t="shared" si="36"/>
        <v>0</v>
      </c>
      <c r="P211" s="563">
        <f t="shared" si="31"/>
        <v>0</v>
      </c>
      <c r="Q211" s="10"/>
      <c r="S211" s="49">
        <f t="shared" si="37"/>
        <v>0</v>
      </c>
      <c r="T211" s="49">
        <f t="shared" si="34"/>
        <v>0</v>
      </c>
      <c r="U211" s="49">
        <f t="shared" si="35"/>
        <v>0</v>
      </c>
    </row>
    <row r="212" spans="1:21" x14ac:dyDescent="0.2">
      <c r="A212" s="94">
        <f t="shared" si="10"/>
        <v>197</v>
      </c>
      <c r="B212" s="202">
        <f t="shared" si="29"/>
        <v>0</v>
      </c>
      <c r="C212" s="110"/>
      <c r="D212" s="181"/>
      <c r="E212" s="181"/>
      <c r="F212" s="4"/>
      <c r="G212" s="60"/>
      <c r="H212" s="102"/>
      <c r="I212" s="414"/>
      <c r="J212" s="600"/>
      <c r="K212" s="434" t="str">
        <f t="shared" si="32"/>
        <v xml:space="preserve"> </v>
      </c>
      <c r="L212" s="435"/>
      <c r="M212" s="355">
        <f t="shared" si="33"/>
        <v>0</v>
      </c>
      <c r="N212" s="144">
        <f t="shared" si="30"/>
        <v>0</v>
      </c>
      <c r="O212" s="144">
        <f t="shared" si="36"/>
        <v>0</v>
      </c>
      <c r="P212" s="563">
        <f t="shared" si="31"/>
        <v>0</v>
      </c>
      <c r="Q212" s="10"/>
      <c r="S212" s="49">
        <f t="shared" si="37"/>
        <v>0</v>
      </c>
      <c r="T212" s="49">
        <f t="shared" si="34"/>
        <v>0</v>
      </c>
      <c r="U212" s="49">
        <f t="shared" si="35"/>
        <v>0</v>
      </c>
    </row>
    <row r="213" spans="1:21" x14ac:dyDescent="0.2">
      <c r="A213" s="94">
        <f t="shared" si="10"/>
        <v>198</v>
      </c>
      <c r="B213" s="202">
        <f t="shared" si="29"/>
        <v>0</v>
      </c>
      <c r="C213" s="110"/>
      <c r="D213" s="181"/>
      <c r="E213" s="181"/>
      <c r="F213" s="4"/>
      <c r="G213" s="60"/>
      <c r="H213" s="102"/>
      <c r="I213" s="414"/>
      <c r="J213" s="600"/>
      <c r="K213" s="434" t="str">
        <f t="shared" si="32"/>
        <v xml:space="preserve"> </v>
      </c>
      <c r="L213" s="435"/>
      <c r="M213" s="355">
        <f t="shared" si="33"/>
        <v>0</v>
      </c>
      <c r="N213" s="144">
        <f t="shared" si="30"/>
        <v>0</v>
      </c>
      <c r="O213" s="144">
        <f t="shared" si="36"/>
        <v>0</v>
      </c>
      <c r="P213" s="563">
        <f t="shared" si="31"/>
        <v>0</v>
      </c>
      <c r="Q213" s="10"/>
      <c r="S213" s="49">
        <f t="shared" si="37"/>
        <v>0</v>
      </c>
      <c r="T213" s="49">
        <f t="shared" si="34"/>
        <v>0</v>
      </c>
      <c r="U213" s="49">
        <f t="shared" si="35"/>
        <v>0</v>
      </c>
    </row>
    <row r="214" spans="1:21" x14ac:dyDescent="0.2">
      <c r="A214" s="94">
        <f t="shared" si="10"/>
        <v>199</v>
      </c>
      <c r="B214" s="202">
        <f t="shared" si="29"/>
        <v>0</v>
      </c>
      <c r="C214" s="110"/>
      <c r="D214" s="181"/>
      <c r="E214" s="181"/>
      <c r="F214" s="4"/>
      <c r="G214" s="60"/>
      <c r="H214" s="102"/>
      <c r="I214" s="414"/>
      <c r="J214" s="600"/>
      <c r="K214" s="434" t="str">
        <f t="shared" si="32"/>
        <v xml:space="preserve"> </v>
      </c>
      <c r="L214" s="435"/>
      <c r="M214" s="355">
        <f t="shared" si="33"/>
        <v>0</v>
      </c>
      <c r="N214" s="144">
        <f t="shared" si="30"/>
        <v>0</v>
      </c>
      <c r="O214" s="144">
        <f t="shared" si="36"/>
        <v>0</v>
      </c>
      <c r="P214" s="563">
        <f t="shared" si="31"/>
        <v>0</v>
      </c>
      <c r="Q214" s="10"/>
      <c r="S214" s="49">
        <f t="shared" si="37"/>
        <v>0</v>
      </c>
      <c r="T214" s="49">
        <f t="shared" si="34"/>
        <v>0</v>
      </c>
      <c r="U214" s="49">
        <f t="shared" si="35"/>
        <v>0</v>
      </c>
    </row>
    <row r="215" spans="1:21" x14ac:dyDescent="0.2">
      <c r="A215" s="94">
        <f t="shared" si="10"/>
        <v>200</v>
      </c>
      <c r="B215" s="202">
        <f t="shared" si="29"/>
        <v>0</v>
      </c>
      <c r="C215" s="110"/>
      <c r="D215" s="181"/>
      <c r="E215" s="181"/>
      <c r="F215" s="4"/>
      <c r="G215" s="60"/>
      <c r="H215" s="102"/>
      <c r="I215" s="414"/>
      <c r="J215" s="600"/>
      <c r="K215" s="434" t="str">
        <f t="shared" si="32"/>
        <v xml:space="preserve"> </v>
      </c>
      <c r="L215" s="435"/>
      <c r="M215" s="355">
        <f t="shared" si="33"/>
        <v>0</v>
      </c>
      <c r="N215" s="144">
        <f t="shared" si="30"/>
        <v>0</v>
      </c>
      <c r="O215" s="144">
        <f t="shared" si="36"/>
        <v>0</v>
      </c>
      <c r="P215" s="563">
        <f t="shared" si="31"/>
        <v>0</v>
      </c>
      <c r="Q215" s="10"/>
      <c r="S215" s="49">
        <f t="shared" si="37"/>
        <v>0</v>
      </c>
      <c r="T215" s="49">
        <f t="shared" si="34"/>
        <v>0</v>
      </c>
      <c r="U215" s="49">
        <f t="shared" si="35"/>
        <v>0</v>
      </c>
    </row>
    <row r="216" spans="1:21" x14ac:dyDescent="0.2">
      <c r="A216" s="94">
        <f t="shared" si="10"/>
        <v>201</v>
      </c>
      <c r="B216" s="202">
        <f t="shared" si="29"/>
        <v>0</v>
      </c>
      <c r="C216" s="110"/>
      <c r="D216" s="181"/>
      <c r="E216" s="181"/>
      <c r="F216" s="4"/>
      <c r="G216" s="60"/>
      <c r="H216" s="102"/>
      <c r="I216" s="414"/>
      <c r="J216" s="600"/>
      <c r="K216" s="434" t="str">
        <f t="shared" si="32"/>
        <v xml:space="preserve"> </v>
      </c>
      <c r="L216" s="435"/>
      <c r="M216" s="355">
        <f t="shared" si="33"/>
        <v>0</v>
      </c>
      <c r="N216" s="144">
        <f t="shared" si="30"/>
        <v>0</v>
      </c>
      <c r="O216" s="144">
        <f t="shared" si="36"/>
        <v>0</v>
      </c>
      <c r="P216" s="563">
        <f t="shared" si="31"/>
        <v>0</v>
      </c>
      <c r="Q216" s="10"/>
      <c r="S216" s="49">
        <f t="shared" si="37"/>
        <v>0</v>
      </c>
      <c r="T216" s="49">
        <f t="shared" si="34"/>
        <v>0</v>
      </c>
      <c r="U216" s="49">
        <f t="shared" si="35"/>
        <v>0</v>
      </c>
    </row>
    <row r="217" spans="1:21" x14ac:dyDescent="0.2">
      <c r="A217" s="94">
        <f t="shared" si="10"/>
        <v>202</v>
      </c>
      <c r="B217" s="202">
        <f t="shared" si="29"/>
        <v>0</v>
      </c>
      <c r="C217" s="110"/>
      <c r="D217" s="181"/>
      <c r="E217" s="181"/>
      <c r="F217" s="4"/>
      <c r="G217" s="60"/>
      <c r="H217" s="102"/>
      <c r="I217" s="414"/>
      <c r="J217" s="600"/>
      <c r="K217" s="434" t="str">
        <f t="shared" si="32"/>
        <v xml:space="preserve"> </v>
      </c>
      <c r="L217" s="435"/>
      <c r="M217" s="355">
        <f t="shared" si="33"/>
        <v>0</v>
      </c>
      <c r="N217" s="144">
        <f t="shared" si="30"/>
        <v>0</v>
      </c>
      <c r="O217" s="144">
        <f t="shared" si="36"/>
        <v>0</v>
      </c>
      <c r="P217" s="563">
        <f t="shared" si="31"/>
        <v>0</v>
      </c>
      <c r="Q217" s="10"/>
      <c r="S217" s="49">
        <f t="shared" si="37"/>
        <v>0</v>
      </c>
      <c r="T217" s="49">
        <f t="shared" si="34"/>
        <v>0</v>
      </c>
      <c r="U217" s="49">
        <f t="shared" si="35"/>
        <v>0</v>
      </c>
    </row>
    <row r="218" spans="1:21" x14ac:dyDescent="0.2">
      <c r="A218" s="94">
        <f t="shared" si="10"/>
        <v>203</v>
      </c>
      <c r="B218" s="202">
        <f t="shared" si="29"/>
        <v>0</v>
      </c>
      <c r="C218" s="110"/>
      <c r="D218" s="181"/>
      <c r="E218" s="181"/>
      <c r="F218" s="4"/>
      <c r="G218" s="60"/>
      <c r="H218" s="102"/>
      <c r="I218" s="414"/>
      <c r="J218" s="600"/>
      <c r="K218" s="434" t="str">
        <f t="shared" si="32"/>
        <v xml:space="preserve"> </v>
      </c>
      <c r="L218" s="435"/>
      <c r="M218" s="355">
        <f t="shared" si="33"/>
        <v>0</v>
      </c>
      <c r="N218" s="144">
        <f t="shared" si="30"/>
        <v>0</v>
      </c>
      <c r="O218" s="144">
        <f t="shared" si="36"/>
        <v>0</v>
      </c>
      <c r="P218" s="563">
        <f t="shared" si="31"/>
        <v>0</v>
      </c>
      <c r="Q218" s="10"/>
      <c r="S218" s="49">
        <f t="shared" si="37"/>
        <v>0</v>
      </c>
      <c r="T218" s="49">
        <f t="shared" si="34"/>
        <v>0</v>
      </c>
      <c r="U218" s="49">
        <f t="shared" si="35"/>
        <v>0</v>
      </c>
    </row>
    <row r="219" spans="1:21" x14ac:dyDescent="0.2">
      <c r="A219" s="94">
        <f t="shared" si="10"/>
        <v>204</v>
      </c>
      <c r="B219" s="202">
        <f t="shared" si="29"/>
        <v>0</v>
      </c>
      <c r="C219" s="110"/>
      <c r="D219" s="181"/>
      <c r="E219" s="181"/>
      <c r="F219" s="4"/>
      <c r="G219" s="60"/>
      <c r="H219" s="102"/>
      <c r="I219" s="414"/>
      <c r="J219" s="600"/>
      <c r="K219" s="434" t="str">
        <f t="shared" si="32"/>
        <v xml:space="preserve"> </v>
      </c>
      <c r="L219" s="435"/>
      <c r="M219" s="355">
        <f t="shared" si="33"/>
        <v>0</v>
      </c>
      <c r="N219" s="144">
        <f t="shared" si="30"/>
        <v>0</v>
      </c>
      <c r="O219" s="144">
        <f t="shared" si="36"/>
        <v>0</v>
      </c>
      <c r="P219" s="563">
        <f t="shared" si="31"/>
        <v>0</v>
      </c>
      <c r="Q219" s="10"/>
      <c r="S219" s="49">
        <f t="shared" si="37"/>
        <v>0</v>
      </c>
      <c r="T219" s="49">
        <f t="shared" si="34"/>
        <v>0</v>
      </c>
      <c r="U219" s="49">
        <f t="shared" si="35"/>
        <v>0</v>
      </c>
    </row>
    <row r="220" spans="1:21" x14ac:dyDescent="0.2">
      <c r="A220" s="94">
        <f t="shared" si="10"/>
        <v>205</v>
      </c>
      <c r="B220" s="202">
        <f t="shared" si="29"/>
        <v>0</v>
      </c>
      <c r="C220" s="110"/>
      <c r="D220" s="181"/>
      <c r="E220" s="181"/>
      <c r="F220" s="4"/>
      <c r="G220" s="60"/>
      <c r="H220" s="102"/>
      <c r="I220" s="414"/>
      <c r="J220" s="600"/>
      <c r="K220" s="434" t="str">
        <f t="shared" si="32"/>
        <v xml:space="preserve"> </v>
      </c>
      <c r="L220" s="435"/>
      <c r="M220" s="355">
        <f t="shared" si="33"/>
        <v>0</v>
      </c>
      <c r="N220" s="144">
        <f t="shared" si="30"/>
        <v>0</v>
      </c>
      <c r="O220" s="144">
        <f t="shared" si="36"/>
        <v>0</v>
      </c>
      <c r="P220" s="563">
        <f t="shared" si="31"/>
        <v>0</v>
      </c>
      <c r="Q220" s="10"/>
      <c r="S220" s="49">
        <f t="shared" si="37"/>
        <v>0</v>
      </c>
      <c r="T220" s="49">
        <f t="shared" si="34"/>
        <v>0</v>
      </c>
      <c r="U220" s="49">
        <f t="shared" si="35"/>
        <v>0</v>
      </c>
    </row>
    <row r="221" spans="1:21" x14ac:dyDescent="0.2">
      <c r="A221" s="94">
        <f t="shared" si="10"/>
        <v>206</v>
      </c>
      <c r="B221" s="202">
        <f t="shared" si="29"/>
        <v>0</v>
      </c>
      <c r="C221" s="110"/>
      <c r="D221" s="181"/>
      <c r="E221" s="181"/>
      <c r="F221" s="4"/>
      <c r="G221" s="60"/>
      <c r="H221" s="102"/>
      <c r="I221" s="414"/>
      <c r="J221" s="600"/>
      <c r="K221" s="434" t="str">
        <f t="shared" si="32"/>
        <v xml:space="preserve"> </v>
      </c>
      <c r="L221" s="435"/>
      <c r="M221" s="355">
        <f t="shared" si="33"/>
        <v>0</v>
      </c>
      <c r="N221" s="144">
        <f t="shared" si="30"/>
        <v>0</v>
      </c>
      <c r="O221" s="144">
        <f t="shared" si="36"/>
        <v>0</v>
      </c>
      <c r="P221" s="563">
        <f t="shared" si="31"/>
        <v>0</v>
      </c>
      <c r="Q221" s="10"/>
      <c r="S221" s="49">
        <f t="shared" si="37"/>
        <v>0</v>
      </c>
      <c r="T221" s="49">
        <f t="shared" si="34"/>
        <v>0</v>
      </c>
      <c r="U221" s="49">
        <f t="shared" si="35"/>
        <v>0</v>
      </c>
    </row>
    <row r="222" spans="1:21" x14ac:dyDescent="0.2">
      <c r="A222" s="94">
        <f t="shared" si="10"/>
        <v>207</v>
      </c>
      <c r="B222" s="202">
        <f t="shared" si="29"/>
        <v>0</v>
      </c>
      <c r="C222" s="110"/>
      <c r="D222" s="181"/>
      <c r="E222" s="181"/>
      <c r="F222" s="4"/>
      <c r="G222" s="60"/>
      <c r="H222" s="102"/>
      <c r="I222" s="414"/>
      <c r="J222" s="600"/>
      <c r="K222" s="434" t="str">
        <f t="shared" si="32"/>
        <v xml:space="preserve"> </v>
      </c>
      <c r="L222" s="435"/>
      <c r="M222" s="355">
        <f t="shared" si="33"/>
        <v>0</v>
      </c>
      <c r="N222" s="144">
        <f t="shared" si="30"/>
        <v>0</v>
      </c>
      <c r="O222" s="144">
        <f t="shared" si="36"/>
        <v>0</v>
      </c>
      <c r="P222" s="563">
        <f t="shared" si="31"/>
        <v>0</v>
      </c>
      <c r="Q222" s="10"/>
      <c r="S222" s="49">
        <f t="shared" si="37"/>
        <v>0</v>
      </c>
      <c r="T222" s="49">
        <f t="shared" si="34"/>
        <v>0</v>
      </c>
      <c r="U222" s="49">
        <f t="shared" si="35"/>
        <v>0</v>
      </c>
    </row>
    <row r="223" spans="1:21" x14ac:dyDescent="0.2">
      <c r="A223" s="94">
        <f t="shared" si="10"/>
        <v>208</v>
      </c>
      <c r="B223" s="202">
        <f t="shared" si="29"/>
        <v>0</v>
      </c>
      <c r="C223" s="110"/>
      <c r="D223" s="181"/>
      <c r="E223" s="181"/>
      <c r="F223" s="4"/>
      <c r="G223" s="60"/>
      <c r="H223" s="102"/>
      <c r="I223" s="414"/>
      <c r="J223" s="600"/>
      <c r="K223" s="434" t="str">
        <f t="shared" si="32"/>
        <v xml:space="preserve"> </v>
      </c>
      <c r="L223" s="435"/>
      <c r="M223" s="355">
        <f t="shared" si="33"/>
        <v>0</v>
      </c>
      <c r="N223" s="144">
        <f t="shared" si="30"/>
        <v>0</v>
      </c>
      <c r="O223" s="144">
        <f t="shared" si="36"/>
        <v>0</v>
      </c>
      <c r="P223" s="563">
        <f t="shared" si="31"/>
        <v>0</v>
      </c>
      <c r="Q223" s="10"/>
      <c r="S223" s="49">
        <f t="shared" si="37"/>
        <v>0</v>
      </c>
      <c r="T223" s="49">
        <f t="shared" si="34"/>
        <v>0</v>
      </c>
      <c r="U223" s="49">
        <f t="shared" si="35"/>
        <v>0</v>
      </c>
    </row>
    <row r="224" spans="1:21" x14ac:dyDescent="0.2">
      <c r="A224" s="94">
        <f t="shared" si="10"/>
        <v>209</v>
      </c>
      <c r="B224" s="202">
        <f t="shared" si="29"/>
        <v>0</v>
      </c>
      <c r="C224" s="110"/>
      <c r="D224" s="181"/>
      <c r="E224" s="181"/>
      <c r="F224" s="4"/>
      <c r="G224" s="60"/>
      <c r="H224" s="102"/>
      <c r="I224" s="414"/>
      <c r="J224" s="600"/>
      <c r="K224" s="434" t="str">
        <f t="shared" si="32"/>
        <v xml:space="preserve"> </v>
      </c>
      <c r="L224" s="435"/>
      <c r="M224" s="355">
        <f t="shared" si="33"/>
        <v>0</v>
      </c>
      <c r="N224" s="144">
        <f t="shared" si="30"/>
        <v>0</v>
      </c>
      <c r="O224" s="144">
        <f t="shared" si="36"/>
        <v>0</v>
      </c>
      <c r="P224" s="563">
        <f t="shared" si="31"/>
        <v>0</v>
      </c>
      <c r="Q224" s="10"/>
      <c r="S224" s="49">
        <f t="shared" si="37"/>
        <v>0</v>
      </c>
      <c r="T224" s="49">
        <f t="shared" si="34"/>
        <v>0</v>
      </c>
      <c r="U224" s="49">
        <f t="shared" si="35"/>
        <v>0</v>
      </c>
    </row>
    <row r="225" spans="1:21" x14ac:dyDescent="0.2">
      <c r="A225" s="94">
        <f t="shared" si="10"/>
        <v>210</v>
      </c>
      <c r="B225" s="202">
        <f t="shared" si="29"/>
        <v>0</v>
      </c>
      <c r="C225" s="110"/>
      <c r="D225" s="181"/>
      <c r="E225" s="181"/>
      <c r="F225" s="4"/>
      <c r="G225" s="60"/>
      <c r="H225" s="102"/>
      <c r="I225" s="414"/>
      <c r="J225" s="600"/>
      <c r="K225" s="434" t="str">
        <f t="shared" si="32"/>
        <v xml:space="preserve"> </v>
      </c>
      <c r="L225" s="435"/>
      <c r="M225" s="355">
        <f t="shared" si="33"/>
        <v>0</v>
      </c>
      <c r="N225" s="144">
        <f t="shared" si="30"/>
        <v>0</v>
      </c>
      <c r="O225" s="144">
        <f t="shared" si="36"/>
        <v>0</v>
      </c>
      <c r="P225" s="563">
        <f t="shared" si="31"/>
        <v>0</v>
      </c>
      <c r="Q225" s="10"/>
      <c r="S225" s="49">
        <f t="shared" si="37"/>
        <v>0</v>
      </c>
      <c r="T225" s="49">
        <f t="shared" si="34"/>
        <v>0</v>
      </c>
      <c r="U225" s="49">
        <f t="shared" si="35"/>
        <v>0</v>
      </c>
    </row>
    <row r="226" spans="1:21" x14ac:dyDescent="0.2">
      <c r="A226" s="94">
        <f t="shared" si="10"/>
        <v>211</v>
      </c>
      <c r="B226" s="202">
        <f t="shared" si="29"/>
        <v>0</v>
      </c>
      <c r="C226" s="110"/>
      <c r="D226" s="181"/>
      <c r="E226" s="181"/>
      <c r="F226" s="4"/>
      <c r="G226" s="60"/>
      <c r="H226" s="102"/>
      <c r="I226" s="414"/>
      <c r="J226" s="600"/>
      <c r="K226" s="434" t="str">
        <f t="shared" si="32"/>
        <v xml:space="preserve"> </v>
      </c>
      <c r="L226" s="435"/>
      <c r="M226" s="355">
        <f t="shared" si="33"/>
        <v>0</v>
      </c>
      <c r="N226" s="144">
        <f t="shared" si="30"/>
        <v>0</v>
      </c>
      <c r="O226" s="144">
        <f t="shared" si="36"/>
        <v>0</v>
      </c>
      <c r="P226" s="563">
        <f t="shared" si="31"/>
        <v>0</v>
      </c>
      <c r="Q226" s="10"/>
      <c r="S226" s="49">
        <f t="shared" si="37"/>
        <v>0</v>
      </c>
      <c r="T226" s="49">
        <f t="shared" si="34"/>
        <v>0</v>
      </c>
      <c r="U226" s="49">
        <f t="shared" si="35"/>
        <v>0</v>
      </c>
    </row>
    <row r="227" spans="1:21" x14ac:dyDescent="0.2">
      <c r="A227" s="94">
        <f t="shared" si="10"/>
        <v>212</v>
      </c>
      <c r="B227" s="202">
        <f t="shared" si="29"/>
        <v>0</v>
      </c>
      <c r="C227" s="110"/>
      <c r="D227" s="181"/>
      <c r="E227" s="181"/>
      <c r="F227" s="4"/>
      <c r="G227" s="60"/>
      <c r="H227" s="102"/>
      <c r="I227" s="414"/>
      <c r="J227" s="600"/>
      <c r="K227" s="434" t="str">
        <f t="shared" si="32"/>
        <v xml:space="preserve"> </v>
      </c>
      <c r="L227" s="435"/>
      <c r="M227" s="355">
        <f t="shared" si="33"/>
        <v>0</v>
      </c>
      <c r="N227" s="144">
        <f t="shared" si="30"/>
        <v>0</v>
      </c>
      <c r="O227" s="144">
        <f t="shared" si="36"/>
        <v>0</v>
      </c>
      <c r="P227" s="563">
        <f t="shared" si="31"/>
        <v>0</v>
      </c>
      <c r="Q227" s="10"/>
      <c r="S227" s="49">
        <f t="shared" si="37"/>
        <v>0</v>
      </c>
      <c r="T227" s="49">
        <f t="shared" si="34"/>
        <v>0</v>
      </c>
      <c r="U227" s="49">
        <f t="shared" si="35"/>
        <v>0</v>
      </c>
    </row>
    <row r="228" spans="1:21" x14ac:dyDescent="0.2">
      <c r="A228" s="94">
        <f t="shared" si="10"/>
        <v>213</v>
      </c>
      <c r="B228" s="202">
        <f t="shared" si="29"/>
        <v>0</v>
      </c>
      <c r="C228" s="110"/>
      <c r="D228" s="181"/>
      <c r="E228" s="181"/>
      <c r="F228" s="4"/>
      <c r="G228" s="60"/>
      <c r="H228" s="102"/>
      <c r="I228" s="414"/>
      <c r="J228" s="600"/>
      <c r="K228" s="434" t="str">
        <f t="shared" si="32"/>
        <v xml:space="preserve"> </v>
      </c>
      <c r="L228" s="435"/>
      <c r="M228" s="355">
        <f t="shared" si="33"/>
        <v>0</v>
      </c>
      <c r="N228" s="144">
        <f t="shared" si="30"/>
        <v>0</v>
      </c>
      <c r="O228" s="144">
        <f t="shared" si="36"/>
        <v>0</v>
      </c>
      <c r="P228" s="563">
        <f t="shared" si="31"/>
        <v>0</v>
      </c>
      <c r="Q228" s="10"/>
      <c r="S228" s="49">
        <f t="shared" si="37"/>
        <v>0</v>
      </c>
      <c r="T228" s="49">
        <f t="shared" si="34"/>
        <v>0</v>
      </c>
      <c r="U228" s="49">
        <f t="shared" si="35"/>
        <v>0</v>
      </c>
    </row>
    <row r="229" spans="1:21" x14ac:dyDescent="0.2">
      <c r="A229" s="94">
        <f t="shared" si="10"/>
        <v>214</v>
      </c>
      <c r="B229" s="202">
        <f t="shared" si="29"/>
        <v>0</v>
      </c>
      <c r="C229" s="110"/>
      <c r="D229" s="181"/>
      <c r="E229" s="181"/>
      <c r="F229" s="4"/>
      <c r="G229" s="60"/>
      <c r="H229" s="102"/>
      <c r="I229" s="414"/>
      <c r="J229" s="600"/>
      <c r="K229" s="434" t="str">
        <f t="shared" si="32"/>
        <v xml:space="preserve"> </v>
      </c>
      <c r="L229" s="435"/>
      <c r="M229" s="355">
        <f t="shared" si="33"/>
        <v>0</v>
      </c>
      <c r="N229" s="144">
        <f t="shared" si="30"/>
        <v>0</v>
      </c>
      <c r="O229" s="144">
        <f t="shared" si="36"/>
        <v>0</v>
      </c>
      <c r="P229" s="563">
        <f t="shared" si="31"/>
        <v>0</v>
      </c>
      <c r="Q229" s="10"/>
      <c r="S229" s="49">
        <f t="shared" si="37"/>
        <v>0</v>
      </c>
      <c r="T229" s="49">
        <f t="shared" si="34"/>
        <v>0</v>
      </c>
      <c r="U229" s="49">
        <f t="shared" si="35"/>
        <v>0</v>
      </c>
    </row>
    <row r="230" spans="1:21" x14ac:dyDescent="0.2">
      <c r="A230" s="94">
        <f t="shared" si="10"/>
        <v>215</v>
      </c>
      <c r="B230" s="202">
        <f t="shared" si="29"/>
        <v>0</v>
      </c>
      <c r="C230" s="110"/>
      <c r="D230" s="181"/>
      <c r="E230" s="181"/>
      <c r="F230" s="4"/>
      <c r="G230" s="60"/>
      <c r="H230" s="102"/>
      <c r="I230" s="414"/>
      <c r="J230" s="600"/>
      <c r="K230" s="434" t="str">
        <f t="shared" si="32"/>
        <v xml:space="preserve"> </v>
      </c>
      <c r="L230" s="435"/>
      <c r="M230" s="355">
        <f t="shared" si="33"/>
        <v>0</v>
      </c>
      <c r="N230" s="144">
        <f t="shared" si="30"/>
        <v>0</v>
      </c>
      <c r="O230" s="144">
        <f t="shared" si="36"/>
        <v>0</v>
      </c>
      <c r="P230" s="563">
        <f t="shared" si="31"/>
        <v>0</v>
      </c>
      <c r="Q230" s="10"/>
      <c r="S230" s="49">
        <f t="shared" si="37"/>
        <v>0</v>
      </c>
      <c r="T230" s="49">
        <f t="shared" si="34"/>
        <v>0</v>
      </c>
      <c r="U230" s="49">
        <f t="shared" si="35"/>
        <v>0</v>
      </c>
    </row>
    <row r="231" spans="1:21" x14ac:dyDescent="0.2">
      <c r="A231" s="94">
        <f t="shared" si="10"/>
        <v>216</v>
      </c>
      <c r="B231" s="202">
        <f t="shared" si="29"/>
        <v>0</v>
      </c>
      <c r="C231" s="110"/>
      <c r="D231" s="181"/>
      <c r="E231" s="181"/>
      <c r="F231" s="4"/>
      <c r="G231" s="60"/>
      <c r="H231" s="102"/>
      <c r="I231" s="414"/>
      <c r="J231" s="600"/>
      <c r="K231" s="434" t="str">
        <f t="shared" si="32"/>
        <v xml:space="preserve"> </v>
      </c>
      <c r="L231" s="435"/>
      <c r="M231" s="355">
        <f t="shared" si="33"/>
        <v>0</v>
      </c>
      <c r="N231" s="144">
        <f t="shared" si="30"/>
        <v>0</v>
      </c>
      <c r="O231" s="144">
        <f t="shared" si="36"/>
        <v>0</v>
      </c>
      <c r="P231" s="563">
        <f t="shared" si="31"/>
        <v>0</v>
      </c>
      <c r="Q231" s="10"/>
      <c r="S231" s="49">
        <f t="shared" si="37"/>
        <v>0</v>
      </c>
      <c r="T231" s="49">
        <f t="shared" si="34"/>
        <v>0</v>
      </c>
      <c r="U231" s="49">
        <f t="shared" si="35"/>
        <v>0</v>
      </c>
    </row>
    <row r="232" spans="1:21" x14ac:dyDescent="0.2">
      <c r="A232" s="94">
        <f t="shared" si="10"/>
        <v>217</v>
      </c>
      <c r="B232" s="202">
        <f t="shared" si="29"/>
        <v>0</v>
      </c>
      <c r="C232" s="110"/>
      <c r="D232" s="181"/>
      <c r="E232" s="181"/>
      <c r="F232" s="4"/>
      <c r="G232" s="60"/>
      <c r="H232" s="102"/>
      <c r="I232" s="414"/>
      <c r="J232" s="600"/>
      <c r="K232" s="434" t="str">
        <f t="shared" si="32"/>
        <v xml:space="preserve"> </v>
      </c>
      <c r="L232" s="435"/>
      <c r="M232" s="355">
        <f t="shared" si="33"/>
        <v>0</v>
      </c>
      <c r="N232" s="144">
        <f t="shared" si="30"/>
        <v>0</v>
      </c>
      <c r="O232" s="144">
        <f t="shared" si="36"/>
        <v>0</v>
      </c>
      <c r="P232" s="563">
        <f t="shared" si="31"/>
        <v>0</v>
      </c>
      <c r="Q232" s="10"/>
      <c r="S232" s="49">
        <f t="shared" si="37"/>
        <v>0</v>
      </c>
      <c r="T232" s="49">
        <f t="shared" si="34"/>
        <v>0</v>
      </c>
      <c r="U232" s="49">
        <f t="shared" si="35"/>
        <v>0</v>
      </c>
    </row>
    <row r="233" spans="1:21" x14ac:dyDescent="0.2">
      <c r="A233" s="94">
        <f t="shared" si="10"/>
        <v>218</v>
      </c>
      <c r="B233" s="202">
        <f t="shared" si="29"/>
        <v>0</v>
      </c>
      <c r="C233" s="110"/>
      <c r="D233" s="181"/>
      <c r="E233" s="181"/>
      <c r="F233" s="4"/>
      <c r="G233" s="60"/>
      <c r="H233" s="102"/>
      <c r="I233" s="414"/>
      <c r="J233" s="600"/>
      <c r="K233" s="434" t="str">
        <f t="shared" si="32"/>
        <v xml:space="preserve"> </v>
      </c>
      <c r="L233" s="435"/>
      <c r="M233" s="355">
        <f t="shared" si="33"/>
        <v>0</v>
      </c>
      <c r="N233" s="144">
        <f t="shared" si="30"/>
        <v>0</v>
      </c>
      <c r="O233" s="144">
        <f t="shared" si="36"/>
        <v>0</v>
      </c>
      <c r="P233" s="563">
        <f t="shared" si="31"/>
        <v>0</v>
      </c>
      <c r="Q233" s="10"/>
      <c r="S233" s="49">
        <f t="shared" si="37"/>
        <v>0</v>
      </c>
      <c r="T233" s="49">
        <f t="shared" si="34"/>
        <v>0</v>
      </c>
      <c r="U233" s="49">
        <f t="shared" si="35"/>
        <v>0</v>
      </c>
    </row>
    <row r="234" spans="1:21" x14ac:dyDescent="0.2">
      <c r="A234" s="94">
        <f t="shared" si="10"/>
        <v>219</v>
      </c>
      <c r="B234" s="202">
        <f t="shared" si="29"/>
        <v>0</v>
      </c>
      <c r="C234" s="110"/>
      <c r="D234" s="181"/>
      <c r="E234" s="181"/>
      <c r="F234" s="4"/>
      <c r="G234" s="60"/>
      <c r="H234" s="102"/>
      <c r="I234" s="414"/>
      <c r="J234" s="600"/>
      <c r="K234" s="434" t="str">
        <f t="shared" si="32"/>
        <v xml:space="preserve"> </v>
      </c>
      <c r="L234" s="435"/>
      <c r="M234" s="355">
        <f t="shared" si="33"/>
        <v>0</v>
      </c>
      <c r="N234" s="144">
        <f t="shared" si="30"/>
        <v>0</v>
      </c>
      <c r="O234" s="144">
        <f t="shared" si="36"/>
        <v>0</v>
      </c>
      <c r="P234" s="563">
        <f t="shared" si="31"/>
        <v>0</v>
      </c>
      <c r="Q234" s="10"/>
      <c r="S234" s="49">
        <f t="shared" si="37"/>
        <v>0</v>
      </c>
      <c r="T234" s="49">
        <f t="shared" si="34"/>
        <v>0</v>
      </c>
      <c r="U234" s="49">
        <f t="shared" si="35"/>
        <v>0</v>
      </c>
    </row>
    <row r="235" spans="1:21" x14ac:dyDescent="0.2">
      <c r="A235" s="94">
        <f t="shared" si="10"/>
        <v>220</v>
      </c>
      <c r="B235" s="202">
        <f t="shared" si="29"/>
        <v>0</v>
      </c>
      <c r="C235" s="110"/>
      <c r="D235" s="181"/>
      <c r="E235" s="181"/>
      <c r="F235" s="4"/>
      <c r="G235" s="60"/>
      <c r="H235" s="102"/>
      <c r="I235" s="414"/>
      <c r="J235" s="600"/>
      <c r="K235" s="434" t="str">
        <f t="shared" si="32"/>
        <v xml:space="preserve"> </v>
      </c>
      <c r="L235" s="435"/>
      <c r="M235" s="355">
        <f t="shared" si="33"/>
        <v>0</v>
      </c>
      <c r="N235" s="144">
        <f t="shared" si="30"/>
        <v>0</v>
      </c>
      <c r="O235" s="144">
        <f t="shared" si="36"/>
        <v>0</v>
      </c>
      <c r="P235" s="563">
        <f t="shared" si="31"/>
        <v>0</v>
      </c>
      <c r="Q235" s="10"/>
      <c r="S235" s="49">
        <f t="shared" si="37"/>
        <v>0</v>
      </c>
      <c r="T235" s="49">
        <f t="shared" si="34"/>
        <v>0</v>
      </c>
      <c r="U235" s="49">
        <f t="shared" si="35"/>
        <v>0</v>
      </c>
    </row>
    <row r="236" spans="1:21" x14ac:dyDescent="0.2">
      <c r="A236" s="94">
        <f t="shared" si="10"/>
        <v>221</v>
      </c>
      <c r="B236" s="202">
        <f t="shared" si="29"/>
        <v>0</v>
      </c>
      <c r="C236" s="110"/>
      <c r="D236" s="181"/>
      <c r="E236" s="181"/>
      <c r="F236" s="4"/>
      <c r="G236" s="60"/>
      <c r="H236" s="102"/>
      <c r="I236" s="414"/>
      <c r="J236" s="600"/>
      <c r="K236" s="434" t="str">
        <f t="shared" si="32"/>
        <v xml:space="preserve"> </v>
      </c>
      <c r="L236" s="435"/>
      <c r="M236" s="355">
        <f t="shared" si="33"/>
        <v>0</v>
      </c>
      <c r="N236" s="144">
        <f t="shared" si="30"/>
        <v>0</v>
      </c>
      <c r="O236" s="144">
        <f t="shared" si="36"/>
        <v>0</v>
      </c>
      <c r="P236" s="563">
        <f t="shared" si="31"/>
        <v>0</v>
      </c>
      <c r="Q236" s="10"/>
      <c r="S236" s="49">
        <f t="shared" si="37"/>
        <v>0</v>
      </c>
      <c r="T236" s="49">
        <f t="shared" si="34"/>
        <v>0</v>
      </c>
      <c r="U236" s="49">
        <f t="shared" si="35"/>
        <v>0</v>
      </c>
    </row>
    <row r="237" spans="1:21" x14ac:dyDescent="0.2">
      <c r="A237" s="94">
        <f t="shared" si="10"/>
        <v>222</v>
      </c>
      <c r="B237" s="202">
        <f t="shared" si="29"/>
        <v>0</v>
      </c>
      <c r="C237" s="110"/>
      <c r="D237" s="181"/>
      <c r="E237" s="181"/>
      <c r="F237" s="4"/>
      <c r="G237" s="60"/>
      <c r="H237" s="102"/>
      <c r="I237" s="414"/>
      <c r="J237" s="600"/>
      <c r="K237" s="434" t="str">
        <f t="shared" si="32"/>
        <v xml:space="preserve"> </v>
      </c>
      <c r="L237" s="435"/>
      <c r="M237" s="355">
        <f t="shared" si="33"/>
        <v>0</v>
      </c>
      <c r="N237" s="144">
        <f t="shared" si="30"/>
        <v>0</v>
      </c>
      <c r="O237" s="144">
        <f t="shared" si="36"/>
        <v>0</v>
      </c>
      <c r="P237" s="563">
        <f t="shared" si="31"/>
        <v>0</v>
      </c>
      <c r="Q237" s="10"/>
      <c r="S237" s="49">
        <f t="shared" si="37"/>
        <v>0</v>
      </c>
      <c r="T237" s="49">
        <f t="shared" si="34"/>
        <v>0</v>
      </c>
      <c r="U237" s="49">
        <f t="shared" si="35"/>
        <v>0</v>
      </c>
    </row>
    <row r="238" spans="1:21" x14ac:dyDescent="0.2">
      <c r="A238" s="94">
        <f t="shared" si="10"/>
        <v>223</v>
      </c>
      <c r="B238" s="202">
        <f t="shared" si="29"/>
        <v>0</v>
      </c>
      <c r="C238" s="110"/>
      <c r="D238" s="181"/>
      <c r="E238" s="181"/>
      <c r="F238" s="4"/>
      <c r="G238" s="60"/>
      <c r="H238" s="102"/>
      <c r="I238" s="414"/>
      <c r="J238" s="600"/>
      <c r="K238" s="434" t="str">
        <f t="shared" si="32"/>
        <v xml:space="preserve"> </v>
      </c>
      <c r="L238" s="435"/>
      <c r="M238" s="355">
        <f t="shared" si="33"/>
        <v>0</v>
      </c>
      <c r="N238" s="144">
        <f t="shared" si="30"/>
        <v>0</v>
      </c>
      <c r="O238" s="144">
        <f t="shared" si="36"/>
        <v>0</v>
      </c>
      <c r="P238" s="563">
        <f t="shared" si="31"/>
        <v>0</v>
      </c>
      <c r="Q238" s="10"/>
      <c r="S238" s="49">
        <f t="shared" si="37"/>
        <v>0</v>
      </c>
      <c r="T238" s="49">
        <f t="shared" si="34"/>
        <v>0</v>
      </c>
      <c r="U238" s="49">
        <f t="shared" si="35"/>
        <v>0</v>
      </c>
    </row>
    <row r="239" spans="1:21" x14ac:dyDescent="0.2">
      <c r="A239" s="94">
        <f t="shared" si="10"/>
        <v>224</v>
      </c>
      <c r="B239" s="202">
        <f t="shared" si="29"/>
        <v>0</v>
      </c>
      <c r="C239" s="110"/>
      <c r="D239" s="181"/>
      <c r="E239" s="181"/>
      <c r="F239" s="4"/>
      <c r="G239" s="60"/>
      <c r="H239" s="102"/>
      <c r="I239" s="414"/>
      <c r="J239" s="600"/>
      <c r="K239" s="434" t="str">
        <f t="shared" si="32"/>
        <v xml:space="preserve"> </v>
      </c>
      <c r="L239" s="435"/>
      <c r="M239" s="355">
        <f t="shared" si="33"/>
        <v>0</v>
      </c>
      <c r="N239" s="144">
        <f t="shared" si="30"/>
        <v>0</v>
      </c>
      <c r="O239" s="144">
        <f t="shared" si="36"/>
        <v>0</v>
      </c>
      <c r="P239" s="563">
        <f t="shared" si="31"/>
        <v>0</v>
      </c>
      <c r="Q239" s="10"/>
      <c r="S239" s="49">
        <f t="shared" si="37"/>
        <v>0</v>
      </c>
      <c r="T239" s="49">
        <f t="shared" si="34"/>
        <v>0</v>
      </c>
      <c r="U239" s="49">
        <f t="shared" si="35"/>
        <v>0</v>
      </c>
    </row>
    <row r="240" spans="1:21" x14ac:dyDescent="0.2">
      <c r="A240" s="94">
        <f t="shared" si="10"/>
        <v>225</v>
      </c>
      <c r="B240" s="202">
        <f t="shared" si="29"/>
        <v>0</v>
      </c>
      <c r="C240" s="110"/>
      <c r="D240" s="181"/>
      <c r="E240" s="181"/>
      <c r="F240" s="4"/>
      <c r="G240" s="60"/>
      <c r="H240" s="102"/>
      <c r="I240" s="414"/>
      <c r="J240" s="600"/>
      <c r="K240" s="434" t="str">
        <f t="shared" si="32"/>
        <v xml:space="preserve"> </v>
      </c>
      <c r="L240" s="435"/>
      <c r="M240" s="355">
        <f t="shared" si="33"/>
        <v>0</v>
      </c>
      <c r="N240" s="144">
        <f t="shared" si="30"/>
        <v>0</v>
      </c>
      <c r="O240" s="144">
        <f t="shared" si="36"/>
        <v>0</v>
      </c>
      <c r="P240" s="563">
        <f t="shared" si="31"/>
        <v>0</v>
      </c>
      <c r="Q240" s="10"/>
      <c r="S240" s="49">
        <f t="shared" si="37"/>
        <v>0</v>
      </c>
      <c r="T240" s="49">
        <f t="shared" si="34"/>
        <v>0</v>
      </c>
      <c r="U240" s="49">
        <f t="shared" si="35"/>
        <v>0</v>
      </c>
    </row>
    <row r="241" spans="1:21" x14ac:dyDescent="0.2">
      <c r="A241" s="94">
        <f t="shared" si="10"/>
        <v>226</v>
      </c>
      <c r="B241" s="202">
        <f t="shared" si="29"/>
        <v>0</v>
      </c>
      <c r="C241" s="110"/>
      <c r="D241" s="181"/>
      <c r="E241" s="181"/>
      <c r="F241" s="4"/>
      <c r="G241" s="60"/>
      <c r="H241" s="102"/>
      <c r="I241" s="414"/>
      <c r="J241" s="600"/>
      <c r="K241" s="434" t="str">
        <f t="shared" si="32"/>
        <v xml:space="preserve"> </v>
      </c>
      <c r="L241" s="435"/>
      <c r="M241" s="355">
        <f t="shared" si="33"/>
        <v>0</v>
      </c>
      <c r="N241" s="144">
        <f t="shared" si="30"/>
        <v>0</v>
      </c>
      <c r="O241" s="144">
        <f t="shared" si="36"/>
        <v>0</v>
      </c>
      <c r="P241" s="563">
        <f t="shared" si="31"/>
        <v>0</v>
      </c>
      <c r="Q241" s="10"/>
      <c r="S241" s="49">
        <f t="shared" si="37"/>
        <v>0</v>
      </c>
      <c r="T241" s="49">
        <f t="shared" si="34"/>
        <v>0</v>
      </c>
      <c r="U241" s="49">
        <f t="shared" si="35"/>
        <v>0</v>
      </c>
    </row>
    <row r="242" spans="1:21" x14ac:dyDescent="0.2">
      <c r="A242" s="94">
        <f t="shared" si="10"/>
        <v>227</v>
      </c>
      <c r="B242" s="202">
        <f t="shared" si="29"/>
        <v>0</v>
      </c>
      <c r="C242" s="110"/>
      <c r="D242" s="181"/>
      <c r="E242" s="181"/>
      <c r="F242" s="4"/>
      <c r="G242" s="60"/>
      <c r="H242" s="102"/>
      <c r="I242" s="414"/>
      <c r="J242" s="600"/>
      <c r="K242" s="434" t="str">
        <f t="shared" si="32"/>
        <v xml:space="preserve"> </v>
      </c>
      <c r="L242" s="435"/>
      <c r="M242" s="355">
        <f t="shared" si="33"/>
        <v>0</v>
      </c>
      <c r="N242" s="144">
        <f t="shared" si="30"/>
        <v>0</v>
      </c>
      <c r="O242" s="144">
        <f t="shared" si="36"/>
        <v>0</v>
      </c>
      <c r="P242" s="563">
        <f t="shared" si="31"/>
        <v>0</v>
      </c>
      <c r="Q242" s="10"/>
      <c r="S242" s="49">
        <f t="shared" si="37"/>
        <v>0</v>
      </c>
      <c r="T242" s="49">
        <f t="shared" si="34"/>
        <v>0</v>
      </c>
      <c r="U242" s="49">
        <f t="shared" si="35"/>
        <v>0</v>
      </c>
    </row>
    <row r="243" spans="1:21" x14ac:dyDescent="0.2">
      <c r="A243" s="94">
        <f t="shared" si="10"/>
        <v>228</v>
      </c>
      <c r="B243" s="202">
        <f t="shared" si="29"/>
        <v>0</v>
      </c>
      <c r="C243" s="110"/>
      <c r="D243" s="181"/>
      <c r="E243" s="181"/>
      <c r="F243" s="4"/>
      <c r="G243" s="60"/>
      <c r="H243" s="102"/>
      <c r="I243" s="414"/>
      <c r="J243" s="600"/>
      <c r="K243" s="434" t="str">
        <f t="shared" si="32"/>
        <v xml:space="preserve"> </v>
      </c>
      <c r="L243" s="435"/>
      <c r="M243" s="355">
        <f t="shared" si="33"/>
        <v>0</v>
      </c>
      <c r="N243" s="144">
        <f t="shared" si="30"/>
        <v>0</v>
      </c>
      <c r="O243" s="144">
        <f t="shared" si="36"/>
        <v>0</v>
      </c>
      <c r="P243" s="563">
        <f t="shared" si="31"/>
        <v>0</v>
      </c>
      <c r="Q243" s="10"/>
      <c r="S243" s="49">
        <f t="shared" si="37"/>
        <v>0</v>
      </c>
      <c r="T243" s="49">
        <f t="shared" si="34"/>
        <v>0</v>
      </c>
      <c r="U243" s="49">
        <f t="shared" si="35"/>
        <v>0</v>
      </c>
    </row>
    <row r="244" spans="1:21" x14ac:dyDescent="0.2">
      <c r="A244" s="94">
        <f t="shared" si="10"/>
        <v>229</v>
      </c>
      <c r="B244" s="202">
        <f t="shared" si="29"/>
        <v>0</v>
      </c>
      <c r="C244" s="110"/>
      <c r="D244" s="181"/>
      <c r="E244" s="181"/>
      <c r="F244" s="4"/>
      <c r="G244" s="60"/>
      <c r="H244" s="102"/>
      <c r="I244" s="414"/>
      <c r="J244" s="600"/>
      <c r="K244" s="434" t="str">
        <f t="shared" si="32"/>
        <v xml:space="preserve"> </v>
      </c>
      <c r="L244" s="435"/>
      <c r="M244" s="355">
        <f t="shared" si="33"/>
        <v>0</v>
      </c>
      <c r="N244" s="144">
        <f t="shared" si="30"/>
        <v>0</v>
      </c>
      <c r="O244" s="144">
        <f t="shared" si="36"/>
        <v>0</v>
      </c>
      <c r="P244" s="563">
        <f t="shared" si="31"/>
        <v>0</v>
      </c>
      <c r="Q244" s="10"/>
      <c r="S244" s="49">
        <f t="shared" si="37"/>
        <v>0</v>
      </c>
      <c r="T244" s="49">
        <f t="shared" si="34"/>
        <v>0</v>
      </c>
      <c r="U244" s="49">
        <f t="shared" si="35"/>
        <v>0</v>
      </c>
    </row>
    <row r="245" spans="1:21" x14ac:dyDescent="0.2">
      <c r="A245" s="94">
        <f t="shared" si="10"/>
        <v>230</v>
      </c>
      <c r="B245" s="202">
        <f t="shared" si="29"/>
        <v>0</v>
      </c>
      <c r="C245" s="110"/>
      <c r="D245" s="181"/>
      <c r="E245" s="181"/>
      <c r="F245" s="4"/>
      <c r="G245" s="60"/>
      <c r="H245" s="102"/>
      <c r="I245" s="414"/>
      <c r="J245" s="600"/>
      <c r="K245" s="434" t="str">
        <f t="shared" si="32"/>
        <v xml:space="preserve"> </v>
      </c>
      <c r="L245" s="435"/>
      <c r="M245" s="355">
        <f t="shared" si="33"/>
        <v>0</v>
      </c>
      <c r="N245" s="144">
        <f t="shared" si="30"/>
        <v>0</v>
      </c>
      <c r="O245" s="144">
        <f t="shared" si="36"/>
        <v>0</v>
      </c>
      <c r="P245" s="563">
        <f t="shared" si="31"/>
        <v>0</v>
      </c>
      <c r="Q245" s="10"/>
      <c r="S245" s="49">
        <f t="shared" si="37"/>
        <v>0</v>
      </c>
      <c r="T245" s="49">
        <f t="shared" si="34"/>
        <v>0</v>
      </c>
      <c r="U245" s="49">
        <f t="shared" si="35"/>
        <v>0</v>
      </c>
    </row>
    <row r="246" spans="1:21" x14ac:dyDescent="0.2">
      <c r="A246" s="94">
        <f t="shared" si="10"/>
        <v>231</v>
      </c>
      <c r="B246" s="202">
        <f t="shared" si="29"/>
        <v>0</v>
      </c>
      <c r="C246" s="110"/>
      <c r="D246" s="181"/>
      <c r="E246" s="181"/>
      <c r="F246" s="4"/>
      <c r="G246" s="60"/>
      <c r="H246" s="102"/>
      <c r="I246" s="414"/>
      <c r="J246" s="600"/>
      <c r="K246" s="434" t="str">
        <f t="shared" si="32"/>
        <v xml:space="preserve"> </v>
      </c>
      <c r="L246" s="435"/>
      <c r="M246" s="355">
        <f t="shared" si="33"/>
        <v>0</v>
      </c>
      <c r="N246" s="144">
        <f t="shared" si="30"/>
        <v>0</v>
      </c>
      <c r="O246" s="144">
        <f t="shared" si="36"/>
        <v>0</v>
      </c>
      <c r="P246" s="563">
        <f t="shared" si="31"/>
        <v>0</v>
      </c>
      <c r="Q246" s="10"/>
      <c r="S246" s="49">
        <f t="shared" si="37"/>
        <v>0</v>
      </c>
      <c r="T246" s="49">
        <f t="shared" si="34"/>
        <v>0</v>
      </c>
      <c r="U246" s="49">
        <f t="shared" si="35"/>
        <v>0</v>
      </c>
    </row>
    <row r="247" spans="1:21" x14ac:dyDescent="0.2">
      <c r="A247" s="94">
        <f t="shared" si="10"/>
        <v>232</v>
      </c>
      <c r="B247" s="202">
        <f t="shared" si="29"/>
        <v>0</v>
      </c>
      <c r="C247" s="110"/>
      <c r="D247" s="181"/>
      <c r="E247" s="181"/>
      <c r="F247" s="4"/>
      <c r="G247" s="60"/>
      <c r="H247" s="102"/>
      <c r="I247" s="414"/>
      <c r="J247" s="600"/>
      <c r="K247" s="434" t="str">
        <f t="shared" si="32"/>
        <v xml:space="preserve"> </v>
      </c>
      <c r="L247" s="435"/>
      <c r="M247" s="355">
        <f t="shared" si="33"/>
        <v>0</v>
      </c>
      <c r="N247" s="144">
        <f t="shared" si="30"/>
        <v>0</v>
      </c>
      <c r="O247" s="144">
        <f t="shared" si="36"/>
        <v>0</v>
      </c>
      <c r="P247" s="563">
        <f t="shared" si="31"/>
        <v>0</v>
      </c>
      <c r="Q247" s="10"/>
      <c r="S247" s="49">
        <f t="shared" si="37"/>
        <v>0</v>
      </c>
      <c r="T247" s="49">
        <f t="shared" si="34"/>
        <v>0</v>
      </c>
      <c r="U247" s="49">
        <f t="shared" si="35"/>
        <v>0</v>
      </c>
    </row>
    <row r="248" spans="1:21" x14ac:dyDescent="0.2">
      <c r="A248" s="94">
        <f t="shared" si="10"/>
        <v>233</v>
      </c>
      <c r="B248" s="202">
        <f t="shared" si="29"/>
        <v>0</v>
      </c>
      <c r="C248" s="110"/>
      <c r="D248" s="181"/>
      <c r="E248" s="181"/>
      <c r="F248" s="4"/>
      <c r="G248" s="60"/>
      <c r="H248" s="102"/>
      <c r="I248" s="414"/>
      <c r="J248" s="600"/>
      <c r="K248" s="434" t="str">
        <f t="shared" si="32"/>
        <v xml:space="preserve"> </v>
      </c>
      <c r="L248" s="435"/>
      <c r="M248" s="355">
        <f t="shared" si="33"/>
        <v>0</v>
      </c>
      <c r="N248" s="144">
        <f t="shared" si="30"/>
        <v>0</v>
      </c>
      <c r="O248" s="144">
        <f t="shared" si="36"/>
        <v>0</v>
      </c>
      <c r="P248" s="563">
        <f t="shared" si="31"/>
        <v>0</v>
      </c>
      <c r="Q248" s="10"/>
      <c r="S248" s="49">
        <f t="shared" si="37"/>
        <v>0</v>
      </c>
      <c r="T248" s="49">
        <f t="shared" si="34"/>
        <v>0</v>
      </c>
      <c r="U248" s="49">
        <f t="shared" si="35"/>
        <v>0</v>
      </c>
    </row>
    <row r="249" spans="1:21" x14ac:dyDescent="0.2">
      <c r="A249" s="94">
        <f t="shared" si="10"/>
        <v>234</v>
      </c>
      <c r="B249" s="202">
        <f t="shared" si="29"/>
        <v>0</v>
      </c>
      <c r="C249" s="110"/>
      <c r="D249" s="181"/>
      <c r="E249" s="181"/>
      <c r="F249" s="4"/>
      <c r="G249" s="60"/>
      <c r="H249" s="102"/>
      <c r="I249" s="414"/>
      <c r="J249" s="600"/>
      <c r="K249" s="434" t="str">
        <f t="shared" si="32"/>
        <v xml:space="preserve"> </v>
      </c>
      <c r="L249" s="435"/>
      <c r="M249" s="355">
        <f t="shared" si="33"/>
        <v>0</v>
      </c>
      <c r="N249" s="144">
        <f t="shared" si="30"/>
        <v>0</v>
      </c>
      <c r="O249" s="144">
        <f t="shared" si="36"/>
        <v>0</v>
      </c>
      <c r="P249" s="563">
        <f t="shared" si="31"/>
        <v>0</v>
      </c>
      <c r="Q249" s="10"/>
      <c r="S249" s="49">
        <f t="shared" si="37"/>
        <v>0</v>
      </c>
      <c r="T249" s="49">
        <f t="shared" si="34"/>
        <v>0</v>
      </c>
      <c r="U249" s="49">
        <f t="shared" si="35"/>
        <v>0</v>
      </c>
    </row>
    <row r="250" spans="1:21" x14ac:dyDescent="0.2">
      <c r="A250" s="94">
        <f t="shared" si="10"/>
        <v>235</v>
      </c>
      <c r="B250" s="202">
        <f t="shared" si="29"/>
        <v>0</v>
      </c>
      <c r="C250" s="110"/>
      <c r="D250" s="181"/>
      <c r="E250" s="181"/>
      <c r="F250" s="4"/>
      <c r="G250" s="60"/>
      <c r="H250" s="102"/>
      <c r="I250" s="414"/>
      <c r="J250" s="600"/>
      <c r="K250" s="434" t="str">
        <f t="shared" si="32"/>
        <v xml:space="preserve"> </v>
      </c>
      <c r="L250" s="435"/>
      <c r="M250" s="355">
        <f t="shared" si="33"/>
        <v>0</v>
      </c>
      <c r="N250" s="144">
        <f t="shared" si="30"/>
        <v>0</v>
      </c>
      <c r="O250" s="144">
        <f t="shared" si="36"/>
        <v>0</v>
      </c>
      <c r="P250" s="563">
        <f t="shared" si="31"/>
        <v>0</v>
      </c>
      <c r="Q250" s="10"/>
      <c r="S250" s="49">
        <f t="shared" si="37"/>
        <v>0</v>
      </c>
      <c r="T250" s="49">
        <f t="shared" si="34"/>
        <v>0</v>
      </c>
      <c r="U250" s="49">
        <f t="shared" si="35"/>
        <v>0</v>
      </c>
    </row>
    <row r="251" spans="1:21" x14ac:dyDescent="0.2">
      <c r="A251" s="94">
        <f t="shared" si="10"/>
        <v>236</v>
      </c>
      <c r="B251" s="202">
        <f t="shared" si="29"/>
        <v>0</v>
      </c>
      <c r="C251" s="110"/>
      <c r="D251" s="181"/>
      <c r="E251" s="181"/>
      <c r="F251" s="4"/>
      <c r="G251" s="60"/>
      <c r="H251" s="102"/>
      <c r="I251" s="414"/>
      <c r="J251" s="600"/>
      <c r="K251" s="434" t="str">
        <f t="shared" si="32"/>
        <v xml:space="preserve"> </v>
      </c>
      <c r="L251" s="435"/>
      <c r="M251" s="355">
        <f t="shared" si="33"/>
        <v>0</v>
      </c>
      <c r="N251" s="144">
        <f t="shared" si="30"/>
        <v>0</v>
      </c>
      <c r="O251" s="144">
        <f t="shared" si="36"/>
        <v>0</v>
      </c>
      <c r="P251" s="563">
        <f t="shared" si="31"/>
        <v>0</v>
      </c>
      <c r="Q251" s="10"/>
      <c r="S251" s="49">
        <f t="shared" si="37"/>
        <v>0</v>
      </c>
      <c r="T251" s="49">
        <f t="shared" si="34"/>
        <v>0</v>
      </c>
      <c r="U251" s="49">
        <f t="shared" si="35"/>
        <v>0</v>
      </c>
    </row>
    <row r="252" spans="1:21" x14ac:dyDescent="0.2">
      <c r="A252" s="94">
        <f t="shared" si="10"/>
        <v>237</v>
      </c>
      <c r="B252" s="202">
        <f t="shared" si="29"/>
        <v>0</v>
      </c>
      <c r="C252" s="110"/>
      <c r="D252" s="181"/>
      <c r="E252" s="181"/>
      <c r="F252" s="4"/>
      <c r="G252" s="60"/>
      <c r="H252" s="102"/>
      <c r="I252" s="414"/>
      <c r="J252" s="600"/>
      <c r="K252" s="434" t="str">
        <f t="shared" si="32"/>
        <v xml:space="preserve"> </v>
      </c>
      <c r="L252" s="435"/>
      <c r="M252" s="355">
        <f t="shared" si="33"/>
        <v>0</v>
      </c>
      <c r="N252" s="144">
        <f t="shared" si="30"/>
        <v>0</v>
      </c>
      <c r="O252" s="144">
        <f t="shared" si="36"/>
        <v>0</v>
      </c>
      <c r="P252" s="563">
        <f t="shared" si="31"/>
        <v>0</v>
      </c>
      <c r="Q252" s="10"/>
      <c r="S252" s="49">
        <f t="shared" si="37"/>
        <v>0</v>
      </c>
      <c r="T252" s="49">
        <f t="shared" si="34"/>
        <v>0</v>
      </c>
      <c r="U252" s="49">
        <f t="shared" si="35"/>
        <v>0</v>
      </c>
    </row>
    <row r="253" spans="1:21" x14ac:dyDescent="0.2">
      <c r="A253" s="94">
        <f t="shared" si="10"/>
        <v>238</v>
      </c>
      <c r="B253" s="202">
        <f t="shared" si="29"/>
        <v>0</v>
      </c>
      <c r="C253" s="110"/>
      <c r="D253" s="181"/>
      <c r="E253" s="181"/>
      <c r="F253" s="4"/>
      <c r="G253" s="60"/>
      <c r="H253" s="102"/>
      <c r="I253" s="414"/>
      <c r="J253" s="600"/>
      <c r="K253" s="434" t="str">
        <f t="shared" si="32"/>
        <v xml:space="preserve"> </v>
      </c>
      <c r="L253" s="435"/>
      <c r="M253" s="355">
        <f t="shared" si="33"/>
        <v>0</v>
      </c>
      <c r="N253" s="144">
        <f t="shared" si="30"/>
        <v>0</v>
      </c>
      <c r="O253" s="144">
        <f t="shared" si="36"/>
        <v>0</v>
      </c>
      <c r="P253" s="563">
        <f t="shared" si="31"/>
        <v>0</v>
      </c>
      <c r="Q253" s="10"/>
      <c r="S253" s="49">
        <f t="shared" si="37"/>
        <v>0</v>
      </c>
      <c r="T253" s="49">
        <f t="shared" si="34"/>
        <v>0</v>
      </c>
      <c r="U253" s="49">
        <f t="shared" si="35"/>
        <v>0</v>
      </c>
    </row>
    <row r="254" spans="1:21" x14ac:dyDescent="0.2">
      <c r="A254" s="94">
        <f t="shared" si="10"/>
        <v>239</v>
      </c>
      <c r="B254" s="202">
        <f t="shared" si="29"/>
        <v>0</v>
      </c>
      <c r="C254" s="110"/>
      <c r="D254" s="181"/>
      <c r="E254" s="181"/>
      <c r="F254" s="4"/>
      <c r="G254" s="60"/>
      <c r="H254" s="102"/>
      <c r="I254" s="414"/>
      <c r="J254" s="600"/>
      <c r="K254" s="434" t="str">
        <f t="shared" si="32"/>
        <v xml:space="preserve"> </v>
      </c>
      <c r="L254" s="435"/>
      <c r="M254" s="355">
        <f t="shared" si="33"/>
        <v>0</v>
      </c>
      <c r="N254" s="144">
        <f t="shared" si="30"/>
        <v>0</v>
      </c>
      <c r="O254" s="144">
        <f t="shared" si="36"/>
        <v>0</v>
      </c>
      <c r="P254" s="563">
        <f t="shared" si="31"/>
        <v>0</v>
      </c>
      <c r="Q254" s="10"/>
      <c r="S254" s="49">
        <f t="shared" si="37"/>
        <v>0</v>
      </c>
      <c r="T254" s="49">
        <f t="shared" si="34"/>
        <v>0</v>
      </c>
      <c r="U254" s="49">
        <f t="shared" si="35"/>
        <v>0</v>
      </c>
    </row>
    <row r="255" spans="1:21" x14ac:dyDescent="0.2">
      <c r="A255" s="94">
        <f t="shared" si="10"/>
        <v>240</v>
      </c>
      <c r="B255" s="202">
        <f t="shared" si="29"/>
        <v>0</v>
      </c>
      <c r="C255" s="110"/>
      <c r="D255" s="181"/>
      <c r="E255" s="181"/>
      <c r="F255" s="4"/>
      <c r="G255" s="60"/>
      <c r="H255" s="102"/>
      <c r="I255" s="414"/>
      <c r="J255" s="600"/>
      <c r="K255" s="434" t="str">
        <f t="shared" si="32"/>
        <v xml:space="preserve"> </v>
      </c>
      <c r="L255" s="435"/>
      <c r="M255" s="355">
        <f t="shared" si="33"/>
        <v>0</v>
      </c>
      <c r="N255" s="144">
        <f t="shared" si="30"/>
        <v>0</v>
      </c>
      <c r="O255" s="144">
        <f t="shared" si="36"/>
        <v>0</v>
      </c>
      <c r="P255" s="563">
        <f t="shared" si="31"/>
        <v>0</v>
      </c>
      <c r="Q255" s="10"/>
      <c r="S255" s="49">
        <f t="shared" si="37"/>
        <v>0</v>
      </c>
      <c r="T255" s="49">
        <f t="shared" si="34"/>
        <v>0</v>
      </c>
      <c r="U255" s="49">
        <f t="shared" si="35"/>
        <v>0</v>
      </c>
    </row>
    <row r="256" spans="1:21" x14ac:dyDescent="0.2">
      <c r="A256" s="94">
        <f t="shared" si="10"/>
        <v>241</v>
      </c>
      <c r="B256" s="202">
        <f t="shared" si="29"/>
        <v>0</v>
      </c>
      <c r="C256" s="110"/>
      <c r="D256" s="181"/>
      <c r="E256" s="181"/>
      <c r="F256" s="4"/>
      <c r="G256" s="60"/>
      <c r="H256" s="102"/>
      <c r="I256" s="414"/>
      <c r="J256" s="600"/>
      <c r="K256" s="434" t="str">
        <f t="shared" si="32"/>
        <v xml:space="preserve"> </v>
      </c>
      <c r="L256" s="435"/>
      <c r="M256" s="355">
        <f t="shared" si="33"/>
        <v>0</v>
      </c>
      <c r="N256" s="144">
        <f t="shared" si="30"/>
        <v>0</v>
      </c>
      <c r="O256" s="144">
        <f t="shared" si="36"/>
        <v>0</v>
      </c>
      <c r="P256" s="563">
        <f t="shared" si="31"/>
        <v>0</v>
      </c>
      <c r="Q256" s="10"/>
      <c r="S256" s="49">
        <f t="shared" si="37"/>
        <v>0</v>
      </c>
      <c r="T256" s="49">
        <f t="shared" si="34"/>
        <v>0</v>
      </c>
      <c r="U256" s="49">
        <f t="shared" si="35"/>
        <v>0</v>
      </c>
    </row>
    <row r="257" spans="1:21" x14ac:dyDescent="0.2">
      <c r="A257" s="94">
        <f t="shared" si="10"/>
        <v>242</v>
      </c>
      <c r="B257" s="202">
        <f t="shared" si="29"/>
        <v>0</v>
      </c>
      <c r="C257" s="110"/>
      <c r="D257" s="181"/>
      <c r="E257" s="181"/>
      <c r="F257" s="4"/>
      <c r="G257" s="60"/>
      <c r="H257" s="102"/>
      <c r="I257" s="414"/>
      <c r="J257" s="600"/>
      <c r="K257" s="434" t="str">
        <f t="shared" si="32"/>
        <v xml:space="preserve"> </v>
      </c>
      <c r="L257" s="435"/>
      <c r="M257" s="355">
        <f t="shared" si="33"/>
        <v>0</v>
      </c>
      <c r="N257" s="144">
        <f t="shared" si="30"/>
        <v>0</v>
      </c>
      <c r="O257" s="144">
        <f t="shared" si="36"/>
        <v>0</v>
      </c>
      <c r="P257" s="563">
        <f t="shared" si="31"/>
        <v>0</v>
      </c>
      <c r="Q257" s="10"/>
      <c r="S257" s="49">
        <f t="shared" si="37"/>
        <v>0</v>
      </c>
      <c r="T257" s="49">
        <f t="shared" si="34"/>
        <v>0</v>
      </c>
      <c r="U257" s="49">
        <f t="shared" si="35"/>
        <v>0</v>
      </c>
    </row>
    <row r="258" spans="1:21" x14ac:dyDescent="0.2">
      <c r="A258" s="94">
        <f t="shared" si="10"/>
        <v>243</v>
      </c>
      <c r="B258" s="202">
        <f t="shared" si="29"/>
        <v>0</v>
      </c>
      <c r="C258" s="110"/>
      <c r="D258" s="181"/>
      <c r="E258" s="181"/>
      <c r="F258" s="4"/>
      <c r="G258" s="60"/>
      <c r="H258" s="102"/>
      <c r="I258" s="414"/>
      <c r="J258" s="600"/>
      <c r="K258" s="434" t="str">
        <f t="shared" si="32"/>
        <v xml:space="preserve"> </v>
      </c>
      <c r="L258" s="435"/>
      <c r="M258" s="355">
        <f t="shared" si="33"/>
        <v>0</v>
      </c>
      <c r="N258" s="144">
        <f t="shared" si="30"/>
        <v>0</v>
      </c>
      <c r="O258" s="144">
        <f t="shared" si="36"/>
        <v>0</v>
      </c>
      <c r="P258" s="563">
        <f t="shared" si="31"/>
        <v>0</v>
      </c>
      <c r="Q258" s="10"/>
      <c r="S258" s="49">
        <f t="shared" si="37"/>
        <v>0</v>
      </c>
      <c r="T258" s="49">
        <f t="shared" si="34"/>
        <v>0</v>
      </c>
      <c r="U258" s="49">
        <f t="shared" si="35"/>
        <v>0</v>
      </c>
    </row>
    <row r="259" spans="1:21" x14ac:dyDescent="0.2">
      <c r="A259" s="94">
        <f t="shared" si="10"/>
        <v>244</v>
      </c>
      <c r="B259" s="202">
        <f t="shared" si="29"/>
        <v>0</v>
      </c>
      <c r="C259" s="110"/>
      <c r="D259" s="181"/>
      <c r="E259" s="181"/>
      <c r="F259" s="4"/>
      <c r="G259" s="60"/>
      <c r="H259" s="102"/>
      <c r="I259" s="414"/>
      <c r="J259" s="600"/>
      <c r="K259" s="434" t="str">
        <f t="shared" si="32"/>
        <v xml:space="preserve"> </v>
      </c>
      <c r="L259" s="435"/>
      <c r="M259" s="355">
        <f t="shared" si="33"/>
        <v>0</v>
      </c>
      <c r="N259" s="144">
        <f t="shared" si="30"/>
        <v>0</v>
      </c>
      <c r="O259" s="144">
        <f t="shared" si="36"/>
        <v>0</v>
      </c>
      <c r="P259" s="563">
        <f t="shared" si="31"/>
        <v>0</v>
      </c>
      <c r="Q259" s="10"/>
      <c r="S259" s="49">
        <f t="shared" si="37"/>
        <v>0</v>
      </c>
      <c r="T259" s="49">
        <f t="shared" si="34"/>
        <v>0</v>
      </c>
      <c r="U259" s="49">
        <f t="shared" si="35"/>
        <v>0</v>
      </c>
    </row>
    <row r="260" spans="1:21" x14ac:dyDescent="0.2">
      <c r="A260" s="94">
        <f t="shared" si="10"/>
        <v>245</v>
      </c>
      <c r="B260" s="202">
        <f t="shared" si="29"/>
        <v>0</v>
      </c>
      <c r="C260" s="110"/>
      <c r="D260" s="181"/>
      <c r="E260" s="181"/>
      <c r="F260" s="4"/>
      <c r="G260" s="60"/>
      <c r="H260" s="102"/>
      <c r="I260" s="414"/>
      <c r="J260" s="600"/>
      <c r="K260" s="434" t="str">
        <f t="shared" si="32"/>
        <v xml:space="preserve"> </v>
      </c>
      <c r="L260" s="435"/>
      <c r="M260" s="355">
        <f t="shared" si="33"/>
        <v>0</v>
      </c>
      <c r="N260" s="144">
        <f t="shared" si="30"/>
        <v>0</v>
      </c>
      <c r="O260" s="144">
        <f t="shared" si="36"/>
        <v>0</v>
      </c>
      <c r="P260" s="563">
        <f t="shared" si="31"/>
        <v>0</v>
      </c>
      <c r="Q260" s="10"/>
      <c r="S260" s="49">
        <f t="shared" si="37"/>
        <v>0</v>
      </c>
      <c r="T260" s="49">
        <f t="shared" si="34"/>
        <v>0</v>
      </c>
      <c r="U260" s="49">
        <f t="shared" si="35"/>
        <v>0</v>
      </c>
    </row>
    <row r="261" spans="1:21" x14ac:dyDescent="0.2">
      <c r="A261" s="94">
        <f t="shared" si="10"/>
        <v>246</v>
      </c>
      <c r="B261" s="202">
        <f t="shared" si="29"/>
        <v>0</v>
      </c>
      <c r="C261" s="110"/>
      <c r="D261" s="181"/>
      <c r="E261" s="181"/>
      <c r="F261" s="4"/>
      <c r="G261" s="60"/>
      <c r="H261" s="102"/>
      <c r="I261" s="414"/>
      <c r="J261" s="600"/>
      <c r="K261" s="434" t="str">
        <f t="shared" si="32"/>
        <v xml:space="preserve"> </v>
      </c>
      <c r="L261" s="435"/>
      <c r="M261" s="355">
        <f t="shared" si="33"/>
        <v>0</v>
      </c>
      <c r="N261" s="144">
        <f t="shared" si="30"/>
        <v>0</v>
      </c>
      <c r="O261" s="144">
        <f t="shared" si="36"/>
        <v>0</v>
      </c>
      <c r="P261" s="563">
        <f t="shared" si="31"/>
        <v>0</v>
      </c>
      <c r="Q261" s="10"/>
      <c r="S261" s="49">
        <f t="shared" si="37"/>
        <v>0</v>
      </c>
      <c r="T261" s="49">
        <f t="shared" si="34"/>
        <v>0</v>
      </c>
      <c r="U261" s="49">
        <f t="shared" si="35"/>
        <v>0</v>
      </c>
    </row>
    <row r="262" spans="1:21" ht="12.75" customHeight="1" x14ac:dyDescent="0.2">
      <c r="A262" s="94">
        <f t="shared" si="10"/>
        <v>247</v>
      </c>
      <c r="B262" s="202">
        <f t="shared" si="29"/>
        <v>0</v>
      </c>
      <c r="C262" s="110"/>
      <c r="D262" s="181"/>
      <c r="E262" s="181"/>
      <c r="F262" s="4"/>
      <c r="G262" s="60"/>
      <c r="H262" s="102"/>
      <c r="I262" s="414"/>
      <c r="J262" s="600"/>
      <c r="K262" s="434" t="str">
        <f t="shared" si="32"/>
        <v xml:space="preserve"> </v>
      </c>
      <c r="L262" s="435"/>
      <c r="M262" s="355">
        <f t="shared" si="33"/>
        <v>0</v>
      </c>
      <c r="N262" s="144">
        <f t="shared" si="30"/>
        <v>0</v>
      </c>
      <c r="O262" s="144">
        <f t="shared" si="36"/>
        <v>0</v>
      </c>
      <c r="P262" s="563">
        <f t="shared" si="31"/>
        <v>0</v>
      </c>
      <c r="Q262" s="10"/>
      <c r="S262" s="49">
        <f t="shared" si="37"/>
        <v>0</v>
      </c>
      <c r="T262" s="49">
        <f t="shared" si="34"/>
        <v>0</v>
      </c>
      <c r="U262" s="49">
        <f t="shared" si="35"/>
        <v>0</v>
      </c>
    </row>
    <row r="263" spans="1:21" x14ac:dyDescent="0.2">
      <c r="A263" s="94">
        <f t="shared" si="10"/>
        <v>248</v>
      </c>
      <c r="B263" s="202">
        <f t="shared" si="29"/>
        <v>0</v>
      </c>
      <c r="C263" s="110"/>
      <c r="D263" s="181"/>
      <c r="E263" s="181"/>
      <c r="F263" s="4"/>
      <c r="G263" s="60"/>
      <c r="H263" s="102"/>
      <c r="I263" s="414"/>
      <c r="J263" s="600"/>
      <c r="K263" s="434" t="str">
        <f t="shared" si="32"/>
        <v xml:space="preserve"> </v>
      </c>
      <c r="L263" s="435"/>
      <c r="M263" s="355">
        <f t="shared" si="33"/>
        <v>0</v>
      </c>
      <c r="N263" s="144">
        <f t="shared" si="30"/>
        <v>0</v>
      </c>
      <c r="O263" s="144">
        <f t="shared" si="36"/>
        <v>0</v>
      </c>
      <c r="P263" s="563">
        <f t="shared" si="31"/>
        <v>0</v>
      </c>
      <c r="Q263" s="10"/>
      <c r="S263" s="49">
        <f t="shared" si="37"/>
        <v>0</v>
      </c>
      <c r="T263" s="49">
        <f t="shared" si="34"/>
        <v>0</v>
      </c>
      <c r="U263" s="49">
        <f t="shared" si="35"/>
        <v>0</v>
      </c>
    </row>
    <row r="264" spans="1:21" x14ac:dyDescent="0.2">
      <c r="A264" s="94">
        <f t="shared" si="10"/>
        <v>249</v>
      </c>
      <c r="B264" s="202">
        <f t="shared" si="29"/>
        <v>0</v>
      </c>
      <c r="C264" s="110"/>
      <c r="D264" s="181"/>
      <c r="E264" s="181"/>
      <c r="F264" s="4"/>
      <c r="G264" s="60"/>
      <c r="H264" s="102"/>
      <c r="I264" s="414"/>
      <c r="J264" s="600"/>
      <c r="K264" s="434" t="str">
        <f t="shared" si="32"/>
        <v xml:space="preserve"> </v>
      </c>
      <c r="L264" s="435"/>
      <c r="M264" s="355">
        <f t="shared" si="33"/>
        <v>0</v>
      </c>
      <c r="N264" s="144">
        <f t="shared" si="30"/>
        <v>0</v>
      </c>
      <c r="O264" s="144">
        <f t="shared" si="36"/>
        <v>0</v>
      </c>
      <c r="P264" s="563">
        <f t="shared" si="31"/>
        <v>0</v>
      </c>
      <c r="Q264" s="10"/>
      <c r="S264" s="49">
        <f t="shared" si="37"/>
        <v>0</v>
      </c>
      <c r="T264" s="49">
        <f t="shared" si="34"/>
        <v>0</v>
      </c>
      <c r="U264" s="49">
        <f t="shared" si="35"/>
        <v>0</v>
      </c>
    </row>
    <row r="265" spans="1:21" x14ac:dyDescent="0.2">
      <c r="A265" s="94">
        <f t="shared" si="10"/>
        <v>250</v>
      </c>
      <c r="B265" s="202">
        <f t="shared" si="29"/>
        <v>0</v>
      </c>
      <c r="C265" s="110"/>
      <c r="D265" s="181"/>
      <c r="E265" s="181"/>
      <c r="F265" s="4"/>
      <c r="G265" s="60"/>
      <c r="H265" s="102"/>
      <c r="I265" s="414"/>
      <c r="J265" s="600"/>
      <c r="K265" s="434" t="str">
        <f t="shared" si="32"/>
        <v xml:space="preserve"> </v>
      </c>
      <c r="L265" s="435"/>
      <c r="M265" s="355">
        <f t="shared" si="33"/>
        <v>0</v>
      </c>
      <c r="N265" s="144">
        <f t="shared" si="30"/>
        <v>0</v>
      </c>
      <c r="O265" s="144">
        <f t="shared" si="36"/>
        <v>0</v>
      </c>
      <c r="P265" s="563">
        <f t="shared" si="31"/>
        <v>0</v>
      </c>
      <c r="Q265" s="10"/>
      <c r="S265" s="49">
        <f t="shared" si="37"/>
        <v>0</v>
      </c>
      <c r="T265" s="49">
        <f t="shared" si="34"/>
        <v>0</v>
      </c>
      <c r="U265" s="49">
        <f t="shared" si="35"/>
        <v>0</v>
      </c>
    </row>
    <row r="266" spans="1:21" x14ac:dyDescent="0.2">
      <c r="A266" s="94">
        <f t="shared" ref="A266:A329" si="38">ROW()-Q2line</f>
        <v>251</v>
      </c>
      <c r="B266" s="202">
        <f t="shared" si="29"/>
        <v>0</v>
      </c>
      <c r="C266" s="110"/>
      <c r="D266" s="181"/>
      <c r="E266" s="181"/>
      <c r="F266" s="4"/>
      <c r="G266" s="60"/>
      <c r="H266" s="102"/>
      <c r="I266" s="414"/>
      <c r="J266" s="600"/>
      <c r="K266" s="434" t="str">
        <f t="shared" si="32"/>
        <v xml:space="preserve"> </v>
      </c>
      <c r="L266" s="435"/>
      <c r="M266" s="355">
        <f t="shared" si="33"/>
        <v>0</v>
      </c>
      <c r="N266" s="144">
        <f t="shared" si="30"/>
        <v>0</v>
      </c>
      <c r="O266" s="144">
        <f t="shared" si="36"/>
        <v>0</v>
      </c>
      <c r="P266" s="563">
        <f t="shared" si="31"/>
        <v>0</v>
      </c>
      <c r="Q266" s="10"/>
      <c r="S266" s="49">
        <f t="shared" si="37"/>
        <v>0</v>
      </c>
      <c r="T266" s="49">
        <f t="shared" si="34"/>
        <v>0</v>
      </c>
      <c r="U266" s="49">
        <f t="shared" si="35"/>
        <v>0</v>
      </c>
    </row>
    <row r="267" spans="1:21" x14ac:dyDescent="0.2">
      <c r="A267" s="94">
        <f t="shared" si="38"/>
        <v>252</v>
      </c>
      <c r="B267" s="202">
        <f t="shared" si="29"/>
        <v>0</v>
      </c>
      <c r="C267" s="110"/>
      <c r="D267" s="181"/>
      <c r="E267" s="181"/>
      <c r="F267" s="4"/>
      <c r="G267" s="60"/>
      <c r="H267" s="102"/>
      <c r="I267" s="414"/>
      <c r="J267" s="600"/>
      <c r="K267" s="434" t="str">
        <f t="shared" si="32"/>
        <v xml:space="preserve"> </v>
      </c>
      <c r="L267" s="435"/>
      <c r="M267" s="355">
        <f t="shared" si="33"/>
        <v>0</v>
      </c>
      <c r="N267" s="144">
        <f t="shared" si="30"/>
        <v>0</v>
      </c>
      <c r="O267" s="144">
        <f t="shared" si="36"/>
        <v>0</v>
      </c>
      <c r="P267" s="563">
        <f t="shared" si="31"/>
        <v>0</v>
      </c>
      <c r="Q267" s="10"/>
      <c r="S267" s="49">
        <f t="shared" si="37"/>
        <v>0</v>
      </c>
      <c r="T267" s="49">
        <f t="shared" si="34"/>
        <v>0</v>
      </c>
      <c r="U267" s="49">
        <f t="shared" si="35"/>
        <v>0</v>
      </c>
    </row>
    <row r="268" spans="1:21" x14ac:dyDescent="0.2">
      <c r="A268" s="94">
        <f t="shared" si="38"/>
        <v>253</v>
      </c>
      <c r="B268" s="202">
        <f t="shared" si="29"/>
        <v>0</v>
      </c>
      <c r="C268" s="110"/>
      <c r="D268" s="181"/>
      <c r="E268" s="181"/>
      <c r="F268" s="4"/>
      <c r="G268" s="60"/>
      <c r="H268" s="102"/>
      <c r="I268" s="414"/>
      <c r="J268" s="600"/>
      <c r="K268" s="434" t="str">
        <f t="shared" si="32"/>
        <v xml:space="preserve"> </v>
      </c>
      <c r="L268" s="435"/>
      <c r="M268" s="355">
        <f t="shared" si="33"/>
        <v>0</v>
      </c>
      <c r="N268" s="144">
        <f t="shared" si="30"/>
        <v>0</v>
      </c>
      <c r="O268" s="144">
        <f t="shared" si="36"/>
        <v>0</v>
      </c>
      <c r="P268" s="563">
        <f t="shared" si="31"/>
        <v>0</v>
      </c>
      <c r="Q268" s="10"/>
      <c r="S268" s="49">
        <f t="shared" si="37"/>
        <v>0</v>
      </c>
      <c r="T268" s="49">
        <f t="shared" si="34"/>
        <v>0</v>
      </c>
      <c r="U268" s="49">
        <f t="shared" si="35"/>
        <v>0</v>
      </c>
    </row>
    <row r="269" spans="1:21" x14ac:dyDescent="0.2">
      <c r="A269" s="94">
        <f t="shared" si="38"/>
        <v>254</v>
      </c>
      <c r="B269" s="202">
        <f t="shared" si="29"/>
        <v>0</v>
      </c>
      <c r="C269" s="110"/>
      <c r="D269" s="181"/>
      <c r="E269" s="181"/>
      <c r="F269" s="4"/>
      <c r="G269" s="60"/>
      <c r="H269" s="102"/>
      <c r="I269" s="414"/>
      <c r="J269" s="600"/>
      <c r="K269" s="434" t="str">
        <f t="shared" si="32"/>
        <v xml:space="preserve"> </v>
      </c>
      <c r="L269" s="435"/>
      <c r="M269" s="355">
        <f t="shared" si="33"/>
        <v>0</v>
      </c>
      <c r="N269" s="144">
        <f t="shared" si="30"/>
        <v>0</v>
      </c>
      <c r="O269" s="144">
        <f t="shared" si="36"/>
        <v>0</v>
      </c>
      <c r="P269" s="563">
        <f t="shared" si="31"/>
        <v>0</v>
      </c>
      <c r="Q269" s="10"/>
      <c r="S269" s="49">
        <f t="shared" si="37"/>
        <v>0</v>
      </c>
      <c r="T269" s="49">
        <f t="shared" si="34"/>
        <v>0</v>
      </c>
      <c r="U269" s="49">
        <f t="shared" si="35"/>
        <v>0</v>
      </c>
    </row>
    <row r="270" spans="1:21" x14ac:dyDescent="0.2">
      <c r="A270" s="94">
        <f t="shared" si="38"/>
        <v>255</v>
      </c>
      <c r="B270" s="202">
        <f t="shared" si="29"/>
        <v>0</v>
      </c>
      <c r="C270" s="110"/>
      <c r="D270" s="181"/>
      <c r="E270" s="181"/>
      <c r="F270" s="4"/>
      <c r="G270" s="60"/>
      <c r="H270" s="102"/>
      <c r="I270" s="414"/>
      <c r="J270" s="600"/>
      <c r="K270" s="434" t="str">
        <f t="shared" si="32"/>
        <v xml:space="preserve"> </v>
      </c>
      <c r="L270" s="435"/>
      <c r="M270" s="355">
        <f t="shared" si="33"/>
        <v>0</v>
      </c>
      <c r="N270" s="144">
        <f t="shared" si="30"/>
        <v>0</v>
      </c>
      <c r="O270" s="144">
        <f t="shared" si="36"/>
        <v>0</v>
      </c>
      <c r="P270" s="563">
        <f t="shared" si="31"/>
        <v>0</v>
      </c>
      <c r="Q270" s="10"/>
      <c r="S270" s="49">
        <f t="shared" si="37"/>
        <v>0</v>
      </c>
      <c r="T270" s="49">
        <f t="shared" si="34"/>
        <v>0</v>
      </c>
      <c r="U270" s="49">
        <f t="shared" si="35"/>
        <v>0</v>
      </c>
    </row>
    <row r="271" spans="1:21" x14ac:dyDescent="0.2">
      <c r="A271" s="94">
        <f t="shared" si="38"/>
        <v>256</v>
      </c>
      <c r="B271" s="202">
        <f t="shared" si="29"/>
        <v>0</v>
      </c>
      <c r="C271" s="110"/>
      <c r="D271" s="181"/>
      <c r="E271" s="181"/>
      <c r="F271" s="4"/>
      <c r="G271" s="60"/>
      <c r="H271" s="102"/>
      <c r="I271" s="414"/>
      <c r="J271" s="600"/>
      <c r="K271" s="434" t="str">
        <f t="shared" si="32"/>
        <v xml:space="preserve"> </v>
      </c>
      <c r="L271" s="435"/>
      <c r="M271" s="355">
        <f t="shared" si="33"/>
        <v>0</v>
      </c>
      <c r="N271" s="144">
        <f t="shared" si="30"/>
        <v>0</v>
      </c>
      <c r="O271" s="144">
        <f t="shared" si="36"/>
        <v>0</v>
      </c>
      <c r="P271" s="563">
        <f t="shared" si="31"/>
        <v>0</v>
      </c>
      <c r="Q271" s="10"/>
      <c r="S271" s="49">
        <f t="shared" si="37"/>
        <v>0</v>
      </c>
      <c r="T271" s="49">
        <f t="shared" si="34"/>
        <v>0</v>
      </c>
      <c r="U271" s="49">
        <f t="shared" si="35"/>
        <v>0</v>
      </c>
    </row>
    <row r="272" spans="1:21" x14ac:dyDescent="0.2">
      <c r="A272" s="94">
        <f t="shared" si="38"/>
        <v>257</v>
      </c>
      <c r="B272" s="202">
        <f t="shared" si="29"/>
        <v>0</v>
      </c>
      <c r="C272" s="110"/>
      <c r="D272" s="181"/>
      <c r="E272" s="181"/>
      <c r="F272" s="4"/>
      <c r="G272" s="60"/>
      <c r="H272" s="102"/>
      <c r="I272" s="414"/>
      <c r="J272" s="600"/>
      <c r="K272" s="434" t="str">
        <f t="shared" si="32"/>
        <v xml:space="preserve"> </v>
      </c>
      <c r="L272" s="435"/>
      <c r="M272" s="355">
        <f t="shared" si="33"/>
        <v>0</v>
      </c>
      <c r="N272" s="144">
        <f t="shared" si="30"/>
        <v>0</v>
      </c>
      <c r="O272" s="144">
        <f t="shared" si="36"/>
        <v>0</v>
      </c>
      <c r="P272" s="563">
        <f t="shared" si="31"/>
        <v>0</v>
      </c>
      <c r="Q272" s="10"/>
      <c r="S272" s="49">
        <f t="shared" si="37"/>
        <v>0</v>
      </c>
      <c r="T272" s="49">
        <f t="shared" si="34"/>
        <v>0</v>
      </c>
      <c r="U272" s="49">
        <f t="shared" si="35"/>
        <v>0</v>
      </c>
    </row>
    <row r="273" spans="1:21" x14ac:dyDescent="0.2">
      <c r="A273" s="94">
        <f t="shared" si="38"/>
        <v>258</v>
      </c>
      <c r="B273" s="202">
        <f t="shared" si="29"/>
        <v>0</v>
      </c>
      <c r="C273" s="110"/>
      <c r="D273" s="181"/>
      <c r="E273" s="181"/>
      <c r="F273" s="4"/>
      <c r="G273" s="60"/>
      <c r="H273" s="102"/>
      <c r="I273" s="414"/>
      <c r="J273" s="600"/>
      <c r="K273" s="434" t="str">
        <f t="shared" si="32"/>
        <v xml:space="preserve"> </v>
      </c>
      <c r="L273" s="435"/>
      <c r="M273" s="355">
        <f t="shared" si="33"/>
        <v>0</v>
      </c>
      <c r="N273" s="144">
        <f t="shared" si="30"/>
        <v>0</v>
      </c>
      <c r="O273" s="144">
        <f t="shared" si="36"/>
        <v>0</v>
      </c>
      <c r="P273" s="563">
        <f t="shared" si="31"/>
        <v>0</v>
      </c>
      <c r="Q273" s="10"/>
      <c r="S273" s="49">
        <f t="shared" si="37"/>
        <v>0</v>
      </c>
      <c r="T273" s="49">
        <f t="shared" si="34"/>
        <v>0</v>
      </c>
      <c r="U273" s="49">
        <f t="shared" si="35"/>
        <v>0</v>
      </c>
    </row>
    <row r="274" spans="1:21" x14ac:dyDescent="0.2">
      <c r="A274" s="94">
        <f t="shared" si="38"/>
        <v>259</v>
      </c>
      <c r="B274" s="202">
        <f t="shared" si="29"/>
        <v>0</v>
      </c>
      <c r="C274" s="110"/>
      <c r="D274" s="181"/>
      <c r="E274" s="181"/>
      <c r="F274" s="4"/>
      <c r="G274" s="60"/>
      <c r="H274" s="102"/>
      <c r="I274" s="414"/>
      <c r="J274" s="600"/>
      <c r="K274" s="434" t="str">
        <f t="shared" si="32"/>
        <v xml:space="preserve"> </v>
      </c>
      <c r="L274" s="435"/>
      <c r="M274" s="355">
        <f t="shared" si="33"/>
        <v>0</v>
      </c>
      <c r="N274" s="144">
        <f t="shared" si="30"/>
        <v>0</v>
      </c>
      <c r="O274" s="144">
        <f t="shared" si="36"/>
        <v>0</v>
      </c>
      <c r="P274" s="563">
        <f t="shared" si="31"/>
        <v>0</v>
      </c>
      <c r="Q274" s="10"/>
      <c r="S274" s="49">
        <f t="shared" si="37"/>
        <v>0</v>
      </c>
      <c r="T274" s="49">
        <f t="shared" si="34"/>
        <v>0</v>
      </c>
      <c r="U274" s="49">
        <f t="shared" si="35"/>
        <v>0</v>
      </c>
    </row>
    <row r="275" spans="1:21" x14ac:dyDescent="0.2">
      <c r="A275" s="94">
        <f t="shared" si="38"/>
        <v>260</v>
      </c>
      <c r="B275" s="202">
        <f t="shared" si="29"/>
        <v>0</v>
      </c>
      <c r="C275" s="110"/>
      <c r="D275" s="181"/>
      <c r="E275" s="181"/>
      <c r="F275" s="4"/>
      <c r="G275" s="60"/>
      <c r="H275" s="102"/>
      <c r="I275" s="414"/>
      <c r="J275" s="600"/>
      <c r="K275" s="434" t="str">
        <f t="shared" si="32"/>
        <v xml:space="preserve"> </v>
      </c>
      <c r="L275" s="435"/>
      <c r="M275" s="355">
        <f t="shared" si="33"/>
        <v>0</v>
      </c>
      <c r="N275" s="144">
        <f t="shared" si="30"/>
        <v>0</v>
      </c>
      <c r="O275" s="144">
        <f t="shared" si="36"/>
        <v>0</v>
      </c>
      <c r="P275" s="563">
        <f t="shared" si="31"/>
        <v>0</v>
      </c>
      <c r="Q275" s="10"/>
      <c r="S275" s="49">
        <f t="shared" si="37"/>
        <v>0</v>
      </c>
      <c r="T275" s="49">
        <f t="shared" si="34"/>
        <v>0</v>
      </c>
      <c r="U275" s="49">
        <f t="shared" si="35"/>
        <v>0</v>
      </c>
    </row>
    <row r="276" spans="1:21" x14ac:dyDescent="0.2">
      <c r="A276" s="94">
        <f t="shared" si="38"/>
        <v>261</v>
      </c>
      <c r="B276" s="202">
        <f t="shared" si="29"/>
        <v>0</v>
      </c>
      <c r="C276" s="110"/>
      <c r="D276" s="181"/>
      <c r="E276" s="181"/>
      <c r="F276" s="4"/>
      <c r="G276" s="60"/>
      <c r="H276" s="102"/>
      <c r="I276" s="414"/>
      <c r="J276" s="600"/>
      <c r="K276" s="434" t="str">
        <f t="shared" si="32"/>
        <v xml:space="preserve"> </v>
      </c>
      <c r="L276" s="435"/>
      <c r="M276" s="355">
        <f t="shared" si="33"/>
        <v>0</v>
      </c>
      <c r="N276" s="144">
        <f t="shared" si="30"/>
        <v>0</v>
      </c>
      <c r="O276" s="144">
        <f t="shared" si="36"/>
        <v>0</v>
      </c>
      <c r="P276" s="563">
        <f t="shared" si="31"/>
        <v>0</v>
      </c>
      <c r="Q276" s="10"/>
      <c r="S276" s="49">
        <f t="shared" si="37"/>
        <v>0</v>
      </c>
      <c r="T276" s="49">
        <f t="shared" si="34"/>
        <v>0</v>
      </c>
      <c r="U276" s="49">
        <f t="shared" si="35"/>
        <v>0</v>
      </c>
    </row>
    <row r="277" spans="1:21" x14ac:dyDescent="0.2">
      <c r="A277" s="94">
        <f t="shared" si="38"/>
        <v>262</v>
      </c>
      <c r="B277" s="202">
        <f t="shared" si="29"/>
        <v>0</v>
      </c>
      <c r="C277" s="110"/>
      <c r="D277" s="181"/>
      <c r="E277" s="181"/>
      <c r="F277" s="4"/>
      <c r="G277" s="60"/>
      <c r="H277" s="102"/>
      <c r="I277" s="414"/>
      <c r="J277" s="600"/>
      <c r="K277" s="434" t="str">
        <f t="shared" si="32"/>
        <v xml:space="preserve"> </v>
      </c>
      <c r="L277" s="435"/>
      <c r="M277" s="355">
        <f t="shared" si="33"/>
        <v>0</v>
      </c>
      <c r="N277" s="144">
        <f t="shared" si="30"/>
        <v>0</v>
      </c>
      <c r="O277" s="144">
        <f t="shared" si="36"/>
        <v>0</v>
      </c>
      <c r="P277" s="563">
        <f t="shared" si="31"/>
        <v>0</v>
      </c>
      <c r="Q277" s="10"/>
      <c r="S277" s="49">
        <f t="shared" si="37"/>
        <v>0</v>
      </c>
      <c r="T277" s="49">
        <f t="shared" si="34"/>
        <v>0</v>
      </c>
      <c r="U277" s="49">
        <f t="shared" si="35"/>
        <v>0</v>
      </c>
    </row>
    <row r="278" spans="1:21" x14ac:dyDescent="0.2">
      <c r="A278" s="94">
        <f t="shared" si="38"/>
        <v>263</v>
      </c>
      <c r="B278" s="202">
        <f t="shared" si="29"/>
        <v>0</v>
      </c>
      <c r="C278" s="110"/>
      <c r="D278" s="181"/>
      <c r="E278" s="181"/>
      <c r="F278" s="4"/>
      <c r="G278" s="60"/>
      <c r="H278" s="102"/>
      <c r="I278" s="414"/>
      <c r="J278" s="600"/>
      <c r="K278" s="434" t="str">
        <f t="shared" si="32"/>
        <v xml:space="preserve"> </v>
      </c>
      <c r="L278" s="435"/>
      <c r="M278" s="355">
        <f t="shared" si="33"/>
        <v>0</v>
      </c>
      <c r="N278" s="144">
        <f t="shared" si="30"/>
        <v>0</v>
      </c>
      <c r="O278" s="144">
        <f t="shared" si="36"/>
        <v>0</v>
      </c>
      <c r="P278" s="563">
        <f t="shared" si="31"/>
        <v>0</v>
      </c>
      <c r="Q278" s="10"/>
      <c r="S278" s="49">
        <f t="shared" si="37"/>
        <v>0</v>
      </c>
      <c r="T278" s="49">
        <f t="shared" si="34"/>
        <v>0</v>
      </c>
      <c r="U278" s="49">
        <f t="shared" si="35"/>
        <v>0</v>
      </c>
    </row>
    <row r="279" spans="1:21" x14ac:dyDescent="0.2">
      <c r="A279" s="94">
        <f t="shared" si="38"/>
        <v>264</v>
      </c>
      <c r="B279" s="202">
        <f t="shared" si="29"/>
        <v>0</v>
      </c>
      <c r="C279" s="110"/>
      <c r="D279" s="181"/>
      <c r="E279" s="181"/>
      <c r="F279" s="4"/>
      <c r="G279" s="60"/>
      <c r="H279" s="102"/>
      <c r="I279" s="414"/>
      <c r="J279" s="600"/>
      <c r="K279" s="434" t="str">
        <f t="shared" si="32"/>
        <v xml:space="preserve"> </v>
      </c>
      <c r="L279" s="435"/>
      <c r="M279" s="355">
        <f t="shared" si="33"/>
        <v>0</v>
      </c>
      <c r="N279" s="144">
        <f t="shared" si="30"/>
        <v>0</v>
      </c>
      <c r="O279" s="144">
        <f t="shared" si="36"/>
        <v>0</v>
      </c>
      <c r="P279" s="563">
        <f t="shared" si="31"/>
        <v>0</v>
      </c>
      <c r="Q279" s="10"/>
      <c r="S279" s="49">
        <f t="shared" si="37"/>
        <v>0</v>
      </c>
      <c r="T279" s="49">
        <f t="shared" si="34"/>
        <v>0</v>
      </c>
      <c r="U279" s="49">
        <f t="shared" si="35"/>
        <v>0</v>
      </c>
    </row>
    <row r="280" spans="1:21" x14ac:dyDescent="0.2">
      <c r="A280" s="94">
        <f t="shared" si="38"/>
        <v>265</v>
      </c>
      <c r="B280" s="202">
        <f t="shared" si="29"/>
        <v>0</v>
      </c>
      <c r="C280" s="110"/>
      <c r="D280" s="181"/>
      <c r="E280" s="181"/>
      <c r="F280" s="4"/>
      <c r="G280" s="60"/>
      <c r="H280" s="102"/>
      <c r="I280" s="414"/>
      <c r="J280" s="600"/>
      <c r="K280" s="434" t="str">
        <f t="shared" si="32"/>
        <v xml:space="preserve"> </v>
      </c>
      <c r="L280" s="435"/>
      <c r="M280" s="355">
        <f t="shared" si="33"/>
        <v>0</v>
      </c>
      <c r="N280" s="144">
        <f t="shared" si="30"/>
        <v>0</v>
      </c>
      <c r="O280" s="144">
        <f t="shared" si="36"/>
        <v>0</v>
      </c>
      <c r="P280" s="563">
        <f t="shared" si="31"/>
        <v>0</v>
      </c>
      <c r="Q280" s="10"/>
      <c r="S280" s="49">
        <f t="shared" si="37"/>
        <v>0</v>
      </c>
      <c r="T280" s="49">
        <f t="shared" si="34"/>
        <v>0</v>
      </c>
      <c r="U280" s="49">
        <f t="shared" si="35"/>
        <v>0</v>
      </c>
    </row>
    <row r="281" spans="1:21" x14ac:dyDescent="0.2">
      <c r="A281" s="94">
        <f t="shared" si="38"/>
        <v>266</v>
      </c>
      <c r="B281" s="202">
        <f t="shared" si="29"/>
        <v>0</v>
      </c>
      <c r="C281" s="110"/>
      <c r="D281" s="181"/>
      <c r="E281" s="181"/>
      <c r="F281" s="4"/>
      <c r="G281" s="60"/>
      <c r="H281" s="102"/>
      <c r="I281" s="414"/>
      <c r="J281" s="600"/>
      <c r="K281" s="434" t="str">
        <f t="shared" si="32"/>
        <v xml:space="preserve"> </v>
      </c>
      <c r="L281" s="435"/>
      <c r="M281" s="355">
        <f t="shared" si="33"/>
        <v>0</v>
      </c>
      <c r="N281" s="144">
        <f t="shared" si="30"/>
        <v>0</v>
      </c>
      <c r="O281" s="144">
        <f t="shared" si="36"/>
        <v>0</v>
      </c>
      <c r="P281" s="563">
        <f t="shared" si="31"/>
        <v>0</v>
      </c>
      <c r="Q281" s="10"/>
      <c r="S281" s="49">
        <f t="shared" si="37"/>
        <v>0</v>
      </c>
      <c r="T281" s="49">
        <f t="shared" si="34"/>
        <v>0</v>
      </c>
      <c r="U281" s="49">
        <f t="shared" si="35"/>
        <v>0</v>
      </c>
    </row>
    <row r="282" spans="1:21" x14ac:dyDescent="0.2">
      <c r="A282" s="94">
        <f t="shared" si="38"/>
        <v>267</v>
      </c>
      <c r="B282" s="202">
        <f t="shared" si="29"/>
        <v>0</v>
      </c>
      <c r="C282" s="110"/>
      <c r="D282" s="181"/>
      <c r="E282" s="181"/>
      <c r="F282" s="4"/>
      <c r="G282" s="60"/>
      <c r="H282" s="102"/>
      <c r="I282" s="414"/>
      <c r="J282" s="600"/>
      <c r="K282" s="434" t="str">
        <f t="shared" si="32"/>
        <v xml:space="preserve"> </v>
      </c>
      <c r="L282" s="435"/>
      <c r="M282" s="355">
        <f t="shared" si="33"/>
        <v>0</v>
      </c>
      <c r="N282" s="144">
        <f t="shared" si="30"/>
        <v>0</v>
      </c>
      <c r="O282" s="144">
        <f t="shared" si="36"/>
        <v>0</v>
      </c>
      <c r="P282" s="563">
        <f t="shared" si="31"/>
        <v>0</v>
      </c>
      <c r="Q282" s="10"/>
      <c r="S282" s="49">
        <f t="shared" si="37"/>
        <v>0</v>
      </c>
      <c r="T282" s="49">
        <f t="shared" si="34"/>
        <v>0</v>
      </c>
      <c r="U282" s="49">
        <f t="shared" si="35"/>
        <v>0</v>
      </c>
    </row>
    <row r="283" spans="1:21" x14ac:dyDescent="0.2">
      <c r="A283" s="94">
        <f t="shared" si="38"/>
        <v>268</v>
      </c>
      <c r="B283" s="202">
        <f t="shared" si="29"/>
        <v>0</v>
      </c>
      <c r="C283" s="110"/>
      <c r="D283" s="181"/>
      <c r="E283" s="181"/>
      <c r="F283" s="4"/>
      <c r="G283" s="60"/>
      <c r="H283" s="102"/>
      <c r="I283" s="414"/>
      <c r="J283" s="600"/>
      <c r="K283" s="434" t="str">
        <f t="shared" si="32"/>
        <v xml:space="preserve"> </v>
      </c>
      <c r="L283" s="435"/>
      <c r="M283" s="355">
        <f t="shared" si="33"/>
        <v>0</v>
      </c>
      <c r="N283" s="144">
        <f t="shared" si="30"/>
        <v>0</v>
      </c>
      <c r="O283" s="144">
        <f t="shared" si="36"/>
        <v>0</v>
      </c>
      <c r="P283" s="563">
        <f t="shared" si="31"/>
        <v>0</v>
      </c>
      <c r="Q283" s="10"/>
      <c r="S283" s="49">
        <f t="shared" si="37"/>
        <v>0</v>
      </c>
      <c r="T283" s="49">
        <f t="shared" si="34"/>
        <v>0</v>
      </c>
      <c r="U283" s="49">
        <f t="shared" si="35"/>
        <v>0</v>
      </c>
    </row>
    <row r="284" spans="1:21" x14ac:dyDescent="0.2">
      <c r="A284" s="94">
        <f t="shared" si="38"/>
        <v>269</v>
      </c>
      <c r="B284" s="202">
        <f t="shared" si="29"/>
        <v>0</v>
      </c>
      <c r="C284" s="110"/>
      <c r="D284" s="181"/>
      <c r="E284" s="181"/>
      <c r="F284" s="4"/>
      <c r="G284" s="60"/>
      <c r="H284" s="102"/>
      <c r="I284" s="414"/>
      <c r="J284" s="600"/>
      <c r="K284" s="434" t="str">
        <f t="shared" si="32"/>
        <v xml:space="preserve"> </v>
      </c>
      <c r="L284" s="435"/>
      <c r="M284" s="355">
        <f t="shared" si="33"/>
        <v>0</v>
      </c>
      <c r="N284" s="144">
        <f t="shared" si="30"/>
        <v>0</v>
      </c>
      <c r="O284" s="144">
        <f t="shared" si="36"/>
        <v>0</v>
      </c>
      <c r="P284" s="563">
        <f t="shared" si="31"/>
        <v>0</v>
      </c>
      <c r="Q284" s="10"/>
      <c r="S284" s="49">
        <f t="shared" si="37"/>
        <v>0</v>
      </c>
      <c r="T284" s="49">
        <f t="shared" si="34"/>
        <v>0</v>
      </c>
      <c r="U284" s="49">
        <f t="shared" si="35"/>
        <v>0</v>
      </c>
    </row>
    <row r="285" spans="1:21" x14ac:dyDescent="0.2">
      <c r="A285" s="94">
        <f t="shared" si="38"/>
        <v>270</v>
      </c>
      <c r="B285" s="202">
        <f t="shared" si="29"/>
        <v>0</v>
      </c>
      <c r="C285" s="110"/>
      <c r="D285" s="181"/>
      <c r="E285" s="181"/>
      <c r="F285" s="4"/>
      <c r="G285" s="60"/>
      <c r="H285" s="102"/>
      <c r="I285" s="414"/>
      <c r="J285" s="600"/>
      <c r="K285" s="434" t="str">
        <f t="shared" si="32"/>
        <v xml:space="preserve"> </v>
      </c>
      <c r="L285" s="435"/>
      <c r="M285" s="355">
        <f t="shared" si="33"/>
        <v>0</v>
      </c>
      <c r="N285" s="144">
        <f t="shared" si="30"/>
        <v>0</v>
      </c>
      <c r="O285" s="144">
        <f t="shared" si="36"/>
        <v>0</v>
      </c>
      <c r="P285" s="563">
        <f t="shared" si="31"/>
        <v>0</v>
      </c>
      <c r="Q285" s="10"/>
      <c r="S285" s="49">
        <f t="shared" si="37"/>
        <v>0</v>
      </c>
      <c r="T285" s="49">
        <f t="shared" si="34"/>
        <v>0</v>
      </c>
      <c r="U285" s="49">
        <f t="shared" si="35"/>
        <v>0</v>
      </c>
    </row>
    <row r="286" spans="1:21" x14ac:dyDescent="0.2">
      <c r="A286" s="94">
        <f t="shared" si="38"/>
        <v>271</v>
      </c>
      <c r="B286" s="202">
        <f t="shared" si="29"/>
        <v>0</v>
      </c>
      <c r="C286" s="110"/>
      <c r="D286" s="181"/>
      <c r="E286" s="181"/>
      <c r="F286" s="4"/>
      <c r="G286" s="60"/>
      <c r="H286" s="102"/>
      <c r="I286" s="414"/>
      <c r="J286" s="600"/>
      <c r="K286" s="434" t="str">
        <f t="shared" si="32"/>
        <v xml:space="preserve"> </v>
      </c>
      <c r="L286" s="435"/>
      <c r="M286" s="355">
        <f t="shared" si="33"/>
        <v>0</v>
      </c>
      <c r="N286" s="144">
        <f t="shared" si="30"/>
        <v>0</v>
      </c>
      <c r="O286" s="144">
        <f t="shared" si="36"/>
        <v>0</v>
      </c>
      <c r="P286" s="563">
        <f t="shared" si="31"/>
        <v>0</v>
      </c>
      <c r="Q286" s="10"/>
      <c r="S286" s="49">
        <f t="shared" si="37"/>
        <v>0</v>
      </c>
      <c r="T286" s="49">
        <f t="shared" si="34"/>
        <v>0</v>
      </c>
      <c r="U286" s="49">
        <f t="shared" si="35"/>
        <v>0</v>
      </c>
    </row>
    <row r="287" spans="1:21" x14ac:dyDescent="0.2">
      <c r="A287" s="94">
        <f t="shared" si="38"/>
        <v>272</v>
      </c>
      <c r="B287" s="202">
        <f t="shared" si="29"/>
        <v>0</v>
      </c>
      <c r="C287" s="110"/>
      <c r="D287" s="181"/>
      <c r="E287" s="181"/>
      <c r="F287" s="4"/>
      <c r="G287" s="60"/>
      <c r="H287" s="102"/>
      <c r="I287" s="414"/>
      <c r="J287" s="600"/>
      <c r="K287" s="434" t="str">
        <f t="shared" si="32"/>
        <v xml:space="preserve"> </v>
      </c>
      <c r="L287" s="435"/>
      <c r="M287" s="355">
        <f t="shared" si="33"/>
        <v>0</v>
      </c>
      <c r="N287" s="144">
        <f t="shared" si="30"/>
        <v>0</v>
      </c>
      <c r="O287" s="144">
        <f t="shared" si="36"/>
        <v>0</v>
      </c>
      <c r="P287" s="563">
        <f t="shared" si="31"/>
        <v>0</v>
      </c>
      <c r="Q287" s="10"/>
      <c r="S287" s="49">
        <f t="shared" si="37"/>
        <v>0</v>
      </c>
      <c r="T287" s="49">
        <f t="shared" si="34"/>
        <v>0</v>
      </c>
      <c r="U287" s="49">
        <f t="shared" si="35"/>
        <v>0</v>
      </c>
    </row>
    <row r="288" spans="1:21" x14ac:dyDescent="0.2">
      <c r="A288" s="94">
        <f t="shared" si="38"/>
        <v>273</v>
      </c>
      <c r="B288" s="202">
        <f t="shared" si="29"/>
        <v>0</v>
      </c>
      <c r="C288" s="110"/>
      <c r="D288" s="181"/>
      <c r="E288" s="181"/>
      <c r="F288" s="4"/>
      <c r="G288" s="60"/>
      <c r="H288" s="102"/>
      <c r="I288" s="414"/>
      <c r="J288" s="600"/>
      <c r="K288" s="434" t="str">
        <f t="shared" si="32"/>
        <v xml:space="preserve"> </v>
      </c>
      <c r="L288" s="435"/>
      <c r="M288" s="355">
        <f t="shared" si="33"/>
        <v>0</v>
      </c>
      <c r="N288" s="144">
        <f t="shared" si="30"/>
        <v>0</v>
      </c>
      <c r="O288" s="144">
        <f t="shared" si="36"/>
        <v>0</v>
      </c>
      <c r="P288" s="563">
        <f t="shared" si="31"/>
        <v>0</v>
      </c>
      <c r="Q288" s="10"/>
      <c r="S288" s="49">
        <f t="shared" si="37"/>
        <v>0</v>
      </c>
      <c r="T288" s="49">
        <f t="shared" si="34"/>
        <v>0</v>
      </c>
      <c r="U288" s="49">
        <f t="shared" si="35"/>
        <v>0</v>
      </c>
    </row>
    <row r="289" spans="1:21" x14ac:dyDescent="0.2">
      <c r="A289" s="94">
        <f t="shared" si="38"/>
        <v>274</v>
      </c>
      <c r="B289" s="202">
        <f t="shared" si="29"/>
        <v>0</v>
      </c>
      <c r="C289" s="110"/>
      <c r="D289" s="181"/>
      <c r="E289" s="181"/>
      <c r="F289" s="4"/>
      <c r="G289" s="60"/>
      <c r="H289" s="102"/>
      <c r="I289" s="414"/>
      <c r="J289" s="600"/>
      <c r="K289" s="434" t="str">
        <f t="shared" si="32"/>
        <v xml:space="preserve"> </v>
      </c>
      <c r="L289" s="435"/>
      <c r="M289" s="355">
        <f t="shared" si="33"/>
        <v>0</v>
      </c>
      <c r="N289" s="144">
        <f t="shared" si="30"/>
        <v>0</v>
      </c>
      <c r="O289" s="144">
        <f t="shared" si="36"/>
        <v>0</v>
      </c>
      <c r="P289" s="563">
        <f t="shared" si="31"/>
        <v>0</v>
      </c>
      <c r="Q289" s="10"/>
      <c r="S289" s="49">
        <f t="shared" si="37"/>
        <v>0</v>
      </c>
      <c r="T289" s="49">
        <f t="shared" si="34"/>
        <v>0</v>
      </c>
      <c r="U289" s="49">
        <f t="shared" si="35"/>
        <v>0</v>
      </c>
    </row>
    <row r="290" spans="1:21" x14ac:dyDescent="0.2">
      <c r="A290" s="94">
        <f t="shared" si="38"/>
        <v>275</v>
      </c>
      <c r="B290" s="202">
        <f t="shared" si="29"/>
        <v>0</v>
      </c>
      <c r="C290" s="110"/>
      <c r="D290" s="181"/>
      <c r="E290" s="181"/>
      <c r="F290" s="4"/>
      <c r="G290" s="60"/>
      <c r="H290" s="102"/>
      <c r="I290" s="414"/>
      <c r="J290" s="600"/>
      <c r="K290" s="434" t="str">
        <f t="shared" si="32"/>
        <v xml:space="preserve"> </v>
      </c>
      <c r="L290" s="435"/>
      <c r="M290" s="355">
        <f t="shared" si="33"/>
        <v>0</v>
      </c>
      <c r="N290" s="144">
        <f t="shared" si="30"/>
        <v>0</v>
      </c>
      <c r="O290" s="144">
        <f t="shared" si="36"/>
        <v>0</v>
      </c>
      <c r="P290" s="563">
        <f t="shared" si="31"/>
        <v>0</v>
      </c>
      <c r="Q290" s="10"/>
      <c r="S290" s="49">
        <f t="shared" si="37"/>
        <v>0</v>
      </c>
      <c r="T290" s="49">
        <f t="shared" si="34"/>
        <v>0</v>
      </c>
      <c r="U290" s="49">
        <f t="shared" si="35"/>
        <v>0</v>
      </c>
    </row>
    <row r="291" spans="1:21" x14ac:dyDescent="0.2">
      <c r="A291" s="94">
        <f t="shared" si="38"/>
        <v>276</v>
      </c>
      <c r="B291" s="202">
        <f t="shared" si="29"/>
        <v>0</v>
      </c>
      <c r="C291" s="110"/>
      <c r="D291" s="181"/>
      <c r="E291" s="181"/>
      <c r="F291" s="4"/>
      <c r="G291" s="60"/>
      <c r="H291" s="102"/>
      <c r="I291" s="414"/>
      <c r="J291" s="600"/>
      <c r="K291" s="434" t="str">
        <f t="shared" si="32"/>
        <v xml:space="preserve"> </v>
      </c>
      <c r="L291" s="435"/>
      <c r="M291" s="355">
        <f t="shared" si="33"/>
        <v>0</v>
      </c>
      <c r="N291" s="144">
        <f t="shared" si="30"/>
        <v>0</v>
      </c>
      <c r="O291" s="144">
        <f t="shared" si="36"/>
        <v>0</v>
      </c>
      <c r="P291" s="563">
        <f t="shared" si="31"/>
        <v>0</v>
      </c>
      <c r="Q291" s="10"/>
      <c r="S291" s="49">
        <f t="shared" si="37"/>
        <v>0</v>
      </c>
      <c r="T291" s="49">
        <f t="shared" si="34"/>
        <v>0</v>
      </c>
      <c r="U291" s="49">
        <f t="shared" si="35"/>
        <v>0</v>
      </c>
    </row>
    <row r="292" spans="1:21" x14ac:dyDescent="0.2">
      <c r="A292" s="94">
        <f t="shared" si="38"/>
        <v>277</v>
      </c>
      <c r="B292" s="202">
        <f t="shared" si="29"/>
        <v>0</v>
      </c>
      <c r="C292" s="110"/>
      <c r="D292" s="181"/>
      <c r="E292" s="181"/>
      <c r="F292" s="4"/>
      <c r="G292" s="60"/>
      <c r="H292" s="102"/>
      <c r="I292" s="414"/>
      <c r="J292" s="600"/>
      <c r="K292" s="434" t="str">
        <f t="shared" si="32"/>
        <v xml:space="preserve"> </v>
      </c>
      <c r="L292" s="435"/>
      <c r="M292" s="355">
        <f t="shared" si="33"/>
        <v>0</v>
      </c>
      <c r="N292" s="144">
        <f t="shared" si="30"/>
        <v>0</v>
      </c>
      <c r="O292" s="144">
        <f t="shared" si="36"/>
        <v>0</v>
      </c>
      <c r="P292" s="563">
        <f t="shared" si="31"/>
        <v>0</v>
      </c>
      <c r="Q292" s="10"/>
      <c r="S292" s="49">
        <f t="shared" si="37"/>
        <v>0</v>
      </c>
      <c r="T292" s="49">
        <f t="shared" si="34"/>
        <v>0</v>
      </c>
      <c r="U292" s="49">
        <f t="shared" si="35"/>
        <v>0</v>
      </c>
    </row>
    <row r="293" spans="1:21" x14ac:dyDescent="0.2">
      <c r="A293" s="94">
        <f t="shared" si="38"/>
        <v>278</v>
      </c>
      <c r="B293" s="202">
        <f t="shared" si="29"/>
        <v>0</v>
      </c>
      <c r="C293" s="110"/>
      <c r="D293" s="181"/>
      <c r="E293" s="181"/>
      <c r="F293" s="4"/>
      <c r="G293" s="60"/>
      <c r="H293" s="102"/>
      <c r="I293" s="414"/>
      <c r="J293" s="600"/>
      <c r="K293" s="434" t="str">
        <f t="shared" si="32"/>
        <v xml:space="preserve"> </v>
      </c>
      <c r="L293" s="435"/>
      <c r="M293" s="355">
        <f t="shared" si="33"/>
        <v>0</v>
      </c>
      <c r="N293" s="144">
        <f t="shared" si="30"/>
        <v>0</v>
      </c>
      <c r="O293" s="144">
        <f t="shared" si="36"/>
        <v>0</v>
      </c>
      <c r="P293" s="563">
        <f t="shared" si="31"/>
        <v>0</v>
      </c>
      <c r="Q293" s="10"/>
      <c r="S293" s="49">
        <f t="shared" si="37"/>
        <v>0</v>
      </c>
      <c r="T293" s="49">
        <f t="shared" si="34"/>
        <v>0</v>
      </c>
      <c r="U293" s="49">
        <f t="shared" si="35"/>
        <v>0</v>
      </c>
    </row>
    <row r="294" spans="1:21" x14ac:dyDescent="0.2">
      <c r="A294" s="94">
        <f t="shared" si="38"/>
        <v>279</v>
      </c>
      <c r="B294" s="202">
        <f t="shared" si="29"/>
        <v>0</v>
      </c>
      <c r="C294" s="110"/>
      <c r="D294" s="181"/>
      <c r="E294" s="181"/>
      <c r="F294" s="4"/>
      <c r="G294" s="60"/>
      <c r="H294" s="102"/>
      <c r="I294" s="414"/>
      <c r="J294" s="600"/>
      <c r="K294" s="434" t="str">
        <f t="shared" si="32"/>
        <v xml:space="preserve"> </v>
      </c>
      <c r="L294" s="435"/>
      <c r="M294" s="355">
        <f t="shared" si="33"/>
        <v>0</v>
      </c>
      <c r="N294" s="144">
        <f t="shared" si="30"/>
        <v>0</v>
      </c>
      <c r="O294" s="144">
        <f t="shared" si="36"/>
        <v>0</v>
      </c>
      <c r="P294" s="563">
        <f t="shared" si="31"/>
        <v>0</v>
      </c>
      <c r="Q294" s="10"/>
      <c r="S294" s="49">
        <f t="shared" si="37"/>
        <v>0</v>
      </c>
      <c r="T294" s="49">
        <f t="shared" si="34"/>
        <v>0</v>
      </c>
      <c r="U294" s="49">
        <f t="shared" si="35"/>
        <v>0</v>
      </c>
    </row>
    <row r="295" spans="1:21" x14ac:dyDescent="0.2">
      <c r="A295" s="94">
        <f t="shared" si="38"/>
        <v>280</v>
      </c>
      <c r="B295" s="202">
        <f t="shared" si="29"/>
        <v>0</v>
      </c>
      <c r="C295" s="110"/>
      <c r="D295" s="181"/>
      <c r="E295" s="181"/>
      <c r="F295" s="4"/>
      <c r="G295" s="60"/>
      <c r="H295" s="102"/>
      <c r="I295" s="414"/>
      <c r="J295" s="600"/>
      <c r="K295" s="434" t="str">
        <f t="shared" si="32"/>
        <v xml:space="preserve"> </v>
      </c>
      <c r="L295" s="435"/>
      <c r="M295" s="355">
        <f t="shared" si="33"/>
        <v>0</v>
      </c>
      <c r="N295" s="144">
        <f t="shared" si="30"/>
        <v>0</v>
      </c>
      <c r="O295" s="144">
        <f t="shared" si="36"/>
        <v>0</v>
      </c>
      <c r="P295" s="563">
        <f t="shared" si="31"/>
        <v>0</v>
      </c>
      <c r="Q295" s="10"/>
      <c r="S295" s="49">
        <f t="shared" si="37"/>
        <v>0</v>
      </c>
      <c r="T295" s="49">
        <f t="shared" si="34"/>
        <v>0</v>
      </c>
      <c r="U295" s="49">
        <f t="shared" si="35"/>
        <v>0</v>
      </c>
    </row>
    <row r="296" spans="1:21" x14ac:dyDescent="0.2">
      <c r="A296" s="94">
        <f t="shared" si="38"/>
        <v>281</v>
      </c>
      <c r="B296" s="202">
        <f t="shared" si="29"/>
        <v>0</v>
      </c>
      <c r="C296" s="110"/>
      <c r="D296" s="181"/>
      <c r="E296" s="181"/>
      <c r="F296" s="4"/>
      <c r="G296" s="60"/>
      <c r="H296" s="102"/>
      <c r="I296" s="414"/>
      <c r="J296" s="600"/>
      <c r="K296" s="434" t="str">
        <f t="shared" si="32"/>
        <v xml:space="preserve"> </v>
      </c>
      <c r="L296" s="435"/>
      <c r="M296" s="355">
        <f t="shared" si="33"/>
        <v>0</v>
      </c>
      <c r="N296" s="144">
        <f t="shared" si="30"/>
        <v>0</v>
      </c>
      <c r="O296" s="144">
        <f t="shared" si="36"/>
        <v>0</v>
      </c>
      <c r="P296" s="563">
        <f t="shared" si="31"/>
        <v>0</v>
      </c>
      <c r="Q296" s="10"/>
      <c r="S296" s="49">
        <f t="shared" si="37"/>
        <v>0</v>
      </c>
      <c r="T296" s="49">
        <f t="shared" si="34"/>
        <v>0</v>
      </c>
      <c r="U296" s="49">
        <f t="shared" si="35"/>
        <v>0</v>
      </c>
    </row>
    <row r="297" spans="1:21" x14ac:dyDescent="0.2">
      <c r="A297" s="94">
        <f t="shared" si="38"/>
        <v>282</v>
      </c>
      <c r="B297" s="202">
        <f t="shared" si="29"/>
        <v>0</v>
      </c>
      <c r="C297" s="110"/>
      <c r="D297" s="181"/>
      <c r="E297" s="181"/>
      <c r="F297" s="4"/>
      <c r="G297" s="60"/>
      <c r="H297" s="102"/>
      <c r="I297" s="414"/>
      <c r="J297" s="600"/>
      <c r="K297" s="434" t="str">
        <f t="shared" si="32"/>
        <v xml:space="preserve"> </v>
      </c>
      <c r="L297" s="435"/>
      <c r="M297" s="355">
        <f t="shared" si="33"/>
        <v>0</v>
      </c>
      <c r="N297" s="144">
        <f t="shared" si="30"/>
        <v>0</v>
      </c>
      <c r="O297" s="144">
        <f t="shared" si="36"/>
        <v>0</v>
      </c>
      <c r="P297" s="563">
        <f t="shared" si="31"/>
        <v>0</v>
      </c>
      <c r="Q297" s="10"/>
      <c r="S297" s="49">
        <f t="shared" si="37"/>
        <v>0</v>
      </c>
      <c r="T297" s="49">
        <f t="shared" si="34"/>
        <v>0</v>
      </c>
      <c r="U297" s="49">
        <f t="shared" si="35"/>
        <v>0</v>
      </c>
    </row>
    <row r="298" spans="1:21" x14ac:dyDescent="0.2">
      <c r="A298" s="94">
        <f t="shared" si="38"/>
        <v>283</v>
      </c>
      <c r="B298" s="202">
        <f t="shared" si="29"/>
        <v>0</v>
      </c>
      <c r="C298" s="110"/>
      <c r="D298" s="181"/>
      <c r="E298" s="181"/>
      <c r="F298" s="4"/>
      <c r="G298" s="60"/>
      <c r="H298" s="102"/>
      <c r="I298" s="414"/>
      <c r="J298" s="600"/>
      <c r="K298" s="434" t="str">
        <f t="shared" si="32"/>
        <v xml:space="preserve"> </v>
      </c>
      <c r="L298" s="435"/>
      <c r="M298" s="355">
        <f t="shared" si="33"/>
        <v>0</v>
      </c>
      <c r="N298" s="144">
        <f t="shared" si="30"/>
        <v>0</v>
      </c>
      <c r="O298" s="144">
        <f t="shared" si="36"/>
        <v>0</v>
      </c>
      <c r="P298" s="563">
        <f t="shared" si="31"/>
        <v>0</v>
      </c>
      <c r="Q298" s="10"/>
      <c r="S298" s="49">
        <f t="shared" si="37"/>
        <v>0</v>
      </c>
      <c r="T298" s="49">
        <f t="shared" si="34"/>
        <v>0</v>
      </c>
      <c r="U298" s="49">
        <f t="shared" si="35"/>
        <v>0</v>
      </c>
    </row>
    <row r="299" spans="1:21" x14ac:dyDescent="0.2">
      <c r="A299" s="94">
        <f t="shared" si="38"/>
        <v>284</v>
      </c>
      <c r="B299" s="202">
        <f t="shared" si="29"/>
        <v>0</v>
      </c>
      <c r="C299" s="110"/>
      <c r="D299" s="181"/>
      <c r="E299" s="181"/>
      <c r="F299" s="4"/>
      <c r="G299" s="60"/>
      <c r="H299" s="102"/>
      <c r="I299" s="414"/>
      <c r="J299" s="600"/>
      <c r="K299" s="434" t="str">
        <f t="shared" si="32"/>
        <v xml:space="preserve"> </v>
      </c>
      <c r="L299" s="435"/>
      <c r="M299" s="355">
        <f t="shared" si="33"/>
        <v>0</v>
      </c>
      <c r="N299" s="144">
        <f t="shared" si="30"/>
        <v>0</v>
      </c>
      <c r="O299" s="144">
        <f t="shared" si="36"/>
        <v>0</v>
      </c>
      <c r="P299" s="563">
        <f t="shared" si="31"/>
        <v>0</v>
      </c>
      <c r="Q299" s="10"/>
      <c r="S299" s="49">
        <f t="shared" si="37"/>
        <v>0</v>
      </c>
      <c r="T299" s="49">
        <f t="shared" si="34"/>
        <v>0</v>
      </c>
      <c r="U299" s="49">
        <f t="shared" si="35"/>
        <v>0</v>
      </c>
    </row>
    <row r="300" spans="1:21" x14ac:dyDescent="0.2">
      <c r="A300" s="94">
        <f t="shared" si="38"/>
        <v>285</v>
      </c>
      <c r="B300" s="202">
        <f t="shared" si="29"/>
        <v>0</v>
      </c>
      <c r="C300" s="110"/>
      <c r="D300" s="181"/>
      <c r="E300" s="181"/>
      <c r="F300" s="4"/>
      <c r="G300" s="60"/>
      <c r="H300" s="102"/>
      <c r="I300" s="414"/>
      <c r="J300" s="600"/>
      <c r="K300" s="434" t="str">
        <f t="shared" si="32"/>
        <v xml:space="preserve"> </v>
      </c>
      <c r="L300" s="435"/>
      <c r="M300" s="355">
        <f t="shared" si="33"/>
        <v>0</v>
      </c>
      <c r="N300" s="144">
        <f t="shared" si="30"/>
        <v>0</v>
      </c>
      <c r="O300" s="144">
        <f t="shared" si="36"/>
        <v>0</v>
      </c>
      <c r="P300" s="563">
        <f t="shared" si="31"/>
        <v>0</v>
      </c>
      <c r="Q300" s="10"/>
      <c r="S300" s="49">
        <f t="shared" si="37"/>
        <v>0</v>
      </c>
      <c r="T300" s="49">
        <f t="shared" si="34"/>
        <v>0</v>
      </c>
      <c r="U300" s="49">
        <f t="shared" si="35"/>
        <v>0</v>
      </c>
    </row>
    <row r="301" spans="1:21" x14ac:dyDescent="0.2">
      <c r="A301" s="94">
        <f t="shared" si="38"/>
        <v>286</v>
      </c>
      <c r="B301" s="202">
        <f t="shared" si="29"/>
        <v>0</v>
      </c>
      <c r="C301" s="110"/>
      <c r="D301" s="181"/>
      <c r="E301" s="181"/>
      <c r="F301" s="4"/>
      <c r="G301" s="60"/>
      <c r="H301" s="102"/>
      <c r="I301" s="414"/>
      <c r="J301" s="600"/>
      <c r="K301" s="434" t="str">
        <f t="shared" si="32"/>
        <v xml:space="preserve"> </v>
      </c>
      <c r="L301" s="435"/>
      <c r="M301" s="355">
        <f t="shared" si="33"/>
        <v>0</v>
      </c>
      <c r="N301" s="144">
        <f t="shared" si="30"/>
        <v>0</v>
      </c>
      <c r="O301" s="144">
        <f t="shared" si="36"/>
        <v>0</v>
      </c>
      <c r="P301" s="563">
        <f t="shared" si="31"/>
        <v>0</v>
      </c>
      <c r="Q301" s="10"/>
      <c r="S301" s="49">
        <f t="shared" si="37"/>
        <v>0</v>
      </c>
      <c r="T301" s="49">
        <f t="shared" si="34"/>
        <v>0</v>
      </c>
      <c r="U301" s="49">
        <f t="shared" si="35"/>
        <v>0</v>
      </c>
    </row>
    <row r="302" spans="1:21" x14ac:dyDescent="0.2">
      <c r="A302" s="94">
        <f t="shared" si="38"/>
        <v>287</v>
      </c>
      <c r="B302" s="202">
        <f t="shared" si="29"/>
        <v>0</v>
      </c>
      <c r="C302" s="110"/>
      <c r="D302" s="181"/>
      <c r="E302" s="181"/>
      <c r="F302" s="4"/>
      <c r="G302" s="60"/>
      <c r="H302" s="102"/>
      <c r="I302" s="414"/>
      <c r="J302" s="600"/>
      <c r="K302" s="434" t="str">
        <f t="shared" si="32"/>
        <v xml:space="preserve"> </v>
      </c>
      <c r="L302" s="435"/>
      <c r="M302" s="355">
        <f t="shared" si="33"/>
        <v>0</v>
      </c>
      <c r="N302" s="144">
        <f t="shared" si="30"/>
        <v>0</v>
      </c>
      <c r="O302" s="144">
        <f t="shared" si="36"/>
        <v>0</v>
      </c>
      <c r="P302" s="563">
        <f t="shared" si="31"/>
        <v>0</v>
      </c>
      <c r="Q302" s="10"/>
      <c r="S302" s="49">
        <f t="shared" si="37"/>
        <v>0</v>
      </c>
      <c r="T302" s="49">
        <f t="shared" si="34"/>
        <v>0</v>
      </c>
      <c r="U302" s="49">
        <f t="shared" si="35"/>
        <v>0</v>
      </c>
    </row>
    <row r="303" spans="1:21" x14ac:dyDescent="0.2">
      <c r="A303" s="94">
        <f t="shared" si="38"/>
        <v>288</v>
      </c>
      <c r="B303" s="202">
        <f t="shared" si="29"/>
        <v>0</v>
      </c>
      <c r="C303" s="110"/>
      <c r="D303" s="181"/>
      <c r="E303" s="181"/>
      <c r="F303" s="4"/>
      <c r="G303" s="60"/>
      <c r="H303" s="102"/>
      <c r="I303" s="414"/>
      <c r="J303" s="600"/>
      <c r="K303" s="434" t="str">
        <f t="shared" si="32"/>
        <v xml:space="preserve"> </v>
      </c>
      <c r="L303" s="435"/>
      <c r="M303" s="355">
        <f t="shared" si="33"/>
        <v>0</v>
      </c>
      <c r="N303" s="144">
        <f t="shared" si="30"/>
        <v>0</v>
      </c>
      <c r="O303" s="144">
        <f t="shared" si="36"/>
        <v>0</v>
      </c>
      <c r="P303" s="563">
        <f t="shared" si="31"/>
        <v>0</v>
      </c>
      <c r="Q303" s="10"/>
      <c r="S303" s="49">
        <f t="shared" si="37"/>
        <v>0</v>
      </c>
      <c r="T303" s="49">
        <f t="shared" si="34"/>
        <v>0</v>
      </c>
      <c r="U303" s="49">
        <f t="shared" si="35"/>
        <v>0</v>
      </c>
    </row>
    <row r="304" spans="1:21" x14ac:dyDescent="0.2">
      <c r="A304" s="94">
        <f t="shared" si="38"/>
        <v>289</v>
      </c>
      <c r="B304" s="202">
        <f t="shared" si="29"/>
        <v>0</v>
      </c>
      <c r="C304" s="110"/>
      <c r="D304" s="181"/>
      <c r="E304" s="181"/>
      <c r="F304" s="4"/>
      <c r="G304" s="60"/>
      <c r="H304" s="102"/>
      <c r="I304" s="414"/>
      <c r="J304" s="600"/>
      <c r="K304" s="434" t="str">
        <f t="shared" si="32"/>
        <v xml:space="preserve"> </v>
      </c>
      <c r="L304" s="435"/>
      <c r="M304" s="355">
        <f t="shared" si="33"/>
        <v>0</v>
      </c>
      <c r="N304" s="144">
        <f t="shared" si="30"/>
        <v>0</v>
      </c>
      <c r="O304" s="144">
        <f t="shared" si="36"/>
        <v>0</v>
      </c>
      <c r="P304" s="563">
        <f t="shared" si="31"/>
        <v>0</v>
      </c>
      <c r="Q304" s="10"/>
      <c r="S304" s="49">
        <f t="shared" si="37"/>
        <v>0</v>
      </c>
      <c r="T304" s="49">
        <f t="shared" si="34"/>
        <v>0</v>
      </c>
      <c r="U304" s="49">
        <f t="shared" si="35"/>
        <v>0</v>
      </c>
    </row>
    <row r="305" spans="1:21" x14ac:dyDescent="0.2">
      <c r="A305" s="94">
        <f t="shared" si="38"/>
        <v>290</v>
      </c>
      <c r="B305" s="202">
        <f t="shared" si="29"/>
        <v>0</v>
      </c>
      <c r="C305" s="110"/>
      <c r="D305" s="181"/>
      <c r="E305" s="181"/>
      <c r="F305" s="4"/>
      <c r="G305" s="60"/>
      <c r="H305" s="102"/>
      <c r="I305" s="414"/>
      <c r="J305" s="600"/>
      <c r="K305" s="434" t="str">
        <f t="shared" si="32"/>
        <v xml:space="preserve"> </v>
      </c>
      <c r="L305" s="435"/>
      <c r="M305" s="355">
        <f t="shared" si="33"/>
        <v>0</v>
      </c>
      <c r="N305" s="144">
        <f t="shared" si="30"/>
        <v>0</v>
      </c>
      <c r="O305" s="144">
        <f t="shared" si="36"/>
        <v>0</v>
      </c>
      <c r="P305" s="563">
        <f t="shared" si="31"/>
        <v>0</v>
      </c>
      <c r="Q305" s="10"/>
      <c r="S305" s="49">
        <f t="shared" si="37"/>
        <v>0</v>
      </c>
      <c r="T305" s="49">
        <f t="shared" si="34"/>
        <v>0</v>
      </c>
      <c r="U305" s="49">
        <f t="shared" si="35"/>
        <v>0</v>
      </c>
    </row>
    <row r="306" spans="1:21" x14ac:dyDescent="0.2">
      <c r="A306" s="94">
        <f t="shared" si="38"/>
        <v>291</v>
      </c>
      <c r="B306" s="202">
        <f t="shared" si="29"/>
        <v>0</v>
      </c>
      <c r="C306" s="110"/>
      <c r="D306" s="181"/>
      <c r="E306" s="181"/>
      <c r="F306" s="4"/>
      <c r="G306" s="60"/>
      <c r="H306" s="102"/>
      <c r="I306" s="414"/>
      <c r="J306" s="600"/>
      <c r="K306" s="434" t="str">
        <f t="shared" si="32"/>
        <v xml:space="preserve"> </v>
      </c>
      <c r="L306" s="435"/>
      <c r="M306" s="355">
        <f t="shared" si="33"/>
        <v>0</v>
      </c>
      <c r="N306" s="144">
        <f t="shared" si="30"/>
        <v>0</v>
      </c>
      <c r="O306" s="144">
        <f t="shared" si="36"/>
        <v>0</v>
      </c>
      <c r="P306" s="563">
        <f t="shared" si="31"/>
        <v>0</v>
      </c>
      <c r="Q306" s="10"/>
      <c r="S306" s="49">
        <f t="shared" si="37"/>
        <v>0</v>
      </c>
      <c r="T306" s="49">
        <f t="shared" si="34"/>
        <v>0</v>
      </c>
      <c r="U306" s="49">
        <f t="shared" si="35"/>
        <v>0</v>
      </c>
    </row>
    <row r="307" spans="1:21" x14ac:dyDescent="0.2">
      <c r="A307" s="94">
        <f t="shared" si="38"/>
        <v>292</v>
      </c>
      <c r="B307" s="202">
        <f t="shared" si="29"/>
        <v>0</v>
      </c>
      <c r="C307" s="110"/>
      <c r="D307" s="181"/>
      <c r="E307" s="181"/>
      <c r="F307" s="4"/>
      <c r="G307" s="60"/>
      <c r="H307" s="102"/>
      <c r="I307" s="414"/>
      <c r="J307" s="600"/>
      <c r="K307" s="434" t="str">
        <f t="shared" si="32"/>
        <v xml:space="preserve"> </v>
      </c>
      <c r="L307" s="435"/>
      <c r="M307" s="355">
        <f t="shared" si="33"/>
        <v>0</v>
      </c>
      <c r="N307" s="144">
        <f t="shared" si="30"/>
        <v>0</v>
      </c>
      <c r="O307" s="144">
        <f t="shared" si="36"/>
        <v>0</v>
      </c>
      <c r="P307" s="563">
        <f t="shared" si="31"/>
        <v>0</v>
      </c>
      <c r="Q307" s="10"/>
      <c r="S307" s="49">
        <f t="shared" si="37"/>
        <v>0</v>
      </c>
      <c r="T307" s="49">
        <f t="shared" si="34"/>
        <v>0</v>
      </c>
      <c r="U307" s="49">
        <f t="shared" si="35"/>
        <v>0</v>
      </c>
    </row>
    <row r="308" spans="1:21" x14ac:dyDescent="0.2">
      <c r="A308" s="94">
        <f t="shared" si="38"/>
        <v>293</v>
      </c>
      <c r="B308" s="202">
        <f t="shared" si="29"/>
        <v>0</v>
      </c>
      <c r="C308" s="110"/>
      <c r="D308" s="181"/>
      <c r="E308" s="181"/>
      <c r="F308" s="4"/>
      <c r="G308" s="60"/>
      <c r="H308" s="102"/>
      <c r="I308" s="414"/>
      <c r="J308" s="600"/>
      <c r="K308" s="434" t="str">
        <f t="shared" si="32"/>
        <v xml:space="preserve"> </v>
      </c>
      <c r="L308" s="435"/>
      <c r="M308" s="355">
        <f t="shared" si="33"/>
        <v>0</v>
      </c>
      <c r="N308" s="144">
        <f t="shared" si="30"/>
        <v>0</v>
      </c>
      <c r="O308" s="144">
        <f t="shared" si="36"/>
        <v>0</v>
      </c>
      <c r="P308" s="563">
        <f t="shared" si="31"/>
        <v>0</v>
      </c>
      <c r="Q308" s="10"/>
      <c r="S308" s="49">
        <f t="shared" si="37"/>
        <v>0</v>
      </c>
      <c r="T308" s="49">
        <f t="shared" si="34"/>
        <v>0</v>
      </c>
      <c r="U308" s="49">
        <f t="shared" si="35"/>
        <v>0</v>
      </c>
    </row>
    <row r="309" spans="1:21" x14ac:dyDescent="0.2">
      <c r="A309" s="94">
        <f t="shared" si="38"/>
        <v>294</v>
      </c>
      <c r="B309" s="202">
        <f t="shared" si="29"/>
        <v>0</v>
      </c>
      <c r="C309" s="110"/>
      <c r="D309" s="181"/>
      <c r="E309" s="181"/>
      <c r="F309" s="4"/>
      <c r="G309" s="60"/>
      <c r="H309" s="102"/>
      <c r="I309" s="414"/>
      <c r="J309" s="600"/>
      <c r="K309" s="434" t="str">
        <f t="shared" si="32"/>
        <v xml:space="preserve"> </v>
      </c>
      <c r="L309" s="435"/>
      <c r="M309" s="355">
        <f t="shared" si="33"/>
        <v>0</v>
      </c>
      <c r="N309" s="144">
        <f t="shared" si="30"/>
        <v>0</v>
      </c>
      <c r="O309" s="144">
        <f t="shared" si="36"/>
        <v>0</v>
      </c>
      <c r="P309" s="563">
        <f t="shared" si="31"/>
        <v>0</v>
      </c>
      <c r="Q309" s="10"/>
      <c r="S309" s="49">
        <f t="shared" si="37"/>
        <v>0</v>
      </c>
      <c r="T309" s="49">
        <f t="shared" si="34"/>
        <v>0</v>
      </c>
      <c r="U309" s="49">
        <f t="shared" si="35"/>
        <v>0</v>
      </c>
    </row>
    <row r="310" spans="1:21" x14ac:dyDescent="0.2">
      <c r="A310" s="94">
        <f t="shared" si="38"/>
        <v>295</v>
      </c>
      <c r="B310" s="202">
        <f t="shared" si="29"/>
        <v>0</v>
      </c>
      <c r="C310" s="110"/>
      <c r="D310" s="181"/>
      <c r="E310" s="181"/>
      <c r="F310" s="4"/>
      <c r="G310" s="60"/>
      <c r="H310" s="102"/>
      <c r="I310" s="414"/>
      <c r="J310" s="600"/>
      <c r="K310" s="434" t="str">
        <f t="shared" si="32"/>
        <v xml:space="preserve"> </v>
      </c>
      <c r="L310" s="435"/>
      <c r="M310" s="355">
        <f t="shared" si="33"/>
        <v>0</v>
      </c>
      <c r="N310" s="144">
        <f t="shared" si="30"/>
        <v>0</v>
      </c>
      <c r="O310" s="144">
        <f t="shared" si="36"/>
        <v>0</v>
      </c>
      <c r="P310" s="563">
        <f t="shared" si="31"/>
        <v>0</v>
      </c>
      <c r="Q310" s="10"/>
      <c r="S310" s="49">
        <f t="shared" si="37"/>
        <v>0</v>
      </c>
      <c r="T310" s="49">
        <f t="shared" si="34"/>
        <v>0</v>
      </c>
      <c r="U310" s="49">
        <f t="shared" si="35"/>
        <v>0</v>
      </c>
    </row>
    <row r="311" spans="1:21" x14ac:dyDescent="0.2">
      <c r="A311" s="94">
        <f t="shared" si="38"/>
        <v>296</v>
      </c>
      <c r="B311" s="202">
        <f t="shared" si="29"/>
        <v>0</v>
      </c>
      <c r="C311" s="110"/>
      <c r="D311" s="181"/>
      <c r="E311" s="181"/>
      <c r="F311" s="4"/>
      <c r="G311" s="60"/>
      <c r="H311" s="102"/>
      <c r="I311" s="414"/>
      <c r="J311" s="600"/>
      <c r="K311" s="434" t="str">
        <f t="shared" si="32"/>
        <v xml:space="preserve"> </v>
      </c>
      <c r="L311" s="435"/>
      <c r="M311" s="355">
        <f t="shared" si="33"/>
        <v>0</v>
      </c>
      <c r="N311" s="144">
        <f t="shared" si="30"/>
        <v>0</v>
      </c>
      <c r="O311" s="144">
        <f t="shared" si="36"/>
        <v>0</v>
      </c>
      <c r="P311" s="563">
        <f t="shared" si="31"/>
        <v>0</v>
      </c>
      <c r="Q311" s="10"/>
      <c r="S311" s="49">
        <f t="shared" si="37"/>
        <v>0</v>
      </c>
      <c r="T311" s="49">
        <f t="shared" si="34"/>
        <v>0</v>
      </c>
      <c r="U311" s="49">
        <f t="shared" si="35"/>
        <v>0</v>
      </c>
    </row>
    <row r="312" spans="1:21" x14ac:dyDescent="0.2">
      <c r="A312" s="94">
        <f t="shared" si="38"/>
        <v>297</v>
      </c>
      <c r="B312" s="202">
        <f t="shared" si="29"/>
        <v>0</v>
      </c>
      <c r="C312" s="110"/>
      <c r="D312" s="181"/>
      <c r="E312" s="181"/>
      <c r="F312" s="4"/>
      <c r="G312" s="60"/>
      <c r="H312" s="102"/>
      <c r="I312" s="414"/>
      <c r="J312" s="600"/>
      <c r="K312" s="434" t="str">
        <f t="shared" si="32"/>
        <v xml:space="preserve"> </v>
      </c>
      <c r="L312" s="435"/>
      <c r="M312" s="355">
        <f t="shared" si="33"/>
        <v>0</v>
      </c>
      <c r="N312" s="144">
        <f t="shared" si="30"/>
        <v>0</v>
      </c>
      <c r="O312" s="144">
        <f t="shared" si="36"/>
        <v>0</v>
      </c>
      <c r="P312" s="563">
        <f t="shared" si="31"/>
        <v>0</v>
      </c>
      <c r="Q312" s="10"/>
      <c r="S312" s="49">
        <f t="shared" si="37"/>
        <v>0</v>
      </c>
      <c r="T312" s="49">
        <f t="shared" si="34"/>
        <v>0</v>
      </c>
      <c r="U312" s="49">
        <f t="shared" si="35"/>
        <v>0</v>
      </c>
    </row>
    <row r="313" spans="1:21" x14ac:dyDescent="0.2">
      <c r="A313" s="94">
        <f t="shared" si="38"/>
        <v>298</v>
      </c>
      <c r="B313" s="202">
        <f t="shared" si="29"/>
        <v>0</v>
      </c>
      <c r="C313" s="110"/>
      <c r="D313" s="181"/>
      <c r="E313" s="181"/>
      <c r="F313" s="4"/>
      <c r="G313" s="60"/>
      <c r="H313" s="102"/>
      <c r="I313" s="414"/>
      <c r="J313" s="600"/>
      <c r="K313" s="434" t="str">
        <f t="shared" si="32"/>
        <v xml:space="preserve"> </v>
      </c>
      <c r="L313" s="435"/>
      <c r="M313" s="355">
        <f t="shared" si="33"/>
        <v>0</v>
      </c>
      <c r="N313" s="144">
        <f t="shared" si="30"/>
        <v>0</v>
      </c>
      <c r="O313" s="144">
        <f t="shared" si="36"/>
        <v>0</v>
      </c>
      <c r="P313" s="563">
        <f t="shared" si="31"/>
        <v>0</v>
      </c>
      <c r="Q313" s="10"/>
      <c r="S313" s="49">
        <f t="shared" si="37"/>
        <v>0</v>
      </c>
      <c r="T313" s="49">
        <f t="shared" si="34"/>
        <v>0</v>
      </c>
      <c r="U313" s="49">
        <f t="shared" si="35"/>
        <v>0</v>
      </c>
    </row>
    <row r="314" spans="1:21" x14ac:dyDescent="0.2">
      <c r="A314" s="94">
        <f t="shared" si="38"/>
        <v>299</v>
      </c>
      <c r="B314" s="202">
        <f t="shared" si="29"/>
        <v>0</v>
      </c>
      <c r="C314" s="110"/>
      <c r="D314" s="181"/>
      <c r="E314" s="181"/>
      <c r="F314" s="4"/>
      <c r="G314" s="60"/>
      <c r="H314" s="102"/>
      <c r="I314" s="414"/>
      <c r="J314" s="600"/>
      <c r="K314" s="434" t="str">
        <f t="shared" si="32"/>
        <v xml:space="preserve"> </v>
      </c>
      <c r="L314" s="435"/>
      <c r="M314" s="355">
        <f t="shared" si="33"/>
        <v>0</v>
      </c>
      <c r="N314" s="144">
        <f t="shared" si="30"/>
        <v>0</v>
      </c>
      <c r="O314" s="144">
        <f t="shared" si="36"/>
        <v>0</v>
      </c>
      <c r="P314" s="563">
        <f t="shared" si="31"/>
        <v>0</v>
      </c>
      <c r="Q314" s="10"/>
      <c r="S314" s="49">
        <f t="shared" si="37"/>
        <v>0</v>
      </c>
      <c r="T314" s="49">
        <f t="shared" si="34"/>
        <v>0</v>
      </c>
      <c r="U314" s="49">
        <f t="shared" si="35"/>
        <v>0</v>
      </c>
    </row>
    <row r="315" spans="1:21" x14ac:dyDescent="0.2">
      <c r="A315" s="94">
        <f t="shared" si="38"/>
        <v>300</v>
      </c>
      <c r="B315" s="202">
        <f t="shared" si="29"/>
        <v>0</v>
      </c>
      <c r="C315" s="110"/>
      <c r="D315" s="181"/>
      <c r="E315" s="181"/>
      <c r="F315" s="4"/>
      <c r="G315" s="60"/>
      <c r="H315" s="102"/>
      <c r="I315" s="414"/>
      <c r="J315" s="600"/>
      <c r="K315" s="434" t="str">
        <f t="shared" si="32"/>
        <v xml:space="preserve"> </v>
      </c>
      <c r="L315" s="435"/>
      <c r="M315" s="355">
        <f t="shared" si="33"/>
        <v>0</v>
      </c>
      <c r="N315" s="144">
        <f t="shared" si="30"/>
        <v>0</v>
      </c>
      <c r="O315" s="144">
        <f t="shared" si="36"/>
        <v>0</v>
      </c>
      <c r="P315" s="563">
        <f t="shared" si="31"/>
        <v>0</v>
      </c>
      <c r="Q315" s="10"/>
      <c r="S315" s="49">
        <f t="shared" si="37"/>
        <v>0</v>
      </c>
      <c r="T315" s="49">
        <f t="shared" si="34"/>
        <v>0</v>
      </c>
      <c r="U315" s="49">
        <f t="shared" si="35"/>
        <v>0</v>
      </c>
    </row>
    <row r="316" spans="1:21" x14ac:dyDescent="0.2">
      <c r="A316" s="94">
        <f t="shared" si="38"/>
        <v>301</v>
      </c>
      <c r="B316" s="202">
        <f t="shared" si="29"/>
        <v>0</v>
      </c>
      <c r="C316" s="110"/>
      <c r="D316" s="181"/>
      <c r="E316" s="181"/>
      <c r="F316" s="4"/>
      <c r="G316" s="60"/>
      <c r="H316" s="102"/>
      <c r="I316" s="414"/>
      <c r="J316" s="600"/>
      <c r="K316" s="434" t="str">
        <f t="shared" si="32"/>
        <v xml:space="preserve"> </v>
      </c>
      <c r="L316" s="435"/>
      <c r="M316" s="355">
        <f t="shared" si="33"/>
        <v>0</v>
      </c>
      <c r="N316" s="144">
        <f t="shared" si="30"/>
        <v>0</v>
      </c>
      <c r="O316" s="144">
        <f t="shared" si="36"/>
        <v>0</v>
      </c>
      <c r="P316" s="563">
        <f t="shared" si="31"/>
        <v>0</v>
      </c>
      <c r="Q316" s="10"/>
      <c r="S316" s="49">
        <f t="shared" si="37"/>
        <v>0</v>
      </c>
      <c r="T316" s="49">
        <f t="shared" si="34"/>
        <v>0</v>
      </c>
      <c r="U316" s="49">
        <f t="shared" si="35"/>
        <v>0</v>
      </c>
    </row>
    <row r="317" spans="1:21" x14ac:dyDescent="0.2">
      <c r="A317" s="94">
        <f t="shared" si="38"/>
        <v>302</v>
      </c>
      <c r="B317" s="202">
        <f t="shared" si="29"/>
        <v>0</v>
      </c>
      <c r="C317" s="110"/>
      <c r="D317" s="181"/>
      <c r="E317" s="181"/>
      <c r="F317" s="4"/>
      <c r="G317" s="60"/>
      <c r="H317" s="102"/>
      <c r="I317" s="414"/>
      <c r="J317" s="600"/>
      <c r="K317" s="434" t="str">
        <f t="shared" si="32"/>
        <v xml:space="preserve"> </v>
      </c>
      <c r="L317" s="435"/>
      <c r="M317" s="355">
        <f t="shared" si="33"/>
        <v>0</v>
      </c>
      <c r="N317" s="144">
        <f t="shared" si="30"/>
        <v>0</v>
      </c>
      <c r="O317" s="144">
        <f t="shared" si="36"/>
        <v>0</v>
      </c>
      <c r="P317" s="563">
        <f t="shared" si="31"/>
        <v>0</v>
      </c>
      <c r="Q317" s="10"/>
      <c r="S317" s="49">
        <f t="shared" si="37"/>
        <v>0</v>
      </c>
      <c r="T317" s="49">
        <f t="shared" si="34"/>
        <v>0</v>
      </c>
      <c r="U317" s="49">
        <f t="shared" si="35"/>
        <v>0</v>
      </c>
    </row>
    <row r="318" spans="1:21" x14ac:dyDescent="0.2">
      <c r="A318" s="94">
        <f t="shared" si="38"/>
        <v>303</v>
      </c>
      <c r="B318" s="202">
        <f t="shared" si="29"/>
        <v>0</v>
      </c>
      <c r="C318" s="110"/>
      <c r="D318" s="181"/>
      <c r="E318" s="181"/>
      <c r="F318" s="4"/>
      <c r="G318" s="60"/>
      <c r="H318" s="102"/>
      <c r="I318" s="414"/>
      <c r="J318" s="600"/>
      <c r="K318" s="434" t="str">
        <f t="shared" si="32"/>
        <v xml:space="preserve"> </v>
      </c>
      <c r="L318" s="435"/>
      <c r="M318" s="355">
        <f t="shared" si="33"/>
        <v>0</v>
      </c>
      <c r="N318" s="144">
        <f t="shared" si="30"/>
        <v>0</v>
      </c>
      <c r="O318" s="144">
        <f t="shared" si="36"/>
        <v>0</v>
      </c>
      <c r="P318" s="563">
        <f t="shared" si="31"/>
        <v>0</v>
      </c>
      <c r="Q318" s="10"/>
      <c r="S318" s="49">
        <f t="shared" si="37"/>
        <v>0</v>
      </c>
      <c r="T318" s="49">
        <f t="shared" si="34"/>
        <v>0</v>
      </c>
      <c r="U318" s="49">
        <f t="shared" si="35"/>
        <v>0</v>
      </c>
    </row>
    <row r="319" spans="1:21" x14ac:dyDescent="0.2">
      <c r="A319" s="94">
        <f t="shared" si="38"/>
        <v>304</v>
      </c>
      <c r="B319" s="202">
        <f t="shared" si="29"/>
        <v>0</v>
      </c>
      <c r="C319" s="110"/>
      <c r="D319" s="181"/>
      <c r="E319" s="181"/>
      <c r="F319" s="4"/>
      <c r="G319" s="60"/>
      <c r="H319" s="102"/>
      <c r="I319" s="414"/>
      <c r="J319" s="600"/>
      <c r="K319" s="434" t="str">
        <f t="shared" si="32"/>
        <v xml:space="preserve"> </v>
      </c>
      <c r="L319" s="435"/>
      <c r="M319" s="355">
        <f t="shared" si="33"/>
        <v>0</v>
      </c>
      <c r="N319" s="144">
        <f t="shared" si="30"/>
        <v>0</v>
      </c>
      <c r="O319" s="144">
        <f t="shared" si="36"/>
        <v>0</v>
      </c>
      <c r="P319" s="563">
        <f t="shared" si="31"/>
        <v>0</v>
      </c>
      <c r="Q319" s="10"/>
      <c r="S319" s="49">
        <f t="shared" si="37"/>
        <v>0</v>
      </c>
      <c r="T319" s="49">
        <f t="shared" si="34"/>
        <v>0</v>
      </c>
      <c r="U319" s="49">
        <f t="shared" si="35"/>
        <v>0</v>
      </c>
    </row>
    <row r="320" spans="1:21" x14ac:dyDescent="0.2">
      <c r="A320" s="94">
        <f t="shared" si="38"/>
        <v>305</v>
      </c>
      <c r="B320" s="202">
        <f t="shared" si="29"/>
        <v>0</v>
      </c>
      <c r="C320" s="110"/>
      <c r="D320" s="181"/>
      <c r="E320" s="181"/>
      <c r="F320" s="4"/>
      <c r="G320" s="60"/>
      <c r="H320" s="102"/>
      <c r="I320" s="414"/>
      <c r="J320" s="600"/>
      <c r="K320" s="434" t="str">
        <f t="shared" si="32"/>
        <v xml:space="preserve"> </v>
      </c>
      <c r="L320" s="435"/>
      <c r="M320" s="355">
        <f t="shared" si="33"/>
        <v>0</v>
      </c>
      <c r="N320" s="144">
        <f t="shared" si="30"/>
        <v>0</v>
      </c>
      <c r="O320" s="144">
        <f t="shared" si="36"/>
        <v>0</v>
      </c>
      <c r="P320" s="563">
        <f t="shared" si="31"/>
        <v>0</v>
      </c>
      <c r="Q320" s="10"/>
      <c r="S320" s="49">
        <f t="shared" si="37"/>
        <v>0</v>
      </c>
      <c r="T320" s="49">
        <f t="shared" si="34"/>
        <v>0</v>
      </c>
      <c r="U320" s="49">
        <f t="shared" si="35"/>
        <v>0</v>
      </c>
    </row>
    <row r="321" spans="1:21" x14ac:dyDescent="0.2">
      <c r="A321" s="94">
        <f t="shared" si="38"/>
        <v>306</v>
      </c>
      <c r="B321" s="202">
        <f t="shared" si="29"/>
        <v>0</v>
      </c>
      <c r="C321" s="110"/>
      <c r="D321" s="181"/>
      <c r="E321" s="181"/>
      <c r="F321" s="4"/>
      <c r="G321" s="60"/>
      <c r="H321" s="102"/>
      <c r="I321" s="414"/>
      <c r="J321" s="600"/>
      <c r="K321" s="434" t="str">
        <f t="shared" si="32"/>
        <v xml:space="preserve"> </v>
      </c>
      <c r="L321" s="435"/>
      <c r="M321" s="355">
        <f t="shared" si="33"/>
        <v>0</v>
      </c>
      <c r="N321" s="144">
        <f t="shared" si="30"/>
        <v>0</v>
      </c>
      <c r="O321" s="144">
        <f t="shared" si="36"/>
        <v>0</v>
      </c>
      <c r="P321" s="563">
        <f t="shared" si="31"/>
        <v>0</v>
      </c>
      <c r="Q321" s="10"/>
      <c r="S321" s="49">
        <f t="shared" si="37"/>
        <v>0</v>
      </c>
      <c r="T321" s="49">
        <f t="shared" si="34"/>
        <v>0</v>
      </c>
      <c r="U321" s="49">
        <f t="shared" si="35"/>
        <v>0</v>
      </c>
    </row>
    <row r="322" spans="1:21" x14ac:dyDescent="0.2">
      <c r="A322" s="94">
        <f t="shared" si="38"/>
        <v>307</v>
      </c>
      <c r="B322" s="202">
        <f t="shared" si="29"/>
        <v>0</v>
      </c>
      <c r="C322" s="110"/>
      <c r="D322" s="181"/>
      <c r="E322" s="181"/>
      <c r="F322" s="4"/>
      <c r="G322" s="60"/>
      <c r="H322" s="102"/>
      <c r="I322" s="414"/>
      <c r="J322" s="600"/>
      <c r="K322" s="434" t="str">
        <f t="shared" si="32"/>
        <v xml:space="preserve"> </v>
      </c>
      <c r="L322" s="435"/>
      <c r="M322" s="355">
        <f t="shared" si="33"/>
        <v>0</v>
      </c>
      <c r="N322" s="144">
        <f t="shared" si="30"/>
        <v>0</v>
      </c>
      <c r="O322" s="144">
        <f t="shared" si="36"/>
        <v>0</v>
      </c>
      <c r="P322" s="563">
        <f t="shared" si="31"/>
        <v>0</v>
      </c>
      <c r="Q322" s="10"/>
      <c r="S322" s="49">
        <f t="shared" si="37"/>
        <v>0</v>
      </c>
      <c r="T322" s="49">
        <f t="shared" si="34"/>
        <v>0</v>
      </c>
      <c r="U322" s="49">
        <f t="shared" si="35"/>
        <v>0</v>
      </c>
    </row>
    <row r="323" spans="1:21" x14ac:dyDescent="0.2">
      <c r="A323" s="94">
        <f t="shared" si="38"/>
        <v>308</v>
      </c>
      <c r="B323" s="202">
        <f t="shared" si="29"/>
        <v>0</v>
      </c>
      <c r="C323" s="110"/>
      <c r="D323" s="181"/>
      <c r="E323" s="181"/>
      <c r="F323" s="4"/>
      <c r="G323" s="60"/>
      <c r="H323" s="102"/>
      <c r="I323" s="414"/>
      <c r="J323" s="600"/>
      <c r="K323" s="434" t="str">
        <f t="shared" si="32"/>
        <v xml:space="preserve"> </v>
      </c>
      <c r="L323" s="435"/>
      <c r="M323" s="355">
        <f t="shared" si="33"/>
        <v>0</v>
      </c>
      <c r="N323" s="144">
        <f t="shared" si="30"/>
        <v>0</v>
      </c>
      <c r="O323" s="144">
        <f t="shared" si="36"/>
        <v>0</v>
      </c>
      <c r="P323" s="563">
        <f t="shared" si="31"/>
        <v>0</v>
      </c>
      <c r="Q323" s="10"/>
      <c r="S323" s="49">
        <f t="shared" si="37"/>
        <v>0</v>
      </c>
      <c r="T323" s="49">
        <f t="shared" si="34"/>
        <v>0</v>
      </c>
      <c r="U323" s="49">
        <f t="shared" si="35"/>
        <v>0</v>
      </c>
    </row>
    <row r="324" spans="1:21" x14ac:dyDescent="0.2">
      <c r="A324" s="94">
        <f t="shared" si="38"/>
        <v>309</v>
      </c>
      <c r="B324" s="202">
        <f t="shared" si="29"/>
        <v>0</v>
      </c>
      <c r="C324" s="110"/>
      <c r="D324" s="181"/>
      <c r="E324" s="181"/>
      <c r="F324" s="4"/>
      <c r="G324" s="60"/>
      <c r="H324" s="102"/>
      <c r="I324" s="414"/>
      <c r="J324" s="600"/>
      <c r="K324" s="434" t="str">
        <f t="shared" si="32"/>
        <v xml:space="preserve"> </v>
      </c>
      <c r="L324" s="435"/>
      <c r="M324" s="355">
        <f t="shared" si="33"/>
        <v>0</v>
      </c>
      <c r="N324" s="144">
        <f t="shared" si="30"/>
        <v>0</v>
      </c>
      <c r="O324" s="144">
        <f t="shared" si="36"/>
        <v>0</v>
      </c>
      <c r="P324" s="563">
        <f t="shared" si="31"/>
        <v>0</v>
      </c>
      <c r="Q324" s="10"/>
      <c r="S324" s="49">
        <f t="shared" si="37"/>
        <v>0</v>
      </c>
      <c r="T324" s="49">
        <f t="shared" si="34"/>
        <v>0</v>
      </c>
      <c r="U324" s="49">
        <f t="shared" si="35"/>
        <v>0</v>
      </c>
    </row>
    <row r="325" spans="1:21" x14ac:dyDescent="0.2">
      <c r="A325" s="94">
        <f t="shared" si="38"/>
        <v>310</v>
      </c>
      <c r="B325" s="202">
        <f t="shared" si="29"/>
        <v>0</v>
      </c>
      <c r="C325" s="110"/>
      <c r="D325" s="181"/>
      <c r="E325" s="181"/>
      <c r="F325" s="4"/>
      <c r="G325" s="60"/>
      <c r="H325" s="102"/>
      <c r="I325" s="414"/>
      <c r="J325" s="600"/>
      <c r="K325" s="434" t="str">
        <f t="shared" si="32"/>
        <v xml:space="preserve"> </v>
      </c>
      <c r="L325" s="435"/>
      <c r="M325" s="355">
        <f t="shared" si="33"/>
        <v>0</v>
      </c>
      <c r="N325" s="144">
        <f t="shared" si="30"/>
        <v>0</v>
      </c>
      <c r="O325" s="144">
        <f t="shared" si="36"/>
        <v>0</v>
      </c>
      <c r="P325" s="563">
        <f t="shared" si="31"/>
        <v>0</v>
      </c>
      <c r="Q325" s="10"/>
      <c r="S325" s="49">
        <f t="shared" si="37"/>
        <v>0</v>
      </c>
      <c r="T325" s="49">
        <f t="shared" si="34"/>
        <v>0</v>
      </c>
      <c r="U325" s="49">
        <f t="shared" si="35"/>
        <v>0</v>
      </c>
    </row>
    <row r="326" spans="1:21" x14ac:dyDescent="0.2">
      <c r="A326" s="94">
        <f t="shared" si="38"/>
        <v>311</v>
      </c>
      <c r="B326" s="202">
        <f t="shared" si="29"/>
        <v>0</v>
      </c>
      <c r="C326" s="110"/>
      <c r="D326" s="181"/>
      <c r="E326" s="181"/>
      <c r="F326" s="4"/>
      <c r="G326" s="60"/>
      <c r="H326" s="102"/>
      <c r="I326" s="414"/>
      <c r="J326" s="600"/>
      <c r="K326" s="434" t="str">
        <f t="shared" si="32"/>
        <v xml:space="preserve"> </v>
      </c>
      <c r="L326" s="435"/>
      <c r="M326" s="355">
        <f t="shared" si="33"/>
        <v>0</v>
      </c>
      <c r="N326" s="144">
        <f t="shared" si="30"/>
        <v>0</v>
      </c>
      <c r="O326" s="144">
        <f t="shared" si="36"/>
        <v>0</v>
      </c>
      <c r="P326" s="563">
        <f t="shared" si="31"/>
        <v>0</v>
      </c>
      <c r="Q326" s="10"/>
      <c r="S326" s="49">
        <f t="shared" si="37"/>
        <v>0</v>
      </c>
      <c r="T326" s="49">
        <f t="shared" si="34"/>
        <v>0</v>
      </c>
      <c r="U326" s="49">
        <f t="shared" si="35"/>
        <v>0</v>
      </c>
    </row>
    <row r="327" spans="1:21" x14ac:dyDescent="0.2">
      <c r="A327" s="94">
        <f t="shared" si="38"/>
        <v>312</v>
      </c>
      <c r="B327" s="202">
        <f t="shared" ref="B327:B390" si="39">IF(ISBLANK(E327),0,VLOOKUP(TRIM(E327),AllVarieties,4,FALSE))</f>
        <v>0</v>
      </c>
      <c r="C327" s="110"/>
      <c r="D327" s="181"/>
      <c r="E327" s="181"/>
      <c r="F327" s="4"/>
      <c r="G327" s="60"/>
      <c r="H327" s="102"/>
      <c r="I327" s="414"/>
      <c r="J327" s="600"/>
      <c r="K327" s="434" t="str">
        <f t="shared" ref="K327:K390" si="40">IF(+I327 +J327 =1, " ", IF(+I327+J327=0,IF(G327&gt;0, "Grown by you.", " "),"ERROR "))</f>
        <v xml:space="preserve"> </v>
      </c>
      <c r="L327" s="435"/>
      <c r="M327" s="355">
        <f t="shared" ref="M327:M390" si="41">IF(+I327+J327=0,IF(G327&gt;0, +G327, 0),0)</f>
        <v>0</v>
      </c>
      <c r="N327" s="144">
        <f t="shared" ref="N327:N390" si="42">IF(F327&lt;1,0,IF(F327&gt;17,0,VLOOKUP(VALUE(B327),T10Value,VALUE(F327)+1,FALSE)))</f>
        <v>0</v>
      </c>
      <c r="O327" s="144">
        <f t="shared" ref="O327:O390" si="43">ROUND(+M327,1)*N327</f>
        <v>0</v>
      </c>
      <c r="P327" s="563">
        <f t="shared" ref="P327:P390" si="44">+O327*PDArate</f>
        <v>0</v>
      </c>
      <c r="Q327" s="10"/>
      <c r="S327" s="49">
        <f t="shared" ref="S327:S390" si="45">IF(M327&gt;0,IF(O327&lt;=0,1,0),0)</f>
        <v>0</v>
      </c>
      <c r="T327" s="49">
        <f t="shared" ref="T327:T390" si="46">IF(ISNA(+B327),1,0)</f>
        <v>0</v>
      </c>
      <c r="U327" s="49">
        <f t="shared" ref="U327:U390" si="47">IF(ISERR(+B327),1,0)</f>
        <v>0</v>
      </c>
    </row>
    <row r="328" spans="1:21" x14ac:dyDescent="0.2">
      <c r="A328" s="94">
        <f t="shared" si="38"/>
        <v>313</v>
      </c>
      <c r="B328" s="202">
        <f t="shared" si="39"/>
        <v>0</v>
      </c>
      <c r="C328" s="110"/>
      <c r="D328" s="181"/>
      <c r="E328" s="181"/>
      <c r="F328" s="4"/>
      <c r="G328" s="60"/>
      <c r="H328" s="102"/>
      <c r="I328" s="414"/>
      <c r="J328" s="600"/>
      <c r="K328" s="434" t="str">
        <f t="shared" si="40"/>
        <v xml:space="preserve"> </v>
      </c>
      <c r="L328" s="435"/>
      <c r="M328" s="355">
        <f t="shared" si="41"/>
        <v>0</v>
      </c>
      <c r="N328" s="144">
        <f t="shared" si="42"/>
        <v>0</v>
      </c>
      <c r="O328" s="144">
        <f t="shared" si="43"/>
        <v>0</v>
      </c>
      <c r="P328" s="563">
        <f t="shared" si="44"/>
        <v>0</v>
      </c>
      <c r="Q328" s="10"/>
      <c r="S328" s="49">
        <f t="shared" si="45"/>
        <v>0</v>
      </c>
      <c r="T328" s="49">
        <f t="shared" si="46"/>
        <v>0</v>
      </c>
      <c r="U328" s="49">
        <f t="shared" si="47"/>
        <v>0</v>
      </c>
    </row>
    <row r="329" spans="1:21" x14ac:dyDescent="0.2">
      <c r="A329" s="94">
        <f t="shared" si="38"/>
        <v>314</v>
      </c>
      <c r="B329" s="202">
        <f t="shared" si="39"/>
        <v>0</v>
      </c>
      <c r="C329" s="110"/>
      <c r="D329" s="181"/>
      <c r="E329" s="181"/>
      <c r="F329" s="4"/>
      <c r="G329" s="60"/>
      <c r="H329" s="102"/>
      <c r="I329" s="414"/>
      <c r="J329" s="600"/>
      <c r="K329" s="434" t="str">
        <f t="shared" si="40"/>
        <v xml:space="preserve"> </v>
      </c>
      <c r="L329" s="435"/>
      <c r="M329" s="355">
        <f t="shared" si="41"/>
        <v>0</v>
      </c>
      <c r="N329" s="144">
        <f t="shared" si="42"/>
        <v>0</v>
      </c>
      <c r="O329" s="144">
        <f t="shared" si="43"/>
        <v>0</v>
      </c>
      <c r="P329" s="563">
        <f t="shared" si="44"/>
        <v>0</v>
      </c>
      <c r="Q329" s="10"/>
      <c r="S329" s="49">
        <f t="shared" si="45"/>
        <v>0</v>
      </c>
      <c r="T329" s="49">
        <f t="shared" si="46"/>
        <v>0</v>
      </c>
      <c r="U329" s="49">
        <f t="shared" si="47"/>
        <v>0</v>
      </c>
    </row>
    <row r="330" spans="1:21" x14ac:dyDescent="0.2">
      <c r="A330" s="94">
        <f t="shared" ref="A330:A393" si="48">ROW()-Q2line</f>
        <v>315</v>
      </c>
      <c r="B330" s="202">
        <f t="shared" si="39"/>
        <v>0</v>
      </c>
      <c r="C330" s="110"/>
      <c r="D330" s="181"/>
      <c r="E330" s="181"/>
      <c r="F330" s="4"/>
      <c r="G330" s="60"/>
      <c r="H330" s="102"/>
      <c r="I330" s="414"/>
      <c r="J330" s="600"/>
      <c r="K330" s="434" t="str">
        <f t="shared" si="40"/>
        <v xml:space="preserve"> </v>
      </c>
      <c r="L330" s="435"/>
      <c r="M330" s="355">
        <f t="shared" si="41"/>
        <v>0</v>
      </c>
      <c r="N330" s="144">
        <f t="shared" si="42"/>
        <v>0</v>
      </c>
      <c r="O330" s="144">
        <f t="shared" si="43"/>
        <v>0</v>
      </c>
      <c r="P330" s="563">
        <f t="shared" si="44"/>
        <v>0</v>
      </c>
      <c r="Q330" s="10"/>
      <c r="S330" s="49">
        <f t="shared" si="45"/>
        <v>0</v>
      </c>
      <c r="T330" s="49">
        <f t="shared" si="46"/>
        <v>0</v>
      </c>
      <c r="U330" s="49">
        <f t="shared" si="47"/>
        <v>0</v>
      </c>
    </row>
    <row r="331" spans="1:21" x14ac:dyDescent="0.2">
      <c r="A331" s="94">
        <f t="shared" si="48"/>
        <v>316</v>
      </c>
      <c r="B331" s="202">
        <f t="shared" si="39"/>
        <v>0</v>
      </c>
      <c r="C331" s="110"/>
      <c r="D331" s="181"/>
      <c r="E331" s="181"/>
      <c r="F331" s="4"/>
      <c r="G331" s="60"/>
      <c r="H331" s="102"/>
      <c r="I331" s="414"/>
      <c r="J331" s="600"/>
      <c r="K331" s="434" t="str">
        <f t="shared" si="40"/>
        <v xml:space="preserve"> </v>
      </c>
      <c r="L331" s="435"/>
      <c r="M331" s="355">
        <f t="shared" si="41"/>
        <v>0</v>
      </c>
      <c r="N331" s="144">
        <f t="shared" si="42"/>
        <v>0</v>
      </c>
      <c r="O331" s="144">
        <f t="shared" si="43"/>
        <v>0</v>
      </c>
      <c r="P331" s="563">
        <f t="shared" si="44"/>
        <v>0</v>
      </c>
      <c r="Q331" s="10"/>
      <c r="S331" s="49">
        <f t="shared" si="45"/>
        <v>0</v>
      </c>
      <c r="T331" s="49">
        <f t="shared" si="46"/>
        <v>0</v>
      </c>
      <c r="U331" s="49">
        <f t="shared" si="47"/>
        <v>0</v>
      </c>
    </row>
    <row r="332" spans="1:21" x14ac:dyDescent="0.2">
      <c r="A332" s="94">
        <f t="shared" si="48"/>
        <v>317</v>
      </c>
      <c r="B332" s="202">
        <f t="shared" si="39"/>
        <v>0</v>
      </c>
      <c r="C332" s="110"/>
      <c r="D332" s="181"/>
      <c r="E332" s="181"/>
      <c r="F332" s="4"/>
      <c r="G332" s="60"/>
      <c r="H332" s="102"/>
      <c r="I332" s="414"/>
      <c r="J332" s="600"/>
      <c r="K332" s="434" t="str">
        <f t="shared" si="40"/>
        <v xml:space="preserve"> </v>
      </c>
      <c r="L332" s="435"/>
      <c r="M332" s="355">
        <f t="shared" si="41"/>
        <v>0</v>
      </c>
      <c r="N332" s="144">
        <f t="shared" si="42"/>
        <v>0</v>
      </c>
      <c r="O332" s="144">
        <f t="shared" si="43"/>
        <v>0</v>
      </c>
      <c r="P332" s="563">
        <f t="shared" si="44"/>
        <v>0</v>
      </c>
      <c r="Q332" s="10"/>
      <c r="S332" s="49">
        <f t="shared" si="45"/>
        <v>0</v>
      </c>
      <c r="T332" s="49">
        <f t="shared" si="46"/>
        <v>0</v>
      </c>
      <c r="U332" s="49">
        <f t="shared" si="47"/>
        <v>0</v>
      </c>
    </row>
    <row r="333" spans="1:21" x14ac:dyDescent="0.2">
      <c r="A333" s="94">
        <f t="shared" si="48"/>
        <v>318</v>
      </c>
      <c r="B333" s="202">
        <f t="shared" si="39"/>
        <v>0</v>
      </c>
      <c r="C333" s="110"/>
      <c r="D333" s="181"/>
      <c r="E333" s="181"/>
      <c r="F333" s="4"/>
      <c r="G333" s="60"/>
      <c r="H333" s="102"/>
      <c r="I333" s="414"/>
      <c r="J333" s="600"/>
      <c r="K333" s="434" t="str">
        <f t="shared" si="40"/>
        <v xml:space="preserve"> </v>
      </c>
      <c r="L333" s="435"/>
      <c r="M333" s="355">
        <f t="shared" si="41"/>
        <v>0</v>
      </c>
      <c r="N333" s="144">
        <f t="shared" si="42"/>
        <v>0</v>
      </c>
      <c r="O333" s="144">
        <f t="shared" si="43"/>
        <v>0</v>
      </c>
      <c r="P333" s="563">
        <f t="shared" si="44"/>
        <v>0</v>
      </c>
      <c r="Q333" s="10"/>
      <c r="S333" s="49">
        <f t="shared" si="45"/>
        <v>0</v>
      </c>
      <c r="T333" s="49">
        <f t="shared" si="46"/>
        <v>0</v>
      </c>
      <c r="U333" s="49">
        <f t="shared" si="47"/>
        <v>0</v>
      </c>
    </row>
    <row r="334" spans="1:21" x14ac:dyDescent="0.2">
      <c r="A334" s="94">
        <f t="shared" si="48"/>
        <v>319</v>
      </c>
      <c r="B334" s="202">
        <f t="shared" si="39"/>
        <v>0</v>
      </c>
      <c r="C334" s="110"/>
      <c r="D334" s="181"/>
      <c r="E334" s="181"/>
      <c r="F334" s="4"/>
      <c r="G334" s="60"/>
      <c r="H334" s="102"/>
      <c r="I334" s="414"/>
      <c r="J334" s="600"/>
      <c r="K334" s="434" t="str">
        <f t="shared" si="40"/>
        <v xml:space="preserve"> </v>
      </c>
      <c r="L334" s="435"/>
      <c r="M334" s="355">
        <f t="shared" si="41"/>
        <v>0</v>
      </c>
      <c r="N334" s="144">
        <f t="shared" si="42"/>
        <v>0</v>
      </c>
      <c r="O334" s="144">
        <f t="shared" si="43"/>
        <v>0</v>
      </c>
      <c r="P334" s="563">
        <f t="shared" si="44"/>
        <v>0</v>
      </c>
      <c r="Q334" s="10"/>
      <c r="S334" s="49">
        <f t="shared" si="45"/>
        <v>0</v>
      </c>
      <c r="T334" s="49">
        <f t="shared" si="46"/>
        <v>0</v>
      </c>
      <c r="U334" s="49">
        <f t="shared" si="47"/>
        <v>0</v>
      </c>
    </row>
    <row r="335" spans="1:21" x14ac:dyDescent="0.2">
      <c r="A335" s="94">
        <f t="shared" si="48"/>
        <v>320</v>
      </c>
      <c r="B335" s="202">
        <f t="shared" si="39"/>
        <v>0</v>
      </c>
      <c r="C335" s="110"/>
      <c r="D335" s="181"/>
      <c r="E335" s="181"/>
      <c r="F335" s="4"/>
      <c r="G335" s="60"/>
      <c r="H335" s="102"/>
      <c r="I335" s="414"/>
      <c r="J335" s="600"/>
      <c r="K335" s="434" t="str">
        <f t="shared" si="40"/>
        <v xml:space="preserve"> </v>
      </c>
      <c r="L335" s="435"/>
      <c r="M335" s="355">
        <f t="shared" si="41"/>
        <v>0</v>
      </c>
      <c r="N335" s="144">
        <f t="shared" si="42"/>
        <v>0</v>
      </c>
      <c r="O335" s="144">
        <f t="shared" si="43"/>
        <v>0</v>
      </c>
      <c r="P335" s="563">
        <f t="shared" si="44"/>
        <v>0</v>
      </c>
      <c r="Q335" s="10"/>
      <c r="S335" s="49">
        <f t="shared" si="45"/>
        <v>0</v>
      </c>
      <c r="T335" s="49">
        <f t="shared" si="46"/>
        <v>0</v>
      </c>
      <c r="U335" s="49">
        <f t="shared" si="47"/>
        <v>0</v>
      </c>
    </row>
    <row r="336" spans="1:21" x14ac:dyDescent="0.2">
      <c r="A336" s="94">
        <f t="shared" si="48"/>
        <v>321</v>
      </c>
      <c r="B336" s="202">
        <f t="shared" si="39"/>
        <v>0</v>
      </c>
      <c r="C336" s="110"/>
      <c r="D336" s="181"/>
      <c r="E336" s="181"/>
      <c r="F336" s="4"/>
      <c r="G336" s="60"/>
      <c r="H336" s="102"/>
      <c r="I336" s="414"/>
      <c r="J336" s="600"/>
      <c r="K336" s="434" t="str">
        <f t="shared" si="40"/>
        <v xml:space="preserve"> </v>
      </c>
      <c r="L336" s="435"/>
      <c r="M336" s="355">
        <f t="shared" si="41"/>
        <v>0</v>
      </c>
      <c r="N336" s="144">
        <f t="shared" si="42"/>
        <v>0</v>
      </c>
      <c r="O336" s="144">
        <f t="shared" si="43"/>
        <v>0</v>
      </c>
      <c r="P336" s="563">
        <f t="shared" si="44"/>
        <v>0</v>
      </c>
      <c r="Q336" s="10"/>
      <c r="S336" s="49">
        <f t="shared" si="45"/>
        <v>0</v>
      </c>
      <c r="T336" s="49">
        <f t="shared" si="46"/>
        <v>0</v>
      </c>
      <c r="U336" s="49">
        <f t="shared" si="47"/>
        <v>0</v>
      </c>
    </row>
    <row r="337" spans="1:21" x14ac:dyDescent="0.2">
      <c r="A337" s="94">
        <f t="shared" si="48"/>
        <v>322</v>
      </c>
      <c r="B337" s="202">
        <f t="shared" si="39"/>
        <v>0</v>
      </c>
      <c r="C337" s="110"/>
      <c r="D337" s="181"/>
      <c r="E337" s="181"/>
      <c r="F337" s="4"/>
      <c r="G337" s="60"/>
      <c r="H337" s="102"/>
      <c r="I337" s="414"/>
      <c r="J337" s="600"/>
      <c r="K337" s="434" t="str">
        <f t="shared" si="40"/>
        <v xml:space="preserve"> </v>
      </c>
      <c r="L337" s="435"/>
      <c r="M337" s="355">
        <f t="shared" si="41"/>
        <v>0</v>
      </c>
      <c r="N337" s="144">
        <f t="shared" si="42"/>
        <v>0</v>
      </c>
      <c r="O337" s="144">
        <f t="shared" si="43"/>
        <v>0</v>
      </c>
      <c r="P337" s="563">
        <f t="shared" si="44"/>
        <v>0</v>
      </c>
      <c r="Q337" s="10"/>
      <c r="S337" s="49">
        <f t="shared" si="45"/>
        <v>0</v>
      </c>
      <c r="T337" s="49">
        <f t="shared" si="46"/>
        <v>0</v>
      </c>
      <c r="U337" s="49">
        <f t="shared" si="47"/>
        <v>0</v>
      </c>
    </row>
    <row r="338" spans="1:21" x14ac:dyDescent="0.2">
      <c r="A338" s="94">
        <f t="shared" si="48"/>
        <v>323</v>
      </c>
      <c r="B338" s="202">
        <f t="shared" si="39"/>
        <v>0</v>
      </c>
      <c r="C338" s="110"/>
      <c r="D338" s="181"/>
      <c r="E338" s="181"/>
      <c r="F338" s="4"/>
      <c r="G338" s="60"/>
      <c r="H338" s="102"/>
      <c r="I338" s="414"/>
      <c r="J338" s="600"/>
      <c r="K338" s="434" t="str">
        <f t="shared" si="40"/>
        <v xml:space="preserve"> </v>
      </c>
      <c r="L338" s="435"/>
      <c r="M338" s="355">
        <f t="shared" si="41"/>
        <v>0</v>
      </c>
      <c r="N338" s="144">
        <f t="shared" si="42"/>
        <v>0</v>
      </c>
      <c r="O338" s="144">
        <f t="shared" si="43"/>
        <v>0</v>
      </c>
      <c r="P338" s="563">
        <f t="shared" si="44"/>
        <v>0</v>
      </c>
      <c r="Q338" s="10"/>
      <c r="S338" s="49">
        <f t="shared" si="45"/>
        <v>0</v>
      </c>
      <c r="T338" s="49">
        <f t="shared" si="46"/>
        <v>0</v>
      </c>
      <c r="U338" s="49">
        <f t="shared" si="47"/>
        <v>0</v>
      </c>
    </row>
    <row r="339" spans="1:21" x14ac:dyDescent="0.2">
      <c r="A339" s="94">
        <f t="shared" si="48"/>
        <v>324</v>
      </c>
      <c r="B339" s="202">
        <f t="shared" si="39"/>
        <v>0</v>
      </c>
      <c r="C339" s="110"/>
      <c r="D339" s="181"/>
      <c r="E339" s="181"/>
      <c r="F339" s="4"/>
      <c r="G339" s="60"/>
      <c r="H339" s="102"/>
      <c r="I339" s="414"/>
      <c r="J339" s="600"/>
      <c r="K339" s="434" t="str">
        <f t="shared" si="40"/>
        <v xml:space="preserve"> </v>
      </c>
      <c r="L339" s="435"/>
      <c r="M339" s="355">
        <f t="shared" si="41"/>
        <v>0</v>
      </c>
      <c r="N339" s="144">
        <f t="shared" si="42"/>
        <v>0</v>
      </c>
      <c r="O339" s="144">
        <f t="shared" si="43"/>
        <v>0</v>
      </c>
      <c r="P339" s="563">
        <f t="shared" si="44"/>
        <v>0</v>
      </c>
      <c r="Q339" s="10"/>
      <c r="S339" s="49">
        <f t="shared" si="45"/>
        <v>0</v>
      </c>
      <c r="T339" s="49">
        <f t="shared" si="46"/>
        <v>0</v>
      </c>
      <c r="U339" s="49">
        <f t="shared" si="47"/>
        <v>0</v>
      </c>
    </row>
    <row r="340" spans="1:21" x14ac:dyDescent="0.2">
      <c r="A340" s="94">
        <f t="shared" si="48"/>
        <v>325</v>
      </c>
      <c r="B340" s="202">
        <f t="shared" si="39"/>
        <v>0</v>
      </c>
      <c r="C340" s="110"/>
      <c r="D340" s="181"/>
      <c r="E340" s="181"/>
      <c r="F340" s="4"/>
      <c r="G340" s="60"/>
      <c r="H340" s="102"/>
      <c r="I340" s="414"/>
      <c r="J340" s="600"/>
      <c r="K340" s="434" t="str">
        <f t="shared" si="40"/>
        <v xml:space="preserve"> </v>
      </c>
      <c r="L340" s="435"/>
      <c r="M340" s="355">
        <f t="shared" si="41"/>
        <v>0</v>
      </c>
      <c r="N340" s="144">
        <f t="shared" si="42"/>
        <v>0</v>
      </c>
      <c r="O340" s="144">
        <f t="shared" si="43"/>
        <v>0</v>
      </c>
      <c r="P340" s="563">
        <f t="shared" si="44"/>
        <v>0</v>
      </c>
      <c r="Q340" s="10"/>
      <c r="S340" s="49">
        <f t="shared" si="45"/>
        <v>0</v>
      </c>
      <c r="T340" s="49">
        <f t="shared" si="46"/>
        <v>0</v>
      </c>
      <c r="U340" s="49">
        <f t="shared" si="47"/>
        <v>0</v>
      </c>
    </row>
    <row r="341" spans="1:21" x14ac:dyDescent="0.2">
      <c r="A341" s="94">
        <f t="shared" si="48"/>
        <v>326</v>
      </c>
      <c r="B341" s="202">
        <f t="shared" si="39"/>
        <v>0</v>
      </c>
      <c r="C341" s="110"/>
      <c r="D341" s="181"/>
      <c r="E341" s="181"/>
      <c r="F341" s="4"/>
      <c r="G341" s="60"/>
      <c r="H341" s="102"/>
      <c r="I341" s="414"/>
      <c r="J341" s="600"/>
      <c r="K341" s="434" t="str">
        <f t="shared" si="40"/>
        <v xml:space="preserve"> </v>
      </c>
      <c r="L341" s="435"/>
      <c r="M341" s="355">
        <f t="shared" si="41"/>
        <v>0</v>
      </c>
      <c r="N341" s="144">
        <f t="shared" si="42"/>
        <v>0</v>
      </c>
      <c r="O341" s="144">
        <f t="shared" si="43"/>
        <v>0</v>
      </c>
      <c r="P341" s="563">
        <f t="shared" si="44"/>
        <v>0</v>
      </c>
      <c r="Q341" s="10"/>
      <c r="S341" s="49">
        <f t="shared" si="45"/>
        <v>0</v>
      </c>
      <c r="T341" s="49">
        <f t="shared" si="46"/>
        <v>0</v>
      </c>
      <c r="U341" s="49">
        <f t="shared" si="47"/>
        <v>0</v>
      </c>
    </row>
    <row r="342" spans="1:21" x14ac:dyDescent="0.2">
      <c r="A342" s="94">
        <f t="shared" si="48"/>
        <v>327</v>
      </c>
      <c r="B342" s="202">
        <f t="shared" si="39"/>
        <v>0</v>
      </c>
      <c r="C342" s="110"/>
      <c r="D342" s="181"/>
      <c r="E342" s="181"/>
      <c r="F342" s="4"/>
      <c r="G342" s="60"/>
      <c r="H342" s="102"/>
      <c r="I342" s="414"/>
      <c r="J342" s="600"/>
      <c r="K342" s="434" t="str">
        <f t="shared" si="40"/>
        <v xml:space="preserve"> </v>
      </c>
      <c r="L342" s="435"/>
      <c r="M342" s="355">
        <f t="shared" si="41"/>
        <v>0</v>
      </c>
      <c r="N342" s="144">
        <f t="shared" si="42"/>
        <v>0</v>
      </c>
      <c r="O342" s="144">
        <f t="shared" si="43"/>
        <v>0</v>
      </c>
      <c r="P342" s="563">
        <f t="shared" si="44"/>
        <v>0</v>
      </c>
      <c r="Q342" s="10"/>
      <c r="S342" s="49">
        <f t="shared" si="45"/>
        <v>0</v>
      </c>
      <c r="T342" s="49">
        <f t="shared" si="46"/>
        <v>0</v>
      </c>
      <c r="U342" s="49">
        <f t="shared" si="47"/>
        <v>0</v>
      </c>
    </row>
    <row r="343" spans="1:21" x14ac:dyDescent="0.2">
      <c r="A343" s="94">
        <f t="shared" si="48"/>
        <v>328</v>
      </c>
      <c r="B343" s="202">
        <f t="shared" si="39"/>
        <v>0</v>
      </c>
      <c r="C343" s="110"/>
      <c r="D343" s="181"/>
      <c r="E343" s="181"/>
      <c r="F343" s="4"/>
      <c r="G343" s="60"/>
      <c r="H343" s="102"/>
      <c r="I343" s="414"/>
      <c r="J343" s="600"/>
      <c r="K343" s="434" t="str">
        <f t="shared" si="40"/>
        <v xml:space="preserve"> </v>
      </c>
      <c r="L343" s="435"/>
      <c r="M343" s="355">
        <f t="shared" si="41"/>
        <v>0</v>
      </c>
      <c r="N343" s="144">
        <f t="shared" si="42"/>
        <v>0</v>
      </c>
      <c r="O343" s="144">
        <f t="shared" si="43"/>
        <v>0</v>
      </c>
      <c r="P343" s="563">
        <f t="shared" si="44"/>
        <v>0</v>
      </c>
      <c r="Q343" s="10"/>
      <c r="S343" s="49">
        <f t="shared" si="45"/>
        <v>0</v>
      </c>
      <c r="T343" s="49">
        <f t="shared" si="46"/>
        <v>0</v>
      </c>
      <c r="U343" s="49">
        <f t="shared" si="47"/>
        <v>0</v>
      </c>
    </row>
    <row r="344" spans="1:21" x14ac:dyDescent="0.2">
      <c r="A344" s="94">
        <f t="shared" si="48"/>
        <v>329</v>
      </c>
      <c r="B344" s="202">
        <f t="shared" si="39"/>
        <v>0</v>
      </c>
      <c r="C344" s="110"/>
      <c r="D344" s="181"/>
      <c r="E344" s="181"/>
      <c r="F344" s="4"/>
      <c r="G344" s="60"/>
      <c r="H344" s="102"/>
      <c r="I344" s="414"/>
      <c r="J344" s="600"/>
      <c r="K344" s="434" t="str">
        <f t="shared" si="40"/>
        <v xml:space="preserve"> </v>
      </c>
      <c r="L344" s="435"/>
      <c r="M344" s="355">
        <f t="shared" si="41"/>
        <v>0</v>
      </c>
      <c r="N344" s="144">
        <f t="shared" si="42"/>
        <v>0</v>
      </c>
      <c r="O344" s="144">
        <f t="shared" si="43"/>
        <v>0</v>
      </c>
      <c r="P344" s="563">
        <f t="shared" si="44"/>
        <v>0</v>
      </c>
      <c r="Q344" s="10"/>
      <c r="S344" s="49">
        <f t="shared" si="45"/>
        <v>0</v>
      </c>
      <c r="T344" s="49">
        <f t="shared" si="46"/>
        <v>0</v>
      </c>
      <c r="U344" s="49">
        <f t="shared" si="47"/>
        <v>0</v>
      </c>
    </row>
    <row r="345" spans="1:21" x14ac:dyDescent="0.2">
      <c r="A345" s="94">
        <f t="shared" si="48"/>
        <v>330</v>
      </c>
      <c r="B345" s="202">
        <f t="shared" si="39"/>
        <v>0</v>
      </c>
      <c r="C345" s="110"/>
      <c r="D345" s="181"/>
      <c r="E345" s="181"/>
      <c r="F345" s="4"/>
      <c r="G345" s="60"/>
      <c r="H345" s="102"/>
      <c r="I345" s="414"/>
      <c r="J345" s="600"/>
      <c r="K345" s="434" t="str">
        <f t="shared" si="40"/>
        <v xml:space="preserve"> </v>
      </c>
      <c r="L345" s="435"/>
      <c r="M345" s="355">
        <f t="shared" si="41"/>
        <v>0</v>
      </c>
      <c r="N345" s="144">
        <f t="shared" si="42"/>
        <v>0</v>
      </c>
      <c r="O345" s="144">
        <f t="shared" si="43"/>
        <v>0</v>
      </c>
      <c r="P345" s="563">
        <f t="shared" si="44"/>
        <v>0</v>
      </c>
      <c r="Q345" s="10"/>
      <c r="S345" s="49">
        <f t="shared" si="45"/>
        <v>0</v>
      </c>
      <c r="T345" s="49">
        <f t="shared" si="46"/>
        <v>0</v>
      </c>
      <c r="U345" s="49">
        <f t="shared" si="47"/>
        <v>0</v>
      </c>
    </row>
    <row r="346" spans="1:21" x14ac:dyDescent="0.2">
      <c r="A346" s="94">
        <f t="shared" si="48"/>
        <v>331</v>
      </c>
      <c r="B346" s="202">
        <f t="shared" si="39"/>
        <v>0</v>
      </c>
      <c r="C346" s="110"/>
      <c r="D346" s="181"/>
      <c r="E346" s="181"/>
      <c r="F346" s="4"/>
      <c r="G346" s="60"/>
      <c r="H346" s="102"/>
      <c r="I346" s="414"/>
      <c r="J346" s="600"/>
      <c r="K346" s="434" t="str">
        <f t="shared" si="40"/>
        <v xml:space="preserve"> </v>
      </c>
      <c r="L346" s="435"/>
      <c r="M346" s="355">
        <f t="shared" si="41"/>
        <v>0</v>
      </c>
      <c r="N346" s="144">
        <f t="shared" si="42"/>
        <v>0</v>
      </c>
      <c r="O346" s="144">
        <f t="shared" si="43"/>
        <v>0</v>
      </c>
      <c r="P346" s="563">
        <f t="shared" si="44"/>
        <v>0</v>
      </c>
      <c r="Q346" s="10"/>
      <c r="S346" s="49">
        <f t="shared" si="45"/>
        <v>0</v>
      </c>
      <c r="T346" s="49">
        <f t="shared" si="46"/>
        <v>0</v>
      </c>
      <c r="U346" s="49">
        <f t="shared" si="47"/>
        <v>0</v>
      </c>
    </row>
    <row r="347" spans="1:21" x14ac:dyDescent="0.2">
      <c r="A347" s="94">
        <f t="shared" si="48"/>
        <v>332</v>
      </c>
      <c r="B347" s="202">
        <f t="shared" si="39"/>
        <v>0</v>
      </c>
      <c r="C347" s="110"/>
      <c r="D347" s="181"/>
      <c r="E347" s="181"/>
      <c r="F347" s="4"/>
      <c r="G347" s="60"/>
      <c r="H347" s="102"/>
      <c r="I347" s="414"/>
      <c r="J347" s="600"/>
      <c r="K347" s="434" t="str">
        <f t="shared" si="40"/>
        <v xml:space="preserve"> </v>
      </c>
      <c r="L347" s="435"/>
      <c r="M347" s="355">
        <f t="shared" si="41"/>
        <v>0</v>
      </c>
      <c r="N347" s="144">
        <f t="shared" si="42"/>
        <v>0</v>
      </c>
      <c r="O347" s="144">
        <f t="shared" si="43"/>
        <v>0</v>
      </c>
      <c r="P347" s="563">
        <f t="shared" si="44"/>
        <v>0</v>
      </c>
      <c r="Q347" s="10"/>
      <c r="S347" s="49">
        <f t="shared" si="45"/>
        <v>0</v>
      </c>
      <c r="T347" s="49">
        <f t="shared" si="46"/>
        <v>0</v>
      </c>
      <c r="U347" s="49">
        <f t="shared" si="47"/>
        <v>0</v>
      </c>
    </row>
    <row r="348" spans="1:21" x14ac:dyDescent="0.2">
      <c r="A348" s="94">
        <f t="shared" si="48"/>
        <v>333</v>
      </c>
      <c r="B348" s="202">
        <f t="shared" si="39"/>
        <v>0</v>
      </c>
      <c r="C348" s="110"/>
      <c r="D348" s="181"/>
      <c r="E348" s="181"/>
      <c r="F348" s="4"/>
      <c r="G348" s="60"/>
      <c r="H348" s="102"/>
      <c r="I348" s="414"/>
      <c r="J348" s="600"/>
      <c r="K348" s="434" t="str">
        <f t="shared" si="40"/>
        <v xml:space="preserve"> </v>
      </c>
      <c r="L348" s="435"/>
      <c r="M348" s="355">
        <f t="shared" si="41"/>
        <v>0</v>
      </c>
      <c r="N348" s="144">
        <f t="shared" si="42"/>
        <v>0</v>
      </c>
      <c r="O348" s="144">
        <f t="shared" si="43"/>
        <v>0</v>
      </c>
      <c r="P348" s="563">
        <f t="shared" si="44"/>
        <v>0</v>
      </c>
      <c r="Q348" s="10"/>
      <c r="S348" s="49">
        <f t="shared" si="45"/>
        <v>0</v>
      </c>
      <c r="T348" s="49">
        <f t="shared" si="46"/>
        <v>0</v>
      </c>
      <c r="U348" s="49">
        <f t="shared" si="47"/>
        <v>0</v>
      </c>
    </row>
    <row r="349" spans="1:21" x14ac:dyDescent="0.2">
      <c r="A349" s="94">
        <f t="shared" si="48"/>
        <v>334</v>
      </c>
      <c r="B349" s="202">
        <f t="shared" si="39"/>
        <v>0</v>
      </c>
      <c r="C349" s="110"/>
      <c r="D349" s="181"/>
      <c r="E349" s="181"/>
      <c r="F349" s="4"/>
      <c r="G349" s="60"/>
      <c r="H349" s="102"/>
      <c r="I349" s="414"/>
      <c r="J349" s="600"/>
      <c r="K349" s="434" t="str">
        <f t="shared" si="40"/>
        <v xml:space="preserve"> </v>
      </c>
      <c r="L349" s="435"/>
      <c r="M349" s="355">
        <f t="shared" si="41"/>
        <v>0</v>
      </c>
      <c r="N349" s="144">
        <f t="shared" si="42"/>
        <v>0</v>
      </c>
      <c r="O349" s="144">
        <f t="shared" si="43"/>
        <v>0</v>
      </c>
      <c r="P349" s="563">
        <f t="shared" si="44"/>
        <v>0</v>
      </c>
      <c r="Q349" s="10"/>
      <c r="S349" s="49">
        <f t="shared" si="45"/>
        <v>0</v>
      </c>
      <c r="T349" s="49">
        <f t="shared" si="46"/>
        <v>0</v>
      </c>
      <c r="U349" s="49">
        <f t="shared" si="47"/>
        <v>0</v>
      </c>
    </row>
    <row r="350" spans="1:21" x14ac:dyDescent="0.2">
      <c r="A350" s="94">
        <f t="shared" si="48"/>
        <v>335</v>
      </c>
      <c r="B350" s="202">
        <f t="shared" si="39"/>
        <v>0</v>
      </c>
      <c r="C350" s="110"/>
      <c r="D350" s="181"/>
      <c r="E350" s="181"/>
      <c r="F350" s="4"/>
      <c r="G350" s="60"/>
      <c r="H350" s="102"/>
      <c r="I350" s="414"/>
      <c r="J350" s="600"/>
      <c r="K350" s="434" t="str">
        <f t="shared" si="40"/>
        <v xml:space="preserve"> </v>
      </c>
      <c r="L350" s="435"/>
      <c r="M350" s="355">
        <f t="shared" si="41"/>
        <v>0</v>
      </c>
      <c r="N350" s="144">
        <f t="shared" si="42"/>
        <v>0</v>
      </c>
      <c r="O350" s="144">
        <f t="shared" si="43"/>
        <v>0</v>
      </c>
      <c r="P350" s="563">
        <f t="shared" si="44"/>
        <v>0</v>
      </c>
      <c r="Q350" s="10"/>
      <c r="S350" s="49">
        <f t="shared" si="45"/>
        <v>0</v>
      </c>
      <c r="T350" s="49">
        <f t="shared" si="46"/>
        <v>0</v>
      </c>
      <c r="U350" s="49">
        <f t="shared" si="47"/>
        <v>0</v>
      </c>
    </row>
    <row r="351" spans="1:21" x14ac:dyDescent="0.2">
      <c r="A351" s="94">
        <f t="shared" si="48"/>
        <v>336</v>
      </c>
      <c r="B351" s="202">
        <f t="shared" si="39"/>
        <v>0</v>
      </c>
      <c r="C351" s="110"/>
      <c r="D351" s="181"/>
      <c r="E351" s="181"/>
      <c r="F351" s="4"/>
      <c r="G351" s="60"/>
      <c r="H351" s="102"/>
      <c r="I351" s="414"/>
      <c r="J351" s="600"/>
      <c r="K351" s="434" t="str">
        <f t="shared" si="40"/>
        <v xml:space="preserve"> </v>
      </c>
      <c r="L351" s="435"/>
      <c r="M351" s="355">
        <f t="shared" si="41"/>
        <v>0</v>
      </c>
      <c r="N351" s="144">
        <f t="shared" si="42"/>
        <v>0</v>
      </c>
      <c r="O351" s="144">
        <f t="shared" si="43"/>
        <v>0</v>
      </c>
      <c r="P351" s="563">
        <f t="shared" si="44"/>
        <v>0</v>
      </c>
      <c r="Q351" s="10"/>
      <c r="S351" s="49">
        <f t="shared" si="45"/>
        <v>0</v>
      </c>
      <c r="T351" s="49">
        <f t="shared" si="46"/>
        <v>0</v>
      </c>
      <c r="U351" s="49">
        <f t="shared" si="47"/>
        <v>0</v>
      </c>
    </row>
    <row r="352" spans="1:21" x14ac:dyDescent="0.2">
      <c r="A352" s="94">
        <f t="shared" si="48"/>
        <v>337</v>
      </c>
      <c r="B352" s="202">
        <f t="shared" si="39"/>
        <v>0</v>
      </c>
      <c r="C352" s="110"/>
      <c r="D352" s="181"/>
      <c r="E352" s="181"/>
      <c r="F352" s="4"/>
      <c r="G352" s="60"/>
      <c r="H352" s="102"/>
      <c r="I352" s="414"/>
      <c r="J352" s="600"/>
      <c r="K352" s="434" t="str">
        <f t="shared" si="40"/>
        <v xml:space="preserve"> </v>
      </c>
      <c r="L352" s="435"/>
      <c r="M352" s="355">
        <f t="shared" si="41"/>
        <v>0</v>
      </c>
      <c r="N352" s="144">
        <f t="shared" si="42"/>
        <v>0</v>
      </c>
      <c r="O352" s="144">
        <f t="shared" si="43"/>
        <v>0</v>
      </c>
      <c r="P352" s="563">
        <f t="shared" si="44"/>
        <v>0</v>
      </c>
      <c r="Q352" s="10"/>
      <c r="S352" s="49">
        <f t="shared" si="45"/>
        <v>0</v>
      </c>
      <c r="T352" s="49">
        <f t="shared" si="46"/>
        <v>0</v>
      </c>
      <c r="U352" s="49">
        <f t="shared" si="47"/>
        <v>0</v>
      </c>
    </row>
    <row r="353" spans="1:21" x14ac:dyDescent="0.2">
      <c r="A353" s="94">
        <f t="shared" si="48"/>
        <v>338</v>
      </c>
      <c r="B353" s="202">
        <f t="shared" si="39"/>
        <v>0</v>
      </c>
      <c r="C353" s="110"/>
      <c r="D353" s="181"/>
      <c r="E353" s="181"/>
      <c r="F353" s="4"/>
      <c r="G353" s="60"/>
      <c r="H353" s="102"/>
      <c r="I353" s="414"/>
      <c r="J353" s="600"/>
      <c r="K353" s="434" t="str">
        <f t="shared" si="40"/>
        <v xml:space="preserve"> </v>
      </c>
      <c r="L353" s="435"/>
      <c r="M353" s="355">
        <f t="shared" si="41"/>
        <v>0</v>
      </c>
      <c r="N353" s="144">
        <f t="shared" si="42"/>
        <v>0</v>
      </c>
      <c r="O353" s="144">
        <f t="shared" si="43"/>
        <v>0</v>
      </c>
      <c r="P353" s="563">
        <f t="shared" si="44"/>
        <v>0</v>
      </c>
      <c r="Q353" s="10"/>
      <c r="S353" s="49">
        <f t="shared" si="45"/>
        <v>0</v>
      </c>
      <c r="T353" s="49">
        <f t="shared" si="46"/>
        <v>0</v>
      </c>
      <c r="U353" s="49">
        <f t="shared" si="47"/>
        <v>0</v>
      </c>
    </row>
    <row r="354" spans="1:21" x14ac:dyDescent="0.2">
      <c r="A354" s="94">
        <f t="shared" si="48"/>
        <v>339</v>
      </c>
      <c r="B354" s="202">
        <f t="shared" si="39"/>
        <v>0</v>
      </c>
      <c r="C354" s="110"/>
      <c r="D354" s="181"/>
      <c r="E354" s="181"/>
      <c r="F354" s="4"/>
      <c r="G354" s="60"/>
      <c r="H354" s="102"/>
      <c r="I354" s="414"/>
      <c r="J354" s="600"/>
      <c r="K354" s="434" t="str">
        <f t="shared" si="40"/>
        <v xml:space="preserve"> </v>
      </c>
      <c r="L354" s="435"/>
      <c r="M354" s="355">
        <f t="shared" si="41"/>
        <v>0</v>
      </c>
      <c r="N354" s="144">
        <f t="shared" si="42"/>
        <v>0</v>
      </c>
      <c r="O354" s="144">
        <f t="shared" si="43"/>
        <v>0</v>
      </c>
      <c r="P354" s="563">
        <f t="shared" si="44"/>
        <v>0</v>
      </c>
      <c r="Q354" s="10"/>
      <c r="S354" s="49">
        <f t="shared" si="45"/>
        <v>0</v>
      </c>
      <c r="T354" s="49">
        <f t="shared" si="46"/>
        <v>0</v>
      </c>
      <c r="U354" s="49">
        <f t="shared" si="47"/>
        <v>0</v>
      </c>
    </row>
    <row r="355" spans="1:21" x14ac:dyDescent="0.2">
      <c r="A355" s="94">
        <f t="shared" si="48"/>
        <v>340</v>
      </c>
      <c r="B355" s="202">
        <f t="shared" si="39"/>
        <v>0</v>
      </c>
      <c r="C355" s="110"/>
      <c r="D355" s="181"/>
      <c r="E355" s="181"/>
      <c r="F355" s="4"/>
      <c r="G355" s="60"/>
      <c r="H355" s="102"/>
      <c r="I355" s="414"/>
      <c r="J355" s="600"/>
      <c r="K355" s="434" t="str">
        <f t="shared" si="40"/>
        <v xml:space="preserve"> </v>
      </c>
      <c r="L355" s="435"/>
      <c r="M355" s="355">
        <f t="shared" si="41"/>
        <v>0</v>
      </c>
      <c r="N355" s="144">
        <f t="shared" si="42"/>
        <v>0</v>
      </c>
      <c r="O355" s="144">
        <f t="shared" si="43"/>
        <v>0</v>
      </c>
      <c r="P355" s="563">
        <f t="shared" si="44"/>
        <v>0</v>
      </c>
      <c r="Q355" s="10"/>
      <c r="S355" s="49">
        <f t="shared" si="45"/>
        <v>0</v>
      </c>
      <c r="T355" s="49">
        <f t="shared" si="46"/>
        <v>0</v>
      </c>
      <c r="U355" s="49">
        <f t="shared" si="47"/>
        <v>0</v>
      </c>
    </row>
    <row r="356" spans="1:21" x14ac:dyDescent="0.2">
      <c r="A356" s="94">
        <f t="shared" si="48"/>
        <v>341</v>
      </c>
      <c r="B356" s="202">
        <f t="shared" si="39"/>
        <v>0</v>
      </c>
      <c r="C356" s="110"/>
      <c r="D356" s="181"/>
      <c r="E356" s="181"/>
      <c r="F356" s="4"/>
      <c r="G356" s="60"/>
      <c r="H356" s="102"/>
      <c r="I356" s="414"/>
      <c r="J356" s="600"/>
      <c r="K356" s="434" t="str">
        <f t="shared" si="40"/>
        <v xml:space="preserve"> </v>
      </c>
      <c r="L356" s="435"/>
      <c r="M356" s="355">
        <f t="shared" si="41"/>
        <v>0</v>
      </c>
      <c r="N356" s="144">
        <f t="shared" si="42"/>
        <v>0</v>
      </c>
      <c r="O356" s="144">
        <f t="shared" si="43"/>
        <v>0</v>
      </c>
      <c r="P356" s="563">
        <f t="shared" si="44"/>
        <v>0</v>
      </c>
      <c r="Q356" s="10"/>
      <c r="S356" s="49">
        <f t="shared" si="45"/>
        <v>0</v>
      </c>
      <c r="T356" s="49">
        <f t="shared" si="46"/>
        <v>0</v>
      </c>
      <c r="U356" s="49">
        <f t="shared" si="47"/>
        <v>0</v>
      </c>
    </row>
    <row r="357" spans="1:21" x14ac:dyDescent="0.2">
      <c r="A357" s="94">
        <f t="shared" si="48"/>
        <v>342</v>
      </c>
      <c r="B357" s="202">
        <f t="shared" si="39"/>
        <v>0</v>
      </c>
      <c r="C357" s="110"/>
      <c r="D357" s="181"/>
      <c r="E357" s="181"/>
      <c r="F357" s="4"/>
      <c r="G357" s="60"/>
      <c r="H357" s="102"/>
      <c r="I357" s="414"/>
      <c r="J357" s="600"/>
      <c r="K357" s="434" t="str">
        <f t="shared" si="40"/>
        <v xml:space="preserve"> </v>
      </c>
      <c r="L357" s="435"/>
      <c r="M357" s="355">
        <f t="shared" si="41"/>
        <v>0</v>
      </c>
      <c r="N357" s="144">
        <f t="shared" si="42"/>
        <v>0</v>
      </c>
      <c r="O357" s="144">
        <f t="shared" si="43"/>
        <v>0</v>
      </c>
      <c r="P357" s="563">
        <f t="shared" si="44"/>
        <v>0</v>
      </c>
      <c r="Q357" s="10"/>
      <c r="S357" s="49">
        <f t="shared" si="45"/>
        <v>0</v>
      </c>
      <c r="T357" s="49">
        <f t="shared" si="46"/>
        <v>0</v>
      </c>
      <c r="U357" s="49">
        <f t="shared" si="47"/>
        <v>0</v>
      </c>
    </row>
    <row r="358" spans="1:21" x14ac:dyDescent="0.2">
      <c r="A358" s="94">
        <f t="shared" si="48"/>
        <v>343</v>
      </c>
      <c r="B358" s="202">
        <f t="shared" si="39"/>
        <v>0</v>
      </c>
      <c r="C358" s="110"/>
      <c r="D358" s="181"/>
      <c r="E358" s="181"/>
      <c r="F358" s="4"/>
      <c r="G358" s="60"/>
      <c r="H358" s="102"/>
      <c r="I358" s="414"/>
      <c r="J358" s="600"/>
      <c r="K358" s="434" t="str">
        <f t="shared" si="40"/>
        <v xml:space="preserve"> </v>
      </c>
      <c r="L358" s="435"/>
      <c r="M358" s="355">
        <f t="shared" si="41"/>
        <v>0</v>
      </c>
      <c r="N358" s="144">
        <f t="shared" si="42"/>
        <v>0</v>
      </c>
      <c r="O358" s="144">
        <f t="shared" si="43"/>
        <v>0</v>
      </c>
      <c r="P358" s="563">
        <f t="shared" si="44"/>
        <v>0</v>
      </c>
      <c r="Q358" s="10"/>
      <c r="S358" s="49">
        <f t="shared" si="45"/>
        <v>0</v>
      </c>
      <c r="T358" s="49">
        <f t="shared" si="46"/>
        <v>0</v>
      </c>
      <c r="U358" s="49">
        <f t="shared" si="47"/>
        <v>0</v>
      </c>
    </row>
    <row r="359" spans="1:21" x14ac:dyDescent="0.2">
      <c r="A359" s="94">
        <f t="shared" si="48"/>
        <v>344</v>
      </c>
      <c r="B359" s="202">
        <f t="shared" si="39"/>
        <v>0</v>
      </c>
      <c r="C359" s="110"/>
      <c r="D359" s="181"/>
      <c r="E359" s="181"/>
      <c r="F359" s="4"/>
      <c r="G359" s="60"/>
      <c r="H359" s="102"/>
      <c r="I359" s="414"/>
      <c r="J359" s="600"/>
      <c r="K359" s="434" t="str">
        <f t="shared" si="40"/>
        <v xml:space="preserve"> </v>
      </c>
      <c r="L359" s="435"/>
      <c r="M359" s="355">
        <f t="shared" si="41"/>
        <v>0</v>
      </c>
      <c r="N359" s="144">
        <f t="shared" si="42"/>
        <v>0</v>
      </c>
      <c r="O359" s="144">
        <f t="shared" si="43"/>
        <v>0</v>
      </c>
      <c r="P359" s="563">
        <f t="shared" si="44"/>
        <v>0</v>
      </c>
      <c r="Q359" s="10"/>
      <c r="S359" s="49">
        <f t="shared" si="45"/>
        <v>0</v>
      </c>
      <c r="T359" s="49">
        <f t="shared" si="46"/>
        <v>0</v>
      </c>
      <c r="U359" s="49">
        <f t="shared" si="47"/>
        <v>0</v>
      </c>
    </row>
    <row r="360" spans="1:21" x14ac:dyDescent="0.2">
      <c r="A360" s="94">
        <f t="shared" si="48"/>
        <v>345</v>
      </c>
      <c r="B360" s="202">
        <f t="shared" si="39"/>
        <v>0</v>
      </c>
      <c r="C360" s="110"/>
      <c r="D360" s="181"/>
      <c r="E360" s="181"/>
      <c r="F360" s="4"/>
      <c r="G360" s="60"/>
      <c r="H360" s="102"/>
      <c r="I360" s="414"/>
      <c r="J360" s="600"/>
      <c r="K360" s="434" t="str">
        <f t="shared" si="40"/>
        <v xml:space="preserve"> </v>
      </c>
      <c r="L360" s="435"/>
      <c r="M360" s="355">
        <f t="shared" si="41"/>
        <v>0</v>
      </c>
      <c r="N360" s="144">
        <f t="shared" si="42"/>
        <v>0</v>
      </c>
      <c r="O360" s="144">
        <f t="shared" si="43"/>
        <v>0</v>
      </c>
      <c r="P360" s="563">
        <f t="shared" si="44"/>
        <v>0</v>
      </c>
      <c r="Q360" s="10"/>
      <c r="S360" s="49">
        <f t="shared" si="45"/>
        <v>0</v>
      </c>
      <c r="T360" s="49">
        <f t="shared" si="46"/>
        <v>0</v>
      </c>
      <c r="U360" s="49">
        <f t="shared" si="47"/>
        <v>0</v>
      </c>
    </row>
    <row r="361" spans="1:21" x14ac:dyDescent="0.2">
      <c r="A361" s="94">
        <f t="shared" si="48"/>
        <v>346</v>
      </c>
      <c r="B361" s="202">
        <f t="shared" si="39"/>
        <v>0</v>
      </c>
      <c r="C361" s="110"/>
      <c r="D361" s="181"/>
      <c r="E361" s="181"/>
      <c r="F361" s="4"/>
      <c r="G361" s="60"/>
      <c r="H361" s="102"/>
      <c r="I361" s="414"/>
      <c r="J361" s="600"/>
      <c r="K361" s="434" t="str">
        <f t="shared" si="40"/>
        <v xml:space="preserve"> </v>
      </c>
      <c r="L361" s="435"/>
      <c r="M361" s="355">
        <f t="shared" si="41"/>
        <v>0</v>
      </c>
      <c r="N361" s="144">
        <f t="shared" si="42"/>
        <v>0</v>
      </c>
      <c r="O361" s="144">
        <f t="shared" si="43"/>
        <v>0</v>
      </c>
      <c r="P361" s="563">
        <f t="shared" si="44"/>
        <v>0</v>
      </c>
      <c r="Q361" s="10"/>
      <c r="S361" s="49">
        <f t="shared" si="45"/>
        <v>0</v>
      </c>
      <c r="T361" s="49">
        <f t="shared" si="46"/>
        <v>0</v>
      </c>
      <c r="U361" s="49">
        <f t="shared" si="47"/>
        <v>0</v>
      </c>
    </row>
    <row r="362" spans="1:21" x14ac:dyDescent="0.2">
      <c r="A362" s="94">
        <f t="shared" si="48"/>
        <v>347</v>
      </c>
      <c r="B362" s="202">
        <f t="shared" si="39"/>
        <v>0</v>
      </c>
      <c r="C362" s="110"/>
      <c r="D362" s="181"/>
      <c r="E362" s="181"/>
      <c r="F362" s="4"/>
      <c r="G362" s="60"/>
      <c r="H362" s="102"/>
      <c r="I362" s="414"/>
      <c r="J362" s="600"/>
      <c r="K362" s="434" t="str">
        <f t="shared" si="40"/>
        <v xml:space="preserve"> </v>
      </c>
      <c r="L362" s="435"/>
      <c r="M362" s="355">
        <f t="shared" si="41"/>
        <v>0</v>
      </c>
      <c r="N362" s="144">
        <f t="shared" si="42"/>
        <v>0</v>
      </c>
      <c r="O362" s="144">
        <f t="shared" si="43"/>
        <v>0</v>
      </c>
      <c r="P362" s="563">
        <f t="shared" si="44"/>
        <v>0</v>
      </c>
      <c r="Q362" s="10"/>
      <c r="S362" s="49">
        <f t="shared" si="45"/>
        <v>0</v>
      </c>
      <c r="T362" s="49">
        <f t="shared" si="46"/>
        <v>0</v>
      </c>
      <c r="U362" s="49">
        <f t="shared" si="47"/>
        <v>0</v>
      </c>
    </row>
    <row r="363" spans="1:21" x14ac:dyDescent="0.2">
      <c r="A363" s="94">
        <f t="shared" si="48"/>
        <v>348</v>
      </c>
      <c r="B363" s="202">
        <f t="shared" si="39"/>
        <v>0</v>
      </c>
      <c r="C363" s="110"/>
      <c r="D363" s="181"/>
      <c r="E363" s="181"/>
      <c r="F363" s="4"/>
      <c r="G363" s="60"/>
      <c r="H363" s="102"/>
      <c r="I363" s="414"/>
      <c r="J363" s="600"/>
      <c r="K363" s="434" t="str">
        <f t="shared" si="40"/>
        <v xml:space="preserve"> </v>
      </c>
      <c r="L363" s="435"/>
      <c r="M363" s="355">
        <f t="shared" si="41"/>
        <v>0</v>
      </c>
      <c r="N363" s="144">
        <f t="shared" si="42"/>
        <v>0</v>
      </c>
      <c r="O363" s="144">
        <f t="shared" si="43"/>
        <v>0</v>
      </c>
      <c r="P363" s="563">
        <f t="shared" si="44"/>
        <v>0</v>
      </c>
      <c r="Q363" s="10"/>
      <c r="S363" s="49">
        <f t="shared" si="45"/>
        <v>0</v>
      </c>
      <c r="T363" s="49">
        <f t="shared" si="46"/>
        <v>0</v>
      </c>
      <c r="U363" s="49">
        <f t="shared" si="47"/>
        <v>0</v>
      </c>
    </row>
    <row r="364" spans="1:21" x14ac:dyDescent="0.2">
      <c r="A364" s="94">
        <f t="shared" si="48"/>
        <v>349</v>
      </c>
      <c r="B364" s="202">
        <f t="shared" si="39"/>
        <v>0</v>
      </c>
      <c r="C364" s="110"/>
      <c r="D364" s="181"/>
      <c r="E364" s="181"/>
      <c r="F364" s="4"/>
      <c r="G364" s="60"/>
      <c r="H364" s="102"/>
      <c r="I364" s="414"/>
      <c r="J364" s="600"/>
      <c r="K364" s="434" t="str">
        <f t="shared" si="40"/>
        <v xml:space="preserve"> </v>
      </c>
      <c r="L364" s="435"/>
      <c r="M364" s="355">
        <f t="shared" si="41"/>
        <v>0</v>
      </c>
      <c r="N364" s="144">
        <f t="shared" si="42"/>
        <v>0</v>
      </c>
      <c r="O364" s="144">
        <f t="shared" si="43"/>
        <v>0</v>
      </c>
      <c r="P364" s="563">
        <f t="shared" si="44"/>
        <v>0</v>
      </c>
      <c r="Q364" s="10"/>
      <c r="S364" s="49">
        <f t="shared" si="45"/>
        <v>0</v>
      </c>
      <c r="T364" s="49">
        <f t="shared" si="46"/>
        <v>0</v>
      </c>
      <c r="U364" s="49">
        <f t="shared" si="47"/>
        <v>0</v>
      </c>
    </row>
    <row r="365" spans="1:21" x14ac:dyDescent="0.2">
      <c r="A365" s="94">
        <f t="shared" si="48"/>
        <v>350</v>
      </c>
      <c r="B365" s="202">
        <f t="shared" si="39"/>
        <v>0</v>
      </c>
      <c r="C365" s="110"/>
      <c r="D365" s="181"/>
      <c r="E365" s="181"/>
      <c r="F365" s="4"/>
      <c r="G365" s="60"/>
      <c r="H365" s="102"/>
      <c r="I365" s="414"/>
      <c r="J365" s="600"/>
      <c r="K365" s="434" t="str">
        <f t="shared" si="40"/>
        <v xml:space="preserve"> </v>
      </c>
      <c r="L365" s="435"/>
      <c r="M365" s="355">
        <f t="shared" si="41"/>
        <v>0</v>
      </c>
      <c r="N365" s="144">
        <f t="shared" si="42"/>
        <v>0</v>
      </c>
      <c r="O365" s="144">
        <f t="shared" si="43"/>
        <v>0</v>
      </c>
      <c r="P365" s="563">
        <f t="shared" si="44"/>
        <v>0</v>
      </c>
      <c r="Q365" s="10"/>
      <c r="S365" s="49">
        <f t="shared" si="45"/>
        <v>0</v>
      </c>
      <c r="T365" s="49">
        <f t="shared" si="46"/>
        <v>0</v>
      </c>
      <c r="U365" s="49">
        <f t="shared" si="47"/>
        <v>0</v>
      </c>
    </row>
    <row r="366" spans="1:21" x14ac:dyDescent="0.2">
      <c r="A366" s="94">
        <f t="shared" si="48"/>
        <v>351</v>
      </c>
      <c r="B366" s="202">
        <f t="shared" si="39"/>
        <v>0</v>
      </c>
      <c r="C366" s="110"/>
      <c r="D366" s="181"/>
      <c r="E366" s="181"/>
      <c r="F366" s="4"/>
      <c r="G366" s="60"/>
      <c r="H366" s="102"/>
      <c r="I366" s="414"/>
      <c r="J366" s="600"/>
      <c r="K366" s="434" t="str">
        <f t="shared" si="40"/>
        <v xml:space="preserve"> </v>
      </c>
      <c r="L366" s="435"/>
      <c r="M366" s="355">
        <f t="shared" si="41"/>
        <v>0</v>
      </c>
      <c r="N366" s="144">
        <f t="shared" si="42"/>
        <v>0</v>
      </c>
      <c r="O366" s="144">
        <f t="shared" si="43"/>
        <v>0</v>
      </c>
      <c r="P366" s="563">
        <f t="shared" si="44"/>
        <v>0</v>
      </c>
      <c r="Q366" s="10"/>
      <c r="S366" s="49">
        <f t="shared" si="45"/>
        <v>0</v>
      </c>
      <c r="T366" s="49">
        <f t="shared" si="46"/>
        <v>0</v>
      </c>
      <c r="U366" s="49">
        <f t="shared" si="47"/>
        <v>0</v>
      </c>
    </row>
    <row r="367" spans="1:21" x14ac:dyDescent="0.2">
      <c r="A367" s="94">
        <f t="shared" si="48"/>
        <v>352</v>
      </c>
      <c r="B367" s="202">
        <f t="shared" si="39"/>
        <v>0</v>
      </c>
      <c r="C367" s="110"/>
      <c r="D367" s="181"/>
      <c r="E367" s="181"/>
      <c r="F367" s="4"/>
      <c r="G367" s="60"/>
      <c r="H367" s="102"/>
      <c r="I367" s="414"/>
      <c r="J367" s="600"/>
      <c r="K367" s="434" t="str">
        <f t="shared" si="40"/>
        <v xml:space="preserve"> </v>
      </c>
      <c r="L367" s="435"/>
      <c r="M367" s="355">
        <f t="shared" si="41"/>
        <v>0</v>
      </c>
      <c r="N367" s="144">
        <f t="shared" si="42"/>
        <v>0</v>
      </c>
      <c r="O367" s="144">
        <f t="shared" si="43"/>
        <v>0</v>
      </c>
      <c r="P367" s="563">
        <f t="shared" si="44"/>
        <v>0</v>
      </c>
      <c r="Q367" s="10"/>
      <c r="S367" s="49">
        <f t="shared" si="45"/>
        <v>0</v>
      </c>
      <c r="T367" s="49">
        <f t="shared" si="46"/>
        <v>0</v>
      </c>
      <c r="U367" s="49">
        <f t="shared" si="47"/>
        <v>0</v>
      </c>
    </row>
    <row r="368" spans="1:21" x14ac:dyDescent="0.2">
      <c r="A368" s="94">
        <f t="shared" si="48"/>
        <v>353</v>
      </c>
      <c r="B368" s="202">
        <f t="shared" si="39"/>
        <v>0</v>
      </c>
      <c r="C368" s="110"/>
      <c r="D368" s="181"/>
      <c r="E368" s="181"/>
      <c r="F368" s="4"/>
      <c r="G368" s="60"/>
      <c r="H368" s="102"/>
      <c r="I368" s="414"/>
      <c r="J368" s="600"/>
      <c r="K368" s="434" t="str">
        <f t="shared" si="40"/>
        <v xml:space="preserve"> </v>
      </c>
      <c r="L368" s="435"/>
      <c r="M368" s="355">
        <f t="shared" si="41"/>
        <v>0</v>
      </c>
      <c r="N368" s="144">
        <f t="shared" si="42"/>
        <v>0</v>
      </c>
      <c r="O368" s="144">
        <f t="shared" si="43"/>
        <v>0</v>
      </c>
      <c r="P368" s="563">
        <f t="shared" si="44"/>
        <v>0</v>
      </c>
      <c r="Q368" s="10"/>
      <c r="S368" s="49">
        <f t="shared" si="45"/>
        <v>0</v>
      </c>
      <c r="T368" s="49">
        <f t="shared" si="46"/>
        <v>0</v>
      </c>
      <c r="U368" s="49">
        <f t="shared" si="47"/>
        <v>0</v>
      </c>
    </row>
    <row r="369" spans="1:21" x14ac:dyDescent="0.2">
      <c r="A369" s="94">
        <f t="shared" si="48"/>
        <v>354</v>
      </c>
      <c r="B369" s="202">
        <f t="shared" si="39"/>
        <v>0</v>
      </c>
      <c r="C369" s="110"/>
      <c r="D369" s="181"/>
      <c r="E369" s="181"/>
      <c r="F369" s="4"/>
      <c r="G369" s="60"/>
      <c r="H369" s="102"/>
      <c r="I369" s="414"/>
      <c r="J369" s="600"/>
      <c r="K369" s="434" t="str">
        <f t="shared" si="40"/>
        <v xml:space="preserve"> </v>
      </c>
      <c r="L369" s="435"/>
      <c r="M369" s="355">
        <f t="shared" si="41"/>
        <v>0</v>
      </c>
      <c r="N369" s="144">
        <f t="shared" si="42"/>
        <v>0</v>
      </c>
      <c r="O369" s="144">
        <f t="shared" si="43"/>
        <v>0</v>
      </c>
      <c r="P369" s="563">
        <f t="shared" si="44"/>
        <v>0</v>
      </c>
      <c r="Q369" s="10"/>
      <c r="S369" s="49">
        <f t="shared" si="45"/>
        <v>0</v>
      </c>
      <c r="T369" s="49">
        <f t="shared" si="46"/>
        <v>0</v>
      </c>
      <c r="U369" s="49">
        <f t="shared" si="47"/>
        <v>0</v>
      </c>
    </row>
    <row r="370" spans="1:21" x14ac:dyDescent="0.2">
      <c r="A370" s="94">
        <f t="shared" si="48"/>
        <v>355</v>
      </c>
      <c r="B370" s="202">
        <f t="shared" si="39"/>
        <v>0</v>
      </c>
      <c r="C370" s="110"/>
      <c r="D370" s="181"/>
      <c r="E370" s="181"/>
      <c r="F370" s="4"/>
      <c r="G370" s="60"/>
      <c r="H370" s="102"/>
      <c r="I370" s="414"/>
      <c r="J370" s="600"/>
      <c r="K370" s="434" t="str">
        <f t="shared" si="40"/>
        <v xml:space="preserve"> </v>
      </c>
      <c r="L370" s="435"/>
      <c r="M370" s="355">
        <f t="shared" si="41"/>
        <v>0</v>
      </c>
      <c r="N370" s="144">
        <f t="shared" si="42"/>
        <v>0</v>
      </c>
      <c r="O370" s="144">
        <f t="shared" si="43"/>
        <v>0</v>
      </c>
      <c r="P370" s="563">
        <f t="shared" si="44"/>
        <v>0</v>
      </c>
      <c r="Q370" s="10"/>
      <c r="S370" s="49">
        <f t="shared" si="45"/>
        <v>0</v>
      </c>
      <c r="T370" s="49">
        <f t="shared" si="46"/>
        <v>0</v>
      </c>
      <c r="U370" s="49">
        <f t="shared" si="47"/>
        <v>0</v>
      </c>
    </row>
    <row r="371" spans="1:21" x14ac:dyDescent="0.2">
      <c r="A371" s="94">
        <f t="shared" si="48"/>
        <v>356</v>
      </c>
      <c r="B371" s="202">
        <f t="shared" si="39"/>
        <v>0</v>
      </c>
      <c r="C371" s="110"/>
      <c r="D371" s="181"/>
      <c r="E371" s="181"/>
      <c r="F371" s="4"/>
      <c r="G371" s="60"/>
      <c r="H371" s="102"/>
      <c r="I371" s="414"/>
      <c r="J371" s="600"/>
      <c r="K371" s="434" t="str">
        <f t="shared" si="40"/>
        <v xml:space="preserve"> </v>
      </c>
      <c r="L371" s="435"/>
      <c r="M371" s="355">
        <f t="shared" si="41"/>
        <v>0</v>
      </c>
      <c r="N371" s="144">
        <f t="shared" si="42"/>
        <v>0</v>
      </c>
      <c r="O371" s="144">
        <f t="shared" si="43"/>
        <v>0</v>
      </c>
      <c r="P371" s="563">
        <f t="shared" si="44"/>
        <v>0</v>
      </c>
      <c r="Q371" s="10"/>
      <c r="S371" s="49">
        <f t="shared" si="45"/>
        <v>0</v>
      </c>
      <c r="T371" s="49">
        <f t="shared" si="46"/>
        <v>0</v>
      </c>
      <c r="U371" s="49">
        <f t="shared" si="47"/>
        <v>0</v>
      </c>
    </row>
    <row r="372" spans="1:21" x14ac:dyDescent="0.2">
      <c r="A372" s="94">
        <f t="shared" si="48"/>
        <v>357</v>
      </c>
      <c r="B372" s="202">
        <f t="shared" si="39"/>
        <v>0</v>
      </c>
      <c r="C372" s="110"/>
      <c r="D372" s="181"/>
      <c r="E372" s="181"/>
      <c r="F372" s="4"/>
      <c r="G372" s="60"/>
      <c r="H372" s="102"/>
      <c r="I372" s="414"/>
      <c r="J372" s="600"/>
      <c r="K372" s="434" t="str">
        <f t="shared" si="40"/>
        <v xml:space="preserve"> </v>
      </c>
      <c r="L372" s="435"/>
      <c r="M372" s="355">
        <f t="shared" si="41"/>
        <v>0</v>
      </c>
      <c r="N372" s="144">
        <f t="shared" si="42"/>
        <v>0</v>
      </c>
      <c r="O372" s="144">
        <f t="shared" si="43"/>
        <v>0</v>
      </c>
      <c r="P372" s="563">
        <f t="shared" si="44"/>
        <v>0</v>
      </c>
      <c r="Q372" s="10"/>
      <c r="S372" s="49">
        <f t="shared" si="45"/>
        <v>0</v>
      </c>
      <c r="T372" s="49">
        <f t="shared" si="46"/>
        <v>0</v>
      </c>
      <c r="U372" s="49">
        <f t="shared" si="47"/>
        <v>0</v>
      </c>
    </row>
    <row r="373" spans="1:21" x14ac:dyDescent="0.2">
      <c r="A373" s="94">
        <f t="shared" si="48"/>
        <v>358</v>
      </c>
      <c r="B373" s="202">
        <f t="shared" si="39"/>
        <v>0</v>
      </c>
      <c r="C373" s="110"/>
      <c r="D373" s="181"/>
      <c r="E373" s="181"/>
      <c r="F373" s="4"/>
      <c r="G373" s="60"/>
      <c r="H373" s="102"/>
      <c r="I373" s="414"/>
      <c r="J373" s="600"/>
      <c r="K373" s="434" t="str">
        <f t="shared" si="40"/>
        <v xml:space="preserve"> </v>
      </c>
      <c r="L373" s="435"/>
      <c r="M373" s="355">
        <f t="shared" si="41"/>
        <v>0</v>
      </c>
      <c r="N373" s="144">
        <f t="shared" si="42"/>
        <v>0</v>
      </c>
      <c r="O373" s="144">
        <f t="shared" si="43"/>
        <v>0</v>
      </c>
      <c r="P373" s="563">
        <f t="shared" si="44"/>
        <v>0</v>
      </c>
      <c r="Q373" s="10"/>
      <c r="S373" s="49">
        <f t="shared" si="45"/>
        <v>0</v>
      </c>
      <c r="T373" s="49">
        <f t="shared" si="46"/>
        <v>0</v>
      </c>
      <c r="U373" s="49">
        <f t="shared" si="47"/>
        <v>0</v>
      </c>
    </row>
    <row r="374" spans="1:21" x14ac:dyDescent="0.2">
      <c r="A374" s="94">
        <f t="shared" si="48"/>
        <v>359</v>
      </c>
      <c r="B374" s="202">
        <f t="shared" si="39"/>
        <v>0</v>
      </c>
      <c r="C374" s="110"/>
      <c r="D374" s="181"/>
      <c r="E374" s="181"/>
      <c r="F374" s="4"/>
      <c r="G374" s="60"/>
      <c r="H374" s="102"/>
      <c r="I374" s="414"/>
      <c r="J374" s="600"/>
      <c r="K374" s="434" t="str">
        <f t="shared" si="40"/>
        <v xml:space="preserve"> </v>
      </c>
      <c r="L374" s="435"/>
      <c r="M374" s="355">
        <f t="shared" si="41"/>
        <v>0</v>
      </c>
      <c r="N374" s="144">
        <f t="shared" si="42"/>
        <v>0</v>
      </c>
      <c r="O374" s="144">
        <f t="shared" si="43"/>
        <v>0</v>
      </c>
      <c r="P374" s="563">
        <f t="shared" si="44"/>
        <v>0</v>
      </c>
      <c r="Q374" s="10"/>
      <c r="S374" s="49">
        <f t="shared" si="45"/>
        <v>0</v>
      </c>
      <c r="T374" s="49">
        <f t="shared" si="46"/>
        <v>0</v>
      </c>
      <c r="U374" s="49">
        <f t="shared" si="47"/>
        <v>0</v>
      </c>
    </row>
    <row r="375" spans="1:21" x14ac:dyDescent="0.2">
      <c r="A375" s="94">
        <f t="shared" si="48"/>
        <v>360</v>
      </c>
      <c r="B375" s="202">
        <f t="shared" si="39"/>
        <v>0</v>
      </c>
      <c r="C375" s="110"/>
      <c r="D375" s="181"/>
      <c r="E375" s="181"/>
      <c r="F375" s="4"/>
      <c r="G375" s="60"/>
      <c r="H375" s="102"/>
      <c r="I375" s="414"/>
      <c r="J375" s="600"/>
      <c r="K375" s="434" t="str">
        <f t="shared" si="40"/>
        <v xml:space="preserve"> </v>
      </c>
      <c r="L375" s="435"/>
      <c r="M375" s="355">
        <f t="shared" si="41"/>
        <v>0</v>
      </c>
      <c r="N375" s="144">
        <f t="shared" si="42"/>
        <v>0</v>
      </c>
      <c r="O375" s="144">
        <f t="shared" si="43"/>
        <v>0</v>
      </c>
      <c r="P375" s="563">
        <f t="shared" si="44"/>
        <v>0</v>
      </c>
      <c r="Q375" s="10"/>
      <c r="S375" s="49">
        <f t="shared" si="45"/>
        <v>0</v>
      </c>
      <c r="T375" s="49">
        <f t="shared" si="46"/>
        <v>0</v>
      </c>
      <c r="U375" s="49">
        <f t="shared" si="47"/>
        <v>0</v>
      </c>
    </row>
    <row r="376" spans="1:21" x14ac:dyDescent="0.2">
      <c r="A376" s="94">
        <f t="shared" si="48"/>
        <v>361</v>
      </c>
      <c r="B376" s="202">
        <f t="shared" si="39"/>
        <v>0</v>
      </c>
      <c r="C376" s="110"/>
      <c r="D376" s="181"/>
      <c r="E376" s="181"/>
      <c r="F376" s="4"/>
      <c r="G376" s="60"/>
      <c r="H376" s="102"/>
      <c r="I376" s="414"/>
      <c r="J376" s="600"/>
      <c r="K376" s="434" t="str">
        <f t="shared" si="40"/>
        <v xml:space="preserve"> </v>
      </c>
      <c r="L376" s="435"/>
      <c r="M376" s="355">
        <f t="shared" si="41"/>
        <v>0</v>
      </c>
      <c r="N376" s="144">
        <f t="shared" si="42"/>
        <v>0</v>
      </c>
      <c r="O376" s="144">
        <f t="shared" si="43"/>
        <v>0</v>
      </c>
      <c r="P376" s="563">
        <f t="shared" si="44"/>
        <v>0</v>
      </c>
      <c r="Q376" s="10"/>
      <c r="S376" s="49">
        <f t="shared" si="45"/>
        <v>0</v>
      </c>
      <c r="T376" s="49">
        <f t="shared" si="46"/>
        <v>0</v>
      </c>
      <c r="U376" s="49">
        <f t="shared" si="47"/>
        <v>0</v>
      </c>
    </row>
    <row r="377" spans="1:21" x14ac:dyDescent="0.2">
      <c r="A377" s="94">
        <f t="shared" si="48"/>
        <v>362</v>
      </c>
      <c r="B377" s="202">
        <f t="shared" si="39"/>
        <v>0</v>
      </c>
      <c r="C377" s="110"/>
      <c r="D377" s="181"/>
      <c r="E377" s="181"/>
      <c r="F377" s="4"/>
      <c r="G377" s="60"/>
      <c r="H377" s="102"/>
      <c r="I377" s="414"/>
      <c r="J377" s="600"/>
      <c r="K377" s="434" t="str">
        <f t="shared" si="40"/>
        <v xml:space="preserve"> </v>
      </c>
      <c r="L377" s="435"/>
      <c r="M377" s="355">
        <f t="shared" si="41"/>
        <v>0</v>
      </c>
      <c r="N377" s="144">
        <f t="shared" si="42"/>
        <v>0</v>
      </c>
      <c r="O377" s="144">
        <f t="shared" si="43"/>
        <v>0</v>
      </c>
      <c r="P377" s="563">
        <f t="shared" si="44"/>
        <v>0</v>
      </c>
      <c r="Q377" s="10"/>
      <c r="S377" s="49">
        <f t="shared" si="45"/>
        <v>0</v>
      </c>
      <c r="T377" s="49">
        <f t="shared" si="46"/>
        <v>0</v>
      </c>
      <c r="U377" s="49">
        <f t="shared" si="47"/>
        <v>0</v>
      </c>
    </row>
    <row r="378" spans="1:21" x14ac:dyDescent="0.2">
      <c r="A378" s="94">
        <f t="shared" si="48"/>
        <v>363</v>
      </c>
      <c r="B378" s="202">
        <f t="shared" si="39"/>
        <v>0</v>
      </c>
      <c r="C378" s="110"/>
      <c r="D378" s="181"/>
      <c r="E378" s="181"/>
      <c r="F378" s="4"/>
      <c r="G378" s="60"/>
      <c r="H378" s="102"/>
      <c r="I378" s="414"/>
      <c r="J378" s="600"/>
      <c r="K378" s="434" t="str">
        <f t="shared" si="40"/>
        <v xml:space="preserve"> </v>
      </c>
      <c r="L378" s="435"/>
      <c r="M378" s="355">
        <f t="shared" si="41"/>
        <v>0</v>
      </c>
      <c r="N378" s="144">
        <f t="shared" si="42"/>
        <v>0</v>
      </c>
      <c r="O378" s="144">
        <f t="shared" si="43"/>
        <v>0</v>
      </c>
      <c r="P378" s="563">
        <f t="shared" si="44"/>
        <v>0</v>
      </c>
      <c r="Q378" s="10"/>
      <c r="S378" s="49">
        <f t="shared" si="45"/>
        <v>0</v>
      </c>
      <c r="T378" s="49">
        <f t="shared" si="46"/>
        <v>0</v>
      </c>
      <c r="U378" s="49">
        <f t="shared" si="47"/>
        <v>0</v>
      </c>
    </row>
    <row r="379" spans="1:21" x14ac:dyDescent="0.2">
      <c r="A379" s="94">
        <f t="shared" si="48"/>
        <v>364</v>
      </c>
      <c r="B379" s="202">
        <f t="shared" si="39"/>
        <v>0</v>
      </c>
      <c r="C379" s="110"/>
      <c r="D379" s="181"/>
      <c r="E379" s="181"/>
      <c r="F379" s="4"/>
      <c r="G379" s="60"/>
      <c r="H379" s="102"/>
      <c r="I379" s="414"/>
      <c r="J379" s="600"/>
      <c r="K379" s="434" t="str">
        <f t="shared" si="40"/>
        <v xml:space="preserve"> </v>
      </c>
      <c r="L379" s="435"/>
      <c r="M379" s="355">
        <f t="shared" si="41"/>
        <v>0</v>
      </c>
      <c r="N379" s="144">
        <f t="shared" si="42"/>
        <v>0</v>
      </c>
      <c r="O379" s="144">
        <f t="shared" si="43"/>
        <v>0</v>
      </c>
      <c r="P379" s="563">
        <f t="shared" si="44"/>
        <v>0</v>
      </c>
      <c r="Q379" s="10"/>
      <c r="S379" s="49">
        <f t="shared" si="45"/>
        <v>0</v>
      </c>
      <c r="T379" s="49">
        <f t="shared" si="46"/>
        <v>0</v>
      </c>
      <c r="U379" s="49">
        <f t="shared" si="47"/>
        <v>0</v>
      </c>
    </row>
    <row r="380" spans="1:21" x14ac:dyDescent="0.2">
      <c r="A380" s="94">
        <f t="shared" si="48"/>
        <v>365</v>
      </c>
      <c r="B380" s="202">
        <f t="shared" si="39"/>
        <v>0</v>
      </c>
      <c r="C380" s="110"/>
      <c r="D380" s="181"/>
      <c r="E380" s="181"/>
      <c r="F380" s="4"/>
      <c r="G380" s="60"/>
      <c r="H380" s="102"/>
      <c r="I380" s="414"/>
      <c r="J380" s="600"/>
      <c r="K380" s="434" t="str">
        <f t="shared" si="40"/>
        <v xml:space="preserve"> </v>
      </c>
      <c r="L380" s="435"/>
      <c r="M380" s="355">
        <f t="shared" si="41"/>
        <v>0</v>
      </c>
      <c r="N380" s="144">
        <f t="shared" si="42"/>
        <v>0</v>
      </c>
      <c r="O380" s="144">
        <f t="shared" si="43"/>
        <v>0</v>
      </c>
      <c r="P380" s="563">
        <f t="shared" si="44"/>
        <v>0</v>
      </c>
      <c r="Q380" s="10"/>
      <c r="S380" s="49">
        <f t="shared" si="45"/>
        <v>0</v>
      </c>
      <c r="T380" s="49">
        <f t="shared" si="46"/>
        <v>0</v>
      </c>
      <c r="U380" s="49">
        <f t="shared" si="47"/>
        <v>0</v>
      </c>
    </row>
    <row r="381" spans="1:21" x14ac:dyDescent="0.2">
      <c r="A381" s="94">
        <f t="shared" si="48"/>
        <v>366</v>
      </c>
      <c r="B381" s="202">
        <f t="shared" si="39"/>
        <v>0</v>
      </c>
      <c r="C381" s="110"/>
      <c r="D381" s="181"/>
      <c r="E381" s="181"/>
      <c r="F381" s="4"/>
      <c r="G381" s="60"/>
      <c r="H381" s="102"/>
      <c r="I381" s="414"/>
      <c r="J381" s="600"/>
      <c r="K381" s="434" t="str">
        <f t="shared" si="40"/>
        <v xml:space="preserve"> </v>
      </c>
      <c r="L381" s="435"/>
      <c r="M381" s="355">
        <f t="shared" si="41"/>
        <v>0</v>
      </c>
      <c r="N381" s="144">
        <f t="shared" si="42"/>
        <v>0</v>
      </c>
      <c r="O381" s="144">
        <f t="shared" si="43"/>
        <v>0</v>
      </c>
      <c r="P381" s="563">
        <f t="shared" si="44"/>
        <v>0</v>
      </c>
      <c r="Q381" s="10"/>
      <c r="S381" s="49">
        <f t="shared" si="45"/>
        <v>0</v>
      </c>
      <c r="T381" s="49">
        <f t="shared" si="46"/>
        <v>0</v>
      </c>
      <c r="U381" s="49">
        <f t="shared" si="47"/>
        <v>0</v>
      </c>
    </row>
    <row r="382" spans="1:21" x14ac:dyDescent="0.2">
      <c r="A382" s="94">
        <f t="shared" si="48"/>
        <v>367</v>
      </c>
      <c r="B382" s="202">
        <f t="shared" si="39"/>
        <v>0</v>
      </c>
      <c r="C382" s="110"/>
      <c r="D382" s="181"/>
      <c r="E382" s="181"/>
      <c r="F382" s="4"/>
      <c r="G382" s="60"/>
      <c r="H382" s="102"/>
      <c r="I382" s="414"/>
      <c r="J382" s="600"/>
      <c r="K382" s="434" t="str">
        <f t="shared" si="40"/>
        <v xml:space="preserve"> </v>
      </c>
      <c r="L382" s="435"/>
      <c r="M382" s="355">
        <f t="shared" si="41"/>
        <v>0</v>
      </c>
      <c r="N382" s="144">
        <f t="shared" si="42"/>
        <v>0</v>
      </c>
      <c r="O382" s="144">
        <f t="shared" si="43"/>
        <v>0</v>
      </c>
      <c r="P382" s="563">
        <f t="shared" si="44"/>
        <v>0</v>
      </c>
      <c r="Q382" s="10"/>
      <c r="S382" s="49">
        <f t="shared" si="45"/>
        <v>0</v>
      </c>
      <c r="T382" s="49">
        <f t="shared" si="46"/>
        <v>0</v>
      </c>
      <c r="U382" s="49">
        <f t="shared" si="47"/>
        <v>0</v>
      </c>
    </row>
    <row r="383" spans="1:21" x14ac:dyDescent="0.2">
      <c r="A383" s="94">
        <f t="shared" si="48"/>
        <v>368</v>
      </c>
      <c r="B383" s="202">
        <f t="shared" si="39"/>
        <v>0</v>
      </c>
      <c r="C383" s="110"/>
      <c r="D383" s="181"/>
      <c r="E383" s="181"/>
      <c r="F383" s="4"/>
      <c r="G383" s="60"/>
      <c r="H383" s="102"/>
      <c r="I383" s="414"/>
      <c r="J383" s="600"/>
      <c r="K383" s="434" t="str">
        <f t="shared" si="40"/>
        <v xml:space="preserve"> </v>
      </c>
      <c r="L383" s="435"/>
      <c r="M383" s="355">
        <f t="shared" si="41"/>
        <v>0</v>
      </c>
      <c r="N383" s="144">
        <f t="shared" si="42"/>
        <v>0</v>
      </c>
      <c r="O383" s="144">
        <f t="shared" si="43"/>
        <v>0</v>
      </c>
      <c r="P383" s="563">
        <f t="shared" si="44"/>
        <v>0</v>
      </c>
      <c r="Q383" s="10"/>
      <c r="S383" s="49">
        <f t="shared" si="45"/>
        <v>0</v>
      </c>
      <c r="T383" s="49">
        <f t="shared" si="46"/>
        <v>0</v>
      </c>
      <c r="U383" s="49">
        <f t="shared" si="47"/>
        <v>0</v>
      </c>
    </row>
    <row r="384" spans="1:21" x14ac:dyDescent="0.2">
      <c r="A384" s="94">
        <f t="shared" si="48"/>
        <v>369</v>
      </c>
      <c r="B384" s="202">
        <f t="shared" si="39"/>
        <v>0</v>
      </c>
      <c r="C384" s="110"/>
      <c r="D384" s="181"/>
      <c r="E384" s="181"/>
      <c r="F384" s="4"/>
      <c r="G384" s="60"/>
      <c r="H384" s="102"/>
      <c r="I384" s="414"/>
      <c r="J384" s="600"/>
      <c r="K384" s="434" t="str">
        <f t="shared" si="40"/>
        <v xml:space="preserve"> </v>
      </c>
      <c r="L384" s="435"/>
      <c r="M384" s="355">
        <f t="shared" si="41"/>
        <v>0</v>
      </c>
      <c r="N384" s="144">
        <f t="shared" si="42"/>
        <v>0</v>
      </c>
      <c r="O384" s="144">
        <f t="shared" si="43"/>
        <v>0</v>
      </c>
      <c r="P384" s="563">
        <f t="shared" si="44"/>
        <v>0</v>
      </c>
      <c r="Q384" s="10"/>
      <c r="S384" s="49">
        <f t="shared" si="45"/>
        <v>0</v>
      </c>
      <c r="T384" s="49">
        <f t="shared" si="46"/>
        <v>0</v>
      </c>
      <c r="U384" s="49">
        <f t="shared" si="47"/>
        <v>0</v>
      </c>
    </row>
    <row r="385" spans="1:21" x14ac:dyDescent="0.2">
      <c r="A385" s="94">
        <f t="shared" si="48"/>
        <v>370</v>
      </c>
      <c r="B385" s="202">
        <f t="shared" si="39"/>
        <v>0</v>
      </c>
      <c r="C385" s="110"/>
      <c r="D385" s="181"/>
      <c r="E385" s="181"/>
      <c r="F385" s="4"/>
      <c r="G385" s="60"/>
      <c r="H385" s="102"/>
      <c r="I385" s="414"/>
      <c r="J385" s="600"/>
      <c r="K385" s="434" t="str">
        <f t="shared" si="40"/>
        <v xml:space="preserve"> </v>
      </c>
      <c r="L385" s="435"/>
      <c r="M385" s="355">
        <f t="shared" si="41"/>
        <v>0</v>
      </c>
      <c r="N385" s="144">
        <f t="shared" si="42"/>
        <v>0</v>
      </c>
      <c r="O385" s="144">
        <f t="shared" si="43"/>
        <v>0</v>
      </c>
      <c r="P385" s="563">
        <f t="shared" si="44"/>
        <v>0</v>
      </c>
      <c r="Q385" s="10"/>
      <c r="S385" s="49">
        <f t="shared" si="45"/>
        <v>0</v>
      </c>
      <c r="T385" s="49">
        <f t="shared" si="46"/>
        <v>0</v>
      </c>
      <c r="U385" s="49">
        <f t="shared" si="47"/>
        <v>0</v>
      </c>
    </row>
    <row r="386" spans="1:21" x14ac:dyDescent="0.2">
      <c r="A386" s="94">
        <f t="shared" si="48"/>
        <v>371</v>
      </c>
      <c r="B386" s="202">
        <f t="shared" si="39"/>
        <v>0</v>
      </c>
      <c r="C386" s="110"/>
      <c r="D386" s="181"/>
      <c r="E386" s="181"/>
      <c r="F386" s="4"/>
      <c r="G386" s="60"/>
      <c r="H386" s="102"/>
      <c r="I386" s="414"/>
      <c r="J386" s="600"/>
      <c r="K386" s="434" t="str">
        <f t="shared" si="40"/>
        <v xml:space="preserve"> </v>
      </c>
      <c r="L386" s="435"/>
      <c r="M386" s="355">
        <f t="shared" si="41"/>
        <v>0</v>
      </c>
      <c r="N386" s="144">
        <f t="shared" si="42"/>
        <v>0</v>
      </c>
      <c r="O386" s="144">
        <f t="shared" si="43"/>
        <v>0</v>
      </c>
      <c r="P386" s="563">
        <f t="shared" si="44"/>
        <v>0</v>
      </c>
      <c r="Q386" s="10"/>
      <c r="S386" s="49">
        <f t="shared" si="45"/>
        <v>0</v>
      </c>
      <c r="T386" s="49">
        <f t="shared" si="46"/>
        <v>0</v>
      </c>
      <c r="U386" s="49">
        <f t="shared" si="47"/>
        <v>0</v>
      </c>
    </row>
    <row r="387" spans="1:21" x14ac:dyDescent="0.2">
      <c r="A387" s="94">
        <f t="shared" si="48"/>
        <v>372</v>
      </c>
      <c r="B387" s="202">
        <f t="shared" si="39"/>
        <v>0</v>
      </c>
      <c r="C387" s="110"/>
      <c r="D387" s="181"/>
      <c r="E387" s="181"/>
      <c r="F387" s="4"/>
      <c r="G387" s="60"/>
      <c r="H387" s="102"/>
      <c r="I387" s="414"/>
      <c r="J387" s="600"/>
      <c r="K387" s="434" t="str">
        <f t="shared" si="40"/>
        <v xml:space="preserve"> </v>
      </c>
      <c r="L387" s="435"/>
      <c r="M387" s="355">
        <f t="shared" si="41"/>
        <v>0</v>
      </c>
      <c r="N387" s="144">
        <f t="shared" si="42"/>
        <v>0</v>
      </c>
      <c r="O387" s="144">
        <f t="shared" si="43"/>
        <v>0</v>
      </c>
      <c r="P387" s="563">
        <f t="shared" si="44"/>
        <v>0</v>
      </c>
      <c r="Q387" s="10"/>
      <c r="S387" s="49">
        <f t="shared" si="45"/>
        <v>0</v>
      </c>
      <c r="T387" s="49">
        <f t="shared" si="46"/>
        <v>0</v>
      </c>
      <c r="U387" s="49">
        <f t="shared" si="47"/>
        <v>0</v>
      </c>
    </row>
    <row r="388" spans="1:21" x14ac:dyDescent="0.2">
      <c r="A388" s="94">
        <f t="shared" si="48"/>
        <v>373</v>
      </c>
      <c r="B388" s="202">
        <f t="shared" si="39"/>
        <v>0</v>
      </c>
      <c r="C388" s="110"/>
      <c r="D388" s="181"/>
      <c r="E388" s="181"/>
      <c r="F388" s="4"/>
      <c r="G388" s="60"/>
      <c r="H388" s="102"/>
      <c r="I388" s="414"/>
      <c r="J388" s="600"/>
      <c r="K388" s="434" t="str">
        <f t="shared" si="40"/>
        <v xml:space="preserve"> </v>
      </c>
      <c r="L388" s="435"/>
      <c r="M388" s="355">
        <f t="shared" si="41"/>
        <v>0</v>
      </c>
      <c r="N388" s="144">
        <f t="shared" si="42"/>
        <v>0</v>
      </c>
      <c r="O388" s="144">
        <f t="shared" si="43"/>
        <v>0</v>
      </c>
      <c r="P388" s="563">
        <f t="shared" si="44"/>
        <v>0</v>
      </c>
      <c r="Q388" s="10"/>
      <c r="S388" s="49">
        <f t="shared" si="45"/>
        <v>0</v>
      </c>
      <c r="T388" s="49">
        <f t="shared" si="46"/>
        <v>0</v>
      </c>
      <c r="U388" s="49">
        <f t="shared" si="47"/>
        <v>0</v>
      </c>
    </row>
    <row r="389" spans="1:21" x14ac:dyDescent="0.2">
      <c r="A389" s="94">
        <f t="shared" si="48"/>
        <v>374</v>
      </c>
      <c r="B389" s="202">
        <f t="shared" si="39"/>
        <v>0</v>
      </c>
      <c r="C389" s="110"/>
      <c r="D389" s="181"/>
      <c r="E389" s="181"/>
      <c r="F389" s="4"/>
      <c r="G389" s="60"/>
      <c r="H389" s="102"/>
      <c r="I389" s="414"/>
      <c r="J389" s="600"/>
      <c r="K389" s="434" t="str">
        <f t="shared" si="40"/>
        <v xml:space="preserve"> </v>
      </c>
      <c r="L389" s="435"/>
      <c r="M389" s="355">
        <f t="shared" si="41"/>
        <v>0</v>
      </c>
      <c r="N389" s="144">
        <f t="shared" si="42"/>
        <v>0</v>
      </c>
      <c r="O389" s="144">
        <f t="shared" si="43"/>
        <v>0</v>
      </c>
      <c r="P389" s="563">
        <f t="shared" si="44"/>
        <v>0</v>
      </c>
      <c r="Q389" s="10"/>
      <c r="S389" s="49">
        <f t="shared" si="45"/>
        <v>0</v>
      </c>
      <c r="T389" s="49">
        <f t="shared" si="46"/>
        <v>0</v>
      </c>
      <c r="U389" s="49">
        <f t="shared" si="47"/>
        <v>0</v>
      </c>
    </row>
    <row r="390" spans="1:21" x14ac:dyDescent="0.2">
      <c r="A390" s="94">
        <f t="shared" si="48"/>
        <v>375</v>
      </c>
      <c r="B390" s="202">
        <f t="shared" si="39"/>
        <v>0</v>
      </c>
      <c r="C390" s="110"/>
      <c r="D390" s="181"/>
      <c r="E390" s="181"/>
      <c r="F390" s="4"/>
      <c r="G390" s="60"/>
      <c r="H390" s="102"/>
      <c r="I390" s="414"/>
      <c r="J390" s="600"/>
      <c r="K390" s="434" t="str">
        <f t="shared" si="40"/>
        <v xml:space="preserve"> </v>
      </c>
      <c r="L390" s="435"/>
      <c r="M390" s="355">
        <f t="shared" si="41"/>
        <v>0</v>
      </c>
      <c r="N390" s="144">
        <f t="shared" si="42"/>
        <v>0</v>
      </c>
      <c r="O390" s="144">
        <f t="shared" si="43"/>
        <v>0</v>
      </c>
      <c r="P390" s="563">
        <f t="shared" si="44"/>
        <v>0</v>
      </c>
      <c r="Q390" s="10"/>
      <c r="S390" s="49">
        <f t="shared" si="45"/>
        <v>0</v>
      </c>
      <c r="T390" s="49">
        <f t="shared" si="46"/>
        <v>0</v>
      </c>
      <c r="U390" s="49">
        <f t="shared" si="47"/>
        <v>0</v>
      </c>
    </row>
    <row r="391" spans="1:21" x14ac:dyDescent="0.2">
      <c r="A391" s="94">
        <f t="shared" si="48"/>
        <v>376</v>
      </c>
      <c r="B391" s="202">
        <f t="shared" ref="B391:B554" si="49">IF(ISBLANK(E391),0,VLOOKUP(TRIM(E391),AllVarieties,4,FALSE))</f>
        <v>0</v>
      </c>
      <c r="C391" s="110"/>
      <c r="D391" s="181"/>
      <c r="E391" s="181"/>
      <c r="F391" s="4"/>
      <c r="G391" s="60"/>
      <c r="H391" s="102"/>
      <c r="I391" s="414"/>
      <c r="J391" s="600"/>
      <c r="K391" s="434" t="str">
        <f t="shared" ref="K391:K554" si="50">IF(+I391 +J391 =1, " ", IF(+I391+J391=0,IF(G391&gt;0, "Grown by you.", " "),"ERROR "))</f>
        <v xml:space="preserve"> </v>
      </c>
      <c r="L391" s="435"/>
      <c r="M391" s="355">
        <f t="shared" ref="M391:M554" si="51">IF(+I391+J391=0,IF(G391&gt;0, +G391, 0),0)</f>
        <v>0</v>
      </c>
      <c r="N391" s="144">
        <f t="shared" ref="N391:N554" si="52">IF(F391&lt;1,0,IF(F391&gt;17,0,VLOOKUP(VALUE(B391),T10Value,VALUE(F391)+1,FALSE)))</f>
        <v>0</v>
      </c>
      <c r="O391" s="144">
        <f t="shared" ref="O391:O554" si="53">ROUND(+M391,1)*N391</f>
        <v>0</v>
      </c>
      <c r="P391" s="563">
        <f t="shared" ref="P391:P554" si="54">+O391*PDArate</f>
        <v>0</v>
      </c>
      <c r="Q391" s="10"/>
      <c r="S391" s="49">
        <f t="shared" ref="S391:S554" si="55">IF(M391&gt;0,IF(O391&lt;=0,1,0),0)</f>
        <v>0</v>
      </c>
      <c r="T391" s="49">
        <f t="shared" ref="T391:T554" si="56">IF(ISNA(+B391),1,0)</f>
        <v>0</v>
      </c>
      <c r="U391" s="49">
        <f t="shared" ref="U391:U554" si="57">IF(ISERR(+B391),1,0)</f>
        <v>0</v>
      </c>
    </row>
    <row r="392" spans="1:21" x14ac:dyDescent="0.2">
      <c r="A392" s="94">
        <f t="shared" si="48"/>
        <v>377</v>
      </c>
      <c r="B392" s="202">
        <f t="shared" si="49"/>
        <v>0</v>
      </c>
      <c r="C392" s="110"/>
      <c r="D392" s="181"/>
      <c r="E392" s="181"/>
      <c r="F392" s="4"/>
      <c r="G392" s="60"/>
      <c r="H392" s="102"/>
      <c r="I392" s="414"/>
      <c r="J392" s="600"/>
      <c r="K392" s="434" t="str">
        <f t="shared" si="50"/>
        <v xml:space="preserve"> </v>
      </c>
      <c r="L392" s="435"/>
      <c r="M392" s="355">
        <f t="shared" si="51"/>
        <v>0</v>
      </c>
      <c r="N392" s="144">
        <f t="shared" si="52"/>
        <v>0</v>
      </c>
      <c r="O392" s="144">
        <f t="shared" si="53"/>
        <v>0</v>
      </c>
      <c r="P392" s="563">
        <f t="shared" si="54"/>
        <v>0</v>
      </c>
      <c r="Q392" s="10"/>
      <c r="S392" s="49">
        <f t="shared" si="55"/>
        <v>0</v>
      </c>
      <c r="T392" s="49">
        <f t="shared" si="56"/>
        <v>0</v>
      </c>
      <c r="U392" s="49">
        <f t="shared" si="57"/>
        <v>0</v>
      </c>
    </row>
    <row r="393" spans="1:21" x14ac:dyDescent="0.2">
      <c r="A393" s="94">
        <f t="shared" si="48"/>
        <v>378</v>
      </c>
      <c r="B393" s="202">
        <f t="shared" si="49"/>
        <v>0</v>
      </c>
      <c r="C393" s="110"/>
      <c r="D393" s="181"/>
      <c r="E393" s="181"/>
      <c r="F393" s="4"/>
      <c r="G393" s="60"/>
      <c r="H393" s="102"/>
      <c r="I393" s="414"/>
      <c r="J393" s="600"/>
      <c r="K393" s="434" t="str">
        <f t="shared" si="50"/>
        <v xml:space="preserve"> </v>
      </c>
      <c r="L393" s="435"/>
      <c r="M393" s="355">
        <f t="shared" si="51"/>
        <v>0</v>
      </c>
      <c r="N393" s="144">
        <f t="shared" si="52"/>
        <v>0</v>
      </c>
      <c r="O393" s="144">
        <f t="shared" si="53"/>
        <v>0</v>
      </c>
      <c r="P393" s="563">
        <f t="shared" si="54"/>
        <v>0</v>
      </c>
      <c r="Q393" s="10"/>
      <c r="S393" s="49">
        <f t="shared" si="55"/>
        <v>0</v>
      </c>
      <c r="T393" s="49">
        <f t="shared" si="56"/>
        <v>0</v>
      </c>
      <c r="U393" s="49">
        <f t="shared" si="57"/>
        <v>0</v>
      </c>
    </row>
    <row r="394" spans="1:21" x14ac:dyDescent="0.2">
      <c r="A394" s="94">
        <f t="shared" ref="A394:A557" si="58">ROW()-Q2line</f>
        <v>379</v>
      </c>
      <c r="B394" s="202">
        <f t="shared" si="49"/>
        <v>0</v>
      </c>
      <c r="C394" s="110"/>
      <c r="D394" s="181"/>
      <c r="E394" s="181"/>
      <c r="F394" s="4"/>
      <c r="G394" s="60"/>
      <c r="H394" s="102"/>
      <c r="I394" s="414"/>
      <c r="J394" s="600"/>
      <c r="K394" s="434" t="str">
        <f t="shared" si="50"/>
        <v xml:space="preserve"> </v>
      </c>
      <c r="L394" s="435"/>
      <c r="M394" s="355">
        <f t="shared" si="51"/>
        <v>0</v>
      </c>
      <c r="N394" s="144">
        <f t="shared" si="52"/>
        <v>0</v>
      </c>
      <c r="O394" s="144">
        <f t="shared" si="53"/>
        <v>0</v>
      </c>
      <c r="P394" s="563">
        <f t="shared" si="54"/>
        <v>0</v>
      </c>
      <c r="Q394" s="10"/>
      <c r="S394" s="49">
        <f t="shared" si="55"/>
        <v>0</v>
      </c>
      <c r="T394" s="49">
        <f t="shared" si="56"/>
        <v>0</v>
      </c>
      <c r="U394" s="49">
        <f t="shared" si="57"/>
        <v>0</v>
      </c>
    </row>
    <row r="395" spans="1:21" x14ac:dyDescent="0.2">
      <c r="A395" s="94">
        <f t="shared" si="58"/>
        <v>380</v>
      </c>
      <c r="B395" s="202">
        <f t="shared" si="49"/>
        <v>0</v>
      </c>
      <c r="C395" s="110"/>
      <c r="D395" s="181"/>
      <c r="E395" s="181"/>
      <c r="F395" s="4"/>
      <c r="G395" s="60"/>
      <c r="H395" s="102"/>
      <c r="I395" s="414"/>
      <c r="J395" s="600"/>
      <c r="K395" s="434" t="str">
        <f t="shared" si="50"/>
        <v xml:space="preserve"> </v>
      </c>
      <c r="L395" s="435"/>
      <c r="M395" s="355">
        <f t="shared" si="51"/>
        <v>0</v>
      </c>
      <c r="N395" s="144">
        <f t="shared" si="52"/>
        <v>0</v>
      </c>
      <c r="O395" s="144">
        <f t="shared" si="53"/>
        <v>0</v>
      </c>
      <c r="P395" s="563">
        <f t="shared" si="54"/>
        <v>0</v>
      </c>
      <c r="Q395" s="10"/>
      <c r="S395" s="49">
        <f t="shared" si="55"/>
        <v>0</v>
      </c>
      <c r="T395" s="49">
        <f t="shared" si="56"/>
        <v>0</v>
      </c>
      <c r="U395" s="49">
        <f t="shared" si="57"/>
        <v>0</v>
      </c>
    </row>
    <row r="396" spans="1:21" x14ac:dyDescent="0.2">
      <c r="A396" s="94">
        <f t="shared" si="58"/>
        <v>381</v>
      </c>
      <c r="B396" s="202">
        <f t="shared" si="49"/>
        <v>0</v>
      </c>
      <c r="C396" s="110"/>
      <c r="D396" s="181"/>
      <c r="E396" s="181"/>
      <c r="F396" s="4"/>
      <c r="G396" s="60"/>
      <c r="H396" s="102"/>
      <c r="I396" s="414"/>
      <c r="J396" s="600"/>
      <c r="K396" s="434" t="str">
        <f t="shared" si="50"/>
        <v xml:space="preserve"> </v>
      </c>
      <c r="L396" s="435"/>
      <c r="M396" s="355">
        <f t="shared" si="51"/>
        <v>0</v>
      </c>
      <c r="N396" s="144">
        <f t="shared" si="52"/>
        <v>0</v>
      </c>
      <c r="O396" s="144">
        <f t="shared" si="53"/>
        <v>0</v>
      </c>
      <c r="P396" s="563">
        <f t="shared" si="54"/>
        <v>0</v>
      </c>
      <c r="Q396" s="10"/>
      <c r="S396" s="49">
        <f t="shared" si="55"/>
        <v>0</v>
      </c>
      <c r="T396" s="49">
        <f t="shared" si="56"/>
        <v>0</v>
      </c>
      <c r="U396" s="49">
        <f t="shared" si="57"/>
        <v>0</v>
      </c>
    </row>
    <row r="397" spans="1:21" x14ac:dyDescent="0.2">
      <c r="A397" s="94">
        <f t="shared" si="58"/>
        <v>382</v>
      </c>
      <c r="B397" s="202">
        <f t="shared" si="49"/>
        <v>0</v>
      </c>
      <c r="C397" s="110"/>
      <c r="D397" s="181"/>
      <c r="E397" s="181"/>
      <c r="F397" s="4"/>
      <c r="G397" s="60"/>
      <c r="H397" s="102"/>
      <c r="I397" s="414"/>
      <c r="J397" s="600"/>
      <c r="K397" s="434" t="str">
        <f t="shared" si="50"/>
        <v xml:space="preserve"> </v>
      </c>
      <c r="L397" s="435"/>
      <c r="M397" s="355">
        <f t="shared" si="51"/>
        <v>0</v>
      </c>
      <c r="N397" s="144">
        <f t="shared" si="52"/>
        <v>0</v>
      </c>
      <c r="O397" s="144">
        <f t="shared" si="53"/>
        <v>0</v>
      </c>
      <c r="P397" s="563">
        <f t="shared" si="54"/>
        <v>0</v>
      </c>
      <c r="Q397" s="10"/>
      <c r="S397" s="49">
        <f t="shared" si="55"/>
        <v>0</v>
      </c>
      <c r="T397" s="49">
        <f t="shared" si="56"/>
        <v>0</v>
      </c>
      <c r="U397" s="49">
        <f t="shared" si="57"/>
        <v>0</v>
      </c>
    </row>
    <row r="398" spans="1:21" x14ac:dyDescent="0.2">
      <c r="A398" s="94">
        <f t="shared" si="58"/>
        <v>383</v>
      </c>
      <c r="B398" s="202">
        <f t="shared" si="49"/>
        <v>0</v>
      </c>
      <c r="C398" s="110"/>
      <c r="D398" s="181"/>
      <c r="E398" s="181"/>
      <c r="F398" s="4"/>
      <c r="G398" s="60"/>
      <c r="H398" s="102"/>
      <c r="I398" s="414"/>
      <c r="J398" s="600"/>
      <c r="K398" s="434" t="str">
        <f t="shared" si="50"/>
        <v xml:space="preserve"> </v>
      </c>
      <c r="L398" s="435"/>
      <c r="M398" s="355">
        <f t="shared" si="51"/>
        <v>0</v>
      </c>
      <c r="N398" s="144">
        <f t="shared" si="52"/>
        <v>0</v>
      </c>
      <c r="O398" s="144">
        <f t="shared" si="53"/>
        <v>0</v>
      </c>
      <c r="P398" s="563">
        <f t="shared" si="54"/>
        <v>0</v>
      </c>
      <c r="Q398" s="10"/>
      <c r="S398" s="49">
        <f t="shared" si="55"/>
        <v>0</v>
      </c>
      <c r="T398" s="49">
        <f t="shared" si="56"/>
        <v>0</v>
      </c>
      <c r="U398" s="49">
        <f t="shared" si="57"/>
        <v>0</v>
      </c>
    </row>
    <row r="399" spans="1:21" x14ac:dyDescent="0.2">
      <c r="A399" s="94">
        <f t="shared" si="58"/>
        <v>384</v>
      </c>
      <c r="B399" s="202">
        <f t="shared" si="49"/>
        <v>0</v>
      </c>
      <c r="C399" s="110"/>
      <c r="D399" s="181"/>
      <c r="E399" s="181"/>
      <c r="F399" s="4"/>
      <c r="G399" s="60"/>
      <c r="H399" s="102"/>
      <c r="I399" s="414"/>
      <c r="J399" s="600"/>
      <c r="K399" s="434" t="str">
        <f t="shared" si="50"/>
        <v xml:space="preserve"> </v>
      </c>
      <c r="L399" s="435"/>
      <c r="M399" s="355">
        <f t="shared" si="51"/>
        <v>0</v>
      </c>
      <c r="N399" s="144">
        <f t="shared" si="52"/>
        <v>0</v>
      </c>
      <c r="O399" s="144">
        <f t="shared" si="53"/>
        <v>0</v>
      </c>
      <c r="P399" s="563">
        <f t="shared" si="54"/>
        <v>0</v>
      </c>
      <c r="Q399" s="10"/>
      <c r="S399" s="49">
        <f t="shared" si="55"/>
        <v>0</v>
      </c>
      <c r="T399" s="49">
        <f t="shared" si="56"/>
        <v>0</v>
      </c>
      <c r="U399" s="49">
        <f t="shared" si="57"/>
        <v>0</v>
      </c>
    </row>
    <row r="400" spans="1:21" x14ac:dyDescent="0.2">
      <c r="A400" s="94">
        <f t="shared" si="58"/>
        <v>385</v>
      </c>
      <c r="B400" s="202">
        <f t="shared" si="49"/>
        <v>0</v>
      </c>
      <c r="C400" s="110"/>
      <c r="D400" s="181"/>
      <c r="E400" s="181"/>
      <c r="F400" s="4"/>
      <c r="G400" s="60"/>
      <c r="H400" s="102"/>
      <c r="I400" s="414"/>
      <c r="J400" s="600"/>
      <c r="K400" s="434" t="str">
        <f t="shared" si="50"/>
        <v xml:space="preserve"> </v>
      </c>
      <c r="L400" s="435"/>
      <c r="M400" s="355">
        <f t="shared" si="51"/>
        <v>0</v>
      </c>
      <c r="N400" s="144">
        <f t="shared" si="52"/>
        <v>0</v>
      </c>
      <c r="O400" s="144">
        <f t="shared" si="53"/>
        <v>0</v>
      </c>
      <c r="P400" s="563">
        <f t="shared" si="54"/>
        <v>0</v>
      </c>
      <c r="Q400" s="10"/>
      <c r="S400" s="49">
        <f t="shared" si="55"/>
        <v>0</v>
      </c>
      <c r="T400" s="49">
        <f t="shared" si="56"/>
        <v>0</v>
      </c>
      <c r="U400" s="49">
        <f t="shared" si="57"/>
        <v>0</v>
      </c>
    </row>
    <row r="401" spans="1:21" x14ac:dyDescent="0.2">
      <c r="A401" s="94">
        <f t="shared" si="58"/>
        <v>386</v>
      </c>
      <c r="B401" s="202">
        <f t="shared" si="49"/>
        <v>0</v>
      </c>
      <c r="C401" s="110"/>
      <c r="D401" s="181"/>
      <c r="E401" s="181"/>
      <c r="F401" s="4"/>
      <c r="G401" s="60"/>
      <c r="H401" s="102"/>
      <c r="I401" s="414"/>
      <c r="J401" s="600"/>
      <c r="K401" s="434" t="str">
        <f t="shared" si="50"/>
        <v xml:space="preserve"> </v>
      </c>
      <c r="L401" s="435"/>
      <c r="M401" s="355">
        <f t="shared" si="51"/>
        <v>0</v>
      </c>
      <c r="N401" s="144">
        <f t="shared" si="52"/>
        <v>0</v>
      </c>
      <c r="O401" s="144">
        <f t="shared" si="53"/>
        <v>0</v>
      </c>
      <c r="P401" s="563">
        <f t="shared" si="54"/>
        <v>0</v>
      </c>
      <c r="Q401" s="10"/>
      <c r="S401" s="49">
        <f t="shared" si="55"/>
        <v>0</v>
      </c>
      <c r="T401" s="49">
        <f t="shared" si="56"/>
        <v>0</v>
      </c>
      <c r="U401" s="49">
        <f t="shared" si="57"/>
        <v>0</v>
      </c>
    </row>
    <row r="402" spans="1:21" x14ac:dyDescent="0.2">
      <c r="A402" s="94">
        <f t="shared" si="58"/>
        <v>387</v>
      </c>
      <c r="B402" s="202">
        <f t="shared" si="49"/>
        <v>0</v>
      </c>
      <c r="C402" s="110"/>
      <c r="D402" s="181"/>
      <c r="E402" s="181"/>
      <c r="F402" s="4"/>
      <c r="G402" s="60"/>
      <c r="H402" s="102"/>
      <c r="I402" s="414"/>
      <c r="J402" s="600"/>
      <c r="K402" s="434" t="str">
        <f t="shared" si="50"/>
        <v xml:space="preserve"> </v>
      </c>
      <c r="L402" s="435"/>
      <c r="M402" s="355">
        <f t="shared" si="51"/>
        <v>0</v>
      </c>
      <c r="N402" s="144">
        <f t="shared" si="52"/>
        <v>0</v>
      </c>
      <c r="O402" s="144">
        <f t="shared" si="53"/>
        <v>0</v>
      </c>
      <c r="P402" s="563">
        <f t="shared" si="54"/>
        <v>0</v>
      </c>
      <c r="Q402" s="10"/>
      <c r="S402" s="49">
        <f t="shared" si="55"/>
        <v>0</v>
      </c>
      <c r="T402" s="49">
        <f t="shared" si="56"/>
        <v>0</v>
      </c>
      <c r="U402" s="49">
        <f t="shared" si="57"/>
        <v>0</v>
      </c>
    </row>
    <row r="403" spans="1:21" x14ac:dyDescent="0.2">
      <c r="A403" s="94">
        <f t="shared" si="58"/>
        <v>388</v>
      </c>
      <c r="B403" s="202">
        <f t="shared" si="49"/>
        <v>0</v>
      </c>
      <c r="C403" s="110"/>
      <c r="D403" s="181"/>
      <c r="E403" s="181"/>
      <c r="F403" s="4"/>
      <c r="G403" s="60"/>
      <c r="H403" s="102"/>
      <c r="I403" s="414"/>
      <c r="J403" s="600"/>
      <c r="K403" s="434" t="str">
        <f t="shared" si="50"/>
        <v xml:space="preserve"> </v>
      </c>
      <c r="L403" s="435"/>
      <c r="M403" s="355">
        <f t="shared" si="51"/>
        <v>0</v>
      </c>
      <c r="N403" s="144">
        <f t="shared" si="52"/>
        <v>0</v>
      </c>
      <c r="O403" s="144">
        <f t="shared" si="53"/>
        <v>0</v>
      </c>
      <c r="P403" s="563">
        <f t="shared" si="54"/>
        <v>0</v>
      </c>
      <c r="Q403" s="10"/>
      <c r="S403" s="49">
        <f t="shared" si="55"/>
        <v>0</v>
      </c>
      <c r="T403" s="49">
        <f t="shared" si="56"/>
        <v>0</v>
      </c>
      <c r="U403" s="49">
        <f t="shared" si="57"/>
        <v>0</v>
      </c>
    </row>
    <row r="404" spans="1:21" x14ac:dyDescent="0.2">
      <c r="A404" s="94">
        <f t="shared" si="58"/>
        <v>389</v>
      </c>
      <c r="B404" s="202">
        <f t="shared" si="49"/>
        <v>0</v>
      </c>
      <c r="C404" s="110"/>
      <c r="D404" s="181"/>
      <c r="E404" s="181"/>
      <c r="F404" s="4"/>
      <c r="G404" s="60"/>
      <c r="H404" s="102"/>
      <c r="I404" s="414"/>
      <c r="J404" s="600"/>
      <c r="K404" s="434" t="str">
        <f t="shared" si="50"/>
        <v xml:space="preserve"> </v>
      </c>
      <c r="L404" s="435"/>
      <c r="M404" s="355">
        <f t="shared" si="51"/>
        <v>0</v>
      </c>
      <c r="N404" s="144">
        <f t="shared" si="52"/>
        <v>0</v>
      </c>
      <c r="O404" s="144">
        <f t="shared" si="53"/>
        <v>0</v>
      </c>
      <c r="P404" s="563">
        <f t="shared" si="54"/>
        <v>0</v>
      </c>
      <c r="Q404" s="10"/>
      <c r="S404" s="49">
        <f t="shared" si="55"/>
        <v>0</v>
      </c>
      <c r="T404" s="49">
        <f t="shared" si="56"/>
        <v>0</v>
      </c>
      <c r="U404" s="49">
        <f t="shared" si="57"/>
        <v>0</v>
      </c>
    </row>
    <row r="405" spans="1:21" x14ac:dyDescent="0.2">
      <c r="A405" s="94">
        <f t="shared" si="58"/>
        <v>390</v>
      </c>
      <c r="B405" s="202">
        <f t="shared" si="49"/>
        <v>0</v>
      </c>
      <c r="C405" s="110"/>
      <c r="D405" s="181"/>
      <c r="E405" s="181"/>
      <c r="F405" s="4"/>
      <c r="G405" s="60"/>
      <c r="H405" s="102"/>
      <c r="I405" s="414"/>
      <c r="J405" s="600"/>
      <c r="K405" s="434" t="str">
        <f t="shared" si="50"/>
        <v xml:space="preserve"> </v>
      </c>
      <c r="L405" s="435"/>
      <c r="M405" s="355">
        <f t="shared" si="51"/>
        <v>0</v>
      </c>
      <c r="N405" s="144">
        <f t="shared" si="52"/>
        <v>0</v>
      </c>
      <c r="O405" s="144">
        <f t="shared" si="53"/>
        <v>0</v>
      </c>
      <c r="P405" s="563">
        <f t="shared" si="54"/>
        <v>0</v>
      </c>
      <c r="Q405" s="10"/>
      <c r="S405" s="49">
        <f t="shared" si="55"/>
        <v>0</v>
      </c>
      <c r="T405" s="49">
        <f t="shared" si="56"/>
        <v>0</v>
      </c>
      <c r="U405" s="49">
        <f t="shared" si="57"/>
        <v>0</v>
      </c>
    </row>
    <row r="406" spans="1:21" x14ac:dyDescent="0.2">
      <c r="A406" s="94">
        <f t="shared" si="58"/>
        <v>391</v>
      </c>
      <c r="B406" s="202">
        <f t="shared" si="49"/>
        <v>0</v>
      </c>
      <c r="C406" s="110"/>
      <c r="D406" s="181"/>
      <c r="E406" s="181"/>
      <c r="F406" s="4"/>
      <c r="G406" s="60"/>
      <c r="H406" s="102"/>
      <c r="I406" s="414"/>
      <c r="J406" s="600"/>
      <c r="K406" s="434" t="str">
        <f t="shared" si="50"/>
        <v xml:space="preserve"> </v>
      </c>
      <c r="L406" s="435"/>
      <c r="M406" s="355">
        <f t="shared" si="51"/>
        <v>0</v>
      </c>
      <c r="N406" s="144">
        <f t="shared" si="52"/>
        <v>0</v>
      </c>
      <c r="O406" s="144">
        <f t="shared" si="53"/>
        <v>0</v>
      </c>
      <c r="P406" s="563">
        <f t="shared" si="54"/>
        <v>0</v>
      </c>
      <c r="Q406" s="10"/>
      <c r="S406" s="49">
        <f t="shared" si="55"/>
        <v>0</v>
      </c>
      <c r="T406" s="49">
        <f t="shared" si="56"/>
        <v>0</v>
      </c>
      <c r="U406" s="49">
        <f t="shared" si="57"/>
        <v>0</v>
      </c>
    </row>
    <row r="407" spans="1:21" x14ac:dyDescent="0.2">
      <c r="A407" s="94">
        <f t="shared" si="58"/>
        <v>392</v>
      </c>
      <c r="B407" s="202">
        <f t="shared" si="49"/>
        <v>0</v>
      </c>
      <c r="C407" s="110"/>
      <c r="D407" s="181"/>
      <c r="E407" s="181"/>
      <c r="F407" s="4"/>
      <c r="G407" s="60"/>
      <c r="H407" s="102"/>
      <c r="I407" s="414"/>
      <c r="J407" s="600"/>
      <c r="K407" s="434" t="str">
        <f t="shared" si="50"/>
        <v xml:space="preserve"> </v>
      </c>
      <c r="L407" s="435"/>
      <c r="M407" s="355">
        <f t="shared" si="51"/>
        <v>0</v>
      </c>
      <c r="N407" s="144">
        <f t="shared" si="52"/>
        <v>0</v>
      </c>
      <c r="O407" s="144">
        <f t="shared" si="53"/>
        <v>0</v>
      </c>
      <c r="P407" s="563">
        <f t="shared" si="54"/>
        <v>0</v>
      </c>
      <c r="Q407" s="10"/>
      <c r="S407" s="49">
        <f t="shared" si="55"/>
        <v>0</v>
      </c>
      <c r="T407" s="49">
        <f t="shared" si="56"/>
        <v>0</v>
      </c>
      <c r="U407" s="49">
        <f t="shared" si="57"/>
        <v>0</v>
      </c>
    </row>
    <row r="408" spans="1:21" x14ac:dyDescent="0.2">
      <c r="A408" s="94">
        <f t="shared" si="58"/>
        <v>393</v>
      </c>
      <c r="B408" s="202">
        <f t="shared" ref="B408:B507" si="59">IF(ISBLANK(E408),0,VLOOKUP(TRIM(E408),AllVarieties,4,FALSE))</f>
        <v>0</v>
      </c>
      <c r="C408" s="110"/>
      <c r="D408" s="181"/>
      <c r="E408" s="181"/>
      <c r="F408" s="4"/>
      <c r="G408" s="60"/>
      <c r="H408" s="102"/>
      <c r="I408" s="414"/>
      <c r="J408" s="600"/>
      <c r="K408" s="434" t="str">
        <f t="shared" ref="K408:K507" si="60">IF(+I408 +J408 =1, " ", IF(+I408+J408=0,IF(G408&gt;0, "Grown by you.", " "),"ERROR "))</f>
        <v xml:space="preserve"> </v>
      </c>
      <c r="L408" s="435"/>
      <c r="M408" s="355">
        <f t="shared" ref="M408:M507" si="61">IF(+I408+J408=0,IF(G408&gt;0, +G408, 0),0)</f>
        <v>0</v>
      </c>
      <c r="N408" s="144">
        <f t="shared" ref="N408:N507" si="62">IF(F408&lt;1,0,IF(F408&gt;17,0,VLOOKUP(VALUE(B408),T10Value,VALUE(F408)+1,FALSE)))</f>
        <v>0</v>
      </c>
      <c r="O408" s="144">
        <f t="shared" ref="O408:O507" si="63">ROUND(+M408,1)*N408</f>
        <v>0</v>
      </c>
      <c r="P408" s="563">
        <f t="shared" ref="P408:P507" si="64">+O408*PDArate</f>
        <v>0</v>
      </c>
      <c r="Q408" s="10"/>
      <c r="S408" s="49">
        <f t="shared" ref="S408:S507" si="65">IF(M408&gt;0,IF(O408&lt;=0,1,0),0)</f>
        <v>0</v>
      </c>
      <c r="T408" s="49">
        <f t="shared" ref="T408:T507" si="66">IF(ISNA(+B408),1,0)</f>
        <v>0</v>
      </c>
      <c r="U408" s="49">
        <f t="shared" ref="U408:U507" si="67">IF(ISERR(+B408),1,0)</f>
        <v>0</v>
      </c>
    </row>
    <row r="409" spans="1:21" x14ac:dyDescent="0.2">
      <c r="A409" s="94">
        <f t="shared" si="58"/>
        <v>394</v>
      </c>
      <c r="B409" s="202">
        <f t="shared" si="59"/>
        <v>0</v>
      </c>
      <c r="C409" s="110"/>
      <c r="D409" s="181"/>
      <c r="E409" s="181"/>
      <c r="F409" s="4"/>
      <c r="G409" s="60"/>
      <c r="H409" s="102"/>
      <c r="I409" s="414"/>
      <c r="J409" s="600"/>
      <c r="K409" s="434" t="str">
        <f t="shared" si="60"/>
        <v xml:space="preserve"> </v>
      </c>
      <c r="L409" s="435"/>
      <c r="M409" s="355">
        <f t="shared" si="61"/>
        <v>0</v>
      </c>
      <c r="N409" s="144">
        <f t="shared" si="62"/>
        <v>0</v>
      </c>
      <c r="O409" s="144">
        <f t="shared" si="63"/>
        <v>0</v>
      </c>
      <c r="P409" s="563">
        <f t="shared" si="64"/>
        <v>0</v>
      </c>
      <c r="Q409" s="10"/>
      <c r="S409" s="49">
        <f t="shared" si="65"/>
        <v>0</v>
      </c>
      <c r="T409" s="49">
        <f t="shared" si="66"/>
        <v>0</v>
      </c>
      <c r="U409" s="49">
        <f t="shared" si="67"/>
        <v>0</v>
      </c>
    </row>
    <row r="410" spans="1:21" x14ac:dyDescent="0.2">
      <c r="A410" s="94">
        <f t="shared" si="58"/>
        <v>395</v>
      </c>
      <c r="B410" s="202">
        <f t="shared" si="59"/>
        <v>0</v>
      </c>
      <c r="C410" s="110"/>
      <c r="D410" s="181"/>
      <c r="E410" s="181"/>
      <c r="F410" s="4"/>
      <c r="G410" s="60"/>
      <c r="H410" s="102"/>
      <c r="I410" s="414"/>
      <c r="J410" s="600"/>
      <c r="K410" s="434" t="str">
        <f t="shared" si="60"/>
        <v xml:space="preserve"> </v>
      </c>
      <c r="L410" s="435"/>
      <c r="M410" s="355">
        <f t="shared" si="61"/>
        <v>0</v>
      </c>
      <c r="N410" s="144">
        <f t="shared" si="62"/>
        <v>0</v>
      </c>
      <c r="O410" s="144">
        <f t="shared" si="63"/>
        <v>0</v>
      </c>
      <c r="P410" s="563">
        <f t="shared" si="64"/>
        <v>0</v>
      </c>
      <c r="Q410" s="10"/>
      <c r="S410" s="49">
        <f t="shared" si="65"/>
        <v>0</v>
      </c>
      <c r="T410" s="49">
        <f t="shared" si="66"/>
        <v>0</v>
      </c>
      <c r="U410" s="49">
        <f t="shared" si="67"/>
        <v>0</v>
      </c>
    </row>
    <row r="411" spans="1:21" x14ac:dyDescent="0.2">
      <c r="A411" s="94">
        <f t="shared" si="58"/>
        <v>396</v>
      </c>
      <c r="B411" s="202">
        <f t="shared" si="59"/>
        <v>0</v>
      </c>
      <c r="C411" s="110"/>
      <c r="D411" s="181"/>
      <c r="E411" s="181"/>
      <c r="F411" s="4"/>
      <c r="G411" s="60"/>
      <c r="H411" s="102"/>
      <c r="I411" s="414"/>
      <c r="J411" s="600"/>
      <c r="K411" s="434" t="str">
        <f t="shared" si="60"/>
        <v xml:space="preserve"> </v>
      </c>
      <c r="L411" s="435"/>
      <c r="M411" s="355">
        <f t="shared" si="61"/>
        <v>0</v>
      </c>
      <c r="N411" s="144">
        <f t="shared" si="62"/>
        <v>0</v>
      </c>
      <c r="O411" s="144">
        <f t="shared" si="63"/>
        <v>0</v>
      </c>
      <c r="P411" s="563">
        <f t="shared" si="64"/>
        <v>0</v>
      </c>
      <c r="Q411" s="10"/>
      <c r="S411" s="49">
        <f t="shared" si="65"/>
        <v>0</v>
      </c>
      <c r="T411" s="49">
        <f t="shared" si="66"/>
        <v>0</v>
      </c>
      <c r="U411" s="49">
        <f t="shared" si="67"/>
        <v>0</v>
      </c>
    </row>
    <row r="412" spans="1:21" x14ac:dyDescent="0.2">
      <c r="A412" s="94">
        <f t="shared" si="58"/>
        <v>397</v>
      </c>
      <c r="B412" s="202">
        <f t="shared" si="59"/>
        <v>0</v>
      </c>
      <c r="C412" s="110"/>
      <c r="D412" s="181"/>
      <c r="E412" s="181"/>
      <c r="F412" s="4"/>
      <c r="G412" s="60"/>
      <c r="H412" s="102"/>
      <c r="I412" s="414"/>
      <c r="J412" s="600"/>
      <c r="K412" s="434" t="str">
        <f t="shared" si="60"/>
        <v xml:space="preserve"> </v>
      </c>
      <c r="L412" s="435"/>
      <c r="M412" s="355">
        <f t="shared" si="61"/>
        <v>0</v>
      </c>
      <c r="N412" s="144">
        <f t="shared" si="62"/>
        <v>0</v>
      </c>
      <c r="O412" s="144">
        <f t="shared" si="63"/>
        <v>0</v>
      </c>
      <c r="P412" s="563">
        <f t="shared" si="64"/>
        <v>0</v>
      </c>
      <c r="Q412" s="10"/>
      <c r="S412" s="49">
        <f t="shared" si="65"/>
        <v>0</v>
      </c>
      <c r="T412" s="49">
        <f t="shared" si="66"/>
        <v>0</v>
      </c>
      <c r="U412" s="49">
        <f t="shared" si="67"/>
        <v>0</v>
      </c>
    </row>
    <row r="413" spans="1:21" x14ac:dyDescent="0.2">
      <c r="A413" s="94">
        <f t="shared" si="58"/>
        <v>398</v>
      </c>
      <c r="B413" s="202">
        <f t="shared" si="59"/>
        <v>0</v>
      </c>
      <c r="C413" s="110"/>
      <c r="D413" s="181"/>
      <c r="E413" s="181"/>
      <c r="F413" s="4"/>
      <c r="G413" s="60"/>
      <c r="H413" s="102"/>
      <c r="I413" s="414"/>
      <c r="J413" s="600"/>
      <c r="K413" s="434" t="str">
        <f t="shared" si="60"/>
        <v xml:space="preserve"> </v>
      </c>
      <c r="L413" s="435"/>
      <c r="M413" s="355">
        <f t="shared" si="61"/>
        <v>0</v>
      </c>
      <c r="N413" s="144">
        <f t="shared" si="62"/>
        <v>0</v>
      </c>
      <c r="O413" s="144">
        <f t="shared" si="63"/>
        <v>0</v>
      </c>
      <c r="P413" s="563">
        <f t="shared" si="64"/>
        <v>0</v>
      </c>
      <c r="Q413" s="10"/>
      <c r="S413" s="49">
        <f t="shared" si="65"/>
        <v>0</v>
      </c>
      <c r="T413" s="49">
        <f t="shared" si="66"/>
        <v>0</v>
      </c>
      <c r="U413" s="49">
        <f t="shared" si="67"/>
        <v>0</v>
      </c>
    </row>
    <row r="414" spans="1:21" x14ac:dyDescent="0.2">
      <c r="A414" s="94">
        <f t="shared" si="58"/>
        <v>399</v>
      </c>
      <c r="B414" s="202">
        <f t="shared" si="59"/>
        <v>0</v>
      </c>
      <c r="C414" s="110"/>
      <c r="D414" s="181"/>
      <c r="E414" s="181"/>
      <c r="F414" s="4"/>
      <c r="G414" s="60"/>
      <c r="H414" s="102"/>
      <c r="I414" s="414"/>
      <c r="J414" s="600"/>
      <c r="K414" s="434" t="str">
        <f t="shared" si="60"/>
        <v xml:space="preserve"> </v>
      </c>
      <c r="L414" s="435"/>
      <c r="M414" s="355">
        <f t="shared" si="61"/>
        <v>0</v>
      </c>
      <c r="N414" s="144">
        <f t="shared" si="62"/>
        <v>0</v>
      </c>
      <c r="O414" s="144">
        <f t="shared" si="63"/>
        <v>0</v>
      </c>
      <c r="P414" s="563">
        <f t="shared" si="64"/>
        <v>0</v>
      </c>
      <c r="Q414" s="10"/>
      <c r="S414" s="49">
        <f t="shared" si="65"/>
        <v>0</v>
      </c>
      <c r="T414" s="49">
        <f t="shared" si="66"/>
        <v>0</v>
      </c>
      <c r="U414" s="49">
        <f t="shared" si="67"/>
        <v>0</v>
      </c>
    </row>
    <row r="415" spans="1:21" x14ac:dyDescent="0.2">
      <c r="A415" s="94">
        <f t="shared" si="58"/>
        <v>400</v>
      </c>
      <c r="B415" s="202">
        <f t="shared" si="59"/>
        <v>0</v>
      </c>
      <c r="C415" s="110"/>
      <c r="D415" s="181"/>
      <c r="E415" s="181"/>
      <c r="F415" s="4"/>
      <c r="G415" s="60"/>
      <c r="H415" s="102"/>
      <c r="I415" s="414"/>
      <c r="J415" s="600"/>
      <c r="K415" s="434" t="str">
        <f t="shared" si="60"/>
        <v xml:space="preserve"> </v>
      </c>
      <c r="L415" s="435"/>
      <c r="M415" s="355">
        <f t="shared" si="61"/>
        <v>0</v>
      </c>
      <c r="N415" s="144">
        <f t="shared" si="62"/>
        <v>0</v>
      </c>
      <c r="O415" s="144">
        <f t="shared" si="63"/>
        <v>0</v>
      </c>
      <c r="P415" s="563">
        <f t="shared" si="64"/>
        <v>0</v>
      </c>
      <c r="Q415" s="10"/>
      <c r="S415" s="49">
        <f t="shared" si="65"/>
        <v>0</v>
      </c>
      <c r="T415" s="49">
        <f t="shared" si="66"/>
        <v>0</v>
      </c>
      <c r="U415" s="49">
        <f t="shared" si="67"/>
        <v>0</v>
      </c>
    </row>
    <row r="416" spans="1:21" x14ac:dyDescent="0.2">
      <c r="A416" s="94">
        <f t="shared" si="58"/>
        <v>401</v>
      </c>
      <c r="B416" s="202">
        <f t="shared" si="59"/>
        <v>0</v>
      </c>
      <c r="C416" s="110"/>
      <c r="D416" s="181"/>
      <c r="E416" s="181"/>
      <c r="F416" s="4"/>
      <c r="G416" s="60"/>
      <c r="H416" s="102"/>
      <c r="I416" s="414"/>
      <c r="J416" s="600"/>
      <c r="K416" s="434" t="str">
        <f t="shared" si="60"/>
        <v xml:space="preserve"> </v>
      </c>
      <c r="L416" s="435"/>
      <c r="M416" s="355">
        <f t="shared" si="61"/>
        <v>0</v>
      </c>
      <c r="N416" s="144">
        <f t="shared" si="62"/>
        <v>0</v>
      </c>
      <c r="O416" s="144">
        <f t="shared" si="63"/>
        <v>0</v>
      </c>
      <c r="P416" s="563">
        <f t="shared" si="64"/>
        <v>0</v>
      </c>
      <c r="Q416" s="10"/>
      <c r="S416" s="49">
        <f t="shared" si="65"/>
        <v>0</v>
      </c>
      <c r="T416" s="49">
        <f t="shared" si="66"/>
        <v>0</v>
      </c>
      <c r="U416" s="49">
        <f t="shared" si="67"/>
        <v>0</v>
      </c>
    </row>
    <row r="417" spans="1:21" x14ac:dyDescent="0.2">
      <c r="A417" s="94">
        <f t="shared" si="58"/>
        <v>402</v>
      </c>
      <c r="B417" s="202">
        <f t="shared" si="59"/>
        <v>0</v>
      </c>
      <c r="C417" s="110"/>
      <c r="D417" s="181"/>
      <c r="E417" s="181"/>
      <c r="F417" s="4"/>
      <c r="G417" s="60"/>
      <c r="H417" s="102"/>
      <c r="I417" s="414"/>
      <c r="J417" s="600"/>
      <c r="K417" s="434" t="str">
        <f t="shared" si="60"/>
        <v xml:space="preserve"> </v>
      </c>
      <c r="L417" s="435"/>
      <c r="M417" s="355">
        <f t="shared" si="61"/>
        <v>0</v>
      </c>
      <c r="N417" s="144">
        <f t="shared" si="62"/>
        <v>0</v>
      </c>
      <c r="O417" s="144">
        <f t="shared" si="63"/>
        <v>0</v>
      </c>
      <c r="P417" s="563">
        <f t="shared" si="64"/>
        <v>0</v>
      </c>
      <c r="Q417" s="10"/>
      <c r="S417" s="49">
        <f t="shared" si="65"/>
        <v>0</v>
      </c>
      <c r="T417" s="49">
        <f t="shared" si="66"/>
        <v>0</v>
      </c>
      <c r="U417" s="49">
        <f t="shared" si="67"/>
        <v>0</v>
      </c>
    </row>
    <row r="418" spans="1:21" x14ac:dyDescent="0.2">
      <c r="A418" s="94">
        <f t="shared" si="58"/>
        <v>403</v>
      </c>
      <c r="B418" s="202">
        <f t="shared" si="59"/>
        <v>0</v>
      </c>
      <c r="C418" s="110"/>
      <c r="D418" s="181"/>
      <c r="E418" s="181"/>
      <c r="F418" s="4"/>
      <c r="G418" s="60"/>
      <c r="H418" s="102"/>
      <c r="I418" s="414"/>
      <c r="J418" s="600"/>
      <c r="K418" s="434" t="str">
        <f t="shared" si="60"/>
        <v xml:space="preserve"> </v>
      </c>
      <c r="L418" s="435"/>
      <c r="M418" s="355">
        <f t="shared" si="61"/>
        <v>0</v>
      </c>
      <c r="N418" s="144">
        <f t="shared" si="62"/>
        <v>0</v>
      </c>
      <c r="O418" s="144">
        <f t="shared" si="63"/>
        <v>0</v>
      </c>
      <c r="P418" s="563">
        <f t="shared" si="64"/>
        <v>0</v>
      </c>
      <c r="Q418" s="10"/>
      <c r="S418" s="49">
        <f t="shared" si="65"/>
        <v>0</v>
      </c>
      <c r="T418" s="49">
        <f t="shared" si="66"/>
        <v>0</v>
      </c>
      <c r="U418" s="49">
        <f t="shared" si="67"/>
        <v>0</v>
      </c>
    </row>
    <row r="419" spans="1:21" x14ac:dyDescent="0.2">
      <c r="A419" s="94">
        <f t="shared" si="58"/>
        <v>404</v>
      </c>
      <c r="B419" s="202">
        <f t="shared" si="59"/>
        <v>0</v>
      </c>
      <c r="C419" s="110"/>
      <c r="D419" s="181"/>
      <c r="E419" s="181"/>
      <c r="F419" s="4"/>
      <c r="G419" s="60"/>
      <c r="H419" s="102"/>
      <c r="I419" s="414"/>
      <c r="J419" s="600"/>
      <c r="K419" s="434" t="str">
        <f t="shared" si="60"/>
        <v xml:space="preserve"> </v>
      </c>
      <c r="L419" s="435"/>
      <c r="M419" s="355">
        <f t="shared" si="61"/>
        <v>0</v>
      </c>
      <c r="N419" s="144">
        <f t="shared" si="62"/>
        <v>0</v>
      </c>
      <c r="O419" s="144">
        <f t="shared" si="63"/>
        <v>0</v>
      </c>
      <c r="P419" s="563">
        <f t="shared" si="64"/>
        <v>0</v>
      </c>
      <c r="Q419" s="10"/>
      <c r="S419" s="49">
        <f t="shared" si="65"/>
        <v>0</v>
      </c>
      <c r="T419" s="49">
        <f t="shared" si="66"/>
        <v>0</v>
      </c>
      <c r="U419" s="49">
        <f t="shared" si="67"/>
        <v>0</v>
      </c>
    </row>
    <row r="420" spans="1:21" x14ac:dyDescent="0.2">
      <c r="A420" s="94">
        <f t="shared" si="58"/>
        <v>405</v>
      </c>
      <c r="B420" s="202">
        <f t="shared" si="59"/>
        <v>0</v>
      </c>
      <c r="C420" s="110"/>
      <c r="D420" s="181"/>
      <c r="E420" s="181"/>
      <c r="F420" s="4"/>
      <c r="G420" s="60"/>
      <c r="H420" s="102"/>
      <c r="I420" s="414"/>
      <c r="J420" s="600"/>
      <c r="K420" s="434" t="str">
        <f t="shared" si="60"/>
        <v xml:space="preserve"> </v>
      </c>
      <c r="L420" s="435"/>
      <c r="M420" s="355">
        <f t="shared" si="61"/>
        <v>0</v>
      </c>
      <c r="N420" s="144">
        <f t="shared" si="62"/>
        <v>0</v>
      </c>
      <c r="O420" s="144">
        <f t="shared" si="63"/>
        <v>0</v>
      </c>
      <c r="P420" s="563">
        <f t="shared" si="64"/>
        <v>0</v>
      </c>
      <c r="Q420" s="10"/>
      <c r="S420" s="49">
        <f t="shared" si="65"/>
        <v>0</v>
      </c>
      <c r="T420" s="49">
        <f t="shared" si="66"/>
        <v>0</v>
      </c>
      <c r="U420" s="49">
        <f t="shared" si="67"/>
        <v>0</v>
      </c>
    </row>
    <row r="421" spans="1:21" x14ac:dyDescent="0.2">
      <c r="A421" s="94">
        <f t="shared" si="58"/>
        <v>406</v>
      </c>
      <c r="B421" s="202">
        <f t="shared" si="59"/>
        <v>0</v>
      </c>
      <c r="C421" s="110"/>
      <c r="D421" s="181"/>
      <c r="E421" s="181"/>
      <c r="F421" s="4"/>
      <c r="G421" s="60"/>
      <c r="H421" s="102"/>
      <c r="I421" s="414"/>
      <c r="J421" s="600"/>
      <c r="K421" s="434" t="str">
        <f t="shared" si="60"/>
        <v xml:space="preserve"> </v>
      </c>
      <c r="L421" s="435"/>
      <c r="M421" s="355">
        <f t="shared" si="61"/>
        <v>0</v>
      </c>
      <c r="N421" s="144">
        <f t="shared" si="62"/>
        <v>0</v>
      </c>
      <c r="O421" s="144">
        <f t="shared" si="63"/>
        <v>0</v>
      </c>
      <c r="P421" s="563">
        <f t="shared" si="64"/>
        <v>0</v>
      </c>
      <c r="Q421" s="10"/>
      <c r="S421" s="49">
        <f t="shared" si="65"/>
        <v>0</v>
      </c>
      <c r="T421" s="49">
        <f t="shared" si="66"/>
        <v>0</v>
      </c>
      <c r="U421" s="49">
        <f t="shared" si="67"/>
        <v>0</v>
      </c>
    </row>
    <row r="422" spans="1:21" x14ac:dyDescent="0.2">
      <c r="A422" s="94">
        <f t="shared" si="58"/>
        <v>407</v>
      </c>
      <c r="B422" s="202">
        <f t="shared" si="59"/>
        <v>0</v>
      </c>
      <c r="C422" s="110"/>
      <c r="D422" s="181"/>
      <c r="E422" s="181"/>
      <c r="F422" s="4"/>
      <c r="G422" s="60"/>
      <c r="H422" s="102"/>
      <c r="I422" s="414"/>
      <c r="J422" s="600"/>
      <c r="K422" s="434" t="str">
        <f t="shared" si="60"/>
        <v xml:space="preserve"> </v>
      </c>
      <c r="L422" s="435"/>
      <c r="M422" s="355">
        <f t="shared" si="61"/>
        <v>0</v>
      </c>
      <c r="N422" s="144">
        <f t="shared" si="62"/>
        <v>0</v>
      </c>
      <c r="O422" s="144">
        <f t="shared" si="63"/>
        <v>0</v>
      </c>
      <c r="P422" s="563">
        <f t="shared" si="64"/>
        <v>0</v>
      </c>
      <c r="Q422" s="10"/>
      <c r="S422" s="49">
        <f t="shared" si="65"/>
        <v>0</v>
      </c>
      <c r="T422" s="49">
        <f t="shared" si="66"/>
        <v>0</v>
      </c>
      <c r="U422" s="49">
        <f t="shared" si="67"/>
        <v>0</v>
      </c>
    </row>
    <row r="423" spans="1:21" x14ac:dyDescent="0.2">
      <c r="A423" s="94">
        <f t="shared" si="58"/>
        <v>408</v>
      </c>
      <c r="B423" s="202">
        <f t="shared" si="59"/>
        <v>0</v>
      </c>
      <c r="C423" s="110"/>
      <c r="D423" s="181"/>
      <c r="E423" s="181"/>
      <c r="F423" s="4"/>
      <c r="G423" s="60"/>
      <c r="H423" s="102"/>
      <c r="I423" s="414"/>
      <c r="J423" s="600"/>
      <c r="K423" s="434" t="str">
        <f t="shared" si="60"/>
        <v xml:space="preserve"> </v>
      </c>
      <c r="L423" s="435"/>
      <c r="M423" s="355">
        <f t="shared" si="61"/>
        <v>0</v>
      </c>
      <c r="N423" s="144">
        <f t="shared" si="62"/>
        <v>0</v>
      </c>
      <c r="O423" s="144">
        <f t="shared" si="63"/>
        <v>0</v>
      </c>
      <c r="P423" s="563">
        <f t="shared" si="64"/>
        <v>0</v>
      </c>
      <c r="Q423" s="10"/>
      <c r="S423" s="49">
        <f t="shared" si="65"/>
        <v>0</v>
      </c>
      <c r="T423" s="49">
        <f t="shared" si="66"/>
        <v>0</v>
      </c>
      <c r="U423" s="49">
        <f t="shared" si="67"/>
        <v>0</v>
      </c>
    </row>
    <row r="424" spans="1:21" x14ac:dyDescent="0.2">
      <c r="A424" s="94">
        <f t="shared" si="58"/>
        <v>409</v>
      </c>
      <c r="B424" s="202">
        <f t="shared" si="59"/>
        <v>0</v>
      </c>
      <c r="C424" s="110"/>
      <c r="D424" s="181"/>
      <c r="E424" s="181"/>
      <c r="F424" s="4"/>
      <c r="G424" s="60"/>
      <c r="H424" s="102"/>
      <c r="I424" s="414"/>
      <c r="J424" s="600"/>
      <c r="K424" s="434" t="str">
        <f t="shared" si="60"/>
        <v xml:space="preserve"> </v>
      </c>
      <c r="L424" s="435"/>
      <c r="M424" s="355">
        <f t="shared" si="61"/>
        <v>0</v>
      </c>
      <c r="N424" s="144">
        <f t="shared" si="62"/>
        <v>0</v>
      </c>
      <c r="O424" s="144">
        <f t="shared" si="63"/>
        <v>0</v>
      </c>
      <c r="P424" s="563">
        <f t="shared" si="64"/>
        <v>0</v>
      </c>
      <c r="Q424" s="10"/>
      <c r="S424" s="49">
        <f t="shared" si="65"/>
        <v>0</v>
      </c>
      <c r="T424" s="49">
        <f t="shared" si="66"/>
        <v>0</v>
      </c>
      <c r="U424" s="49">
        <f t="shared" si="67"/>
        <v>0</v>
      </c>
    </row>
    <row r="425" spans="1:21" x14ac:dyDescent="0.2">
      <c r="A425" s="94">
        <f t="shared" si="58"/>
        <v>410</v>
      </c>
      <c r="B425" s="202">
        <f t="shared" si="59"/>
        <v>0</v>
      </c>
      <c r="C425" s="110"/>
      <c r="D425" s="181"/>
      <c r="E425" s="181"/>
      <c r="F425" s="4"/>
      <c r="G425" s="60"/>
      <c r="H425" s="102"/>
      <c r="I425" s="414"/>
      <c r="J425" s="600"/>
      <c r="K425" s="434" t="str">
        <f t="shared" si="60"/>
        <v xml:space="preserve"> </v>
      </c>
      <c r="L425" s="435"/>
      <c r="M425" s="355">
        <f t="shared" si="61"/>
        <v>0</v>
      </c>
      <c r="N425" s="144">
        <f t="shared" si="62"/>
        <v>0</v>
      </c>
      <c r="O425" s="144">
        <f t="shared" si="63"/>
        <v>0</v>
      </c>
      <c r="P425" s="563">
        <f t="shared" si="64"/>
        <v>0</v>
      </c>
      <c r="Q425" s="10"/>
      <c r="S425" s="49">
        <f t="shared" si="65"/>
        <v>0</v>
      </c>
      <c r="T425" s="49">
        <f t="shared" si="66"/>
        <v>0</v>
      </c>
      <c r="U425" s="49">
        <f t="shared" si="67"/>
        <v>0</v>
      </c>
    </row>
    <row r="426" spans="1:21" x14ac:dyDescent="0.2">
      <c r="A426" s="94">
        <f t="shared" si="58"/>
        <v>411</v>
      </c>
      <c r="B426" s="202">
        <f t="shared" si="59"/>
        <v>0</v>
      </c>
      <c r="C426" s="110"/>
      <c r="D426" s="181"/>
      <c r="E426" s="181"/>
      <c r="F426" s="4"/>
      <c r="G426" s="60"/>
      <c r="H426" s="102"/>
      <c r="I426" s="414"/>
      <c r="J426" s="600"/>
      <c r="K426" s="434" t="str">
        <f t="shared" si="60"/>
        <v xml:space="preserve"> </v>
      </c>
      <c r="L426" s="435"/>
      <c r="M426" s="355">
        <f t="shared" si="61"/>
        <v>0</v>
      </c>
      <c r="N426" s="144">
        <f t="shared" si="62"/>
        <v>0</v>
      </c>
      <c r="O426" s="144">
        <f t="shared" si="63"/>
        <v>0</v>
      </c>
      <c r="P426" s="563">
        <f t="shared" si="64"/>
        <v>0</v>
      </c>
      <c r="Q426" s="10"/>
      <c r="S426" s="49">
        <f t="shared" si="65"/>
        <v>0</v>
      </c>
      <c r="T426" s="49">
        <f t="shared" si="66"/>
        <v>0</v>
      </c>
      <c r="U426" s="49">
        <f t="shared" si="67"/>
        <v>0</v>
      </c>
    </row>
    <row r="427" spans="1:21" x14ac:dyDescent="0.2">
      <c r="A427" s="94">
        <f t="shared" si="58"/>
        <v>412</v>
      </c>
      <c r="B427" s="202">
        <f t="shared" si="59"/>
        <v>0</v>
      </c>
      <c r="C427" s="110"/>
      <c r="D427" s="181"/>
      <c r="E427" s="181"/>
      <c r="F427" s="4"/>
      <c r="G427" s="60"/>
      <c r="H427" s="102"/>
      <c r="I427" s="414"/>
      <c r="J427" s="600"/>
      <c r="K427" s="434" t="str">
        <f t="shared" si="60"/>
        <v xml:space="preserve"> </v>
      </c>
      <c r="L427" s="435"/>
      <c r="M427" s="355">
        <f t="shared" si="61"/>
        <v>0</v>
      </c>
      <c r="N427" s="144">
        <f t="shared" si="62"/>
        <v>0</v>
      </c>
      <c r="O427" s="144">
        <f t="shared" si="63"/>
        <v>0</v>
      </c>
      <c r="P427" s="563">
        <f t="shared" si="64"/>
        <v>0</v>
      </c>
      <c r="Q427" s="10"/>
      <c r="S427" s="49">
        <f t="shared" si="65"/>
        <v>0</v>
      </c>
      <c r="T427" s="49">
        <f t="shared" si="66"/>
        <v>0</v>
      </c>
      <c r="U427" s="49">
        <f t="shared" si="67"/>
        <v>0</v>
      </c>
    </row>
    <row r="428" spans="1:21" x14ac:dyDescent="0.2">
      <c r="A428" s="94">
        <f t="shared" si="58"/>
        <v>413</v>
      </c>
      <c r="B428" s="202">
        <f t="shared" si="59"/>
        <v>0</v>
      </c>
      <c r="C428" s="110"/>
      <c r="D428" s="181"/>
      <c r="E428" s="181"/>
      <c r="F428" s="4"/>
      <c r="G428" s="60"/>
      <c r="H428" s="102"/>
      <c r="I428" s="414"/>
      <c r="J428" s="600"/>
      <c r="K428" s="434" t="str">
        <f t="shared" si="60"/>
        <v xml:space="preserve"> </v>
      </c>
      <c r="L428" s="435"/>
      <c r="M428" s="355">
        <f t="shared" si="61"/>
        <v>0</v>
      </c>
      <c r="N428" s="144">
        <f t="shared" si="62"/>
        <v>0</v>
      </c>
      <c r="O428" s="144">
        <f t="shared" si="63"/>
        <v>0</v>
      </c>
      <c r="P428" s="563">
        <f t="shared" si="64"/>
        <v>0</v>
      </c>
      <c r="Q428" s="10"/>
      <c r="S428" s="49">
        <f t="shared" si="65"/>
        <v>0</v>
      </c>
      <c r="T428" s="49">
        <f t="shared" si="66"/>
        <v>0</v>
      </c>
      <c r="U428" s="49">
        <f t="shared" si="67"/>
        <v>0</v>
      </c>
    </row>
    <row r="429" spans="1:21" x14ac:dyDescent="0.2">
      <c r="A429" s="94">
        <f t="shared" si="58"/>
        <v>414</v>
      </c>
      <c r="B429" s="202">
        <f t="shared" si="59"/>
        <v>0</v>
      </c>
      <c r="C429" s="110"/>
      <c r="D429" s="181"/>
      <c r="E429" s="181"/>
      <c r="F429" s="4"/>
      <c r="G429" s="60"/>
      <c r="H429" s="102"/>
      <c r="I429" s="414"/>
      <c r="J429" s="600"/>
      <c r="K429" s="434" t="str">
        <f t="shared" si="60"/>
        <v xml:space="preserve"> </v>
      </c>
      <c r="L429" s="435"/>
      <c r="M429" s="355">
        <f t="shared" si="61"/>
        <v>0</v>
      </c>
      <c r="N429" s="144">
        <f t="shared" si="62"/>
        <v>0</v>
      </c>
      <c r="O429" s="144">
        <f t="shared" si="63"/>
        <v>0</v>
      </c>
      <c r="P429" s="563">
        <f t="shared" si="64"/>
        <v>0</v>
      </c>
      <c r="Q429" s="10"/>
      <c r="S429" s="49">
        <f t="shared" si="65"/>
        <v>0</v>
      </c>
      <c r="T429" s="49">
        <f t="shared" si="66"/>
        <v>0</v>
      </c>
      <c r="U429" s="49">
        <f t="shared" si="67"/>
        <v>0</v>
      </c>
    </row>
    <row r="430" spans="1:21" x14ac:dyDescent="0.2">
      <c r="A430" s="94">
        <f t="shared" si="58"/>
        <v>415</v>
      </c>
      <c r="B430" s="202">
        <f t="shared" si="59"/>
        <v>0</v>
      </c>
      <c r="C430" s="110"/>
      <c r="D430" s="181"/>
      <c r="E430" s="181"/>
      <c r="F430" s="4"/>
      <c r="G430" s="60"/>
      <c r="H430" s="102"/>
      <c r="I430" s="414"/>
      <c r="J430" s="600"/>
      <c r="K430" s="434" t="str">
        <f t="shared" si="60"/>
        <v xml:space="preserve"> </v>
      </c>
      <c r="L430" s="435"/>
      <c r="M430" s="355">
        <f t="shared" si="61"/>
        <v>0</v>
      </c>
      <c r="N430" s="144">
        <f t="shared" si="62"/>
        <v>0</v>
      </c>
      <c r="O430" s="144">
        <f t="shared" si="63"/>
        <v>0</v>
      </c>
      <c r="P430" s="563">
        <f t="shared" si="64"/>
        <v>0</v>
      </c>
      <c r="Q430" s="10"/>
      <c r="S430" s="49">
        <f t="shared" si="65"/>
        <v>0</v>
      </c>
      <c r="T430" s="49">
        <f t="shared" si="66"/>
        <v>0</v>
      </c>
      <c r="U430" s="49">
        <f t="shared" si="67"/>
        <v>0</v>
      </c>
    </row>
    <row r="431" spans="1:21" x14ac:dyDescent="0.2">
      <c r="A431" s="94">
        <f t="shared" si="58"/>
        <v>416</v>
      </c>
      <c r="B431" s="202">
        <f t="shared" si="59"/>
        <v>0</v>
      </c>
      <c r="C431" s="110"/>
      <c r="D431" s="181"/>
      <c r="E431" s="181"/>
      <c r="F431" s="4"/>
      <c r="G431" s="60"/>
      <c r="H431" s="102"/>
      <c r="I431" s="414"/>
      <c r="J431" s="600"/>
      <c r="K431" s="434" t="str">
        <f t="shared" si="60"/>
        <v xml:space="preserve"> </v>
      </c>
      <c r="L431" s="435"/>
      <c r="M431" s="355">
        <f t="shared" si="61"/>
        <v>0</v>
      </c>
      <c r="N431" s="144">
        <f t="shared" si="62"/>
        <v>0</v>
      </c>
      <c r="O431" s="144">
        <f t="shared" si="63"/>
        <v>0</v>
      </c>
      <c r="P431" s="563">
        <f t="shared" si="64"/>
        <v>0</v>
      </c>
      <c r="Q431" s="10"/>
      <c r="S431" s="49">
        <f t="shared" si="65"/>
        <v>0</v>
      </c>
      <c r="T431" s="49">
        <f t="shared" si="66"/>
        <v>0</v>
      </c>
      <c r="U431" s="49">
        <f t="shared" si="67"/>
        <v>0</v>
      </c>
    </row>
    <row r="432" spans="1:21" x14ac:dyDescent="0.2">
      <c r="A432" s="94">
        <f t="shared" si="58"/>
        <v>417</v>
      </c>
      <c r="B432" s="202">
        <f t="shared" si="59"/>
        <v>0</v>
      </c>
      <c r="C432" s="110"/>
      <c r="D432" s="181"/>
      <c r="E432" s="181"/>
      <c r="F432" s="4"/>
      <c r="G432" s="60"/>
      <c r="H432" s="102"/>
      <c r="I432" s="414"/>
      <c r="J432" s="600"/>
      <c r="K432" s="434" t="str">
        <f t="shared" si="60"/>
        <v xml:space="preserve"> </v>
      </c>
      <c r="L432" s="435"/>
      <c r="M432" s="355">
        <f t="shared" si="61"/>
        <v>0</v>
      </c>
      <c r="N432" s="144">
        <f t="shared" si="62"/>
        <v>0</v>
      </c>
      <c r="O432" s="144">
        <f t="shared" si="63"/>
        <v>0</v>
      </c>
      <c r="P432" s="563">
        <f t="shared" si="64"/>
        <v>0</v>
      </c>
      <c r="Q432" s="10"/>
      <c r="S432" s="49">
        <f t="shared" si="65"/>
        <v>0</v>
      </c>
      <c r="T432" s="49">
        <f t="shared" si="66"/>
        <v>0</v>
      </c>
      <c r="U432" s="49">
        <f t="shared" si="67"/>
        <v>0</v>
      </c>
    </row>
    <row r="433" spans="1:21" x14ac:dyDescent="0.2">
      <c r="A433" s="94">
        <f t="shared" si="58"/>
        <v>418</v>
      </c>
      <c r="B433" s="202">
        <f t="shared" si="59"/>
        <v>0</v>
      </c>
      <c r="C433" s="110"/>
      <c r="D433" s="181"/>
      <c r="E433" s="181"/>
      <c r="F433" s="4"/>
      <c r="G433" s="60"/>
      <c r="H433" s="102"/>
      <c r="I433" s="414"/>
      <c r="J433" s="600"/>
      <c r="K433" s="434" t="str">
        <f t="shared" si="60"/>
        <v xml:space="preserve"> </v>
      </c>
      <c r="L433" s="435"/>
      <c r="M433" s="355">
        <f t="shared" si="61"/>
        <v>0</v>
      </c>
      <c r="N433" s="144">
        <f t="shared" si="62"/>
        <v>0</v>
      </c>
      <c r="O433" s="144">
        <f t="shared" si="63"/>
        <v>0</v>
      </c>
      <c r="P433" s="563">
        <f t="shared" si="64"/>
        <v>0</v>
      </c>
      <c r="Q433" s="10"/>
      <c r="S433" s="49">
        <f t="shared" si="65"/>
        <v>0</v>
      </c>
      <c r="T433" s="49">
        <f t="shared" si="66"/>
        <v>0</v>
      </c>
      <c r="U433" s="49">
        <f t="shared" si="67"/>
        <v>0</v>
      </c>
    </row>
    <row r="434" spans="1:21" x14ac:dyDescent="0.2">
      <c r="A434" s="94">
        <f t="shared" si="58"/>
        <v>419</v>
      </c>
      <c r="B434" s="202">
        <f t="shared" si="59"/>
        <v>0</v>
      </c>
      <c r="C434" s="110"/>
      <c r="D434" s="181"/>
      <c r="E434" s="181"/>
      <c r="F434" s="4"/>
      <c r="G434" s="60"/>
      <c r="H434" s="102"/>
      <c r="I434" s="414"/>
      <c r="J434" s="600"/>
      <c r="K434" s="434" t="str">
        <f t="shared" si="60"/>
        <v xml:space="preserve"> </v>
      </c>
      <c r="L434" s="435"/>
      <c r="M434" s="355">
        <f t="shared" si="61"/>
        <v>0</v>
      </c>
      <c r="N434" s="144">
        <f t="shared" si="62"/>
        <v>0</v>
      </c>
      <c r="O434" s="144">
        <f t="shared" si="63"/>
        <v>0</v>
      </c>
      <c r="P434" s="563">
        <f t="shared" si="64"/>
        <v>0</v>
      </c>
      <c r="Q434" s="10"/>
      <c r="S434" s="49">
        <f t="shared" si="65"/>
        <v>0</v>
      </c>
      <c r="T434" s="49">
        <f t="shared" si="66"/>
        <v>0</v>
      </c>
      <c r="U434" s="49">
        <f t="shared" si="67"/>
        <v>0</v>
      </c>
    </row>
    <row r="435" spans="1:21" x14ac:dyDescent="0.2">
      <c r="A435" s="94">
        <f t="shared" si="58"/>
        <v>420</v>
      </c>
      <c r="B435" s="202">
        <f t="shared" si="59"/>
        <v>0</v>
      </c>
      <c r="C435" s="110"/>
      <c r="D435" s="181"/>
      <c r="E435" s="181"/>
      <c r="F435" s="4"/>
      <c r="G435" s="60"/>
      <c r="H435" s="102"/>
      <c r="I435" s="414"/>
      <c r="J435" s="600"/>
      <c r="K435" s="434" t="str">
        <f t="shared" si="60"/>
        <v xml:space="preserve"> </v>
      </c>
      <c r="L435" s="435"/>
      <c r="M435" s="355">
        <f t="shared" si="61"/>
        <v>0</v>
      </c>
      <c r="N435" s="144">
        <f t="shared" si="62"/>
        <v>0</v>
      </c>
      <c r="O435" s="144">
        <f t="shared" si="63"/>
        <v>0</v>
      </c>
      <c r="P435" s="563">
        <f t="shared" si="64"/>
        <v>0</v>
      </c>
      <c r="Q435" s="10"/>
      <c r="S435" s="49">
        <f t="shared" si="65"/>
        <v>0</v>
      </c>
      <c r="T435" s="49">
        <f t="shared" si="66"/>
        <v>0</v>
      </c>
      <c r="U435" s="49">
        <f t="shared" si="67"/>
        <v>0</v>
      </c>
    </row>
    <row r="436" spans="1:21" x14ac:dyDescent="0.2">
      <c r="A436" s="94">
        <f t="shared" si="58"/>
        <v>421</v>
      </c>
      <c r="B436" s="202">
        <f t="shared" si="59"/>
        <v>0</v>
      </c>
      <c r="C436" s="110"/>
      <c r="D436" s="181"/>
      <c r="E436" s="181"/>
      <c r="F436" s="4"/>
      <c r="G436" s="60"/>
      <c r="H436" s="102"/>
      <c r="I436" s="414"/>
      <c r="J436" s="600"/>
      <c r="K436" s="434" t="str">
        <f t="shared" si="60"/>
        <v xml:space="preserve"> </v>
      </c>
      <c r="L436" s="435"/>
      <c r="M436" s="355">
        <f t="shared" si="61"/>
        <v>0</v>
      </c>
      <c r="N436" s="144">
        <f t="shared" si="62"/>
        <v>0</v>
      </c>
      <c r="O436" s="144">
        <f t="shared" si="63"/>
        <v>0</v>
      </c>
      <c r="P436" s="563">
        <f t="shared" si="64"/>
        <v>0</v>
      </c>
      <c r="Q436" s="10"/>
      <c r="S436" s="49">
        <f t="shared" si="65"/>
        <v>0</v>
      </c>
      <c r="T436" s="49">
        <f t="shared" si="66"/>
        <v>0</v>
      </c>
      <c r="U436" s="49">
        <f t="shared" si="67"/>
        <v>0</v>
      </c>
    </row>
    <row r="437" spans="1:21" x14ac:dyDescent="0.2">
      <c r="A437" s="94">
        <f t="shared" si="58"/>
        <v>422</v>
      </c>
      <c r="B437" s="202">
        <f t="shared" si="59"/>
        <v>0</v>
      </c>
      <c r="C437" s="110"/>
      <c r="D437" s="181"/>
      <c r="E437" s="181"/>
      <c r="F437" s="4"/>
      <c r="G437" s="60"/>
      <c r="H437" s="102"/>
      <c r="I437" s="414"/>
      <c r="J437" s="600"/>
      <c r="K437" s="434" t="str">
        <f t="shared" si="60"/>
        <v xml:space="preserve"> </v>
      </c>
      <c r="L437" s="435"/>
      <c r="M437" s="355">
        <f t="shared" si="61"/>
        <v>0</v>
      </c>
      <c r="N437" s="144">
        <f t="shared" si="62"/>
        <v>0</v>
      </c>
      <c r="O437" s="144">
        <f t="shared" si="63"/>
        <v>0</v>
      </c>
      <c r="P437" s="563">
        <f t="shared" si="64"/>
        <v>0</v>
      </c>
      <c r="Q437" s="10"/>
      <c r="S437" s="49">
        <f t="shared" si="65"/>
        <v>0</v>
      </c>
      <c r="T437" s="49">
        <f t="shared" si="66"/>
        <v>0</v>
      </c>
      <c r="U437" s="49">
        <f t="shared" si="67"/>
        <v>0</v>
      </c>
    </row>
    <row r="438" spans="1:21" x14ac:dyDescent="0.2">
      <c r="A438" s="94">
        <f t="shared" si="58"/>
        <v>423</v>
      </c>
      <c r="B438" s="202">
        <f t="shared" si="59"/>
        <v>0</v>
      </c>
      <c r="C438" s="110"/>
      <c r="D438" s="181"/>
      <c r="E438" s="181"/>
      <c r="F438" s="4"/>
      <c r="G438" s="60"/>
      <c r="H438" s="102"/>
      <c r="I438" s="414"/>
      <c r="J438" s="600"/>
      <c r="K438" s="434" t="str">
        <f t="shared" si="60"/>
        <v xml:space="preserve"> </v>
      </c>
      <c r="L438" s="435"/>
      <c r="M438" s="355">
        <f t="shared" si="61"/>
        <v>0</v>
      </c>
      <c r="N438" s="144">
        <f t="shared" si="62"/>
        <v>0</v>
      </c>
      <c r="O438" s="144">
        <f t="shared" si="63"/>
        <v>0</v>
      </c>
      <c r="P438" s="563">
        <f t="shared" si="64"/>
        <v>0</v>
      </c>
      <c r="Q438" s="10"/>
      <c r="S438" s="49">
        <f t="shared" si="65"/>
        <v>0</v>
      </c>
      <c r="T438" s="49">
        <f t="shared" si="66"/>
        <v>0</v>
      </c>
      <c r="U438" s="49">
        <f t="shared" si="67"/>
        <v>0</v>
      </c>
    </row>
    <row r="439" spans="1:21" x14ac:dyDescent="0.2">
      <c r="A439" s="94">
        <f t="shared" si="58"/>
        <v>424</v>
      </c>
      <c r="B439" s="202">
        <f t="shared" si="59"/>
        <v>0</v>
      </c>
      <c r="C439" s="110"/>
      <c r="D439" s="181"/>
      <c r="E439" s="181"/>
      <c r="F439" s="4"/>
      <c r="G439" s="60"/>
      <c r="H439" s="102"/>
      <c r="I439" s="414"/>
      <c r="J439" s="600"/>
      <c r="K439" s="434" t="str">
        <f t="shared" si="60"/>
        <v xml:space="preserve"> </v>
      </c>
      <c r="L439" s="435"/>
      <c r="M439" s="355">
        <f t="shared" si="61"/>
        <v>0</v>
      </c>
      <c r="N439" s="144">
        <f t="shared" si="62"/>
        <v>0</v>
      </c>
      <c r="O439" s="144">
        <f t="shared" si="63"/>
        <v>0</v>
      </c>
      <c r="P439" s="563">
        <f t="shared" si="64"/>
        <v>0</v>
      </c>
      <c r="Q439" s="10"/>
      <c r="S439" s="49">
        <f t="shared" si="65"/>
        <v>0</v>
      </c>
      <c r="T439" s="49">
        <f t="shared" si="66"/>
        <v>0</v>
      </c>
      <c r="U439" s="49">
        <f t="shared" si="67"/>
        <v>0</v>
      </c>
    </row>
    <row r="440" spans="1:21" x14ac:dyDescent="0.2">
      <c r="A440" s="94">
        <f t="shared" si="58"/>
        <v>425</v>
      </c>
      <c r="B440" s="202">
        <f t="shared" si="59"/>
        <v>0</v>
      </c>
      <c r="C440" s="110"/>
      <c r="D440" s="181"/>
      <c r="E440" s="181"/>
      <c r="F440" s="4"/>
      <c r="G440" s="60"/>
      <c r="H440" s="102"/>
      <c r="I440" s="414"/>
      <c r="J440" s="600"/>
      <c r="K440" s="434" t="str">
        <f t="shared" si="60"/>
        <v xml:space="preserve"> </v>
      </c>
      <c r="L440" s="435"/>
      <c r="M440" s="355">
        <f t="shared" si="61"/>
        <v>0</v>
      </c>
      <c r="N440" s="144">
        <f t="shared" si="62"/>
        <v>0</v>
      </c>
      <c r="O440" s="144">
        <f t="shared" si="63"/>
        <v>0</v>
      </c>
      <c r="P440" s="563">
        <f t="shared" si="64"/>
        <v>0</v>
      </c>
      <c r="Q440" s="10"/>
      <c r="S440" s="49">
        <f t="shared" si="65"/>
        <v>0</v>
      </c>
      <c r="T440" s="49">
        <f t="shared" si="66"/>
        <v>0</v>
      </c>
      <c r="U440" s="49">
        <f t="shared" si="67"/>
        <v>0</v>
      </c>
    </row>
    <row r="441" spans="1:21" x14ac:dyDescent="0.2">
      <c r="A441" s="94">
        <f t="shared" si="58"/>
        <v>426</v>
      </c>
      <c r="B441" s="202">
        <f t="shared" si="59"/>
        <v>0</v>
      </c>
      <c r="C441" s="110"/>
      <c r="D441" s="181"/>
      <c r="E441" s="181"/>
      <c r="F441" s="4"/>
      <c r="G441" s="60"/>
      <c r="H441" s="102"/>
      <c r="I441" s="414"/>
      <c r="J441" s="600"/>
      <c r="K441" s="434" t="str">
        <f t="shared" si="60"/>
        <v xml:space="preserve"> </v>
      </c>
      <c r="L441" s="435"/>
      <c r="M441" s="355">
        <f t="shared" si="61"/>
        <v>0</v>
      </c>
      <c r="N441" s="144">
        <f t="shared" si="62"/>
        <v>0</v>
      </c>
      <c r="O441" s="144">
        <f t="shared" si="63"/>
        <v>0</v>
      </c>
      <c r="P441" s="563">
        <f t="shared" si="64"/>
        <v>0</v>
      </c>
      <c r="Q441" s="10"/>
      <c r="S441" s="49">
        <f t="shared" si="65"/>
        <v>0</v>
      </c>
      <c r="T441" s="49">
        <f t="shared" si="66"/>
        <v>0</v>
      </c>
      <c r="U441" s="49">
        <f t="shared" si="67"/>
        <v>0</v>
      </c>
    </row>
    <row r="442" spans="1:21" x14ac:dyDescent="0.2">
      <c r="A442" s="94">
        <f t="shared" si="58"/>
        <v>427</v>
      </c>
      <c r="B442" s="202">
        <f t="shared" si="59"/>
        <v>0</v>
      </c>
      <c r="C442" s="110"/>
      <c r="D442" s="181"/>
      <c r="E442" s="181"/>
      <c r="F442" s="4"/>
      <c r="G442" s="60"/>
      <c r="H442" s="102"/>
      <c r="I442" s="414"/>
      <c r="J442" s="600"/>
      <c r="K442" s="434" t="str">
        <f t="shared" si="60"/>
        <v xml:space="preserve"> </v>
      </c>
      <c r="L442" s="435"/>
      <c r="M442" s="355">
        <f t="shared" si="61"/>
        <v>0</v>
      </c>
      <c r="N442" s="144">
        <f t="shared" si="62"/>
        <v>0</v>
      </c>
      <c r="O442" s="144">
        <f t="shared" si="63"/>
        <v>0</v>
      </c>
      <c r="P442" s="563">
        <f t="shared" si="64"/>
        <v>0</v>
      </c>
      <c r="Q442" s="10"/>
      <c r="S442" s="49">
        <f t="shared" si="65"/>
        <v>0</v>
      </c>
      <c r="T442" s="49">
        <f t="shared" si="66"/>
        <v>0</v>
      </c>
      <c r="U442" s="49">
        <f t="shared" si="67"/>
        <v>0</v>
      </c>
    </row>
    <row r="443" spans="1:21" x14ac:dyDescent="0.2">
      <c r="A443" s="94">
        <f t="shared" si="58"/>
        <v>428</v>
      </c>
      <c r="B443" s="202">
        <f t="shared" si="59"/>
        <v>0</v>
      </c>
      <c r="C443" s="110"/>
      <c r="D443" s="181"/>
      <c r="E443" s="181"/>
      <c r="F443" s="4"/>
      <c r="G443" s="60"/>
      <c r="H443" s="102"/>
      <c r="I443" s="414"/>
      <c r="J443" s="600"/>
      <c r="K443" s="434" t="str">
        <f t="shared" si="60"/>
        <v xml:space="preserve"> </v>
      </c>
      <c r="L443" s="435"/>
      <c r="M443" s="355">
        <f t="shared" si="61"/>
        <v>0</v>
      </c>
      <c r="N443" s="144">
        <f t="shared" si="62"/>
        <v>0</v>
      </c>
      <c r="O443" s="144">
        <f t="shared" si="63"/>
        <v>0</v>
      </c>
      <c r="P443" s="563">
        <f t="shared" si="64"/>
        <v>0</v>
      </c>
      <c r="Q443" s="10"/>
      <c r="S443" s="49">
        <f t="shared" si="65"/>
        <v>0</v>
      </c>
      <c r="T443" s="49">
        <f t="shared" si="66"/>
        <v>0</v>
      </c>
      <c r="U443" s="49">
        <f t="shared" si="67"/>
        <v>0</v>
      </c>
    </row>
    <row r="444" spans="1:21" x14ac:dyDescent="0.2">
      <c r="A444" s="94">
        <f t="shared" si="58"/>
        <v>429</v>
      </c>
      <c r="B444" s="202">
        <f t="shared" si="59"/>
        <v>0</v>
      </c>
      <c r="C444" s="110"/>
      <c r="D444" s="181"/>
      <c r="E444" s="181"/>
      <c r="F444" s="4"/>
      <c r="G444" s="60"/>
      <c r="H444" s="102"/>
      <c r="I444" s="414"/>
      <c r="J444" s="600"/>
      <c r="K444" s="434" t="str">
        <f t="shared" si="60"/>
        <v xml:space="preserve"> </v>
      </c>
      <c r="L444" s="435"/>
      <c r="M444" s="355">
        <f t="shared" si="61"/>
        <v>0</v>
      </c>
      <c r="N444" s="144">
        <f t="shared" si="62"/>
        <v>0</v>
      </c>
      <c r="O444" s="144">
        <f t="shared" si="63"/>
        <v>0</v>
      </c>
      <c r="P444" s="563">
        <f t="shared" si="64"/>
        <v>0</v>
      </c>
      <c r="Q444" s="10"/>
      <c r="S444" s="49">
        <f t="shared" si="65"/>
        <v>0</v>
      </c>
      <c r="T444" s="49">
        <f t="shared" si="66"/>
        <v>0</v>
      </c>
      <c r="U444" s="49">
        <f t="shared" si="67"/>
        <v>0</v>
      </c>
    </row>
    <row r="445" spans="1:21" x14ac:dyDescent="0.2">
      <c r="A445" s="94">
        <f t="shared" si="58"/>
        <v>430</v>
      </c>
      <c r="B445" s="202">
        <f t="shared" si="59"/>
        <v>0</v>
      </c>
      <c r="C445" s="110"/>
      <c r="D445" s="181"/>
      <c r="E445" s="181"/>
      <c r="F445" s="4"/>
      <c r="G445" s="60"/>
      <c r="H445" s="102"/>
      <c r="I445" s="414"/>
      <c r="J445" s="600"/>
      <c r="K445" s="434" t="str">
        <f t="shared" si="60"/>
        <v xml:space="preserve"> </v>
      </c>
      <c r="L445" s="435"/>
      <c r="M445" s="355">
        <f t="shared" si="61"/>
        <v>0</v>
      </c>
      <c r="N445" s="144">
        <f t="shared" si="62"/>
        <v>0</v>
      </c>
      <c r="O445" s="144">
        <f t="shared" si="63"/>
        <v>0</v>
      </c>
      <c r="P445" s="563">
        <f t="shared" si="64"/>
        <v>0</v>
      </c>
      <c r="Q445" s="10"/>
      <c r="S445" s="49">
        <f t="shared" si="65"/>
        <v>0</v>
      </c>
      <c r="T445" s="49">
        <f t="shared" si="66"/>
        <v>0</v>
      </c>
      <c r="U445" s="49">
        <f t="shared" si="67"/>
        <v>0</v>
      </c>
    </row>
    <row r="446" spans="1:21" x14ac:dyDescent="0.2">
      <c r="A446" s="94">
        <f t="shared" si="58"/>
        <v>431</v>
      </c>
      <c r="B446" s="202">
        <f t="shared" si="59"/>
        <v>0</v>
      </c>
      <c r="C446" s="110"/>
      <c r="D446" s="181"/>
      <c r="E446" s="181"/>
      <c r="F446" s="4"/>
      <c r="G446" s="60"/>
      <c r="H446" s="102"/>
      <c r="I446" s="414"/>
      <c r="J446" s="600"/>
      <c r="K446" s="434" t="str">
        <f t="shared" si="60"/>
        <v xml:space="preserve"> </v>
      </c>
      <c r="L446" s="435"/>
      <c r="M446" s="355">
        <f t="shared" si="61"/>
        <v>0</v>
      </c>
      <c r="N446" s="144">
        <f t="shared" si="62"/>
        <v>0</v>
      </c>
      <c r="O446" s="144">
        <f t="shared" si="63"/>
        <v>0</v>
      </c>
      <c r="P446" s="563">
        <f t="shared" si="64"/>
        <v>0</v>
      </c>
      <c r="Q446" s="10"/>
      <c r="S446" s="49">
        <f t="shared" si="65"/>
        <v>0</v>
      </c>
      <c r="T446" s="49">
        <f t="shared" si="66"/>
        <v>0</v>
      </c>
      <c r="U446" s="49">
        <f t="shared" si="67"/>
        <v>0</v>
      </c>
    </row>
    <row r="447" spans="1:21" x14ac:dyDescent="0.2">
      <c r="A447" s="94">
        <f t="shared" si="58"/>
        <v>432</v>
      </c>
      <c r="B447" s="202">
        <f t="shared" si="59"/>
        <v>0</v>
      </c>
      <c r="C447" s="110"/>
      <c r="D447" s="181"/>
      <c r="E447" s="181"/>
      <c r="F447" s="4"/>
      <c r="G447" s="60"/>
      <c r="H447" s="102"/>
      <c r="I447" s="414"/>
      <c r="J447" s="600"/>
      <c r="K447" s="434" t="str">
        <f t="shared" si="60"/>
        <v xml:space="preserve"> </v>
      </c>
      <c r="L447" s="435"/>
      <c r="M447" s="355">
        <f t="shared" si="61"/>
        <v>0</v>
      </c>
      <c r="N447" s="144">
        <f t="shared" si="62"/>
        <v>0</v>
      </c>
      <c r="O447" s="144">
        <f t="shared" si="63"/>
        <v>0</v>
      </c>
      <c r="P447" s="563">
        <f t="shared" si="64"/>
        <v>0</v>
      </c>
      <c r="Q447" s="10"/>
      <c r="S447" s="49">
        <f t="shared" si="65"/>
        <v>0</v>
      </c>
      <c r="T447" s="49">
        <f t="shared" si="66"/>
        <v>0</v>
      </c>
      <c r="U447" s="49">
        <f t="shared" si="67"/>
        <v>0</v>
      </c>
    </row>
    <row r="448" spans="1:21" x14ac:dyDescent="0.2">
      <c r="A448" s="94">
        <f t="shared" si="58"/>
        <v>433</v>
      </c>
      <c r="B448" s="202">
        <f t="shared" si="59"/>
        <v>0</v>
      </c>
      <c r="C448" s="110"/>
      <c r="D448" s="181"/>
      <c r="E448" s="181"/>
      <c r="F448" s="4"/>
      <c r="G448" s="60"/>
      <c r="H448" s="102"/>
      <c r="I448" s="414"/>
      <c r="J448" s="600"/>
      <c r="K448" s="434" t="str">
        <f t="shared" si="60"/>
        <v xml:space="preserve"> </v>
      </c>
      <c r="L448" s="435"/>
      <c r="M448" s="355">
        <f t="shared" si="61"/>
        <v>0</v>
      </c>
      <c r="N448" s="144">
        <f t="shared" si="62"/>
        <v>0</v>
      </c>
      <c r="O448" s="144">
        <f t="shared" si="63"/>
        <v>0</v>
      </c>
      <c r="P448" s="563">
        <f t="shared" si="64"/>
        <v>0</v>
      </c>
      <c r="Q448" s="10"/>
      <c r="S448" s="49">
        <f t="shared" si="65"/>
        <v>0</v>
      </c>
      <c r="T448" s="49">
        <f t="shared" si="66"/>
        <v>0</v>
      </c>
      <c r="U448" s="49">
        <f t="shared" si="67"/>
        <v>0</v>
      </c>
    </row>
    <row r="449" spans="1:21" x14ac:dyDescent="0.2">
      <c r="A449" s="94">
        <f t="shared" si="58"/>
        <v>434</v>
      </c>
      <c r="B449" s="202">
        <f t="shared" si="59"/>
        <v>0</v>
      </c>
      <c r="C449" s="110"/>
      <c r="D449" s="181"/>
      <c r="E449" s="181"/>
      <c r="F449" s="4"/>
      <c r="G449" s="60"/>
      <c r="H449" s="102"/>
      <c r="I449" s="414"/>
      <c r="J449" s="600"/>
      <c r="K449" s="434" t="str">
        <f t="shared" si="60"/>
        <v xml:space="preserve"> </v>
      </c>
      <c r="L449" s="435"/>
      <c r="M449" s="355">
        <f t="shared" si="61"/>
        <v>0</v>
      </c>
      <c r="N449" s="144">
        <f t="shared" si="62"/>
        <v>0</v>
      </c>
      <c r="O449" s="144">
        <f t="shared" si="63"/>
        <v>0</v>
      </c>
      <c r="P449" s="563">
        <f t="shared" si="64"/>
        <v>0</v>
      </c>
      <c r="Q449" s="10"/>
      <c r="S449" s="49">
        <f t="shared" si="65"/>
        <v>0</v>
      </c>
      <c r="T449" s="49">
        <f t="shared" si="66"/>
        <v>0</v>
      </c>
      <c r="U449" s="49">
        <f t="shared" si="67"/>
        <v>0</v>
      </c>
    </row>
    <row r="450" spans="1:21" x14ac:dyDescent="0.2">
      <c r="A450" s="94">
        <f t="shared" si="58"/>
        <v>435</v>
      </c>
      <c r="B450" s="202">
        <f t="shared" si="59"/>
        <v>0</v>
      </c>
      <c r="C450" s="110"/>
      <c r="D450" s="181"/>
      <c r="E450" s="181"/>
      <c r="F450" s="4"/>
      <c r="G450" s="60"/>
      <c r="H450" s="102"/>
      <c r="I450" s="414"/>
      <c r="J450" s="600"/>
      <c r="K450" s="434" t="str">
        <f t="shared" si="60"/>
        <v xml:space="preserve"> </v>
      </c>
      <c r="L450" s="435"/>
      <c r="M450" s="355">
        <f t="shared" si="61"/>
        <v>0</v>
      </c>
      <c r="N450" s="144">
        <f t="shared" si="62"/>
        <v>0</v>
      </c>
      <c r="O450" s="144">
        <f t="shared" si="63"/>
        <v>0</v>
      </c>
      <c r="P450" s="563">
        <f t="shared" si="64"/>
        <v>0</v>
      </c>
      <c r="Q450" s="10"/>
      <c r="S450" s="49">
        <f t="shared" si="65"/>
        <v>0</v>
      </c>
      <c r="T450" s="49">
        <f t="shared" si="66"/>
        <v>0</v>
      </c>
      <c r="U450" s="49">
        <f t="shared" si="67"/>
        <v>0</v>
      </c>
    </row>
    <row r="451" spans="1:21" x14ac:dyDescent="0.2">
      <c r="A451" s="94">
        <f t="shared" si="58"/>
        <v>436</v>
      </c>
      <c r="B451" s="202">
        <f t="shared" si="59"/>
        <v>0</v>
      </c>
      <c r="C451" s="110"/>
      <c r="D451" s="181"/>
      <c r="E451" s="181"/>
      <c r="F451" s="4"/>
      <c r="G451" s="60"/>
      <c r="H451" s="102"/>
      <c r="I451" s="414"/>
      <c r="J451" s="600"/>
      <c r="K451" s="434" t="str">
        <f t="shared" si="60"/>
        <v xml:space="preserve"> </v>
      </c>
      <c r="L451" s="435"/>
      <c r="M451" s="355">
        <f t="shared" si="61"/>
        <v>0</v>
      </c>
      <c r="N451" s="144">
        <f t="shared" si="62"/>
        <v>0</v>
      </c>
      <c r="O451" s="144">
        <f t="shared" si="63"/>
        <v>0</v>
      </c>
      <c r="P451" s="563">
        <f t="shared" si="64"/>
        <v>0</v>
      </c>
      <c r="Q451" s="10"/>
      <c r="S451" s="49">
        <f t="shared" si="65"/>
        <v>0</v>
      </c>
      <c r="T451" s="49">
        <f t="shared" si="66"/>
        <v>0</v>
      </c>
      <c r="U451" s="49">
        <f t="shared" si="67"/>
        <v>0</v>
      </c>
    </row>
    <row r="452" spans="1:21" x14ac:dyDescent="0.2">
      <c r="A452" s="94">
        <f t="shared" si="58"/>
        <v>437</v>
      </c>
      <c r="B452" s="202">
        <f t="shared" si="59"/>
        <v>0</v>
      </c>
      <c r="C452" s="110"/>
      <c r="D452" s="181"/>
      <c r="E452" s="181"/>
      <c r="F452" s="4"/>
      <c r="G452" s="60"/>
      <c r="H452" s="102"/>
      <c r="I452" s="414"/>
      <c r="J452" s="600"/>
      <c r="K452" s="434" t="str">
        <f t="shared" si="60"/>
        <v xml:space="preserve"> </v>
      </c>
      <c r="L452" s="435"/>
      <c r="M452" s="355">
        <f t="shared" si="61"/>
        <v>0</v>
      </c>
      <c r="N452" s="144">
        <f t="shared" si="62"/>
        <v>0</v>
      </c>
      <c r="O452" s="144">
        <f t="shared" si="63"/>
        <v>0</v>
      </c>
      <c r="P452" s="563">
        <f t="shared" si="64"/>
        <v>0</v>
      </c>
      <c r="Q452" s="10"/>
      <c r="S452" s="49">
        <f t="shared" si="65"/>
        <v>0</v>
      </c>
      <c r="T452" s="49">
        <f t="shared" si="66"/>
        <v>0</v>
      </c>
      <c r="U452" s="49">
        <f t="shared" si="67"/>
        <v>0</v>
      </c>
    </row>
    <row r="453" spans="1:21" x14ac:dyDescent="0.2">
      <c r="A453" s="94">
        <f t="shared" si="58"/>
        <v>438</v>
      </c>
      <c r="B453" s="202">
        <f t="shared" si="59"/>
        <v>0</v>
      </c>
      <c r="C453" s="110"/>
      <c r="D453" s="181"/>
      <c r="E453" s="181"/>
      <c r="F453" s="4"/>
      <c r="G453" s="60"/>
      <c r="H453" s="102"/>
      <c r="I453" s="414"/>
      <c r="J453" s="600"/>
      <c r="K453" s="434" t="str">
        <f t="shared" si="60"/>
        <v xml:space="preserve"> </v>
      </c>
      <c r="L453" s="435"/>
      <c r="M453" s="355">
        <f t="shared" si="61"/>
        <v>0</v>
      </c>
      <c r="N453" s="144">
        <f t="shared" si="62"/>
        <v>0</v>
      </c>
      <c r="O453" s="144">
        <f t="shared" si="63"/>
        <v>0</v>
      </c>
      <c r="P453" s="563">
        <f t="shared" si="64"/>
        <v>0</v>
      </c>
      <c r="Q453" s="10"/>
      <c r="S453" s="49">
        <f t="shared" si="65"/>
        <v>0</v>
      </c>
      <c r="T453" s="49">
        <f t="shared" si="66"/>
        <v>0</v>
      </c>
      <c r="U453" s="49">
        <f t="shared" si="67"/>
        <v>0</v>
      </c>
    </row>
    <row r="454" spans="1:21" x14ac:dyDescent="0.2">
      <c r="A454" s="94">
        <f t="shared" si="58"/>
        <v>439</v>
      </c>
      <c r="B454" s="202">
        <f t="shared" si="59"/>
        <v>0</v>
      </c>
      <c r="C454" s="110"/>
      <c r="D454" s="181"/>
      <c r="E454" s="181"/>
      <c r="F454" s="4"/>
      <c r="G454" s="60"/>
      <c r="H454" s="102"/>
      <c r="I454" s="414"/>
      <c r="J454" s="600"/>
      <c r="K454" s="434" t="str">
        <f t="shared" si="60"/>
        <v xml:space="preserve"> </v>
      </c>
      <c r="L454" s="435"/>
      <c r="M454" s="355">
        <f t="shared" si="61"/>
        <v>0</v>
      </c>
      <c r="N454" s="144">
        <f t="shared" si="62"/>
        <v>0</v>
      </c>
      <c r="O454" s="144">
        <f t="shared" si="63"/>
        <v>0</v>
      </c>
      <c r="P454" s="563">
        <f t="shared" si="64"/>
        <v>0</v>
      </c>
      <c r="Q454" s="10"/>
      <c r="S454" s="49">
        <f t="shared" si="65"/>
        <v>0</v>
      </c>
      <c r="T454" s="49">
        <f t="shared" si="66"/>
        <v>0</v>
      </c>
      <c r="U454" s="49">
        <f t="shared" si="67"/>
        <v>0</v>
      </c>
    </row>
    <row r="455" spans="1:21" x14ac:dyDescent="0.2">
      <c r="A455" s="94">
        <f t="shared" si="58"/>
        <v>440</v>
      </c>
      <c r="B455" s="202">
        <f t="shared" si="59"/>
        <v>0</v>
      </c>
      <c r="C455" s="110"/>
      <c r="D455" s="181"/>
      <c r="E455" s="181"/>
      <c r="F455" s="4"/>
      <c r="G455" s="60"/>
      <c r="H455" s="102"/>
      <c r="I455" s="414"/>
      <c r="J455" s="600"/>
      <c r="K455" s="434" t="str">
        <f t="shared" si="60"/>
        <v xml:space="preserve"> </v>
      </c>
      <c r="L455" s="435"/>
      <c r="M455" s="355">
        <f t="shared" si="61"/>
        <v>0</v>
      </c>
      <c r="N455" s="144">
        <f t="shared" si="62"/>
        <v>0</v>
      </c>
      <c r="O455" s="144">
        <f t="shared" si="63"/>
        <v>0</v>
      </c>
      <c r="P455" s="563">
        <f t="shared" si="64"/>
        <v>0</v>
      </c>
      <c r="Q455" s="10"/>
      <c r="S455" s="49">
        <f t="shared" si="65"/>
        <v>0</v>
      </c>
      <c r="T455" s="49">
        <f t="shared" si="66"/>
        <v>0</v>
      </c>
      <c r="U455" s="49">
        <f t="shared" si="67"/>
        <v>0</v>
      </c>
    </row>
    <row r="456" spans="1:21" x14ac:dyDescent="0.2">
      <c r="A456" s="94">
        <f t="shared" si="58"/>
        <v>441</v>
      </c>
      <c r="B456" s="202">
        <f t="shared" si="59"/>
        <v>0</v>
      </c>
      <c r="C456" s="110"/>
      <c r="D456" s="181"/>
      <c r="E456" s="181"/>
      <c r="F456" s="4"/>
      <c r="G456" s="60"/>
      <c r="H456" s="102"/>
      <c r="I456" s="414"/>
      <c r="J456" s="600"/>
      <c r="K456" s="434" t="str">
        <f t="shared" si="60"/>
        <v xml:space="preserve"> </v>
      </c>
      <c r="L456" s="435"/>
      <c r="M456" s="355">
        <f t="shared" si="61"/>
        <v>0</v>
      </c>
      <c r="N456" s="144">
        <f t="shared" si="62"/>
        <v>0</v>
      </c>
      <c r="O456" s="144">
        <f t="shared" si="63"/>
        <v>0</v>
      </c>
      <c r="P456" s="563">
        <f t="shared" si="64"/>
        <v>0</v>
      </c>
      <c r="Q456" s="10"/>
      <c r="S456" s="49">
        <f t="shared" si="65"/>
        <v>0</v>
      </c>
      <c r="T456" s="49">
        <f t="shared" si="66"/>
        <v>0</v>
      </c>
      <c r="U456" s="49">
        <f t="shared" si="67"/>
        <v>0</v>
      </c>
    </row>
    <row r="457" spans="1:21" x14ac:dyDescent="0.2">
      <c r="A457" s="94">
        <f t="shared" si="58"/>
        <v>442</v>
      </c>
      <c r="B457" s="202">
        <f t="shared" si="59"/>
        <v>0</v>
      </c>
      <c r="C457" s="110"/>
      <c r="D457" s="181"/>
      <c r="E457" s="181"/>
      <c r="F457" s="4"/>
      <c r="G457" s="60"/>
      <c r="H457" s="102"/>
      <c r="I457" s="414"/>
      <c r="J457" s="600"/>
      <c r="K457" s="434" t="str">
        <f t="shared" si="60"/>
        <v xml:space="preserve"> </v>
      </c>
      <c r="L457" s="435"/>
      <c r="M457" s="355">
        <f t="shared" si="61"/>
        <v>0</v>
      </c>
      <c r="N457" s="144">
        <f t="shared" si="62"/>
        <v>0</v>
      </c>
      <c r="O457" s="144">
        <f t="shared" si="63"/>
        <v>0</v>
      </c>
      <c r="P457" s="563">
        <f t="shared" si="64"/>
        <v>0</v>
      </c>
      <c r="Q457" s="10"/>
      <c r="S457" s="49">
        <f t="shared" si="65"/>
        <v>0</v>
      </c>
      <c r="T457" s="49">
        <f t="shared" si="66"/>
        <v>0</v>
      </c>
      <c r="U457" s="49">
        <f t="shared" si="67"/>
        <v>0</v>
      </c>
    </row>
    <row r="458" spans="1:21" x14ac:dyDescent="0.2">
      <c r="A458" s="94">
        <f t="shared" si="58"/>
        <v>443</v>
      </c>
      <c r="B458" s="202">
        <f t="shared" si="59"/>
        <v>0</v>
      </c>
      <c r="C458" s="110"/>
      <c r="D458" s="181"/>
      <c r="E458" s="181"/>
      <c r="F458" s="4"/>
      <c r="G458" s="60"/>
      <c r="H458" s="102"/>
      <c r="I458" s="414"/>
      <c r="J458" s="600"/>
      <c r="K458" s="434" t="str">
        <f t="shared" si="60"/>
        <v xml:space="preserve"> </v>
      </c>
      <c r="L458" s="435"/>
      <c r="M458" s="355">
        <f t="shared" si="61"/>
        <v>0</v>
      </c>
      <c r="N458" s="144">
        <f t="shared" si="62"/>
        <v>0</v>
      </c>
      <c r="O458" s="144">
        <f t="shared" si="63"/>
        <v>0</v>
      </c>
      <c r="P458" s="563">
        <f t="shared" si="64"/>
        <v>0</v>
      </c>
      <c r="Q458" s="10"/>
      <c r="S458" s="49">
        <f t="shared" si="65"/>
        <v>0</v>
      </c>
      <c r="T458" s="49">
        <f t="shared" si="66"/>
        <v>0</v>
      </c>
      <c r="U458" s="49">
        <f t="shared" si="67"/>
        <v>0</v>
      </c>
    </row>
    <row r="459" spans="1:21" x14ac:dyDescent="0.2">
      <c r="A459" s="94">
        <f t="shared" si="58"/>
        <v>444</v>
      </c>
      <c r="B459" s="202">
        <f t="shared" si="59"/>
        <v>0</v>
      </c>
      <c r="C459" s="110"/>
      <c r="D459" s="181"/>
      <c r="E459" s="181"/>
      <c r="F459" s="4"/>
      <c r="G459" s="60"/>
      <c r="H459" s="102"/>
      <c r="I459" s="414"/>
      <c r="J459" s="600"/>
      <c r="K459" s="434" t="str">
        <f t="shared" si="60"/>
        <v xml:space="preserve"> </v>
      </c>
      <c r="L459" s="435"/>
      <c r="M459" s="355">
        <f t="shared" si="61"/>
        <v>0</v>
      </c>
      <c r="N459" s="144">
        <f t="shared" si="62"/>
        <v>0</v>
      </c>
      <c r="O459" s="144">
        <f t="shared" si="63"/>
        <v>0</v>
      </c>
      <c r="P459" s="563">
        <f t="shared" si="64"/>
        <v>0</v>
      </c>
      <c r="Q459" s="10"/>
      <c r="S459" s="49">
        <f t="shared" si="65"/>
        <v>0</v>
      </c>
      <c r="T459" s="49">
        <f t="shared" si="66"/>
        <v>0</v>
      </c>
      <c r="U459" s="49">
        <f t="shared" si="67"/>
        <v>0</v>
      </c>
    </row>
    <row r="460" spans="1:21" x14ac:dyDescent="0.2">
      <c r="A460" s="94">
        <f t="shared" si="58"/>
        <v>445</v>
      </c>
      <c r="B460" s="202">
        <f t="shared" si="59"/>
        <v>0</v>
      </c>
      <c r="C460" s="110"/>
      <c r="D460" s="181"/>
      <c r="E460" s="181"/>
      <c r="F460" s="4"/>
      <c r="G460" s="60"/>
      <c r="H460" s="102"/>
      <c r="I460" s="414"/>
      <c r="J460" s="600"/>
      <c r="K460" s="434" t="str">
        <f t="shared" si="60"/>
        <v xml:space="preserve"> </v>
      </c>
      <c r="L460" s="435"/>
      <c r="M460" s="355">
        <f t="shared" si="61"/>
        <v>0</v>
      </c>
      <c r="N460" s="144">
        <f t="shared" si="62"/>
        <v>0</v>
      </c>
      <c r="O460" s="144">
        <f t="shared" si="63"/>
        <v>0</v>
      </c>
      <c r="P460" s="563">
        <f t="shared" si="64"/>
        <v>0</v>
      </c>
      <c r="Q460" s="10"/>
      <c r="S460" s="49">
        <f t="shared" si="65"/>
        <v>0</v>
      </c>
      <c r="T460" s="49">
        <f t="shared" si="66"/>
        <v>0</v>
      </c>
      <c r="U460" s="49">
        <f t="shared" si="67"/>
        <v>0</v>
      </c>
    </row>
    <row r="461" spans="1:21" x14ac:dyDescent="0.2">
      <c r="A461" s="94">
        <f t="shared" si="58"/>
        <v>446</v>
      </c>
      <c r="B461" s="202">
        <f t="shared" si="59"/>
        <v>0</v>
      </c>
      <c r="C461" s="110"/>
      <c r="D461" s="181"/>
      <c r="E461" s="181"/>
      <c r="F461" s="4"/>
      <c r="G461" s="60"/>
      <c r="H461" s="102"/>
      <c r="I461" s="414"/>
      <c r="J461" s="600"/>
      <c r="K461" s="434" t="str">
        <f t="shared" si="60"/>
        <v xml:space="preserve"> </v>
      </c>
      <c r="L461" s="435"/>
      <c r="M461" s="355">
        <f t="shared" si="61"/>
        <v>0</v>
      </c>
      <c r="N461" s="144">
        <f t="shared" si="62"/>
        <v>0</v>
      </c>
      <c r="O461" s="144">
        <f t="shared" si="63"/>
        <v>0</v>
      </c>
      <c r="P461" s="563">
        <f t="shared" si="64"/>
        <v>0</v>
      </c>
      <c r="Q461" s="10"/>
      <c r="S461" s="49">
        <f t="shared" si="65"/>
        <v>0</v>
      </c>
      <c r="T461" s="49">
        <f t="shared" si="66"/>
        <v>0</v>
      </c>
      <c r="U461" s="49">
        <f t="shared" si="67"/>
        <v>0</v>
      </c>
    </row>
    <row r="462" spans="1:21" x14ac:dyDescent="0.2">
      <c r="A462" s="94">
        <f t="shared" si="58"/>
        <v>447</v>
      </c>
      <c r="B462" s="202">
        <f t="shared" si="59"/>
        <v>0</v>
      </c>
      <c r="C462" s="110"/>
      <c r="D462" s="181"/>
      <c r="E462" s="181"/>
      <c r="F462" s="4"/>
      <c r="G462" s="60"/>
      <c r="H462" s="102"/>
      <c r="I462" s="414"/>
      <c r="J462" s="600"/>
      <c r="K462" s="434" t="str">
        <f t="shared" si="60"/>
        <v xml:space="preserve"> </v>
      </c>
      <c r="L462" s="435"/>
      <c r="M462" s="355">
        <f t="shared" si="61"/>
        <v>0</v>
      </c>
      <c r="N462" s="144">
        <f t="shared" si="62"/>
        <v>0</v>
      </c>
      <c r="O462" s="144">
        <f t="shared" si="63"/>
        <v>0</v>
      </c>
      <c r="P462" s="563">
        <f t="shared" si="64"/>
        <v>0</v>
      </c>
      <c r="Q462" s="10"/>
      <c r="S462" s="49">
        <f t="shared" si="65"/>
        <v>0</v>
      </c>
      <c r="T462" s="49">
        <f t="shared" si="66"/>
        <v>0</v>
      </c>
      <c r="U462" s="49">
        <f t="shared" si="67"/>
        <v>0</v>
      </c>
    </row>
    <row r="463" spans="1:21" x14ac:dyDescent="0.2">
      <c r="A463" s="94">
        <f t="shared" si="58"/>
        <v>448</v>
      </c>
      <c r="B463" s="202">
        <f t="shared" si="59"/>
        <v>0</v>
      </c>
      <c r="C463" s="110"/>
      <c r="D463" s="181"/>
      <c r="E463" s="181"/>
      <c r="F463" s="4"/>
      <c r="G463" s="60"/>
      <c r="H463" s="102"/>
      <c r="I463" s="414"/>
      <c r="J463" s="600"/>
      <c r="K463" s="434" t="str">
        <f t="shared" si="60"/>
        <v xml:space="preserve"> </v>
      </c>
      <c r="L463" s="435"/>
      <c r="M463" s="355">
        <f t="shared" si="61"/>
        <v>0</v>
      </c>
      <c r="N463" s="144">
        <f t="shared" si="62"/>
        <v>0</v>
      </c>
      <c r="O463" s="144">
        <f t="shared" si="63"/>
        <v>0</v>
      </c>
      <c r="P463" s="563">
        <f t="shared" si="64"/>
        <v>0</v>
      </c>
      <c r="Q463" s="10"/>
      <c r="S463" s="49">
        <f t="shared" si="65"/>
        <v>0</v>
      </c>
      <c r="T463" s="49">
        <f t="shared" si="66"/>
        <v>0</v>
      </c>
      <c r="U463" s="49">
        <f t="shared" si="67"/>
        <v>0</v>
      </c>
    </row>
    <row r="464" spans="1:21" x14ac:dyDescent="0.2">
      <c r="A464" s="94">
        <f t="shared" si="58"/>
        <v>449</v>
      </c>
      <c r="B464" s="202">
        <f t="shared" si="59"/>
        <v>0</v>
      </c>
      <c r="C464" s="110"/>
      <c r="D464" s="181"/>
      <c r="E464" s="181"/>
      <c r="F464" s="4"/>
      <c r="G464" s="60"/>
      <c r="H464" s="102"/>
      <c r="I464" s="414"/>
      <c r="J464" s="600"/>
      <c r="K464" s="434" t="str">
        <f t="shared" si="60"/>
        <v xml:space="preserve"> </v>
      </c>
      <c r="L464" s="435"/>
      <c r="M464" s="355">
        <f t="shared" si="61"/>
        <v>0</v>
      </c>
      <c r="N464" s="144">
        <f t="shared" si="62"/>
        <v>0</v>
      </c>
      <c r="O464" s="144">
        <f t="shared" si="63"/>
        <v>0</v>
      </c>
      <c r="P464" s="563">
        <f t="shared" si="64"/>
        <v>0</v>
      </c>
      <c r="Q464" s="10"/>
      <c r="S464" s="49">
        <f t="shared" si="65"/>
        <v>0</v>
      </c>
      <c r="T464" s="49">
        <f t="shared" si="66"/>
        <v>0</v>
      </c>
      <c r="U464" s="49">
        <f t="shared" si="67"/>
        <v>0</v>
      </c>
    </row>
    <row r="465" spans="1:21" x14ac:dyDescent="0.2">
      <c r="A465" s="94">
        <f t="shared" si="58"/>
        <v>450</v>
      </c>
      <c r="B465" s="202">
        <f t="shared" si="59"/>
        <v>0</v>
      </c>
      <c r="C465" s="110"/>
      <c r="D465" s="181"/>
      <c r="E465" s="181"/>
      <c r="F465" s="4"/>
      <c r="G465" s="60"/>
      <c r="H465" s="102"/>
      <c r="I465" s="414"/>
      <c r="J465" s="600"/>
      <c r="K465" s="434" t="str">
        <f t="shared" si="60"/>
        <v xml:space="preserve"> </v>
      </c>
      <c r="L465" s="435"/>
      <c r="M465" s="355">
        <f t="shared" si="61"/>
        <v>0</v>
      </c>
      <c r="N465" s="144">
        <f t="shared" si="62"/>
        <v>0</v>
      </c>
      <c r="O465" s="144">
        <f t="shared" si="63"/>
        <v>0</v>
      </c>
      <c r="P465" s="563">
        <f t="shared" si="64"/>
        <v>0</v>
      </c>
      <c r="Q465" s="10"/>
      <c r="S465" s="49">
        <f t="shared" si="65"/>
        <v>0</v>
      </c>
      <c r="T465" s="49">
        <f t="shared" si="66"/>
        <v>0</v>
      </c>
      <c r="U465" s="49">
        <f t="shared" si="67"/>
        <v>0</v>
      </c>
    </row>
    <row r="466" spans="1:21" x14ac:dyDescent="0.2">
      <c r="A466" s="94">
        <f t="shared" si="58"/>
        <v>451</v>
      </c>
      <c r="B466" s="202">
        <f t="shared" si="59"/>
        <v>0</v>
      </c>
      <c r="C466" s="110"/>
      <c r="D466" s="181"/>
      <c r="E466" s="181"/>
      <c r="F466" s="4"/>
      <c r="G466" s="60"/>
      <c r="H466" s="102"/>
      <c r="I466" s="414"/>
      <c r="J466" s="600"/>
      <c r="K466" s="434" t="str">
        <f t="shared" si="60"/>
        <v xml:space="preserve"> </v>
      </c>
      <c r="L466" s="435"/>
      <c r="M466" s="355">
        <f t="shared" si="61"/>
        <v>0</v>
      </c>
      <c r="N466" s="144">
        <f t="shared" si="62"/>
        <v>0</v>
      </c>
      <c r="O466" s="144">
        <f t="shared" si="63"/>
        <v>0</v>
      </c>
      <c r="P466" s="563">
        <f t="shared" si="64"/>
        <v>0</v>
      </c>
      <c r="Q466" s="10"/>
      <c r="S466" s="49">
        <f t="shared" si="65"/>
        <v>0</v>
      </c>
      <c r="T466" s="49">
        <f t="shared" si="66"/>
        <v>0</v>
      </c>
      <c r="U466" s="49">
        <f t="shared" si="67"/>
        <v>0</v>
      </c>
    </row>
    <row r="467" spans="1:21" x14ac:dyDescent="0.2">
      <c r="A467" s="94">
        <f t="shared" si="58"/>
        <v>452</v>
      </c>
      <c r="B467" s="202">
        <f t="shared" si="59"/>
        <v>0</v>
      </c>
      <c r="C467" s="110"/>
      <c r="D467" s="181"/>
      <c r="E467" s="181"/>
      <c r="F467" s="4"/>
      <c r="G467" s="60"/>
      <c r="H467" s="102"/>
      <c r="I467" s="414"/>
      <c r="J467" s="600"/>
      <c r="K467" s="434" t="str">
        <f t="shared" si="60"/>
        <v xml:space="preserve"> </v>
      </c>
      <c r="L467" s="435"/>
      <c r="M467" s="355">
        <f t="shared" si="61"/>
        <v>0</v>
      </c>
      <c r="N467" s="144">
        <f t="shared" si="62"/>
        <v>0</v>
      </c>
      <c r="O467" s="144">
        <f t="shared" si="63"/>
        <v>0</v>
      </c>
      <c r="P467" s="563">
        <f t="shared" si="64"/>
        <v>0</v>
      </c>
      <c r="Q467" s="10"/>
      <c r="S467" s="49">
        <f t="shared" si="65"/>
        <v>0</v>
      </c>
      <c r="T467" s="49">
        <f t="shared" si="66"/>
        <v>0</v>
      </c>
      <c r="U467" s="49">
        <f t="shared" si="67"/>
        <v>0</v>
      </c>
    </row>
    <row r="468" spans="1:21" x14ac:dyDescent="0.2">
      <c r="A468" s="94">
        <f t="shared" si="58"/>
        <v>453</v>
      </c>
      <c r="B468" s="202">
        <f t="shared" si="59"/>
        <v>0</v>
      </c>
      <c r="C468" s="110"/>
      <c r="D468" s="181"/>
      <c r="E468" s="181"/>
      <c r="F468" s="4"/>
      <c r="G468" s="60"/>
      <c r="H468" s="102"/>
      <c r="I468" s="414"/>
      <c r="J468" s="600"/>
      <c r="K468" s="434" t="str">
        <f t="shared" si="60"/>
        <v xml:space="preserve"> </v>
      </c>
      <c r="L468" s="435"/>
      <c r="M468" s="355">
        <f t="shared" si="61"/>
        <v>0</v>
      </c>
      <c r="N468" s="144">
        <f t="shared" si="62"/>
        <v>0</v>
      </c>
      <c r="O468" s="144">
        <f t="shared" si="63"/>
        <v>0</v>
      </c>
      <c r="P468" s="563">
        <f t="shared" si="64"/>
        <v>0</v>
      </c>
      <c r="Q468" s="10"/>
      <c r="S468" s="49">
        <f t="shared" si="65"/>
        <v>0</v>
      </c>
      <c r="T468" s="49">
        <f t="shared" si="66"/>
        <v>0</v>
      </c>
      <c r="U468" s="49">
        <f t="shared" si="67"/>
        <v>0</v>
      </c>
    </row>
    <row r="469" spans="1:21" x14ac:dyDescent="0.2">
      <c r="A469" s="94">
        <f t="shared" si="58"/>
        <v>454</v>
      </c>
      <c r="B469" s="202">
        <f t="shared" si="59"/>
        <v>0</v>
      </c>
      <c r="C469" s="110"/>
      <c r="D469" s="181"/>
      <c r="E469" s="181"/>
      <c r="F469" s="4"/>
      <c r="G469" s="60"/>
      <c r="H469" s="102"/>
      <c r="I469" s="414"/>
      <c r="J469" s="600"/>
      <c r="K469" s="434" t="str">
        <f t="shared" si="60"/>
        <v xml:space="preserve"> </v>
      </c>
      <c r="L469" s="435"/>
      <c r="M469" s="355">
        <f t="shared" si="61"/>
        <v>0</v>
      </c>
      <c r="N469" s="144">
        <f t="shared" si="62"/>
        <v>0</v>
      </c>
      <c r="O469" s="144">
        <f t="shared" si="63"/>
        <v>0</v>
      </c>
      <c r="P469" s="563">
        <f t="shared" si="64"/>
        <v>0</v>
      </c>
      <c r="Q469" s="10"/>
      <c r="S469" s="49">
        <f t="shared" si="65"/>
        <v>0</v>
      </c>
      <c r="T469" s="49">
        <f t="shared" si="66"/>
        <v>0</v>
      </c>
      <c r="U469" s="49">
        <f t="shared" si="67"/>
        <v>0</v>
      </c>
    </row>
    <row r="470" spans="1:21" x14ac:dyDescent="0.2">
      <c r="A470" s="94">
        <f t="shared" si="58"/>
        <v>455</v>
      </c>
      <c r="B470" s="202">
        <f t="shared" si="59"/>
        <v>0</v>
      </c>
      <c r="C470" s="110"/>
      <c r="D470" s="181"/>
      <c r="E470" s="181"/>
      <c r="F470" s="4"/>
      <c r="G470" s="60"/>
      <c r="H470" s="102"/>
      <c r="I470" s="414"/>
      <c r="J470" s="600"/>
      <c r="K470" s="434" t="str">
        <f t="shared" si="60"/>
        <v xml:space="preserve"> </v>
      </c>
      <c r="L470" s="435"/>
      <c r="M470" s="355">
        <f t="shared" si="61"/>
        <v>0</v>
      </c>
      <c r="N470" s="144">
        <f t="shared" si="62"/>
        <v>0</v>
      </c>
      <c r="O470" s="144">
        <f t="shared" si="63"/>
        <v>0</v>
      </c>
      <c r="P470" s="563">
        <f t="shared" si="64"/>
        <v>0</v>
      </c>
      <c r="Q470" s="10"/>
      <c r="S470" s="49">
        <f t="shared" si="65"/>
        <v>0</v>
      </c>
      <c r="T470" s="49">
        <f t="shared" si="66"/>
        <v>0</v>
      </c>
      <c r="U470" s="49">
        <f t="shared" si="67"/>
        <v>0</v>
      </c>
    </row>
    <row r="471" spans="1:21" x14ac:dyDescent="0.2">
      <c r="A471" s="94">
        <f t="shared" si="58"/>
        <v>456</v>
      </c>
      <c r="B471" s="202">
        <f t="shared" si="59"/>
        <v>0</v>
      </c>
      <c r="C471" s="110"/>
      <c r="D471" s="181"/>
      <c r="E471" s="181"/>
      <c r="F471" s="4"/>
      <c r="G471" s="60"/>
      <c r="H471" s="102"/>
      <c r="I471" s="414"/>
      <c r="J471" s="600"/>
      <c r="K471" s="434" t="str">
        <f t="shared" si="60"/>
        <v xml:space="preserve"> </v>
      </c>
      <c r="L471" s="435"/>
      <c r="M471" s="355">
        <f t="shared" si="61"/>
        <v>0</v>
      </c>
      <c r="N471" s="144">
        <f t="shared" si="62"/>
        <v>0</v>
      </c>
      <c r="O471" s="144">
        <f t="shared" si="63"/>
        <v>0</v>
      </c>
      <c r="P471" s="563">
        <f t="shared" si="64"/>
        <v>0</v>
      </c>
      <c r="Q471" s="10"/>
      <c r="S471" s="49">
        <f t="shared" si="65"/>
        <v>0</v>
      </c>
      <c r="T471" s="49">
        <f t="shared" si="66"/>
        <v>0</v>
      </c>
      <c r="U471" s="49">
        <f t="shared" si="67"/>
        <v>0</v>
      </c>
    </row>
    <row r="472" spans="1:21" x14ac:dyDescent="0.2">
      <c r="A472" s="94">
        <f t="shared" si="58"/>
        <v>457</v>
      </c>
      <c r="B472" s="202">
        <f t="shared" si="59"/>
        <v>0</v>
      </c>
      <c r="C472" s="110"/>
      <c r="D472" s="181"/>
      <c r="E472" s="181"/>
      <c r="F472" s="4"/>
      <c r="G472" s="60"/>
      <c r="H472" s="102"/>
      <c r="I472" s="414"/>
      <c r="J472" s="600"/>
      <c r="K472" s="434" t="str">
        <f t="shared" si="60"/>
        <v xml:space="preserve"> </v>
      </c>
      <c r="L472" s="435"/>
      <c r="M472" s="355">
        <f t="shared" si="61"/>
        <v>0</v>
      </c>
      <c r="N472" s="144">
        <f t="shared" si="62"/>
        <v>0</v>
      </c>
      <c r="O472" s="144">
        <f t="shared" si="63"/>
        <v>0</v>
      </c>
      <c r="P472" s="563">
        <f t="shared" si="64"/>
        <v>0</v>
      </c>
      <c r="Q472" s="10"/>
      <c r="S472" s="49">
        <f t="shared" si="65"/>
        <v>0</v>
      </c>
      <c r="T472" s="49">
        <f t="shared" si="66"/>
        <v>0</v>
      </c>
      <c r="U472" s="49">
        <f t="shared" si="67"/>
        <v>0</v>
      </c>
    </row>
    <row r="473" spans="1:21" x14ac:dyDescent="0.2">
      <c r="A473" s="94">
        <f t="shared" si="58"/>
        <v>458</v>
      </c>
      <c r="B473" s="202">
        <f t="shared" si="59"/>
        <v>0</v>
      </c>
      <c r="C473" s="110"/>
      <c r="D473" s="181"/>
      <c r="E473" s="181"/>
      <c r="F473" s="4"/>
      <c r="G473" s="60"/>
      <c r="H473" s="102"/>
      <c r="I473" s="414"/>
      <c r="J473" s="600"/>
      <c r="K473" s="434" t="str">
        <f t="shared" si="60"/>
        <v xml:space="preserve"> </v>
      </c>
      <c r="L473" s="435"/>
      <c r="M473" s="355">
        <f t="shared" si="61"/>
        <v>0</v>
      </c>
      <c r="N473" s="144">
        <f t="shared" si="62"/>
        <v>0</v>
      </c>
      <c r="O473" s="144">
        <f t="shared" si="63"/>
        <v>0</v>
      </c>
      <c r="P473" s="563">
        <f t="shared" si="64"/>
        <v>0</v>
      </c>
      <c r="Q473" s="10"/>
      <c r="S473" s="49">
        <f t="shared" si="65"/>
        <v>0</v>
      </c>
      <c r="T473" s="49">
        <f t="shared" si="66"/>
        <v>0</v>
      </c>
      <c r="U473" s="49">
        <f t="shared" si="67"/>
        <v>0</v>
      </c>
    </row>
    <row r="474" spans="1:21" x14ac:dyDescent="0.2">
      <c r="A474" s="94">
        <f t="shared" si="58"/>
        <v>459</v>
      </c>
      <c r="B474" s="202">
        <f t="shared" si="59"/>
        <v>0</v>
      </c>
      <c r="C474" s="110"/>
      <c r="D474" s="181"/>
      <c r="E474" s="181"/>
      <c r="F474" s="4"/>
      <c r="G474" s="60"/>
      <c r="H474" s="102"/>
      <c r="I474" s="414"/>
      <c r="J474" s="600"/>
      <c r="K474" s="434" t="str">
        <f t="shared" si="60"/>
        <v xml:space="preserve"> </v>
      </c>
      <c r="L474" s="435"/>
      <c r="M474" s="355">
        <f t="shared" si="61"/>
        <v>0</v>
      </c>
      <c r="N474" s="144">
        <f t="shared" si="62"/>
        <v>0</v>
      </c>
      <c r="O474" s="144">
        <f t="shared" si="63"/>
        <v>0</v>
      </c>
      <c r="P474" s="563">
        <f t="shared" si="64"/>
        <v>0</v>
      </c>
      <c r="Q474" s="10"/>
      <c r="S474" s="49">
        <f t="shared" si="65"/>
        <v>0</v>
      </c>
      <c r="T474" s="49">
        <f t="shared" si="66"/>
        <v>0</v>
      </c>
      <c r="U474" s="49">
        <f t="shared" si="67"/>
        <v>0</v>
      </c>
    </row>
    <row r="475" spans="1:21" x14ac:dyDescent="0.2">
      <c r="A475" s="94">
        <f t="shared" si="58"/>
        <v>460</v>
      </c>
      <c r="B475" s="202">
        <f t="shared" si="59"/>
        <v>0</v>
      </c>
      <c r="C475" s="110"/>
      <c r="D475" s="181"/>
      <c r="E475" s="181"/>
      <c r="F475" s="4"/>
      <c r="G475" s="60"/>
      <c r="H475" s="102"/>
      <c r="I475" s="414"/>
      <c r="J475" s="600"/>
      <c r="K475" s="434" t="str">
        <f t="shared" si="60"/>
        <v xml:space="preserve"> </v>
      </c>
      <c r="L475" s="435"/>
      <c r="M475" s="355">
        <f t="shared" si="61"/>
        <v>0</v>
      </c>
      <c r="N475" s="144">
        <f t="shared" si="62"/>
        <v>0</v>
      </c>
      <c r="O475" s="144">
        <f t="shared" si="63"/>
        <v>0</v>
      </c>
      <c r="P475" s="563">
        <f t="shared" si="64"/>
        <v>0</v>
      </c>
      <c r="Q475" s="10"/>
      <c r="S475" s="49">
        <f t="shared" si="65"/>
        <v>0</v>
      </c>
      <c r="T475" s="49">
        <f t="shared" si="66"/>
        <v>0</v>
      </c>
      <c r="U475" s="49">
        <f t="shared" si="67"/>
        <v>0</v>
      </c>
    </row>
    <row r="476" spans="1:21" x14ac:dyDescent="0.2">
      <c r="A476" s="94">
        <f t="shared" si="58"/>
        <v>461</v>
      </c>
      <c r="B476" s="202">
        <f t="shared" si="59"/>
        <v>0</v>
      </c>
      <c r="C476" s="110"/>
      <c r="D476" s="181"/>
      <c r="E476" s="181"/>
      <c r="F476" s="4"/>
      <c r="G476" s="60"/>
      <c r="H476" s="102"/>
      <c r="I476" s="414"/>
      <c r="J476" s="600"/>
      <c r="K476" s="434" t="str">
        <f t="shared" si="60"/>
        <v xml:space="preserve"> </v>
      </c>
      <c r="L476" s="435"/>
      <c r="M476" s="355">
        <f t="shared" si="61"/>
        <v>0</v>
      </c>
      <c r="N476" s="144">
        <f t="shared" si="62"/>
        <v>0</v>
      </c>
      <c r="O476" s="144">
        <f t="shared" si="63"/>
        <v>0</v>
      </c>
      <c r="P476" s="563">
        <f t="shared" si="64"/>
        <v>0</v>
      </c>
      <c r="Q476" s="10"/>
      <c r="S476" s="49">
        <f t="shared" si="65"/>
        <v>0</v>
      </c>
      <c r="T476" s="49">
        <f t="shared" si="66"/>
        <v>0</v>
      </c>
      <c r="U476" s="49">
        <f t="shared" si="67"/>
        <v>0</v>
      </c>
    </row>
    <row r="477" spans="1:21" x14ac:dyDescent="0.2">
      <c r="A477" s="94">
        <f t="shared" si="58"/>
        <v>462</v>
      </c>
      <c r="B477" s="202">
        <f t="shared" si="59"/>
        <v>0</v>
      </c>
      <c r="C477" s="110"/>
      <c r="D477" s="181"/>
      <c r="E477" s="181"/>
      <c r="F477" s="4"/>
      <c r="G477" s="60"/>
      <c r="H477" s="102"/>
      <c r="I477" s="414"/>
      <c r="J477" s="600"/>
      <c r="K477" s="434" t="str">
        <f t="shared" si="60"/>
        <v xml:space="preserve"> </v>
      </c>
      <c r="L477" s="435"/>
      <c r="M477" s="355">
        <f t="shared" si="61"/>
        <v>0</v>
      </c>
      <c r="N477" s="144">
        <f t="shared" si="62"/>
        <v>0</v>
      </c>
      <c r="O477" s="144">
        <f t="shared" si="63"/>
        <v>0</v>
      </c>
      <c r="P477" s="563">
        <f t="shared" si="64"/>
        <v>0</v>
      </c>
      <c r="Q477" s="10"/>
      <c r="S477" s="49">
        <f t="shared" si="65"/>
        <v>0</v>
      </c>
      <c r="T477" s="49">
        <f t="shared" si="66"/>
        <v>0</v>
      </c>
      <c r="U477" s="49">
        <f t="shared" si="67"/>
        <v>0</v>
      </c>
    </row>
    <row r="478" spans="1:21" x14ac:dyDescent="0.2">
      <c r="A478" s="94">
        <f t="shared" si="58"/>
        <v>463</v>
      </c>
      <c r="B478" s="202">
        <f t="shared" si="59"/>
        <v>0</v>
      </c>
      <c r="C478" s="110"/>
      <c r="D478" s="181"/>
      <c r="E478" s="181"/>
      <c r="F478" s="4"/>
      <c r="G478" s="60"/>
      <c r="H478" s="102"/>
      <c r="I478" s="414"/>
      <c r="J478" s="600"/>
      <c r="K478" s="434" t="str">
        <f t="shared" si="60"/>
        <v xml:space="preserve"> </v>
      </c>
      <c r="L478" s="435"/>
      <c r="M478" s="355">
        <f t="shared" si="61"/>
        <v>0</v>
      </c>
      <c r="N478" s="144">
        <f t="shared" si="62"/>
        <v>0</v>
      </c>
      <c r="O478" s="144">
        <f t="shared" si="63"/>
        <v>0</v>
      </c>
      <c r="P478" s="563">
        <f t="shared" si="64"/>
        <v>0</v>
      </c>
      <c r="Q478" s="10"/>
      <c r="S478" s="49">
        <f t="shared" si="65"/>
        <v>0</v>
      </c>
      <c r="T478" s="49">
        <f t="shared" si="66"/>
        <v>0</v>
      </c>
      <c r="U478" s="49">
        <f t="shared" si="67"/>
        <v>0</v>
      </c>
    </row>
    <row r="479" spans="1:21" x14ac:dyDescent="0.2">
      <c r="A479" s="94">
        <f t="shared" si="58"/>
        <v>464</v>
      </c>
      <c r="B479" s="202">
        <f t="shared" si="59"/>
        <v>0</v>
      </c>
      <c r="C479" s="110"/>
      <c r="D479" s="181"/>
      <c r="E479" s="181"/>
      <c r="F479" s="4"/>
      <c r="G479" s="60"/>
      <c r="H479" s="102"/>
      <c r="I479" s="414"/>
      <c r="J479" s="600"/>
      <c r="K479" s="434" t="str">
        <f t="shared" si="60"/>
        <v xml:space="preserve"> </v>
      </c>
      <c r="L479" s="435"/>
      <c r="M479" s="355">
        <f t="shared" si="61"/>
        <v>0</v>
      </c>
      <c r="N479" s="144">
        <f t="shared" si="62"/>
        <v>0</v>
      </c>
      <c r="O479" s="144">
        <f t="shared" si="63"/>
        <v>0</v>
      </c>
      <c r="P479" s="563">
        <f t="shared" si="64"/>
        <v>0</v>
      </c>
      <c r="Q479" s="10"/>
      <c r="S479" s="49">
        <f t="shared" si="65"/>
        <v>0</v>
      </c>
      <c r="T479" s="49">
        <f t="shared" si="66"/>
        <v>0</v>
      </c>
      <c r="U479" s="49">
        <f t="shared" si="67"/>
        <v>0</v>
      </c>
    </row>
    <row r="480" spans="1:21" x14ac:dyDescent="0.2">
      <c r="A480" s="94">
        <f t="shared" si="58"/>
        <v>465</v>
      </c>
      <c r="B480" s="202">
        <f t="shared" si="59"/>
        <v>0</v>
      </c>
      <c r="C480" s="110"/>
      <c r="D480" s="181"/>
      <c r="E480" s="181"/>
      <c r="F480" s="4"/>
      <c r="G480" s="60"/>
      <c r="H480" s="102"/>
      <c r="I480" s="414"/>
      <c r="J480" s="600"/>
      <c r="K480" s="434" t="str">
        <f t="shared" si="60"/>
        <v xml:space="preserve"> </v>
      </c>
      <c r="L480" s="435"/>
      <c r="M480" s="355">
        <f t="shared" si="61"/>
        <v>0</v>
      </c>
      <c r="N480" s="144">
        <f t="shared" si="62"/>
        <v>0</v>
      </c>
      <c r="O480" s="144">
        <f t="shared" si="63"/>
        <v>0</v>
      </c>
      <c r="P480" s="563">
        <f t="shared" si="64"/>
        <v>0</v>
      </c>
      <c r="Q480" s="10"/>
      <c r="S480" s="49">
        <f t="shared" si="65"/>
        <v>0</v>
      </c>
      <c r="T480" s="49">
        <f t="shared" si="66"/>
        <v>0</v>
      </c>
      <c r="U480" s="49">
        <f t="shared" si="67"/>
        <v>0</v>
      </c>
    </row>
    <row r="481" spans="1:21" x14ac:dyDescent="0.2">
      <c r="A481" s="94">
        <f t="shared" si="58"/>
        <v>466</v>
      </c>
      <c r="B481" s="202">
        <f t="shared" si="59"/>
        <v>0</v>
      </c>
      <c r="C481" s="110"/>
      <c r="D481" s="181"/>
      <c r="E481" s="181"/>
      <c r="F481" s="4"/>
      <c r="G481" s="60"/>
      <c r="H481" s="102"/>
      <c r="I481" s="414"/>
      <c r="J481" s="600"/>
      <c r="K481" s="434" t="str">
        <f t="shared" si="60"/>
        <v xml:space="preserve"> </v>
      </c>
      <c r="L481" s="435"/>
      <c r="M481" s="355">
        <f t="shared" si="61"/>
        <v>0</v>
      </c>
      <c r="N481" s="144">
        <f t="shared" si="62"/>
        <v>0</v>
      </c>
      <c r="O481" s="144">
        <f t="shared" si="63"/>
        <v>0</v>
      </c>
      <c r="P481" s="563">
        <f t="shared" si="64"/>
        <v>0</v>
      </c>
      <c r="Q481" s="10"/>
      <c r="S481" s="49">
        <f t="shared" si="65"/>
        <v>0</v>
      </c>
      <c r="T481" s="49">
        <f t="shared" si="66"/>
        <v>0</v>
      </c>
      <c r="U481" s="49">
        <f t="shared" si="67"/>
        <v>0</v>
      </c>
    </row>
    <row r="482" spans="1:21" x14ac:dyDescent="0.2">
      <c r="A482" s="94">
        <f t="shared" si="58"/>
        <v>467</v>
      </c>
      <c r="B482" s="202">
        <f t="shared" si="59"/>
        <v>0</v>
      </c>
      <c r="C482" s="110"/>
      <c r="D482" s="181"/>
      <c r="E482" s="181"/>
      <c r="F482" s="4"/>
      <c r="G482" s="60"/>
      <c r="H482" s="102"/>
      <c r="I482" s="414"/>
      <c r="J482" s="600"/>
      <c r="K482" s="434" t="str">
        <f t="shared" si="60"/>
        <v xml:space="preserve"> </v>
      </c>
      <c r="L482" s="435"/>
      <c r="M482" s="355">
        <f t="shared" si="61"/>
        <v>0</v>
      </c>
      <c r="N482" s="144">
        <f t="shared" si="62"/>
        <v>0</v>
      </c>
      <c r="O482" s="144">
        <f t="shared" si="63"/>
        <v>0</v>
      </c>
      <c r="P482" s="563">
        <f t="shared" si="64"/>
        <v>0</v>
      </c>
      <c r="Q482" s="10"/>
      <c r="S482" s="49">
        <f t="shared" si="65"/>
        <v>0</v>
      </c>
      <c r="T482" s="49">
        <f t="shared" si="66"/>
        <v>0</v>
      </c>
      <c r="U482" s="49">
        <f t="shared" si="67"/>
        <v>0</v>
      </c>
    </row>
    <row r="483" spans="1:21" x14ac:dyDescent="0.2">
      <c r="A483" s="94">
        <f t="shared" si="58"/>
        <v>468</v>
      </c>
      <c r="B483" s="202">
        <f t="shared" si="59"/>
        <v>0</v>
      </c>
      <c r="C483" s="110"/>
      <c r="D483" s="181"/>
      <c r="E483" s="181"/>
      <c r="F483" s="4"/>
      <c r="G483" s="60"/>
      <c r="H483" s="102"/>
      <c r="I483" s="414"/>
      <c r="J483" s="600"/>
      <c r="K483" s="434" t="str">
        <f t="shared" si="60"/>
        <v xml:space="preserve"> </v>
      </c>
      <c r="L483" s="435"/>
      <c r="M483" s="355">
        <f t="shared" si="61"/>
        <v>0</v>
      </c>
      <c r="N483" s="144">
        <f t="shared" si="62"/>
        <v>0</v>
      </c>
      <c r="O483" s="144">
        <f t="shared" si="63"/>
        <v>0</v>
      </c>
      <c r="P483" s="563">
        <f t="shared" si="64"/>
        <v>0</v>
      </c>
      <c r="Q483" s="10"/>
      <c r="S483" s="49">
        <f t="shared" si="65"/>
        <v>0</v>
      </c>
      <c r="T483" s="49">
        <f t="shared" si="66"/>
        <v>0</v>
      </c>
      <c r="U483" s="49">
        <f t="shared" si="67"/>
        <v>0</v>
      </c>
    </row>
    <row r="484" spans="1:21" x14ac:dyDescent="0.2">
      <c r="A484" s="94">
        <f t="shared" si="58"/>
        <v>469</v>
      </c>
      <c r="B484" s="202">
        <f t="shared" si="59"/>
        <v>0</v>
      </c>
      <c r="C484" s="110"/>
      <c r="D484" s="181"/>
      <c r="E484" s="181"/>
      <c r="F484" s="4"/>
      <c r="G484" s="60"/>
      <c r="H484" s="102"/>
      <c r="I484" s="414"/>
      <c r="J484" s="600"/>
      <c r="K484" s="434" t="str">
        <f t="shared" si="60"/>
        <v xml:space="preserve"> </v>
      </c>
      <c r="L484" s="435"/>
      <c r="M484" s="355">
        <f t="shared" si="61"/>
        <v>0</v>
      </c>
      <c r="N484" s="144">
        <f t="shared" si="62"/>
        <v>0</v>
      </c>
      <c r="O484" s="144">
        <f t="shared" si="63"/>
        <v>0</v>
      </c>
      <c r="P484" s="563">
        <f t="shared" si="64"/>
        <v>0</v>
      </c>
      <c r="Q484" s="10"/>
      <c r="S484" s="49">
        <f t="shared" si="65"/>
        <v>0</v>
      </c>
      <c r="T484" s="49">
        <f t="shared" si="66"/>
        <v>0</v>
      </c>
      <c r="U484" s="49">
        <f t="shared" si="67"/>
        <v>0</v>
      </c>
    </row>
    <row r="485" spans="1:21" x14ac:dyDescent="0.2">
      <c r="A485" s="94">
        <f t="shared" si="58"/>
        <v>470</v>
      </c>
      <c r="B485" s="202">
        <f t="shared" si="59"/>
        <v>0</v>
      </c>
      <c r="C485" s="110"/>
      <c r="D485" s="181"/>
      <c r="E485" s="181"/>
      <c r="F485" s="4"/>
      <c r="G485" s="60"/>
      <c r="H485" s="102"/>
      <c r="I485" s="414"/>
      <c r="J485" s="600"/>
      <c r="K485" s="434" t="str">
        <f t="shared" si="60"/>
        <v xml:space="preserve"> </v>
      </c>
      <c r="L485" s="435"/>
      <c r="M485" s="355">
        <f t="shared" si="61"/>
        <v>0</v>
      </c>
      <c r="N485" s="144">
        <f t="shared" si="62"/>
        <v>0</v>
      </c>
      <c r="O485" s="144">
        <f t="shared" si="63"/>
        <v>0</v>
      </c>
      <c r="P485" s="563">
        <f t="shared" si="64"/>
        <v>0</v>
      </c>
      <c r="Q485" s="10"/>
      <c r="S485" s="49">
        <f t="shared" si="65"/>
        <v>0</v>
      </c>
      <c r="T485" s="49">
        <f t="shared" si="66"/>
        <v>0</v>
      </c>
      <c r="U485" s="49">
        <f t="shared" si="67"/>
        <v>0</v>
      </c>
    </row>
    <row r="486" spans="1:21" x14ac:dyDescent="0.2">
      <c r="A486" s="94">
        <f t="shared" si="58"/>
        <v>471</v>
      </c>
      <c r="B486" s="202">
        <f t="shared" si="59"/>
        <v>0</v>
      </c>
      <c r="C486" s="110"/>
      <c r="D486" s="181"/>
      <c r="E486" s="181"/>
      <c r="F486" s="4"/>
      <c r="G486" s="60"/>
      <c r="H486" s="102"/>
      <c r="I486" s="414"/>
      <c r="J486" s="600"/>
      <c r="K486" s="434" t="str">
        <f t="shared" si="60"/>
        <v xml:space="preserve"> </v>
      </c>
      <c r="L486" s="435"/>
      <c r="M486" s="355">
        <f t="shared" si="61"/>
        <v>0</v>
      </c>
      <c r="N486" s="144">
        <f t="shared" si="62"/>
        <v>0</v>
      </c>
      <c r="O486" s="144">
        <f t="shared" si="63"/>
        <v>0</v>
      </c>
      <c r="P486" s="563">
        <f t="shared" si="64"/>
        <v>0</v>
      </c>
      <c r="Q486" s="10"/>
      <c r="S486" s="49">
        <f t="shared" si="65"/>
        <v>0</v>
      </c>
      <c r="T486" s="49">
        <f t="shared" si="66"/>
        <v>0</v>
      </c>
      <c r="U486" s="49">
        <f t="shared" si="67"/>
        <v>0</v>
      </c>
    </row>
    <row r="487" spans="1:21" x14ac:dyDescent="0.2">
      <c r="A487" s="94">
        <f t="shared" si="58"/>
        <v>472</v>
      </c>
      <c r="B487" s="202">
        <f t="shared" si="59"/>
        <v>0</v>
      </c>
      <c r="C487" s="110"/>
      <c r="D487" s="181"/>
      <c r="E487" s="181"/>
      <c r="F487" s="4"/>
      <c r="G487" s="60"/>
      <c r="H487" s="102"/>
      <c r="I487" s="414"/>
      <c r="J487" s="600"/>
      <c r="K487" s="434" t="str">
        <f t="shared" si="60"/>
        <v xml:space="preserve"> </v>
      </c>
      <c r="L487" s="435"/>
      <c r="M487" s="355">
        <f t="shared" si="61"/>
        <v>0</v>
      </c>
      <c r="N487" s="144">
        <f t="shared" si="62"/>
        <v>0</v>
      </c>
      <c r="O487" s="144">
        <f t="shared" si="63"/>
        <v>0</v>
      </c>
      <c r="P487" s="563">
        <f t="shared" si="64"/>
        <v>0</v>
      </c>
      <c r="Q487" s="10"/>
      <c r="S487" s="49">
        <f t="shared" si="65"/>
        <v>0</v>
      </c>
      <c r="T487" s="49">
        <f t="shared" si="66"/>
        <v>0</v>
      </c>
      <c r="U487" s="49">
        <f t="shared" si="67"/>
        <v>0</v>
      </c>
    </row>
    <row r="488" spans="1:21" x14ac:dyDescent="0.2">
      <c r="A488" s="94">
        <f t="shared" si="58"/>
        <v>473</v>
      </c>
      <c r="B488" s="202">
        <f t="shared" si="59"/>
        <v>0</v>
      </c>
      <c r="C488" s="110"/>
      <c r="D488" s="181"/>
      <c r="E488" s="181"/>
      <c r="F488" s="4"/>
      <c r="G488" s="60"/>
      <c r="H488" s="102"/>
      <c r="I488" s="414"/>
      <c r="J488" s="600"/>
      <c r="K488" s="434" t="str">
        <f t="shared" si="60"/>
        <v xml:space="preserve"> </v>
      </c>
      <c r="L488" s="435"/>
      <c r="M488" s="355">
        <f t="shared" si="61"/>
        <v>0</v>
      </c>
      <c r="N488" s="144">
        <f t="shared" si="62"/>
        <v>0</v>
      </c>
      <c r="O488" s="144">
        <f t="shared" si="63"/>
        <v>0</v>
      </c>
      <c r="P488" s="563">
        <f t="shared" si="64"/>
        <v>0</v>
      </c>
      <c r="Q488" s="10"/>
      <c r="S488" s="49">
        <f t="shared" si="65"/>
        <v>0</v>
      </c>
      <c r="T488" s="49">
        <f t="shared" si="66"/>
        <v>0</v>
      </c>
      <c r="U488" s="49">
        <f t="shared" si="67"/>
        <v>0</v>
      </c>
    </row>
    <row r="489" spans="1:21" x14ac:dyDescent="0.2">
      <c r="A489" s="94">
        <f t="shared" si="58"/>
        <v>474</v>
      </c>
      <c r="B489" s="202">
        <f t="shared" si="59"/>
        <v>0</v>
      </c>
      <c r="C489" s="110"/>
      <c r="D489" s="181"/>
      <c r="E489" s="181"/>
      <c r="F489" s="4"/>
      <c r="G489" s="60"/>
      <c r="H489" s="102"/>
      <c r="I489" s="414"/>
      <c r="J489" s="600"/>
      <c r="K489" s="434" t="str">
        <f t="shared" si="60"/>
        <v xml:space="preserve"> </v>
      </c>
      <c r="L489" s="435"/>
      <c r="M489" s="355">
        <f t="shared" si="61"/>
        <v>0</v>
      </c>
      <c r="N489" s="144">
        <f t="shared" si="62"/>
        <v>0</v>
      </c>
      <c r="O489" s="144">
        <f t="shared" si="63"/>
        <v>0</v>
      </c>
      <c r="P489" s="563">
        <f t="shared" si="64"/>
        <v>0</v>
      </c>
      <c r="Q489" s="10"/>
      <c r="S489" s="49">
        <f t="shared" si="65"/>
        <v>0</v>
      </c>
      <c r="T489" s="49">
        <f t="shared" si="66"/>
        <v>0</v>
      </c>
      <c r="U489" s="49">
        <f t="shared" si="67"/>
        <v>0</v>
      </c>
    </row>
    <row r="490" spans="1:21" x14ac:dyDescent="0.2">
      <c r="A490" s="94">
        <f t="shared" si="58"/>
        <v>475</v>
      </c>
      <c r="B490" s="202">
        <f t="shared" si="59"/>
        <v>0</v>
      </c>
      <c r="C490" s="110"/>
      <c r="D490" s="181"/>
      <c r="E490" s="181"/>
      <c r="F490" s="4"/>
      <c r="G490" s="60"/>
      <c r="H490" s="102"/>
      <c r="I490" s="414"/>
      <c r="J490" s="600"/>
      <c r="K490" s="434" t="str">
        <f t="shared" si="60"/>
        <v xml:space="preserve"> </v>
      </c>
      <c r="L490" s="435"/>
      <c r="M490" s="355">
        <f t="shared" si="61"/>
        <v>0</v>
      </c>
      <c r="N490" s="144">
        <f t="shared" si="62"/>
        <v>0</v>
      </c>
      <c r="O490" s="144">
        <f t="shared" si="63"/>
        <v>0</v>
      </c>
      <c r="P490" s="563">
        <f t="shared" si="64"/>
        <v>0</v>
      </c>
      <c r="Q490" s="10"/>
      <c r="S490" s="49">
        <f t="shared" si="65"/>
        <v>0</v>
      </c>
      <c r="T490" s="49">
        <f t="shared" si="66"/>
        <v>0</v>
      </c>
      <c r="U490" s="49">
        <f t="shared" si="67"/>
        <v>0</v>
      </c>
    </row>
    <row r="491" spans="1:21" x14ac:dyDescent="0.2">
      <c r="A491" s="94">
        <f t="shared" si="58"/>
        <v>476</v>
      </c>
      <c r="B491" s="202">
        <f t="shared" si="59"/>
        <v>0</v>
      </c>
      <c r="C491" s="110"/>
      <c r="D491" s="181"/>
      <c r="E491" s="181"/>
      <c r="F491" s="4"/>
      <c r="G491" s="60"/>
      <c r="H491" s="102"/>
      <c r="I491" s="414"/>
      <c r="J491" s="600"/>
      <c r="K491" s="434" t="str">
        <f t="shared" si="60"/>
        <v xml:space="preserve"> </v>
      </c>
      <c r="L491" s="435"/>
      <c r="M491" s="355">
        <f t="shared" si="61"/>
        <v>0</v>
      </c>
      <c r="N491" s="144">
        <f t="shared" si="62"/>
        <v>0</v>
      </c>
      <c r="O491" s="144">
        <f t="shared" si="63"/>
        <v>0</v>
      </c>
      <c r="P491" s="563">
        <f t="shared" si="64"/>
        <v>0</v>
      </c>
      <c r="Q491" s="10"/>
      <c r="S491" s="49">
        <f t="shared" si="65"/>
        <v>0</v>
      </c>
      <c r="T491" s="49">
        <f t="shared" si="66"/>
        <v>0</v>
      </c>
      <c r="U491" s="49">
        <f t="shared" si="67"/>
        <v>0</v>
      </c>
    </row>
    <row r="492" spans="1:21" x14ac:dyDescent="0.2">
      <c r="A492" s="94">
        <f t="shared" si="58"/>
        <v>477</v>
      </c>
      <c r="B492" s="202">
        <f t="shared" si="59"/>
        <v>0</v>
      </c>
      <c r="C492" s="110"/>
      <c r="D492" s="181"/>
      <c r="E492" s="181"/>
      <c r="F492" s="4"/>
      <c r="G492" s="60"/>
      <c r="H492" s="102"/>
      <c r="I492" s="414"/>
      <c r="J492" s="600"/>
      <c r="K492" s="434" t="str">
        <f t="shared" si="60"/>
        <v xml:space="preserve"> </v>
      </c>
      <c r="L492" s="435"/>
      <c r="M492" s="355">
        <f t="shared" si="61"/>
        <v>0</v>
      </c>
      <c r="N492" s="144">
        <f t="shared" si="62"/>
        <v>0</v>
      </c>
      <c r="O492" s="144">
        <f t="shared" si="63"/>
        <v>0</v>
      </c>
      <c r="P492" s="563">
        <f t="shared" si="64"/>
        <v>0</v>
      </c>
      <c r="Q492" s="10"/>
      <c r="S492" s="49">
        <f t="shared" si="65"/>
        <v>0</v>
      </c>
      <c r="T492" s="49">
        <f t="shared" si="66"/>
        <v>0</v>
      </c>
      <c r="U492" s="49">
        <f t="shared" si="67"/>
        <v>0</v>
      </c>
    </row>
    <row r="493" spans="1:21" x14ac:dyDescent="0.2">
      <c r="A493" s="94">
        <f t="shared" si="58"/>
        <v>478</v>
      </c>
      <c r="B493" s="202">
        <f t="shared" si="59"/>
        <v>0</v>
      </c>
      <c r="C493" s="110"/>
      <c r="D493" s="181"/>
      <c r="E493" s="181"/>
      <c r="F493" s="4"/>
      <c r="G493" s="60"/>
      <c r="H493" s="102"/>
      <c r="I493" s="414"/>
      <c r="J493" s="600"/>
      <c r="K493" s="434" t="str">
        <f t="shared" si="60"/>
        <v xml:space="preserve"> </v>
      </c>
      <c r="L493" s="435"/>
      <c r="M493" s="355">
        <f t="shared" si="61"/>
        <v>0</v>
      </c>
      <c r="N493" s="144">
        <f t="shared" si="62"/>
        <v>0</v>
      </c>
      <c r="O493" s="144">
        <f t="shared" si="63"/>
        <v>0</v>
      </c>
      <c r="P493" s="563">
        <f t="shared" si="64"/>
        <v>0</v>
      </c>
      <c r="Q493" s="10"/>
      <c r="S493" s="49">
        <f t="shared" si="65"/>
        <v>0</v>
      </c>
      <c r="T493" s="49">
        <f t="shared" si="66"/>
        <v>0</v>
      </c>
      <c r="U493" s="49">
        <f t="shared" si="67"/>
        <v>0</v>
      </c>
    </row>
    <row r="494" spans="1:21" x14ac:dyDescent="0.2">
      <c r="A494" s="94">
        <f t="shared" si="58"/>
        <v>479</v>
      </c>
      <c r="B494" s="202">
        <f t="shared" si="59"/>
        <v>0</v>
      </c>
      <c r="C494" s="110"/>
      <c r="D494" s="181"/>
      <c r="E494" s="181"/>
      <c r="F494" s="4"/>
      <c r="G494" s="60"/>
      <c r="H494" s="102"/>
      <c r="I494" s="414"/>
      <c r="J494" s="600"/>
      <c r="K494" s="434" t="str">
        <f t="shared" si="60"/>
        <v xml:space="preserve"> </v>
      </c>
      <c r="L494" s="435"/>
      <c r="M494" s="355">
        <f t="shared" si="61"/>
        <v>0</v>
      </c>
      <c r="N494" s="144">
        <f t="shared" si="62"/>
        <v>0</v>
      </c>
      <c r="O494" s="144">
        <f t="shared" si="63"/>
        <v>0</v>
      </c>
      <c r="P494" s="563">
        <f t="shared" si="64"/>
        <v>0</v>
      </c>
      <c r="Q494" s="10"/>
      <c r="S494" s="49">
        <f t="shared" si="65"/>
        <v>0</v>
      </c>
      <c r="T494" s="49">
        <f t="shared" si="66"/>
        <v>0</v>
      </c>
      <c r="U494" s="49">
        <f t="shared" si="67"/>
        <v>0</v>
      </c>
    </row>
    <row r="495" spans="1:21" x14ac:dyDescent="0.2">
      <c r="A495" s="94">
        <f t="shared" si="58"/>
        <v>480</v>
      </c>
      <c r="B495" s="202">
        <f t="shared" si="59"/>
        <v>0</v>
      </c>
      <c r="C495" s="110"/>
      <c r="D495" s="181"/>
      <c r="E495" s="181"/>
      <c r="F495" s="4"/>
      <c r="G495" s="60"/>
      <c r="H495" s="102"/>
      <c r="I495" s="414"/>
      <c r="J495" s="600"/>
      <c r="K495" s="434" t="str">
        <f t="shared" si="60"/>
        <v xml:space="preserve"> </v>
      </c>
      <c r="L495" s="435"/>
      <c r="M495" s="355">
        <f t="shared" si="61"/>
        <v>0</v>
      </c>
      <c r="N495" s="144">
        <f t="shared" si="62"/>
        <v>0</v>
      </c>
      <c r="O495" s="144">
        <f t="shared" si="63"/>
        <v>0</v>
      </c>
      <c r="P495" s="563">
        <f t="shared" si="64"/>
        <v>0</v>
      </c>
      <c r="Q495" s="10"/>
      <c r="S495" s="49">
        <f t="shared" si="65"/>
        <v>0</v>
      </c>
      <c r="T495" s="49">
        <f t="shared" si="66"/>
        <v>0</v>
      </c>
      <c r="U495" s="49">
        <f t="shared" si="67"/>
        <v>0</v>
      </c>
    </row>
    <row r="496" spans="1:21" x14ac:dyDescent="0.2">
      <c r="A496" s="94">
        <f t="shared" si="58"/>
        <v>481</v>
      </c>
      <c r="B496" s="202">
        <f t="shared" si="59"/>
        <v>0</v>
      </c>
      <c r="C496" s="110"/>
      <c r="D496" s="181"/>
      <c r="E496" s="181"/>
      <c r="F496" s="4"/>
      <c r="G496" s="60"/>
      <c r="H496" s="102"/>
      <c r="I496" s="414"/>
      <c r="J496" s="600"/>
      <c r="K496" s="434" t="str">
        <f t="shared" si="60"/>
        <v xml:space="preserve"> </v>
      </c>
      <c r="L496" s="435"/>
      <c r="M496" s="355">
        <f t="shared" si="61"/>
        <v>0</v>
      </c>
      <c r="N496" s="144">
        <f t="shared" si="62"/>
        <v>0</v>
      </c>
      <c r="O496" s="144">
        <f t="shared" si="63"/>
        <v>0</v>
      </c>
      <c r="P496" s="563">
        <f t="shared" si="64"/>
        <v>0</v>
      </c>
      <c r="Q496" s="10"/>
      <c r="S496" s="49">
        <f t="shared" si="65"/>
        <v>0</v>
      </c>
      <c r="T496" s="49">
        <f t="shared" si="66"/>
        <v>0</v>
      </c>
      <c r="U496" s="49">
        <f t="shared" si="67"/>
        <v>0</v>
      </c>
    </row>
    <row r="497" spans="1:21" x14ac:dyDescent="0.2">
      <c r="A497" s="94">
        <f t="shared" si="58"/>
        <v>482</v>
      </c>
      <c r="B497" s="202">
        <f t="shared" si="59"/>
        <v>0</v>
      </c>
      <c r="C497" s="110"/>
      <c r="D497" s="181"/>
      <c r="E497" s="181"/>
      <c r="F497" s="4"/>
      <c r="G497" s="60"/>
      <c r="H497" s="102"/>
      <c r="I497" s="414"/>
      <c r="J497" s="600"/>
      <c r="K497" s="434" t="str">
        <f t="shared" si="60"/>
        <v xml:space="preserve"> </v>
      </c>
      <c r="L497" s="435"/>
      <c r="M497" s="355">
        <f t="shared" si="61"/>
        <v>0</v>
      </c>
      <c r="N497" s="144">
        <f t="shared" si="62"/>
        <v>0</v>
      </c>
      <c r="O497" s="144">
        <f t="shared" si="63"/>
        <v>0</v>
      </c>
      <c r="P497" s="563">
        <f t="shared" si="64"/>
        <v>0</v>
      </c>
      <c r="Q497" s="10"/>
      <c r="S497" s="49">
        <f t="shared" si="65"/>
        <v>0</v>
      </c>
      <c r="T497" s="49">
        <f t="shared" si="66"/>
        <v>0</v>
      </c>
      <c r="U497" s="49">
        <f t="shared" si="67"/>
        <v>0</v>
      </c>
    </row>
    <row r="498" spans="1:21" x14ac:dyDescent="0.2">
      <c r="A498" s="94">
        <f t="shared" si="58"/>
        <v>483</v>
      </c>
      <c r="B498" s="202">
        <f t="shared" si="59"/>
        <v>0</v>
      </c>
      <c r="C498" s="110"/>
      <c r="D498" s="181"/>
      <c r="E498" s="181"/>
      <c r="F498" s="4"/>
      <c r="G498" s="60"/>
      <c r="H498" s="102"/>
      <c r="I498" s="414"/>
      <c r="J498" s="600"/>
      <c r="K498" s="434" t="str">
        <f t="shared" si="60"/>
        <v xml:space="preserve"> </v>
      </c>
      <c r="L498" s="435"/>
      <c r="M498" s="355">
        <f t="shared" si="61"/>
        <v>0</v>
      </c>
      <c r="N498" s="144">
        <f t="shared" si="62"/>
        <v>0</v>
      </c>
      <c r="O498" s="144">
        <f t="shared" si="63"/>
        <v>0</v>
      </c>
      <c r="P498" s="563">
        <f t="shared" si="64"/>
        <v>0</v>
      </c>
      <c r="Q498" s="10"/>
      <c r="S498" s="49">
        <f t="shared" si="65"/>
        <v>0</v>
      </c>
      <c r="T498" s="49">
        <f t="shared" si="66"/>
        <v>0</v>
      </c>
      <c r="U498" s="49">
        <f t="shared" si="67"/>
        <v>0</v>
      </c>
    </row>
    <row r="499" spans="1:21" x14ac:dyDescent="0.2">
      <c r="A499" s="94">
        <f t="shared" si="58"/>
        <v>484</v>
      </c>
      <c r="B499" s="202">
        <f t="shared" si="59"/>
        <v>0</v>
      </c>
      <c r="C499" s="110"/>
      <c r="D499" s="181"/>
      <c r="E499" s="181"/>
      <c r="F499" s="4"/>
      <c r="G499" s="60"/>
      <c r="H499" s="102"/>
      <c r="I499" s="414"/>
      <c r="J499" s="600"/>
      <c r="K499" s="434" t="str">
        <f t="shared" si="60"/>
        <v xml:space="preserve"> </v>
      </c>
      <c r="L499" s="435"/>
      <c r="M499" s="355">
        <f t="shared" si="61"/>
        <v>0</v>
      </c>
      <c r="N499" s="144">
        <f t="shared" si="62"/>
        <v>0</v>
      </c>
      <c r="O499" s="144">
        <f t="shared" si="63"/>
        <v>0</v>
      </c>
      <c r="P499" s="563">
        <f t="shared" si="64"/>
        <v>0</v>
      </c>
      <c r="Q499" s="10"/>
      <c r="S499" s="49">
        <f t="shared" si="65"/>
        <v>0</v>
      </c>
      <c r="T499" s="49">
        <f t="shared" si="66"/>
        <v>0</v>
      </c>
      <c r="U499" s="49">
        <f t="shared" si="67"/>
        <v>0</v>
      </c>
    </row>
    <row r="500" spans="1:21" x14ac:dyDescent="0.2">
      <c r="A500" s="94">
        <f t="shared" si="58"/>
        <v>485</v>
      </c>
      <c r="B500" s="202">
        <f t="shared" si="59"/>
        <v>0</v>
      </c>
      <c r="C500" s="110"/>
      <c r="D500" s="181"/>
      <c r="E500" s="181"/>
      <c r="F500" s="4"/>
      <c r="G500" s="60"/>
      <c r="H500" s="102"/>
      <c r="I500" s="414"/>
      <c r="J500" s="600"/>
      <c r="K500" s="434" t="str">
        <f t="shared" si="60"/>
        <v xml:space="preserve"> </v>
      </c>
      <c r="L500" s="435"/>
      <c r="M500" s="355">
        <f t="shared" si="61"/>
        <v>0</v>
      </c>
      <c r="N500" s="144">
        <f t="shared" si="62"/>
        <v>0</v>
      </c>
      <c r="O500" s="144">
        <f t="shared" si="63"/>
        <v>0</v>
      </c>
      <c r="P500" s="563">
        <f t="shared" si="64"/>
        <v>0</v>
      </c>
      <c r="Q500" s="10"/>
      <c r="S500" s="49">
        <f t="shared" si="65"/>
        <v>0</v>
      </c>
      <c r="T500" s="49">
        <f t="shared" si="66"/>
        <v>0</v>
      </c>
      <c r="U500" s="49">
        <f t="shared" si="67"/>
        <v>0</v>
      </c>
    </row>
    <row r="501" spans="1:21" x14ac:dyDescent="0.2">
      <c r="A501" s="94">
        <f t="shared" si="58"/>
        <v>486</v>
      </c>
      <c r="B501" s="202">
        <f t="shared" si="59"/>
        <v>0</v>
      </c>
      <c r="C501" s="110"/>
      <c r="D501" s="181"/>
      <c r="E501" s="181"/>
      <c r="F501" s="4"/>
      <c r="G501" s="60"/>
      <c r="H501" s="102"/>
      <c r="I501" s="414"/>
      <c r="J501" s="600"/>
      <c r="K501" s="434" t="str">
        <f t="shared" si="60"/>
        <v xml:space="preserve"> </v>
      </c>
      <c r="L501" s="435"/>
      <c r="M501" s="355">
        <f t="shared" si="61"/>
        <v>0</v>
      </c>
      <c r="N501" s="144">
        <f t="shared" si="62"/>
        <v>0</v>
      </c>
      <c r="O501" s="144">
        <f t="shared" si="63"/>
        <v>0</v>
      </c>
      <c r="P501" s="563">
        <f t="shared" si="64"/>
        <v>0</v>
      </c>
      <c r="Q501" s="10"/>
      <c r="S501" s="49">
        <f t="shared" si="65"/>
        <v>0</v>
      </c>
      <c r="T501" s="49">
        <f t="shared" si="66"/>
        <v>0</v>
      </c>
      <c r="U501" s="49">
        <f t="shared" si="67"/>
        <v>0</v>
      </c>
    </row>
    <row r="502" spans="1:21" x14ac:dyDescent="0.2">
      <c r="A502" s="94">
        <f t="shared" si="58"/>
        <v>487</v>
      </c>
      <c r="B502" s="202">
        <f t="shared" si="59"/>
        <v>0</v>
      </c>
      <c r="C502" s="110"/>
      <c r="D502" s="181"/>
      <c r="E502" s="181"/>
      <c r="F502" s="4"/>
      <c r="G502" s="60"/>
      <c r="H502" s="102"/>
      <c r="I502" s="414"/>
      <c r="J502" s="600"/>
      <c r="K502" s="434" t="str">
        <f t="shared" si="60"/>
        <v xml:space="preserve"> </v>
      </c>
      <c r="L502" s="435"/>
      <c r="M502" s="355">
        <f t="shared" si="61"/>
        <v>0</v>
      </c>
      <c r="N502" s="144">
        <f t="shared" si="62"/>
        <v>0</v>
      </c>
      <c r="O502" s="144">
        <f t="shared" si="63"/>
        <v>0</v>
      </c>
      <c r="P502" s="563">
        <f t="shared" si="64"/>
        <v>0</v>
      </c>
      <c r="Q502" s="10"/>
      <c r="S502" s="49">
        <f t="shared" si="65"/>
        <v>0</v>
      </c>
      <c r="T502" s="49">
        <f t="shared" si="66"/>
        <v>0</v>
      </c>
      <c r="U502" s="49">
        <f t="shared" si="67"/>
        <v>0</v>
      </c>
    </row>
    <row r="503" spans="1:21" x14ac:dyDescent="0.2">
      <c r="A503" s="94">
        <f t="shared" si="58"/>
        <v>488</v>
      </c>
      <c r="B503" s="202">
        <f t="shared" si="59"/>
        <v>0</v>
      </c>
      <c r="C503" s="110"/>
      <c r="D503" s="181"/>
      <c r="E503" s="181"/>
      <c r="F503" s="4"/>
      <c r="G503" s="60"/>
      <c r="H503" s="102"/>
      <c r="I503" s="414"/>
      <c r="J503" s="600"/>
      <c r="K503" s="434" t="str">
        <f t="shared" si="60"/>
        <v xml:space="preserve"> </v>
      </c>
      <c r="L503" s="435"/>
      <c r="M503" s="355">
        <f t="shared" si="61"/>
        <v>0</v>
      </c>
      <c r="N503" s="144">
        <f t="shared" si="62"/>
        <v>0</v>
      </c>
      <c r="O503" s="144">
        <f t="shared" si="63"/>
        <v>0</v>
      </c>
      <c r="P503" s="563">
        <f t="shared" si="64"/>
        <v>0</v>
      </c>
      <c r="Q503" s="10"/>
      <c r="S503" s="49">
        <f t="shared" si="65"/>
        <v>0</v>
      </c>
      <c r="T503" s="49">
        <f t="shared" si="66"/>
        <v>0</v>
      </c>
      <c r="U503" s="49">
        <f t="shared" si="67"/>
        <v>0</v>
      </c>
    </row>
    <row r="504" spans="1:21" x14ac:dyDescent="0.2">
      <c r="A504" s="94">
        <f t="shared" si="58"/>
        <v>489</v>
      </c>
      <c r="B504" s="202">
        <f t="shared" si="59"/>
        <v>0</v>
      </c>
      <c r="C504" s="110"/>
      <c r="D504" s="181"/>
      <c r="E504" s="181"/>
      <c r="F504" s="4"/>
      <c r="G504" s="60"/>
      <c r="H504" s="102"/>
      <c r="I504" s="414"/>
      <c r="J504" s="600"/>
      <c r="K504" s="434" t="str">
        <f t="shared" si="60"/>
        <v xml:space="preserve"> </v>
      </c>
      <c r="L504" s="435"/>
      <c r="M504" s="355">
        <f t="shared" si="61"/>
        <v>0</v>
      </c>
      <c r="N504" s="144">
        <f t="shared" si="62"/>
        <v>0</v>
      </c>
      <c r="O504" s="144">
        <f t="shared" si="63"/>
        <v>0</v>
      </c>
      <c r="P504" s="563">
        <f t="shared" si="64"/>
        <v>0</v>
      </c>
      <c r="Q504" s="10"/>
      <c r="S504" s="49">
        <f t="shared" si="65"/>
        <v>0</v>
      </c>
      <c r="T504" s="49">
        <f t="shared" si="66"/>
        <v>0</v>
      </c>
      <c r="U504" s="49">
        <f t="shared" si="67"/>
        <v>0</v>
      </c>
    </row>
    <row r="505" spans="1:21" x14ac:dyDescent="0.2">
      <c r="A505" s="94">
        <f t="shared" si="58"/>
        <v>490</v>
      </c>
      <c r="B505" s="202">
        <f t="shared" si="59"/>
        <v>0</v>
      </c>
      <c r="C505" s="110"/>
      <c r="D505" s="181"/>
      <c r="E505" s="181"/>
      <c r="F505" s="4"/>
      <c r="G505" s="60"/>
      <c r="H505" s="102"/>
      <c r="I505" s="414"/>
      <c r="J505" s="600"/>
      <c r="K505" s="434" t="str">
        <f t="shared" si="60"/>
        <v xml:space="preserve"> </v>
      </c>
      <c r="L505" s="435"/>
      <c r="M505" s="355">
        <f t="shared" si="61"/>
        <v>0</v>
      </c>
      <c r="N505" s="144">
        <f t="shared" si="62"/>
        <v>0</v>
      </c>
      <c r="O505" s="144">
        <f t="shared" si="63"/>
        <v>0</v>
      </c>
      <c r="P505" s="563">
        <f t="shared" si="64"/>
        <v>0</v>
      </c>
      <c r="Q505" s="10"/>
      <c r="S505" s="49">
        <f t="shared" si="65"/>
        <v>0</v>
      </c>
      <c r="T505" s="49">
        <f t="shared" si="66"/>
        <v>0</v>
      </c>
      <c r="U505" s="49">
        <f t="shared" si="67"/>
        <v>0</v>
      </c>
    </row>
    <row r="506" spans="1:21" x14ac:dyDescent="0.2">
      <c r="A506" s="94">
        <f t="shared" si="58"/>
        <v>491</v>
      </c>
      <c r="B506" s="202">
        <f t="shared" si="59"/>
        <v>0</v>
      </c>
      <c r="C506" s="110"/>
      <c r="D506" s="181"/>
      <c r="E506" s="181"/>
      <c r="F506" s="4"/>
      <c r="G506" s="60"/>
      <c r="H506" s="102"/>
      <c r="I506" s="414"/>
      <c r="J506" s="600"/>
      <c r="K506" s="434" t="str">
        <f t="shared" si="60"/>
        <v xml:space="preserve"> </v>
      </c>
      <c r="L506" s="435"/>
      <c r="M506" s="355">
        <f t="shared" si="61"/>
        <v>0</v>
      </c>
      <c r="N506" s="144">
        <f t="shared" si="62"/>
        <v>0</v>
      </c>
      <c r="O506" s="144">
        <f t="shared" si="63"/>
        <v>0</v>
      </c>
      <c r="P506" s="563">
        <f t="shared" si="64"/>
        <v>0</v>
      </c>
      <c r="Q506" s="10"/>
      <c r="S506" s="49">
        <f t="shared" si="65"/>
        <v>0</v>
      </c>
      <c r="T506" s="49">
        <f t="shared" si="66"/>
        <v>0</v>
      </c>
      <c r="U506" s="49">
        <f t="shared" si="67"/>
        <v>0</v>
      </c>
    </row>
    <row r="507" spans="1:21" x14ac:dyDescent="0.2">
      <c r="A507" s="94">
        <f t="shared" si="58"/>
        <v>492</v>
      </c>
      <c r="B507" s="202">
        <f t="shared" si="59"/>
        <v>0</v>
      </c>
      <c r="C507" s="110"/>
      <c r="D507" s="181"/>
      <c r="E507" s="181"/>
      <c r="F507" s="4"/>
      <c r="G507" s="60"/>
      <c r="H507" s="102"/>
      <c r="I507" s="414"/>
      <c r="J507" s="600"/>
      <c r="K507" s="434" t="str">
        <f t="shared" si="60"/>
        <v xml:space="preserve"> </v>
      </c>
      <c r="L507" s="435"/>
      <c r="M507" s="355">
        <f t="shared" si="61"/>
        <v>0</v>
      </c>
      <c r="N507" s="144">
        <f t="shared" si="62"/>
        <v>0</v>
      </c>
      <c r="O507" s="144">
        <f t="shared" si="63"/>
        <v>0</v>
      </c>
      <c r="P507" s="563">
        <f t="shared" si="64"/>
        <v>0</v>
      </c>
      <c r="Q507" s="10"/>
      <c r="S507" s="49">
        <f t="shared" si="65"/>
        <v>0</v>
      </c>
      <c r="T507" s="49">
        <f t="shared" si="66"/>
        <v>0</v>
      </c>
      <c r="U507" s="49">
        <f t="shared" si="67"/>
        <v>0</v>
      </c>
    </row>
    <row r="508" spans="1:21" x14ac:dyDescent="0.2">
      <c r="A508" s="94">
        <f t="shared" si="58"/>
        <v>493</v>
      </c>
      <c r="B508" s="202">
        <f t="shared" si="49"/>
        <v>0</v>
      </c>
      <c r="C508" s="110"/>
      <c r="D508" s="181"/>
      <c r="E508" s="181"/>
      <c r="F508" s="4"/>
      <c r="G508" s="60"/>
      <c r="H508" s="102"/>
      <c r="I508" s="414"/>
      <c r="J508" s="600"/>
      <c r="K508" s="434" t="str">
        <f t="shared" si="50"/>
        <v xml:space="preserve"> </v>
      </c>
      <c r="L508" s="435"/>
      <c r="M508" s="355">
        <f t="shared" si="51"/>
        <v>0</v>
      </c>
      <c r="N508" s="144">
        <f t="shared" si="52"/>
        <v>0</v>
      </c>
      <c r="O508" s="144">
        <f t="shared" si="53"/>
        <v>0</v>
      </c>
      <c r="P508" s="563">
        <f t="shared" si="54"/>
        <v>0</v>
      </c>
      <c r="Q508" s="10"/>
      <c r="S508" s="49">
        <f t="shared" si="55"/>
        <v>0</v>
      </c>
      <c r="T508" s="49">
        <f t="shared" si="56"/>
        <v>0</v>
      </c>
      <c r="U508" s="49">
        <f t="shared" si="57"/>
        <v>0</v>
      </c>
    </row>
    <row r="509" spans="1:21" x14ac:dyDescent="0.2">
      <c r="A509" s="94">
        <f t="shared" si="58"/>
        <v>494</v>
      </c>
      <c r="B509" s="202">
        <f t="shared" si="49"/>
        <v>0</v>
      </c>
      <c r="C509" s="110"/>
      <c r="D509" s="181"/>
      <c r="E509" s="181"/>
      <c r="F509" s="4"/>
      <c r="G509" s="60"/>
      <c r="H509" s="102"/>
      <c r="I509" s="414"/>
      <c r="J509" s="600"/>
      <c r="K509" s="434" t="str">
        <f t="shared" si="50"/>
        <v xml:space="preserve"> </v>
      </c>
      <c r="L509" s="435"/>
      <c r="M509" s="355">
        <f t="shared" si="51"/>
        <v>0</v>
      </c>
      <c r="N509" s="144">
        <f t="shared" si="52"/>
        <v>0</v>
      </c>
      <c r="O509" s="144">
        <f t="shared" si="53"/>
        <v>0</v>
      </c>
      <c r="P509" s="563">
        <f t="shared" si="54"/>
        <v>0</v>
      </c>
      <c r="Q509" s="10"/>
      <c r="S509" s="49">
        <f t="shared" si="55"/>
        <v>0</v>
      </c>
      <c r="T509" s="49">
        <f t="shared" si="56"/>
        <v>0</v>
      </c>
      <c r="U509" s="49">
        <f t="shared" si="57"/>
        <v>0</v>
      </c>
    </row>
    <row r="510" spans="1:21" x14ac:dyDescent="0.2">
      <c r="A510" s="94">
        <f t="shared" si="58"/>
        <v>495</v>
      </c>
      <c r="B510" s="202">
        <f t="shared" si="49"/>
        <v>0</v>
      </c>
      <c r="C510" s="110"/>
      <c r="D510" s="181"/>
      <c r="E510" s="181"/>
      <c r="F510" s="4"/>
      <c r="G510" s="60"/>
      <c r="H510" s="102"/>
      <c r="I510" s="414"/>
      <c r="J510" s="600"/>
      <c r="K510" s="434" t="str">
        <f t="shared" si="50"/>
        <v xml:space="preserve"> </v>
      </c>
      <c r="L510" s="435"/>
      <c r="M510" s="355">
        <f t="shared" si="51"/>
        <v>0</v>
      </c>
      <c r="N510" s="144">
        <f t="shared" si="52"/>
        <v>0</v>
      </c>
      <c r="O510" s="144">
        <f t="shared" si="53"/>
        <v>0</v>
      </c>
      <c r="P510" s="563">
        <f t="shared" si="54"/>
        <v>0</v>
      </c>
      <c r="Q510" s="10"/>
      <c r="S510" s="49">
        <f t="shared" si="55"/>
        <v>0</v>
      </c>
      <c r="T510" s="49">
        <f t="shared" si="56"/>
        <v>0</v>
      </c>
      <c r="U510" s="49">
        <f t="shared" si="57"/>
        <v>0</v>
      </c>
    </row>
    <row r="511" spans="1:21" x14ac:dyDescent="0.2">
      <c r="A511" s="94">
        <f t="shared" si="58"/>
        <v>496</v>
      </c>
      <c r="B511" s="202">
        <f t="shared" si="49"/>
        <v>0</v>
      </c>
      <c r="C511" s="110"/>
      <c r="D511" s="181"/>
      <c r="E511" s="181"/>
      <c r="F511" s="4"/>
      <c r="G511" s="60"/>
      <c r="H511" s="102"/>
      <c r="I511" s="414"/>
      <c r="J511" s="600"/>
      <c r="K511" s="434" t="str">
        <f t="shared" si="50"/>
        <v xml:space="preserve"> </v>
      </c>
      <c r="L511" s="435"/>
      <c r="M511" s="355">
        <f t="shared" si="51"/>
        <v>0</v>
      </c>
      <c r="N511" s="144">
        <f t="shared" si="52"/>
        <v>0</v>
      </c>
      <c r="O511" s="144">
        <f t="shared" si="53"/>
        <v>0</v>
      </c>
      <c r="P511" s="563">
        <f t="shared" si="54"/>
        <v>0</v>
      </c>
      <c r="Q511" s="10"/>
      <c r="S511" s="49">
        <f t="shared" si="55"/>
        <v>0</v>
      </c>
      <c r="T511" s="49">
        <f t="shared" si="56"/>
        <v>0</v>
      </c>
      <c r="U511" s="49">
        <f t="shared" si="57"/>
        <v>0</v>
      </c>
    </row>
    <row r="512" spans="1:21" x14ac:dyDescent="0.2">
      <c r="A512" s="94">
        <f t="shared" si="58"/>
        <v>497</v>
      </c>
      <c r="B512" s="202">
        <f t="shared" si="49"/>
        <v>0</v>
      </c>
      <c r="C512" s="110"/>
      <c r="D512" s="181"/>
      <c r="E512" s="181"/>
      <c r="F512" s="4"/>
      <c r="G512" s="60"/>
      <c r="H512" s="102"/>
      <c r="I512" s="414"/>
      <c r="J512" s="600"/>
      <c r="K512" s="434" t="str">
        <f t="shared" si="50"/>
        <v xml:space="preserve"> </v>
      </c>
      <c r="L512" s="435"/>
      <c r="M512" s="355">
        <f t="shared" si="51"/>
        <v>0</v>
      </c>
      <c r="N512" s="144">
        <f t="shared" si="52"/>
        <v>0</v>
      </c>
      <c r="O512" s="144">
        <f t="shared" si="53"/>
        <v>0</v>
      </c>
      <c r="P512" s="563">
        <f t="shared" si="54"/>
        <v>0</v>
      </c>
      <c r="Q512" s="10"/>
      <c r="S512" s="49">
        <f t="shared" si="55"/>
        <v>0</v>
      </c>
      <c r="T512" s="49">
        <f t="shared" si="56"/>
        <v>0</v>
      </c>
      <c r="U512" s="49">
        <f t="shared" si="57"/>
        <v>0</v>
      </c>
    </row>
    <row r="513" spans="1:21" x14ac:dyDescent="0.2">
      <c r="A513" s="94">
        <f t="shared" si="58"/>
        <v>498</v>
      </c>
      <c r="B513" s="202">
        <f t="shared" si="49"/>
        <v>0</v>
      </c>
      <c r="C513" s="110"/>
      <c r="D513" s="181"/>
      <c r="E513" s="181"/>
      <c r="F513" s="4"/>
      <c r="G513" s="60"/>
      <c r="H513" s="102"/>
      <c r="I513" s="414"/>
      <c r="J513" s="600"/>
      <c r="K513" s="434" t="str">
        <f t="shared" si="50"/>
        <v xml:space="preserve"> </v>
      </c>
      <c r="L513" s="435"/>
      <c r="M513" s="355">
        <f t="shared" si="51"/>
        <v>0</v>
      </c>
      <c r="N513" s="144">
        <f t="shared" si="52"/>
        <v>0</v>
      </c>
      <c r="O513" s="144">
        <f t="shared" si="53"/>
        <v>0</v>
      </c>
      <c r="P513" s="563">
        <f t="shared" si="54"/>
        <v>0</v>
      </c>
      <c r="Q513" s="10"/>
      <c r="S513" s="49">
        <f t="shared" si="55"/>
        <v>0</v>
      </c>
      <c r="T513" s="49">
        <f t="shared" si="56"/>
        <v>0</v>
      </c>
      <c r="U513" s="49">
        <f t="shared" si="57"/>
        <v>0</v>
      </c>
    </row>
    <row r="514" spans="1:21" x14ac:dyDescent="0.2">
      <c r="A514" s="94">
        <f t="shared" si="58"/>
        <v>499</v>
      </c>
      <c r="B514" s="202">
        <f t="shared" si="49"/>
        <v>0</v>
      </c>
      <c r="C514" s="110"/>
      <c r="D514" s="181"/>
      <c r="E514" s="181"/>
      <c r="F514" s="4"/>
      <c r="G514" s="60"/>
      <c r="H514" s="102"/>
      <c r="I514" s="414"/>
      <c r="J514" s="600"/>
      <c r="K514" s="434" t="str">
        <f t="shared" si="50"/>
        <v xml:space="preserve"> </v>
      </c>
      <c r="L514" s="435"/>
      <c r="M514" s="355">
        <f t="shared" si="51"/>
        <v>0</v>
      </c>
      <c r="N514" s="144">
        <f t="shared" si="52"/>
        <v>0</v>
      </c>
      <c r="O514" s="144">
        <f t="shared" si="53"/>
        <v>0</v>
      </c>
      <c r="P514" s="563">
        <f t="shared" si="54"/>
        <v>0</v>
      </c>
      <c r="Q514" s="10"/>
      <c r="S514" s="49">
        <f t="shared" si="55"/>
        <v>0</v>
      </c>
      <c r="T514" s="49">
        <f t="shared" si="56"/>
        <v>0</v>
      </c>
      <c r="U514" s="49">
        <f t="shared" si="57"/>
        <v>0</v>
      </c>
    </row>
    <row r="515" spans="1:21" x14ac:dyDescent="0.2">
      <c r="A515" s="94">
        <f t="shared" si="58"/>
        <v>500</v>
      </c>
      <c r="B515" s="202">
        <f t="shared" si="49"/>
        <v>0</v>
      </c>
      <c r="C515" s="110"/>
      <c r="D515" s="181"/>
      <c r="E515" s="181"/>
      <c r="F515" s="4"/>
      <c r="G515" s="60"/>
      <c r="H515" s="102"/>
      <c r="I515" s="414"/>
      <c r="J515" s="600"/>
      <c r="K515" s="434" t="str">
        <f t="shared" si="50"/>
        <v xml:space="preserve"> </v>
      </c>
      <c r="L515" s="435"/>
      <c r="M515" s="355">
        <f t="shared" si="51"/>
        <v>0</v>
      </c>
      <c r="N515" s="144">
        <f t="shared" si="52"/>
        <v>0</v>
      </c>
      <c r="O515" s="144">
        <f t="shared" si="53"/>
        <v>0</v>
      </c>
      <c r="P515" s="563">
        <f t="shared" si="54"/>
        <v>0</v>
      </c>
      <c r="Q515" s="10"/>
      <c r="S515" s="49">
        <f t="shared" si="55"/>
        <v>0</v>
      </c>
      <c r="T515" s="49">
        <f t="shared" si="56"/>
        <v>0</v>
      </c>
      <c r="U515" s="49">
        <f t="shared" si="57"/>
        <v>0</v>
      </c>
    </row>
    <row r="516" spans="1:21" x14ac:dyDescent="0.2">
      <c r="A516" s="94">
        <f t="shared" si="58"/>
        <v>501</v>
      </c>
      <c r="B516" s="202">
        <f t="shared" si="49"/>
        <v>0</v>
      </c>
      <c r="C516" s="110"/>
      <c r="D516" s="181"/>
      <c r="E516" s="181"/>
      <c r="F516" s="4"/>
      <c r="G516" s="60"/>
      <c r="H516" s="102"/>
      <c r="I516" s="414"/>
      <c r="J516" s="600"/>
      <c r="K516" s="434" t="str">
        <f t="shared" si="50"/>
        <v xml:space="preserve"> </v>
      </c>
      <c r="L516" s="435"/>
      <c r="M516" s="355">
        <f t="shared" si="51"/>
        <v>0</v>
      </c>
      <c r="N516" s="144">
        <f t="shared" si="52"/>
        <v>0</v>
      </c>
      <c r="O516" s="144">
        <f t="shared" si="53"/>
        <v>0</v>
      </c>
      <c r="P516" s="563">
        <f t="shared" si="54"/>
        <v>0</v>
      </c>
      <c r="Q516" s="10"/>
      <c r="S516" s="49">
        <f t="shared" si="55"/>
        <v>0</v>
      </c>
      <c r="T516" s="49">
        <f t="shared" si="56"/>
        <v>0</v>
      </c>
      <c r="U516" s="49">
        <f t="shared" si="57"/>
        <v>0</v>
      </c>
    </row>
    <row r="517" spans="1:21" x14ac:dyDescent="0.2">
      <c r="A517" s="94">
        <f t="shared" si="58"/>
        <v>502</v>
      </c>
      <c r="B517" s="202">
        <f t="shared" si="49"/>
        <v>0</v>
      </c>
      <c r="C517" s="110"/>
      <c r="D517" s="181"/>
      <c r="E517" s="181"/>
      <c r="F517" s="4"/>
      <c r="G517" s="60"/>
      <c r="H517" s="102"/>
      <c r="I517" s="414"/>
      <c r="J517" s="600"/>
      <c r="K517" s="434" t="str">
        <f t="shared" si="50"/>
        <v xml:space="preserve"> </v>
      </c>
      <c r="L517" s="435"/>
      <c r="M517" s="355">
        <f t="shared" si="51"/>
        <v>0</v>
      </c>
      <c r="N517" s="144">
        <f t="shared" si="52"/>
        <v>0</v>
      </c>
      <c r="O517" s="144">
        <f t="shared" si="53"/>
        <v>0</v>
      </c>
      <c r="P517" s="563">
        <f t="shared" si="54"/>
        <v>0</v>
      </c>
      <c r="Q517" s="10"/>
      <c r="S517" s="49">
        <f t="shared" si="55"/>
        <v>0</v>
      </c>
      <c r="T517" s="49">
        <f t="shared" si="56"/>
        <v>0</v>
      </c>
      <c r="U517" s="49">
        <f t="shared" si="57"/>
        <v>0</v>
      </c>
    </row>
    <row r="518" spans="1:21" x14ac:dyDescent="0.2">
      <c r="A518" s="94">
        <f t="shared" si="58"/>
        <v>503</v>
      </c>
      <c r="B518" s="202">
        <f t="shared" si="49"/>
        <v>0</v>
      </c>
      <c r="C518" s="110"/>
      <c r="D518" s="181"/>
      <c r="E518" s="181"/>
      <c r="F518" s="4"/>
      <c r="G518" s="60"/>
      <c r="H518" s="102"/>
      <c r="I518" s="414"/>
      <c r="J518" s="600"/>
      <c r="K518" s="434" t="str">
        <f t="shared" si="50"/>
        <v xml:space="preserve"> </v>
      </c>
      <c r="L518" s="435"/>
      <c r="M518" s="355">
        <f t="shared" si="51"/>
        <v>0</v>
      </c>
      <c r="N518" s="144">
        <f t="shared" si="52"/>
        <v>0</v>
      </c>
      <c r="O518" s="144">
        <f t="shared" si="53"/>
        <v>0</v>
      </c>
      <c r="P518" s="563">
        <f t="shared" si="54"/>
        <v>0</v>
      </c>
      <c r="Q518" s="10"/>
      <c r="S518" s="49">
        <f t="shared" si="55"/>
        <v>0</v>
      </c>
      <c r="T518" s="49">
        <f t="shared" si="56"/>
        <v>0</v>
      </c>
      <c r="U518" s="49">
        <f t="shared" si="57"/>
        <v>0</v>
      </c>
    </row>
    <row r="519" spans="1:21" x14ac:dyDescent="0.2">
      <c r="A519" s="94">
        <f t="shared" si="58"/>
        <v>504</v>
      </c>
      <c r="B519" s="202">
        <f t="shared" si="49"/>
        <v>0</v>
      </c>
      <c r="C519" s="110"/>
      <c r="D519" s="181"/>
      <c r="E519" s="181"/>
      <c r="F519" s="4"/>
      <c r="G519" s="60"/>
      <c r="H519" s="102"/>
      <c r="I519" s="414"/>
      <c r="J519" s="600"/>
      <c r="K519" s="434" t="str">
        <f t="shared" si="50"/>
        <v xml:space="preserve"> </v>
      </c>
      <c r="L519" s="435"/>
      <c r="M519" s="355">
        <f t="shared" si="51"/>
        <v>0</v>
      </c>
      <c r="N519" s="144">
        <f t="shared" si="52"/>
        <v>0</v>
      </c>
      <c r="O519" s="144">
        <f t="shared" si="53"/>
        <v>0</v>
      </c>
      <c r="P519" s="563">
        <f t="shared" si="54"/>
        <v>0</v>
      </c>
      <c r="Q519" s="10"/>
      <c r="S519" s="49">
        <f t="shared" si="55"/>
        <v>0</v>
      </c>
      <c r="T519" s="49">
        <f t="shared" si="56"/>
        <v>0</v>
      </c>
      <c r="U519" s="49">
        <f t="shared" si="57"/>
        <v>0</v>
      </c>
    </row>
    <row r="520" spans="1:21" x14ac:dyDescent="0.2">
      <c r="A520" s="94">
        <f t="shared" si="58"/>
        <v>505</v>
      </c>
      <c r="B520" s="202">
        <f t="shared" si="49"/>
        <v>0</v>
      </c>
      <c r="C520" s="110"/>
      <c r="D520" s="181"/>
      <c r="E520" s="181"/>
      <c r="F520" s="4"/>
      <c r="G520" s="60"/>
      <c r="H520" s="102"/>
      <c r="I520" s="414"/>
      <c r="J520" s="600"/>
      <c r="K520" s="434" t="str">
        <f t="shared" si="50"/>
        <v xml:space="preserve"> </v>
      </c>
      <c r="L520" s="435"/>
      <c r="M520" s="355">
        <f t="shared" si="51"/>
        <v>0</v>
      </c>
      <c r="N520" s="144">
        <f t="shared" si="52"/>
        <v>0</v>
      </c>
      <c r="O520" s="144">
        <f t="shared" si="53"/>
        <v>0</v>
      </c>
      <c r="P520" s="563">
        <f t="shared" si="54"/>
        <v>0</v>
      </c>
      <c r="Q520" s="10"/>
      <c r="S520" s="49">
        <f t="shared" si="55"/>
        <v>0</v>
      </c>
      <c r="T520" s="49">
        <f t="shared" si="56"/>
        <v>0</v>
      </c>
      <c r="U520" s="49">
        <f t="shared" si="57"/>
        <v>0</v>
      </c>
    </row>
    <row r="521" spans="1:21" x14ac:dyDescent="0.2">
      <c r="A521" s="94">
        <f t="shared" si="58"/>
        <v>506</v>
      </c>
      <c r="B521" s="202">
        <f t="shared" si="49"/>
        <v>0</v>
      </c>
      <c r="C521" s="110"/>
      <c r="D521" s="181"/>
      <c r="E521" s="181"/>
      <c r="F521" s="4"/>
      <c r="G521" s="60"/>
      <c r="H521" s="102"/>
      <c r="I521" s="414"/>
      <c r="J521" s="600"/>
      <c r="K521" s="434" t="str">
        <f t="shared" si="50"/>
        <v xml:space="preserve"> </v>
      </c>
      <c r="L521" s="435"/>
      <c r="M521" s="355">
        <f t="shared" si="51"/>
        <v>0</v>
      </c>
      <c r="N521" s="144">
        <f t="shared" si="52"/>
        <v>0</v>
      </c>
      <c r="O521" s="144">
        <f t="shared" si="53"/>
        <v>0</v>
      </c>
      <c r="P521" s="563">
        <f t="shared" si="54"/>
        <v>0</v>
      </c>
      <c r="Q521" s="10"/>
      <c r="S521" s="49">
        <f t="shared" si="55"/>
        <v>0</v>
      </c>
      <c r="T521" s="49">
        <f t="shared" si="56"/>
        <v>0</v>
      </c>
      <c r="U521" s="49">
        <f t="shared" si="57"/>
        <v>0</v>
      </c>
    </row>
    <row r="522" spans="1:21" x14ac:dyDescent="0.2">
      <c r="A522" s="94">
        <f t="shared" si="58"/>
        <v>507</v>
      </c>
      <c r="B522" s="202">
        <f t="shared" si="49"/>
        <v>0</v>
      </c>
      <c r="C522" s="110"/>
      <c r="D522" s="181"/>
      <c r="E522" s="181"/>
      <c r="F522" s="4"/>
      <c r="G522" s="60"/>
      <c r="H522" s="102"/>
      <c r="I522" s="414"/>
      <c r="J522" s="600"/>
      <c r="K522" s="434" t="str">
        <f t="shared" si="50"/>
        <v xml:space="preserve"> </v>
      </c>
      <c r="L522" s="435"/>
      <c r="M522" s="355">
        <f t="shared" si="51"/>
        <v>0</v>
      </c>
      <c r="N522" s="144">
        <f t="shared" si="52"/>
        <v>0</v>
      </c>
      <c r="O522" s="144">
        <f t="shared" si="53"/>
        <v>0</v>
      </c>
      <c r="P522" s="563">
        <f t="shared" si="54"/>
        <v>0</v>
      </c>
      <c r="Q522" s="10"/>
      <c r="S522" s="49">
        <f t="shared" si="55"/>
        <v>0</v>
      </c>
      <c r="T522" s="49">
        <f t="shared" si="56"/>
        <v>0</v>
      </c>
      <c r="U522" s="49">
        <f t="shared" si="57"/>
        <v>0</v>
      </c>
    </row>
    <row r="523" spans="1:21" x14ac:dyDescent="0.2">
      <c r="A523" s="94">
        <f t="shared" si="58"/>
        <v>508</v>
      </c>
      <c r="B523" s="202">
        <f t="shared" si="49"/>
        <v>0</v>
      </c>
      <c r="C523" s="110"/>
      <c r="D523" s="181"/>
      <c r="E523" s="181"/>
      <c r="F523" s="4"/>
      <c r="G523" s="60"/>
      <c r="H523" s="102"/>
      <c r="I523" s="414"/>
      <c r="J523" s="600"/>
      <c r="K523" s="434" t="str">
        <f t="shared" si="50"/>
        <v xml:space="preserve"> </v>
      </c>
      <c r="L523" s="435"/>
      <c r="M523" s="355">
        <f t="shared" si="51"/>
        <v>0</v>
      </c>
      <c r="N523" s="144">
        <f t="shared" si="52"/>
        <v>0</v>
      </c>
      <c r="O523" s="144">
        <f t="shared" si="53"/>
        <v>0</v>
      </c>
      <c r="P523" s="563">
        <f t="shared" si="54"/>
        <v>0</v>
      </c>
      <c r="Q523" s="10"/>
      <c r="S523" s="49">
        <f t="shared" si="55"/>
        <v>0</v>
      </c>
      <c r="T523" s="49">
        <f t="shared" si="56"/>
        <v>0</v>
      </c>
      <c r="U523" s="49">
        <f t="shared" si="57"/>
        <v>0</v>
      </c>
    </row>
    <row r="524" spans="1:21" x14ac:dyDescent="0.2">
      <c r="A524" s="94">
        <f t="shared" si="58"/>
        <v>509</v>
      </c>
      <c r="B524" s="202">
        <f t="shared" si="49"/>
        <v>0</v>
      </c>
      <c r="C524" s="110"/>
      <c r="D524" s="181"/>
      <c r="E524" s="181"/>
      <c r="F524" s="4"/>
      <c r="G524" s="60"/>
      <c r="H524" s="102"/>
      <c r="I524" s="414"/>
      <c r="J524" s="600"/>
      <c r="K524" s="434" t="str">
        <f t="shared" si="50"/>
        <v xml:space="preserve"> </v>
      </c>
      <c r="L524" s="435"/>
      <c r="M524" s="355">
        <f t="shared" si="51"/>
        <v>0</v>
      </c>
      <c r="N524" s="144">
        <f t="shared" si="52"/>
        <v>0</v>
      </c>
      <c r="O524" s="144">
        <f t="shared" si="53"/>
        <v>0</v>
      </c>
      <c r="P524" s="563">
        <f t="shared" si="54"/>
        <v>0</v>
      </c>
      <c r="Q524" s="10"/>
      <c r="S524" s="49">
        <f t="shared" si="55"/>
        <v>0</v>
      </c>
      <c r="T524" s="49">
        <f t="shared" si="56"/>
        <v>0</v>
      </c>
      <c r="U524" s="49">
        <f t="shared" si="57"/>
        <v>0</v>
      </c>
    </row>
    <row r="525" spans="1:21" x14ac:dyDescent="0.2">
      <c r="A525" s="94">
        <f t="shared" si="58"/>
        <v>510</v>
      </c>
      <c r="B525" s="202">
        <f t="shared" si="49"/>
        <v>0</v>
      </c>
      <c r="C525" s="110"/>
      <c r="D525" s="181"/>
      <c r="E525" s="181"/>
      <c r="F525" s="4"/>
      <c r="G525" s="60"/>
      <c r="H525" s="102"/>
      <c r="I525" s="414"/>
      <c r="J525" s="600"/>
      <c r="K525" s="434" t="str">
        <f t="shared" si="50"/>
        <v xml:space="preserve"> </v>
      </c>
      <c r="L525" s="435"/>
      <c r="M525" s="355">
        <f t="shared" si="51"/>
        <v>0</v>
      </c>
      <c r="N525" s="144">
        <f t="shared" si="52"/>
        <v>0</v>
      </c>
      <c r="O525" s="144">
        <f t="shared" si="53"/>
        <v>0</v>
      </c>
      <c r="P525" s="563">
        <f t="shared" si="54"/>
        <v>0</v>
      </c>
      <c r="Q525" s="10"/>
      <c r="S525" s="49">
        <f t="shared" si="55"/>
        <v>0</v>
      </c>
      <c r="T525" s="49">
        <f t="shared" si="56"/>
        <v>0</v>
      </c>
      <c r="U525" s="49">
        <f t="shared" si="57"/>
        <v>0</v>
      </c>
    </row>
    <row r="526" spans="1:21" x14ac:dyDescent="0.2">
      <c r="A526" s="94">
        <f t="shared" si="58"/>
        <v>511</v>
      </c>
      <c r="B526" s="202">
        <f t="shared" si="49"/>
        <v>0</v>
      </c>
      <c r="C526" s="110"/>
      <c r="D526" s="181"/>
      <c r="E526" s="181"/>
      <c r="F526" s="4"/>
      <c r="G526" s="60"/>
      <c r="H526" s="102"/>
      <c r="I526" s="414"/>
      <c r="J526" s="600"/>
      <c r="K526" s="434" t="str">
        <f t="shared" si="50"/>
        <v xml:space="preserve"> </v>
      </c>
      <c r="L526" s="435"/>
      <c r="M526" s="355">
        <f t="shared" si="51"/>
        <v>0</v>
      </c>
      <c r="N526" s="144">
        <f t="shared" si="52"/>
        <v>0</v>
      </c>
      <c r="O526" s="144">
        <f t="shared" si="53"/>
        <v>0</v>
      </c>
      <c r="P526" s="563">
        <f t="shared" si="54"/>
        <v>0</v>
      </c>
      <c r="Q526" s="10"/>
      <c r="S526" s="49">
        <f t="shared" si="55"/>
        <v>0</v>
      </c>
      <c r="T526" s="49">
        <f t="shared" si="56"/>
        <v>0</v>
      </c>
      <c r="U526" s="49">
        <f t="shared" si="57"/>
        <v>0</v>
      </c>
    </row>
    <row r="527" spans="1:21" x14ac:dyDescent="0.2">
      <c r="A527" s="94">
        <f t="shared" si="58"/>
        <v>512</v>
      </c>
      <c r="B527" s="202">
        <f t="shared" si="49"/>
        <v>0</v>
      </c>
      <c r="C527" s="110"/>
      <c r="D527" s="181"/>
      <c r="E527" s="181"/>
      <c r="F527" s="4"/>
      <c r="G527" s="60"/>
      <c r="H527" s="102"/>
      <c r="I527" s="414"/>
      <c r="J527" s="600"/>
      <c r="K527" s="434" t="str">
        <f t="shared" si="50"/>
        <v xml:space="preserve"> </v>
      </c>
      <c r="L527" s="435"/>
      <c r="M527" s="355">
        <f t="shared" si="51"/>
        <v>0</v>
      </c>
      <c r="N527" s="144">
        <f t="shared" si="52"/>
        <v>0</v>
      </c>
      <c r="O527" s="144">
        <f t="shared" si="53"/>
        <v>0</v>
      </c>
      <c r="P527" s="563">
        <f t="shared" si="54"/>
        <v>0</v>
      </c>
      <c r="Q527" s="10"/>
      <c r="S527" s="49">
        <f t="shared" si="55"/>
        <v>0</v>
      </c>
      <c r="T527" s="49">
        <f t="shared" si="56"/>
        <v>0</v>
      </c>
      <c r="U527" s="49">
        <f t="shared" si="57"/>
        <v>0</v>
      </c>
    </row>
    <row r="528" spans="1:21" x14ac:dyDescent="0.2">
      <c r="A528" s="94">
        <f t="shared" si="58"/>
        <v>513</v>
      </c>
      <c r="B528" s="202">
        <f t="shared" si="49"/>
        <v>0</v>
      </c>
      <c r="C528" s="110"/>
      <c r="D528" s="181"/>
      <c r="E528" s="181"/>
      <c r="F528" s="4"/>
      <c r="G528" s="60"/>
      <c r="H528" s="102"/>
      <c r="I528" s="414"/>
      <c r="J528" s="600"/>
      <c r="K528" s="434" t="str">
        <f t="shared" si="50"/>
        <v xml:space="preserve"> </v>
      </c>
      <c r="L528" s="435"/>
      <c r="M528" s="355">
        <f t="shared" si="51"/>
        <v>0</v>
      </c>
      <c r="N528" s="144">
        <f t="shared" si="52"/>
        <v>0</v>
      </c>
      <c r="O528" s="144">
        <f t="shared" si="53"/>
        <v>0</v>
      </c>
      <c r="P528" s="563">
        <f t="shared" si="54"/>
        <v>0</v>
      </c>
      <c r="Q528" s="10"/>
      <c r="S528" s="49">
        <f t="shared" si="55"/>
        <v>0</v>
      </c>
      <c r="T528" s="49">
        <f t="shared" si="56"/>
        <v>0</v>
      </c>
      <c r="U528" s="49">
        <f t="shared" si="57"/>
        <v>0</v>
      </c>
    </row>
    <row r="529" spans="1:21" x14ac:dyDescent="0.2">
      <c r="A529" s="94">
        <f t="shared" si="58"/>
        <v>514</v>
      </c>
      <c r="B529" s="202">
        <f t="shared" si="49"/>
        <v>0</v>
      </c>
      <c r="C529" s="110"/>
      <c r="D529" s="181"/>
      <c r="E529" s="181"/>
      <c r="F529" s="4"/>
      <c r="G529" s="60"/>
      <c r="H529" s="102"/>
      <c r="I529" s="414"/>
      <c r="J529" s="600"/>
      <c r="K529" s="434" t="str">
        <f t="shared" si="50"/>
        <v xml:space="preserve"> </v>
      </c>
      <c r="L529" s="435"/>
      <c r="M529" s="355">
        <f t="shared" si="51"/>
        <v>0</v>
      </c>
      <c r="N529" s="144">
        <f t="shared" si="52"/>
        <v>0</v>
      </c>
      <c r="O529" s="144">
        <f t="shared" si="53"/>
        <v>0</v>
      </c>
      <c r="P529" s="563">
        <f t="shared" si="54"/>
        <v>0</v>
      </c>
      <c r="Q529" s="10"/>
      <c r="S529" s="49">
        <f t="shared" si="55"/>
        <v>0</v>
      </c>
      <c r="T529" s="49">
        <f t="shared" si="56"/>
        <v>0</v>
      </c>
      <c r="U529" s="49">
        <f t="shared" si="57"/>
        <v>0</v>
      </c>
    </row>
    <row r="530" spans="1:21" x14ac:dyDescent="0.2">
      <c r="A530" s="94">
        <f t="shared" si="58"/>
        <v>515</v>
      </c>
      <c r="B530" s="202">
        <f t="shared" si="49"/>
        <v>0</v>
      </c>
      <c r="C530" s="110"/>
      <c r="D530" s="181"/>
      <c r="E530" s="181"/>
      <c r="F530" s="4"/>
      <c r="G530" s="60"/>
      <c r="H530" s="102"/>
      <c r="I530" s="414"/>
      <c r="J530" s="600"/>
      <c r="K530" s="434" t="str">
        <f t="shared" si="50"/>
        <v xml:space="preserve"> </v>
      </c>
      <c r="L530" s="435"/>
      <c r="M530" s="355">
        <f t="shared" si="51"/>
        <v>0</v>
      </c>
      <c r="N530" s="144">
        <f t="shared" si="52"/>
        <v>0</v>
      </c>
      <c r="O530" s="144">
        <f t="shared" si="53"/>
        <v>0</v>
      </c>
      <c r="P530" s="563">
        <f t="shared" si="54"/>
        <v>0</v>
      </c>
      <c r="Q530" s="10"/>
      <c r="S530" s="49">
        <f t="shared" si="55"/>
        <v>0</v>
      </c>
      <c r="T530" s="49">
        <f t="shared" si="56"/>
        <v>0</v>
      </c>
      <c r="U530" s="49">
        <f t="shared" si="57"/>
        <v>0</v>
      </c>
    </row>
    <row r="531" spans="1:21" x14ac:dyDescent="0.2">
      <c r="A531" s="94">
        <f t="shared" si="58"/>
        <v>516</v>
      </c>
      <c r="B531" s="202">
        <f t="shared" si="49"/>
        <v>0</v>
      </c>
      <c r="C531" s="110"/>
      <c r="D531" s="181"/>
      <c r="E531" s="181"/>
      <c r="F531" s="4"/>
      <c r="G531" s="60"/>
      <c r="H531" s="102"/>
      <c r="I531" s="414"/>
      <c r="J531" s="600"/>
      <c r="K531" s="434" t="str">
        <f t="shared" si="50"/>
        <v xml:space="preserve"> </v>
      </c>
      <c r="L531" s="435"/>
      <c r="M531" s="355">
        <f t="shared" si="51"/>
        <v>0</v>
      </c>
      <c r="N531" s="144">
        <f t="shared" si="52"/>
        <v>0</v>
      </c>
      <c r="O531" s="144">
        <f t="shared" si="53"/>
        <v>0</v>
      </c>
      <c r="P531" s="563">
        <f t="shared" si="54"/>
        <v>0</v>
      </c>
      <c r="Q531" s="10"/>
      <c r="S531" s="49">
        <f t="shared" si="55"/>
        <v>0</v>
      </c>
      <c r="T531" s="49">
        <f t="shared" si="56"/>
        <v>0</v>
      </c>
      <c r="U531" s="49">
        <f t="shared" si="57"/>
        <v>0</v>
      </c>
    </row>
    <row r="532" spans="1:21" x14ac:dyDescent="0.2">
      <c r="A532" s="94">
        <f t="shared" si="58"/>
        <v>517</v>
      </c>
      <c r="B532" s="202">
        <f t="shared" si="49"/>
        <v>0</v>
      </c>
      <c r="C532" s="110"/>
      <c r="D532" s="181"/>
      <c r="E532" s="181"/>
      <c r="F532" s="4"/>
      <c r="G532" s="60"/>
      <c r="H532" s="102"/>
      <c r="I532" s="414"/>
      <c r="J532" s="600"/>
      <c r="K532" s="434" t="str">
        <f t="shared" si="50"/>
        <v xml:space="preserve"> </v>
      </c>
      <c r="L532" s="435"/>
      <c r="M532" s="355">
        <f t="shared" si="51"/>
        <v>0</v>
      </c>
      <c r="N532" s="144">
        <f t="shared" si="52"/>
        <v>0</v>
      </c>
      <c r="O532" s="144">
        <f t="shared" si="53"/>
        <v>0</v>
      </c>
      <c r="P532" s="563">
        <f t="shared" si="54"/>
        <v>0</v>
      </c>
      <c r="Q532" s="10"/>
      <c r="S532" s="49">
        <f t="shared" si="55"/>
        <v>0</v>
      </c>
      <c r="T532" s="49">
        <f t="shared" si="56"/>
        <v>0</v>
      </c>
      <c r="U532" s="49">
        <f t="shared" si="57"/>
        <v>0</v>
      </c>
    </row>
    <row r="533" spans="1:21" x14ac:dyDescent="0.2">
      <c r="A533" s="94">
        <f t="shared" si="58"/>
        <v>518</v>
      </c>
      <c r="B533" s="202">
        <f t="shared" si="49"/>
        <v>0</v>
      </c>
      <c r="C533" s="110"/>
      <c r="D533" s="181"/>
      <c r="E533" s="181"/>
      <c r="F533" s="4"/>
      <c r="G533" s="60"/>
      <c r="H533" s="102"/>
      <c r="I533" s="414"/>
      <c r="J533" s="600"/>
      <c r="K533" s="434" t="str">
        <f t="shared" si="50"/>
        <v xml:space="preserve"> </v>
      </c>
      <c r="L533" s="435"/>
      <c r="M533" s="355">
        <f t="shared" si="51"/>
        <v>0</v>
      </c>
      <c r="N533" s="144">
        <f t="shared" si="52"/>
        <v>0</v>
      </c>
      <c r="O533" s="144">
        <f t="shared" si="53"/>
        <v>0</v>
      </c>
      <c r="P533" s="563">
        <f t="shared" si="54"/>
        <v>0</v>
      </c>
      <c r="Q533" s="10"/>
      <c r="S533" s="49">
        <f t="shared" si="55"/>
        <v>0</v>
      </c>
      <c r="T533" s="49">
        <f t="shared" si="56"/>
        <v>0</v>
      </c>
      <c r="U533" s="49">
        <f t="shared" si="57"/>
        <v>0</v>
      </c>
    </row>
    <row r="534" spans="1:21" x14ac:dyDescent="0.2">
      <c r="A534" s="94">
        <f t="shared" si="58"/>
        <v>519</v>
      </c>
      <c r="B534" s="202">
        <f t="shared" si="49"/>
        <v>0</v>
      </c>
      <c r="C534" s="110"/>
      <c r="D534" s="181"/>
      <c r="E534" s="181"/>
      <c r="F534" s="4"/>
      <c r="G534" s="60"/>
      <c r="H534" s="102"/>
      <c r="I534" s="414"/>
      <c r="J534" s="600"/>
      <c r="K534" s="434" t="str">
        <f t="shared" si="50"/>
        <v xml:space="preserve"> </v>
      </c>
      <c r="L534" s="435"/>
      <c r="M534" s="355">
        <f t="shared" si="51"/>
        <v>0</v>
      </c>
      <c r="N534" s="144">
        <f t="shared" si="52"/>
        <v>0</v>
      </c>
      <c r="O534" s="144">
        <f t="shared" si="53"/>
        <v>0</v>
      </c>
      <c r="P534" s="563">
        <f t="shared" si="54"/>
        <v>0</v>
      </c>
      <c r="Q534" s="10"/>
      <c r="S534" s="49">
        <f t="shared" si="55"/>
        <v>0</v>
      </c>
      <c r="T534" s="49">
        <f t="shared" si="56"/>
        <v>0</v>
      </c>
      <c r="U534" s="49">
        <f t="shared" si="57"/>
        <v>0</v>
      </c>
    </row>
    <row r="535" spans="1:21" x14ac:dyDescent="0.2">
      <c r="A535" s="94">
        <f t="shared" si="58"/>
        <v>520</v>
      </c>
      <c r="B535" s="202">
        <f t="shared" si="49"/>
        <v>0</v>
      </c>
      <c r="C535" s="110"/>
      <c r="D535" s="181"/>
      <c r="E535" s="181"/>
      <c r="F535" s="4"/>
      <c r="G535" s="60"/>
      <c r="H535" s="102"/>
      <c r="I535" s="414"/>
      <c r="J535" s="600"/>
      <c r="K535" s="434" t="str">
        <f t="shared" si="50"/>
        <v xml:space="preserve"> </v>
      </c>
      <c r="L535" s="435"/>
      <c r="M535" s="355">
        <f t="shared" si="51"/>
        <v>0</v>
      </c>
      <c r="N535" s="144">
        <f t="shared" si="52"/>
        <v>0</v>
      </c>
      <c r="O535" s="144">
        <f t="shared" si="53"/>
        <v>0</v>
      </c>
      <c r="P535" s="563">
        <f t="shared" si="54"/>
        <v>0</v>
      </c>
      <c r="Q535" s="10"/>
      <c r="S535" s="49">
        <f t="shared" si="55"/>
        <v>0</v>
      </c>
      <c r="T535" s="49">
        <f t="shared" si="56"/>
        <v>0</v>
      </c>
      <c r="U535" s="49">
        <f t="shared" si="57"/>
        <v>0</v>
      </c>
    </row>
    <row r="536" spans="1:21" x14ac:dyDescent="0.2">
      <c r="A536" s="94">
        <f t="shared" si="58"/>
        <v>521</v>
      </c>
      <c r="B536" s="202">
        <f t="shared" si="49"/>
        <v>0</v>
      </c>
      <c r="C536" s="110"/>
      <c r="D536" s="181"/>
      <c r="E536" s="181"/>
      <c r="F536" s="4"/>
      <c r="G536" s="60"/>
      <c r="H536" s="102"/>
      <c r="I536" s="414"/>
      <c r="J536" s="600"/>
      <c r="K536" s="434" t="str">
        <f t="shared" si="50"/>
        <v xml:space="preserve"> </v>
      </c>
      <c r="L536" s="435"/>
      <c r="M536" s="355">
        <f t="shared" si="51"/>
        <v>0</v>
      </c>
      <c r="N536" s="144">
        <f t="shared" si="52"/>
        <v>0</v>
      </c>
      <c r="O536" s="144">
        <f t="shared" si="53"/>
        <v>0</v>
      </c>
      <c r="P536" s="563">
        <f t="shared" si="54"/>
        <v>0</v>
      </c>
      <c r="Q536" s="10"/>
      <c r="S536" s="49">
        <f t="shared" si="55"/>
        <v>0</v>
      </c>
      <c r="T536" s="49">
        <f t="shared" si="56"/>
        <v>0</v>
      </c>
      <c r="U536" s="49">
        <f t="shared" si="57"/>
        <v>0</v>
      </c>
    </row>
    <row r="537" spans="1:21" x14ac:dyDescent="0.2">
      <c r="A537" s="94">
        <f t="shared" si="58"/>
        <v>522</v>
      </c>
      <c r="B537" s="202">
        <f t="shared" si="49"/>
        <v>0</v>
      </c>
      <c r="C537" s="110"/>
      <c r="D537" s="181"/>
      <c r="E537" s="181"/>
      <c r="F537" s="4"/>
      <c r="G537" s="60"/>
      <c r="H537" s="102"/>
      <c r="I537" s="414"/>
      <c r="J537" s="600"/>
      <c r="K537" s="434" t="str">
        <f t="shared" si="50"/>
        <v xml:space="preserve"> </v>
      </c>
      <c r="L537" s="435"/>
      <c r="M537" s="355">
        <f t="shared" si="51"/>
        <v>0</v>
      </c>
      <c r="N537" s="144">
        <f t="shared" si="52"/>
        <v>0</v>
      </c>
      <c r="O537" s="144">
        <f t="shared" si="53"/>
        <v>0</v>
      </c>
      <c r="P537" s="563">
        <f t="shared" si="54"/>
        <v>0</v>
      </c>
      <c r="Q537" s="10"/>
      <c r="S537" s="49">
        <f t="shared" si="55"/>
        <v>0</v>
      </c>
      <c r="T537" s="49">
        <f t="shared" si="56"/>
        <v>0</v>
      </c>
      <c r="U537" s="49">
        <f t="shared" si="57"/>
        <v>0</v>
      </c>
    </row>
    <row r="538" spans="1:21" x14ac:dyDescent="0.2">
      <c r="A538" s="94">
        <f t="shared" si="58"/>
        <v>523</v>
      </c>
      <c r="B538" s="202">
        <f t="shared" si="49"/>
        <v>0</v>
      </c>
      <c r="C538" s="110"/>
      <c r="D538" s="181"/>
      <c r="E538" s="181"/>
      <c r="F538" s="4"/>
      <c r="G538" s="60"/>
      <c r="H538" s="102"/>
      <c r="I538" s="414"/>
      <c r="J538" s="600"/>
      <c r="K538" s="434" t="str">
        <f t="shared" si="50"/>
        <v xml:space="preserve"> </v>
      </c>
      <c r="L538" s="435"/>
      <c r="M538" s="355">
        <f t="shared" si="51"/>
        <v>0</v>
      </c>
      <c r="N538" s="144">
        <f t="shared" si="52"/>
        <v>0</v>
      </c>
      <c r="O538" s="144">
        <f t="shared" si="53"/>
        <v>0</v>
      </c>
      <c r="P538" s="563">
        <f t="shared" si="54"/>
        <v>0</v>
      </c>
      <c r="Q538" s="10"/>
      <c r="S538" s="49">
        <f t="shared" si="55"/>
        <v>0</v>
      </c>
      <c r="T538" s="49">
        <f t="shared" si="56"/>
        <v>0</v>
      </c>
      <c r="U538" s="49">
        <f t="shared" si="57"/>
        <v>0</v>
      </c>
    </row>
    <row r="539" spans="1:21" x14ac:dyDescent="0.2">
      <c r="A539" s="94">
        <f t="shared" si="58"/>
        <v>524</v>
      </c>
      <c r="B539" s="202">
        <f t="shared" si="49"/>
        <v>0</v>
      </c>
      <c r="C539" s="110"/>
      <c r="D539" s="181"/>
      <c r="E539" s="181"/>
      <c r="F539" s="4"/>
      <c r="G539" s="60"/>
      <c r="H539" s="102"/>
      <c r="I539" s="414"/>
      <c r="J539" s="600"/>
      <c r="K539" s="434" t="str">
        <f t="shared" si="50"/>
        <v xml:space="preserve"> </v>
      </c>
      <c r="L539" s="435"/>
      <c r="M539" s="355">
        <f t="shared" si="51"/>
        <v>0</v>
      </c>
      <c r="N539" s="144">
        <f t="shared" si="52"/>
        <v>0</v>
      </c>
      <c r="O539" s="144">
        <f t="shared" si="53"/>
        <v>0</v>
      </c>
      <c r="P539" s="563">
        <f t="shared" si="54"/>
        <v>0</v>
      </c>
      <c r="Q539" s="10"/>
      <c r="S539" s="49">
        <f t="shared" si="55"/>
        <v>0</v>
      </c>
      <c r="T539" s="49">
        <f t="shared" si="56"/>
        <v>0</v>
      </c>
      <c r="U539" s="49">
        <f t="shared" si="57"/>
        <v>0</v>
      </c>
    </row>
    <row r="540" spans="1:21" x14ac:dyDescent="0.2">
      <c r="A540" s="94">
        <f t="shared" si="58"/>
        <v>525</v>
      </c>
      <c r="B540" s="202">
        <f t="shared" si="49"/>
        <v>0</v>
      </c>
      <c r="C540" s="110"/>
      <c r="D540" s="181"/>
      <c r="E540" s="181"/>
      <c r="F540" s="4"/>
      <c r="G540" s="60"/>
      <c r="H540" s="102"/>
      <c r="I540" s="414"/>
      <c r="J540" s="600"/>
      <c r="K540" s="434" t="str">
        <f t="shared" si="50"/>
        <v xml:space="preserve"> </v>
      </c>
      <c r="L540" s="435"/>
      <c r="M540" s="355">
        <f t="shared" si="51"/>
        <v>0</v>
      </c>
      <c r="N540" s="144">
        <f t="shared" si="52"/>
        <v>0</v>
      </c>
      <c r="O540" s="144">
        <f t="shared" si="53"/>
        <v>0</v>
      </c>
      <c r="P540" s="563">
        <f t="shared" si="54"/>
        <v>0</v>
      </c>
      <c r="Q540" s="10"/>
      <c r="S540" s="49">
        <f t="shared" si="55"/>
        <v>0</v>
      </c>
      <c r="T540" s="49">
        <f t="shared" si="56"/>
        <v>0</v>
      </c>
      <c r="U540" s="49">
        <f t="shared" si="57"/>
        <v>0</v>
      </c>
    </row>
    <row r="541" spans="1:21" x14ac:dyDescent="0.2">
      <c r="A541" s="94">
        <f t="shared" si="58"/>
        <v>526</v>
      </c>
      <c r="B541" s="202">
        <f t="shared" si="49"/>
        <v>0</v>
      </c>
      <c r="C541" s="110"/>
      <c r="D541" s="181"/>
      <c r="E541" s="181"/>
      <c r="F541" s="4"/>
      <c r="G541" s="60"/>
      <c r="H541" s="102"/>
      <c r="I541" s="414"/>
      <c r="J541" s="600"/>
      <c r="K541" s="434" t="str">
        <f t="shared" si="50"/>
        <v xml:space="preserve"> </v>
      </c>
      <c r="L541" s="435"/>
      <c r="M541" s="355">
        <f t="shared" si="51"/>
        <v>0</v>
      </c>
      <c r="N541" s="144">
        <f t="shared" si="52"/>
        <v>0</v>
      </c>
      <c r="O541" s="144">
        <f t="shared" si="53"/>
        <v>0</v>
      </c>
      <c r="P541" s="563">
        <f t="shared" si="54"/>
        <v>0</v>
      </c>
      <c r="Q541" s="10"/>
      <c r="S541" s="49">
        <f t="shared" si="55"/>
        <v>0</v>
      </c>
      <c r="T541" s="49">
        <f t="shared" si="56"/>
        <v>0</v>
      </c>
      <c r="U541" s="49">
        <f t="shared" si="57"/>
        <v>0</v>
      </c>
    </row>
    <row r="542" spans="1:21" x14ac:dyDescent="0.2">
      <c r="A542" s="94">
        <f t="shared" si="58"/>
        <v>527</v>
      </c>
      <c r="B542" s="202">
        <f t="shared" si="49"/>
        <v>0</v>
      </c>
      <c r="C542" s="110"/>
      <c r="D542" s="181"/>
      <c r="E542" s="181"/>
      <c r="F542" s="4"/>
      <c r="G542" s="60"/>
      <c r="H542" s="102"/>
      <c r="I542" s="414"/>
      <c r="J542" s="600"/>
      <c r="K542" s="434" t="str">
        <f t="shared" si="50"/>
        <v xml:space="preserve"> </v>
      </c>
      <c r="L542" s="435"/>
      <c r="M542" s="355">
        <f t="shared" si="51"/>
        <v>0</v>
      </c>
      <c r="N542" s="144">
        <f t="shared" si="52"/>
        <v>0</v>
      </c>
      <c r="O542" s="144">
        <f t="shared" si="53"/>
        <v>0</v>
      </c>
      <c r="P542" s="563">
        <f t="shared" si="54"/>
        <v>0</v>
      </c>
      <c r="Q542" s="10"/>
      <c r="S542" s="49">
        <f t="shared" si="55"/>
        <v>0</v>
      </c>
      <c r="T542" s="49">
        <f t="shared" si="56"/>
        <v>0</v>
      </c>
      <c r="U542" s="49">
        <f t="shared" si="57"/>
        <v>0</v>
      </c>
    </row>
    <row r="543" spans="1:21" x14ac:dyDescent="0.2">
      <c r="A543" s="94">
        <f t="shared" si="58"/>
        <v>528</v>
      </c>
      <c r="B543" s="202">
        <f t="shared" si="49"/>
        <v>0</v>
      </c>
      <c r="C543" s="110"/>
      <c r="D543" s="181"/>
      <c r="E543" s="181"/>
      <c r="F543" s="4"/>
      <c r="G543" s="60"/>
      <c r="H543" s="102"/>
      <c r="I543" s="414"/>
      <c r="J543" s="600"/>
      <c r="K543" s="434" t="str">
        <f t="shared" si="50"/>
        <v xml:space="preserve"> </v>
      </c>
      <c r="L543" s="435"/>
      <c r="M543" s="355">
        <f t="shared" si="51"/>
        <v>0</v>
      </c>
      <c r="N543" s="144">
        <f t="shared" si="52"/>
        <v>0</v>
      </c>
      <c r="O543" s="144">
        <f t="shared" si="53"/>
        <v>0</v>
      </c>
      <c r="P543" s="563">
        <f t="shared" si="54"/>
        <v>0</v>
      </c>
      <c r="Q543" s="10"/>
      <c r="S543" s="49">
        <f t="shared" si="55"/>
        <v>0</v>
      </c>
      <c r="T543" s="49">
        <f t="shared" si="56"/>
        <v>0</v>
      </c>
      <c r="U543" s="49">
        <f t="shared" si="57"/>
        <v>0</v>
      </c>
    </row>
    <row r="544" spans="1:21" x14ac:dyDescent="0.2">
      <c r="A544" s="94">
        <f t="shared" si="58"/>
        <v>529</v>
      </c>
      <c r="B544" s="202">
        <f t="shared" si="49"/>
        <v>0</v>
      </c>
      <c r="C544" s="110"/>
      <c r="D544" s="181"/>
      <c r="E544" s="181"/>
      <c r="F544" s="4"/>
      <c r="G544" s="60"/>
      <c r="H544" s="102"/>
      <c r="I544" s="414"/>
      <c r="J544" s="600"/>
      <c r="K544" s="434" t="str">
        <f t="shared" si="50"/>
        <v xml:space="preserve"> </v>
      </c>
      <c r="L544" s="435"/>
      <c r="M544" s="355">
        <f t="shared" si="51"/>
        <v>0</v>
      </c>
      <c r="N544" s="144">
        <f t="shared" si="52"/>
        <v>0</v>
      </c>
      <c r="O544" s="144">
        <f t="shared" si="53"/>
        <v>0</v>
      </c>
      <c r="P544" s="563">
        <f t="shared" si="54"/>
        <v>0</v>
      </c>
      <c r="Q544" s="10"/>
      <c r="S544" s="49">
        <f t="shared" si="55"/>
        <v>0</v>
      </c>
      <c r="T544" s="49">
        <f t="shared" si="56"/>
        <v>0</v>
      </c>
      <c r="U544" s="49">
        <f t="shared" si="57"/>
        <v>0</v>
      </c>
    </row>
    <row r="545" spans="1:21" x14ac:dyDescent="0.2">
      <c r="A545" s="94">
        <f t="shared" si="58"/>
        <v>530</v>
      </c>
      <c r="B545" s="202">
        <f t="shared" si="49"/>
        <v>0</v>
      </c>
      <c r="C545" s="110"/>
      <c r="D545" s="181"/>
      <c r="E545" s="181"/>
      <c r="F545" s="4"/>
      <c r="G545" s="60"/>
      <c r="H545" s="102"/>
      <c r="I545" s="414"/>
      <c r="J545" s="600"/>
      <c r="K545" s="434" t="str">
        <f t="shared" si="50"/>
        <v xml:space="preserve"> </v>
      </c>
      <c r="L545" s="435"/>
      <c r="M545" s="355">
        <f t="shared" si="51"/>
        <v>0</v>
      </c>
      <c r="N545" s="144">
        <f t="shared" si="52"/>
        <v>0</v>
      </c>
      <c r="O545" s="144">
        <f t="shared" si="53"/>
        <v>0</v>
      </c>
      <c r="P545" s="563">
        <f t="shared" si="54"/>
        <v>0</v>
      </c>
      <c r="Q545" s="10"/>
      <c r="S545" s="49">
        <f t="shared" si="55"/>
        <v>0</v>
      </c>
      <c r="T545" s="49">
        <f t="shared" si="56"/>
        <v>0</v>
      </c>
      <c r="U545" s="49">
        <f t="shared" si="57"/>
        <v>0</v>
      </c>
    </row>
    <row r="546" spans="1:21" x14ac:dyDescent="0.2">
      <c r="A546" s="94">
        <f t="shared" si="58"/>
        <v>531</v>
      </c>
      <c r="B546" s="202">
        <f t="shared" si="49"/>
        <v>0</v>
      </c>
      <c r="C546" s="110"/>
      <c r="D546" s="181"/>
      <c r="E546" s="181"/>
      <c r="F546" s="4"/>
      <c r="G546" s="60"/>
      <c r="H546" s="102"/>
      <c r="I546" s="414"/>
      <c r="J546" s="600"/>
      <c r="K546" s="434" t="str">
        <f t="shared" si="50"/>
        <v xml:space="preserve"> </v>
      </c>
      <c r="L546" s="435"/>
      <c r="M546" s="355">
        <f t="shared" si="51"/>
        <v>0</v>
      </c>
      <c r="N546" s="144">
        <f t="shared" si="52"/>
        <v>0</v>
      </c>
      <c r="O546" s="144">
        <f t="shared" si="53"/>
        <v>0</v>
      </c>
      <c r="P546" s="563">
        <f t="shared" si="54"/>
        <v>0</v>
      </c>
      <c r="Q546" s="10"/>
      <c r="S546" s="49">
        <f t="shared" si="55"/>
        <v>0</v>
      </c>
      <c r="T546" s="49">
        <f t="shared" si="56"/>
        <v>0</v>
      </c>
      <c r="U546" s="49">
        <f t="shared" si="57"/>
        <v>0</v>
      </c>
    </row>
    <row r="547" spans="1:21" x14ac:dyDescent="0.2">
      <c r="A547" s="94">
        <f t="shared" si="58"/>
        <v>532</v>
      </c>
      <c r="B547" s="202">
        <f t="shared" si="49"/>
        <v>0</v>
      </c>
      <c r="C547" s="110"/>
      <c r="D547" s="181"/>
      <c r="E547" s="181"/>
      <c r="F547" s="4"/>
      <c r="G547" s="60"/>
      <c r="H547" s="102"/>
      <c r="I547" s="414"/>
      <c r="J547" s="600"/>
      <c r="K547" s="434" t="str">
        <f t="shared" si="50"/>
        <v xml:space="preserve"> </v>
      </c>
      <c r="L547" s="435"/>
      <c r="M547" s="355">
        <f t="shared" si="51"/>
        <v>0</v>
      </c>
      <c r="N547" s="144">
        <f t="shared" si="52"/>
        <v>0</v>
      </c>
      <c r="O547" s="144">
        <f t="shared" si="53"/>
        <v>0</v>
      </c>
      <c r="P547" s="563">
        <f t="shared" si="54"/>
        <v>0</v>
      </c>
      <c r="Q547" s="10"/>
      <c r="S547" s="49">
        <f t="shared" si="55"/>
        <v>0</v>
      </c>
      <c r="T547" s="49">
        <f t="shared" si="56"/>
        <v>0</v>
      </c>
      <c r="U547" s="49">
        <f t="shared" si="57"/>
        <v>0</v>
      </c>
    </row>
    <row r="548" spans="1:21" x14ac:dyDescent="0.2">
      <c r="A548" s="94">
        <f t="shared" si="58"/>
        <v>533</v>
      </c>
      <c r="B548" s="202">
        <f t="shared" si="49"/>
        <v>0</v>
      </c>
      <c r="C548" s="110"/>
      <c r="D548" s="181"/>
      <c r="E548" s="181"/>
      <c r="F548" s="4"/>
      <c r="G548" s="60"/>
      <c r="H548" s="102"/>
      <c r="I548" s="414"/>
      <c r="J548" s="600"/>
      <c r="K548" s="434" t="str">
        <f t="shared" si="50"/>
        <v xml:space="preserve"> </v>
      </c>
      <c r="L548" s="435"/>
      <c r="M548" s="355">
        <f t="shared" si="51"/>
        <v>0</v>
      </c>
      <c r="N548" s="144">
        <f t="shared" si="52"/>
        <v>0</v>
      </c>
      <c r="O548" s="144">
        <f t="shared" si="53"/>
        <v>0</v>
      </c>
      <c r="P548" s="563">
        <f t="shared" si="54"/>
        <v>0</v>
      </c>
      <c r="Q548" s="10"/>
      <c r="S548" s="49">
        <f t="shared" si="55"/>
        <v>0</v>
      </c>
      <c r="T548" s="49">
        <f t="shared" si="56"/>
        <v>0</v>
      </c>
      <c r="U548" s="49">
        <f t="shared" si="57"/>
        <v>0</v>
      </c>
    </row>
    <row r="549" spans="1:21" x14ac:dyDescent="0.2">
      <c r="A549" s="94">
        <f t="shared" si="58"/>
        <v>534</v>
      </c>
      <c r="B549" s="202">
        <f t="shared" si="49"/>
        <v>0</v>
      </c>
      <c r="C549" s="110"/>
      <c r="D549" s="181"/>
      <c r="E549" s="181"/>
      <c r="F549" s="4"/>
      <c r="G549" s="60"/>
      <c r="H549" s="102"/>
      <c r="I549" s="414"/>
      <c r="J549" s="600"/>
      <c r="K549" s="434" t="str">
        <f t="shared" si="50"/>
        <v xml:space="preserve"> </v>
      </c>
      <c r="L549" s="435"/>
      <c r="M549" s="355">
        <f t="shared" si="51"/>
        <v>0</v>
      </c>
      <c r="N549" s="144">
        <f t="shared" si="52"/>
        <v>0</v>
      </c>
      <c r="O549" s="144">
        <f t="shared" si="53"/>
        <v>0</v>
      </c>
      <c r="P549" s="563">
        <f t="shared" si="54"/>
        <v>0</v>
      </c>
      <c r="Q549" s="10"/>
      <c r="S549" s="49">
        <f t="shared" si="55"/>
        <v>0</v>
      </c>
      <c r="T549" s="49">
        <f t="shared" si="56"/>
        <v>0</v>
      </c>
      <c r="U549" s="49">
        <f t="shared" si="57"/>
        <v>0</v>
      </c>
    </row>
    <row r="550" spans="1:21" x14ac:dyDescent="0.2">
      <c r="A550" s="94">
        <f t="shared" si="58"/>
        <v>535</v>
      </c>
      <c r="B550" s="202">
        <f t="shared" si="49"/>
        <v>0</v>
      </c>
      <c r="C550" s="110"/>
      <c r="D550" s="181"/>
      <c r="E550" s="181"/>
      <c r="F550" s="4"/>
      <c r="G550" s="60"/>
      <c r="H550" s="102"/>
      <c r="I550" s="414"/>
      <c r="J550" s="600"/>
      <c r="K550" s="434" t="str">
        <f t="shared" si="50"/>
        <v xml:space="preserve"> </v>
      </c>
      <c r="L550" s="435"/>
      <c r="M550" s="355">
        <f t="shared" si="51"/>
        <v>0</v>
      </c>
      <c r="N550" s="144">
        <f t="shared" si="52"/>
        <v>0</v>
      </c>
      <c r="O550" s="144">
        <f t="shared" si="53"/>
        <v>0</v>
      </c>
      <c r="P550" s="563">
        <f t="shared" si="54"/>
        <v>0</v>
      </c>
      <c r="Q550" s="10"/>
      <c r="S550" s="49">
        <f t="shared" si="55"/>
        <v>0</v>
      </c>
      <c r="T550" s="49">
        <f t="shared" si="56"/>
        <v>0</v>
      </c>
      <c r="U550" s="49">
        <f t="shared" si="57"/>
        <v>0</v>
      </c>
    </row>
    <row r="551" spans="1:21" x14ac:dyDescent="0.2">
      <c r="A551" s="94">
        <f t="shared" si="58"/>
        <v>536</v>
      </c>
      <c r="B551" s="202">
        <f t="shared" si="49"/>
        <v>0</v>
      </c>
      <c r="C551" s="110"/>
      <c r="D551" s="181"/>
      <c r="E551" s="181"/>
      <c r="F551" s="4"/>
      <c r="G551" s="60"/>
      <c r="H551" s="102"/>
      <c r="I551" s="414"/>
      <c r="J551" s="600"/>
      <c r="K551" s="434" t="str">
        <f t="shared" si="50"/>
        <v xml:space="preserve"> </v>
      </c>
      <c r="L551" s="435"/>
      <c r="M551" s="355">
        <f t="shared" si="51"/>
        <v>0</v>
      </c>
      <c r="N551" s="144">
        <f t="shared" si="52"/>
        <v>0</v>
      </c>
      <c r="O551" s="144">
        <f t="shared" si="53"/>
        <v>0</v>
      </c>
      <c r="P551" s="563">
        <f t="shared" si="54"/>
        <v>0</v>
      </c>
      <c r="Q551" s="10"/>
      <c r="S551" s="49">
        <f t="shared" si="55"/>
        <v>0</v>
      </c>
      <c r="T551" s="49">
        <f t="shared" si="56"/>
        <v>0</v>
      </c>
      <c r="U551" s="49">
        <f t="shared" si="57"/>
        <v>0</v>
      </c>
    </row>
    <row r="552" spans="1:21" x14ac:dyDescent="0.2">
      <c r="A552" s="94">
        <f t="shared" si="58"/>
        <v>537</v>
      </c>
      <c r="B552" s="202">
        <f t="shared" si="49"/>
        <v>0</v>
      </c>
      <c r="C552" s="110"/>
      <c r="D552" s="181"/>
      <c r="E552" s="181"/>
      <c r="F552" s="4"/>
      <c r="G552" s="60"/>
      <c r="H552" s="102"/>
      <c r="I552" s="414"/>
      <c r="J552" s="600"/>
      <c r="K552" s="434" t="str">
        <f t="shared" si="50"/>
        <v xml:space="preserve"> </v>
      </c>
      <c r="L552" s="435"/>
      <c r="M552" s="355">
        <f t="shared" si="51"/>
        <v>0</v>
      </c>
      <c r="N552" s="144">
        <f t="shared" si="52"/>
        <v>0</v>
      </c>
      <c r="O552" s="144">
        <f t="shared" si="53"/>
        <v>0</v>
      </c>
      <c r="P552" s="563">
        <f t="shared" si="54"/>
        <v>0</v>
      </c>
      <c r="Q552" s="10"/>
      <c r="S552" s="49">
        <f t="shared" si="55"/>
        <v>0</v>
      </c>
      <c r="T552" s="49">
        <f t="shared" si="56"/>
        <v>0</v>
      </c>
      <c r="U552" s="49">
        <f t="shared" si="57"/>
        <v>0</v>
      </c>
    </row>
    <row r="553" spans="1:21" x14ac:dyDescent="0.2">
      <c r="A553" s="94">
        <f t="shared" si="58"/>
        <v>538</v>
      </c>
      <c r="B553" s="202">
        <f t="shared" si="49"/>
        <v>0</v>
      </c>
      <c r="C553" s="110"/>
      <c r="D553" s="181"/>
      <c r="E553" s="181"/>
      <c r="F553" s="4"/>
      <c r="G553" s="60"/>
      <c r="H553" s="102"/>
      <c r="I553" s="414"/>
      <c r="J553" s="600"/>
      <c r="K553" s="434" t="str">
        <f t="shared" si="50"/>
        <v xml:space="preserve"> </v>
      </c>
      <c r="L553" s="435"/>
      <c r="M553" s="355">
        <f t="shared" si="51"/>
        <v>0</v>
      </c>
      <c r="N553" s="144">
        <f t="shared" si="52"/>
        <v>0</v>
      </c>
      <c r="O553" s="144">
        <f t="shared" si="53"/>
        <v>0</v>
      </c>
      <c r="P553" s="563">
        <f t="shared" si="54"/>
        <v>0</v>
      </c>
      <c r="Q553" s="10"/>
      <c r="S553" s="49">
        <f t="shared" si="55"/>
        <v>0</v>
      </c>
      <c r="T553" s="49">
        <f t="shared" si="56"/>
        <v>0</v>
      </c>
      <c r="U553" s="49">
        <f t="shared" si="57"/>
        <v>0</v>
      </c>
    </row>
    <row r="554" spans="1:21" x14ac:dyDescent="0.2">
      <c r="A554" s="94">
        <f t="shared" si="58"/>
        <v>539</v>
      </c>
      <c r="B554" s="202">
        <f t="shared" si="49"/>
        <v>0</v>
      </c>
      <c r="C554" s="110"/>
      <c r="D554" s="181"/>
      <c r="E554" s="181"/>
      <c r="F554" s="4"/>
      <c r="G554" s="60"/>
      <c r="H554" s="102"/>
      <c r="I554" s="414"/>
      <c r="J554" s="600"/>
      <c r="K554" s="434" t="str">
        <f t="shared" si="50"/>
        <v xml:space="preserve"> </v>
      </c>
      <c r="L554" s="435"/>
      <c r="M554" s="355">
        <f t="shared" si="51"/>
        <v>0</v>
      </c>
      <c r="N554" s="144">
        <f t="shared" si="52"/>
        <v>0</v>
      </c>
      <c r="O554" s="144">
        <f t="shared" si="53"/>
        <v>0</v>
      </c>
      <c r="P554" s="563">
        <f t="shared" si="54"/>
        <v>0</v>
      </c>
      <c r="Q554" s="10"/>
      <c r="S554" s="49">
        <f t="shared" si="55"/>
        <v>0</v>
      </c>
      <c r="T554" s="49">
        <f t="shared" si="56"/>
        <v>0</v>
      </c>
      <c r="U554" s="49">
        <f t="shared" si="57"/>
        <v>0</v>
      </c>
    </row>
    <row r="555" spans="1:21" x14ac:dyDescent="0.2">
      <c r="A555" s="94">
        <f t="shared" si="58"/>
        <v>540</v>
      </c>
      <c r="B555" s="202">
        <f t="shared" ref="B555:B765" si="68">IF(ISBLANK(E555),0,VLOOKUP(TRIM(E555),AllVarieties,4,FALSE))</f>
        <v>0</v>
      </c>
      <c r="C555" s="110"/>
      <c r="D555" s="181"/>
      <c r="E555" s="181"/>
      <c r="F555" s="4"/>
      <c r="G555" s="60"/>
      <c r="H555" s="102"/>
      <c r="I555" s="414"/>
      <c r="J555" s="600"/>
      <c r="K555" s="434" t="str">
        <f t="shared" ref="K555:K765" si="69">IF(+I555 +J555 =1, " ", IF(+I555+J555=0,IF(G555&gt;0, "Grown by you.", " "),"ERROR "))</f>
        <v xml:space="preserve"> </v>
      </c>
      <c r="L555" s="435"/>
      <c r="M555" s="355">
        <f t="shared" ref="M555:M765" si="70">IF(+I555+J555=0,IF(G555&gt;0, +G555, 0),0)</f>
        <v>0</v>
      </c>
      <c r="N555" s="144">
        <f t="shared" ref="N555:N765" si="71">IF(F555&lt;1,0,IF(F555&gt;17,0,VLOOKUP(VALUE(B555),T10Value,VALUE(F555)+1,FALSE)))</f>
        <v>0</v>
      </c>
      <c r="O555" s="144">
        <f t="shared" ref="O555:O765" si="72">ROUND(+M555,1)*N555</f>
        <v>0</v>
      </c>
      <c r="P555" s="563">
        <f t="shared" ref="P555:P765" si="73">+O555*PDArate</f>
        <v>0</v>
      </c>
      <c r="Q555" s="10"/>
      <c r="S555" s="49">
        <f t="shared" ref="S555:S765" si="74">IF(M555&gt;0,IF(O555&lt;=0,1,0),0)</f>
        <v>0</v>
      </c>
      <c r="T555" s="49">
        <f t="shared" ref="T555:T765" si="75">IF(ISNA(+B555),1,0)</f>
        <v>0</v>
      </c>
      <c r="U555" s="49">
        <f t="shared" ref="U555:U765" si="76">IF(ISERR(+B555),1,0)</f>
        <v>0</v>
      </c>
    </row>
    <row r="556" spans="1:21" x14ac:dyDescent="0.2">
      <c r="A556" s="94">
        <f t="shared" si="58"/>
        <v>541</v>
      </c>
      <c r="B556" s="202">
        <f t="shared" si="68"/>
        <v>0</v>
      </c>
      <c r="C556" s="110"/>
      <c r="D556" s="181"/>
      <c r="E556" s="181"/>
      <c r="F556" s="4"/>
      <c r="G556" s="60"/>
      <c r="H556" s="102"/>
      <c r="I556" s="414"/>
      <c r="J556" s="600"/>
      <c r="K556" s="434" t="str">
        <f t="shared" si="69"/>
        <v xml:space="preserve"> </v>
      </c>
      <c r="L556" s="435"/>
      <c r="M556" s="355">
        <f t="shared" si="70"/>
        <v>0</v>
      </c>
      <c r="N556" s="144">
        <f t="shared" si="71"/>
        <v>0</v>
      </c>
      <c r="O556" s="144">
        <f t="shared" si="72"/>
        <v>0</v>
      </c>
      <c r="P556" s="563">
        <f t="shared" si="73"/>
        <v>0</v>
      </c>
      <c r="Q556" s="10"/>
      <c r="S556" s="49">
        <f t="shared" si="74"/>
        <v>0</v>
      </c>
      <c r="T556" s="49">
        <f t="shared" si="75"/>
        <v>0</v>
      </c>
      <c r="U556" s="49">
        <f t="shared" si="76"/>
        <v>0</v>
      </c>
    </row>
    <row r="557" spans="1:21" x14ac:dyDescent="0.2">
      <c r="A557" s="94">
        <f t="shared" si="58"/>
        <v>542</v>
      </c>
      <c r="B557" s="202">
        <f t="shared" si="68"/>
        <v>0</v>
      </c>
      <c r="C557" s="110"/>
      <c r="D557" s="181"/>
      <c r="E557" s="181"/>
      <c r="F557" s="4"/>
      <c r="G557" s="60"/>
      <c r="H557" s="102"/>
      <c r="I557" s="414"/>
      <c r="J557" s="600"/>
      <c r="K557" s="434" t="str">
        <f t="shared" si="69"/>
        <v xml:space="preserve"> </v>
      </c>
      <c r="L557" s="435"/>
      <c r="M557" s="355">
        <f t="shared" si="70"/>
        <v>0</v>
      </c>
      <c r="N557" s="144">
        <f t="shared" si="71"/>
        <v>0</v>
      </c>
      <c r="O557" s="144">
        <f t="shared" si="72"/>
        <v>0</v>
      </c>
      <c r="P557" s="563">
        <f t="shared" si="73"/>
        <v>0</v>
      </c>
      <c r="Q557" s="10"/>
      <c r="S557" s="49">
        <f t="shared" si="74"/>
        <v>0</v>
      </c>
      <c r="T557" s="49">
        <f t="shared" si="75"/>
        <v>0</v>
      </c>
      <c r="U557" s="49">
        <f t="shared" si="76"/>
        <v>0</v>
      </c>
    </row>
    <row r="558" spans="1:21" x14ac:dyDescent="0.2">
      <c r="A558" s="94">
        <f t="shared" ref="A558:A765" si="77">ROW()-Q2line</f>
        <v>543</v>
      </c>
      <c r="B558" s="202">
        <f t="shared" si="68"/>
        <v>0</v>
      </c>
      <c r="C558" s="110"/>
      <c r="D558" s="181"/>
      <c r="E558" s="181"/>
      <c r="F558" s="4"/>
      <c r="G558" s="60"/>
      <c r="H558" s="102"/>
      <c r="I558" s="414"/>
      <c r="J558" s="600"/>
      <c r="K558" s="434" t="str">
        <f t="shared" si="69"/>
        <v xml:space="preserve"> </v>
      </c>
      <c r="L558" s="435"/>
      <c r="M558" s="355">
        <f t="shared" si="70"/>
        <v>0</v>
      </c>
      <c r="N558" s="144">
        <f t="shared" si="71"/>
        <v>0</v>
      </c>
      <c r="O558" s="144">
        <f t="shared" si="72"/>
        <v>0</v>
      </c>
      <c r="P558" s="563">
        <f t="shared" si="73"/>
        <v>0</v>
      </c>
      <c r="Q558" s="10"/>
      <c r="S558" s="49">
        <f t="shared" si="74"/>
        <v>0</v>
      </c>
      <c r="T558" s="49">
        <f t="shared" si="75"/>
        <v>0</v>
      </c>
      <c r="U558" s="49">
        <f t="shared" si="76"/>
        <v>0</v>
      </c>
    </row>
    <row r="559" spans="1:21" x14ac:dyDescent="0.2">
      <c r="A559" s="94">
        <f t="shared" si="77"/>
        <v>544</v>
      </c>
      <c r="B559" s="202">
        <f t="shared" si="68"/>
        <v>0</v>
      </c>
      <c r="C559" s="110"/>
      <c r="D559" s="181"/>
      <c r="E559" s="181"/>
      <c r="F559" s="4"/>
      <c r="G559" s="60"/>
      <c r="H559" s="102"/>
      <c r="I559" s="414"/>
      <c r="J559" s="600"/>
      <c r="K559" s="434" t="str">
        <f t="shared" si="69"/>
        <v xml:space="preserve"> </v>
      </c>
      <c r="L559" s="435"/>
      <c r="M559" s="355">
        <f t="shared" si="70"/>
        <v>0</v>
      </c>
      <c r="N559" s="144">
        <f t="shared" si="71"/>
        <v>0</v>
      </c>
      <c r="O559" s="144">
        <f t="shared" si="72"/>
        <v>0</v>
      </c>
      <c r="P559" s="563">
        <f t="shared" si="73"/>
        <v>0</v>
      </c>
      <c r="Q559" s="10"/>
      <c r="S559" s="49">
        <f t="shared" si="74"/>
        <v>0</v>
      </c>
      <c r="T559" s="49">
        <f t="shared" si="75"/>
        <v>0</v>
      </c>
      <c r="U559" s="49">
        <f t="shared" si="76"/>
        <v>0</v>
      </c>
    </row>
    <row r="560" spans="1:21" x14ac:dyDescent="0.2">
      <c r="A560" s="94">
        <f t="shared" si="77"/>
        <v>545</v>
      </c>
      <c r="B560" s="202">
        <f t="shared" si="68"/>
        <v>0</v>
      </c>
      <c r="C560" s="110"/>
      <c r="D560" s="181"/>
      <c r="E560" s="181"/>
      <c r="F560" s="4"/>
      <c r="G560" s="60"/>
      <c r="H560" s="102"/>
      <c r="I560" s="414"/>
      <c r="J560" s="600"/>
      <c r="K560" s="434" t="str">
        <f t="shared" si="69"/>
        <v xml:space="preserve"> </v>
      </c>
      <c r="L560" s="435"/>
      <c r="M560" s="355">
        <f t="shared" si="70"/>
        <v>0</v>
      </c>
      <c r="N560" s="144">
        <f t="shared" si="71"/>
        <v>0</v>
      </c>
      <c r="O560" s="144">
        <f t="shared" si="72"/>
        <v>0</v>
      </c>
      <c r="P560" s="563">
        <f t="shared" si="73"/>
        <v>0</v>
      </c>
      <c r="Q560" s="10"/>
      <c r="S560" s="49">
        <f t="shared" si="74"/>
        <v>0</v>
      </c>
      <c r="T560" s="49">
        <f t="shared" si="75"/>
        <v>0</v>
      </c>
      <c r="U560" s="49">
        <f t="shared" si="76"/>
        <v>0</v>
      </c>
    </row>
    <row r="561" spans="1:21" x14ac:dyDescent="0.2">
      <c r="A561" s="94">
        <f t="shared" si="77"/>
        <v>546</v>
      </c>
      <c r="B561" s="202">
        <f t="shared" si="68"/>
        <v>0</v>
      </c>
      <c r="C561" s="110"/>
      <c r="D561" s="181"/>
      <c r="E561" s="181"/>
      <c r="F561" s="4"/>
      <c r="G561" s="60"/>
      <c r="H561" s="102"/>
      <c r="I561" s="414"/>
      <c r="J561" s="600"/>
      <c r="K561" s="434" t="str">
        <f t="shared" si="69"/>
        <v xml:space="preserve"> </v>
      </c>
      <c r="L561" s="435"/>
      <c r="M561" s="355">
        <f t="shared" si="70"/>
        <v>0</v>
      </c>
      <c r="N561" s="144">
        <f t="shared" si="71"/>
        <v>0</v>
      </c>
      <c r="O561" s="144">
        <f t="shared" si="72"/>
        <v>0</v>
      </c>
      <c r="P561" s="563">
        <f t="shared" si="73"/>
        <v>0</v>
      </c>
      <c r="Q561" s="10"/>
      <c r="S561" s="49">
        <f t="shared" si="74"/>
        <v>0</v>
      </c>
      <c r="T561" s="49">
        <f t="shared" si="75"/>
        <v>0</v>
      </c>
      <c r="U561" s="49">
        <f t="shared" si="76"/>
        <v>0</v>
      </c>
    </row>
    <row r="562" spans="1:21" x14ac:dyDescent="0.2">
      <c r="A562" s="94">
        <f t="shared" si="77"/>
        <v>547</v>
      </c>
      <c r="B562" s="202">
        <f t="shared" si="68"/>
        <v>0</v>
      </c>
      <c r="C562" s="110"/>
      <c r="D562" s="181"/>
      <c r="E562" s="181"/>
      <c r="F562" s="4"/>
      <c r="G562" s="60"/>
      <c r="H562" s="102"/>
      <c r="I562" s="414"/>
      <c r="J562" s="600"/>
      <c r="K562" s="434" t="str">
        <f t="shared" si="69"/>
        <v xml:space="preserve"> </v>
      </c>
      <c r="L562" s="435"/>
      <c r="M562" s="355">
        <f t="shared" si="70"/>
        <v>0</v>
      </c>
      <c r="N562" s="144">
        <f t="shared" si="71"/>
        <v>0</v>
      </c>
      <c r="O562" s="144">
        <f t="shared" si="72"/>
        <v>0</v>
      </c>
      <c r="P562" s="563">
        <f t="shared" si="73"/>
        <v>0</v>
      </c>
      <c r="Q562" s="10"/>
      <c r="S562" s="49">
        <f t="shared" si="74"/>
        <v>0</v>
      </c>
      <c r="T562" s="49">
        <f t="shared" si="75"/>
        <v>0</v>
      </c>
      <c r="U562" s="49">
        <f t="shared" si="76"/>
        <v>0</v>
      </c>
    </row>
    <row r="563" spans="1:21" x14ac:dyDescent="0.2">
      <c r="A563" s="94">
        <f t="shared" si="77"/>
        <v>548</v>
      </c>
      <c r="B563" s="202">
        <f t="shared" si="68"/>
        <v>0</v>
      </c>
      <c r="C563" s="110"/>
      <c r="D563" s="181"/>
      <c r="E563" s="181"/>
      <c r="F563" s="4"/>
      <c r="G563" s="60"/>
      <c r="H563" s="102"/>
      <c r="I563" s="414"/>
      <c r="J563" s="600"/>
      <c r="K563" s="434" t="str">
        <f t="shared" si="69"/>
        <v xml:space="preserve"> </v>
      </c>
      <c r="L563" s="435"/>
      <c r="M563" s="355">
        <f t="shared" si="70"/>
        <v>0</v>
      </c>
      <c r="N563" s="144">
        <f t="shared" si="71"/>
        <v>0</v>
      </c>
      <c r="O563" s="144">
        <f t="shared" si="72"/>
        <v>0</v>
      </c>
      <c r="P563" s="563">
        <f t="shared" si="73"/>
        <v>0</v>
      </c>
      <c r="Q563" s="10"/>
      <c r="S563" s="49">
        <f t="shared" si="74"/>
        <v>0</v>
      </c>
      <c r="T563" s="49">
        <f t="shared" si="75"/>
        <v>0</v>
      </c>
      <c r="U563" s="49">
        <f t="shared" si="76"/>
        <v>0</v>
      </c>
    </row>
    <row r="564" spans="1:21" x14ac:dyDescent="0.2">
      <c r="A564" s="94">
        <f t="shared" si="77"/>
        <v>549</v>
      </c>
      <c r="B564" s="202">
        <f t="shared" si="68"/>
        <v>0</v>
      </c>
      <c r="C564" s="110"/>
      <c r="D564" s="181"/>
      <c r="E564" s="181"/>
      <c r="F564" s="4"/>
      <c r="G564" s="60"/>
      <c r="H564" s="102"/>
      <c r="I564" s="414"/>
      <c r="J564" s="600"/>
      <c r="K564" s="434" t="str">
        <f t="shared" si="69"/>
        <v xml:space="preserve"> </v>
      </c>
      <c r="L564" s="435"/>
      <c r="M564" s="355">
        <f t="shared" si="70"/>
        <v>0</v>
      </c>
      <c r="N564" s="144">
        <f t="shared" si="71"/>
        <v>0</v>
      </c>
      <c r="O564" s="144">
        <f t="shared" si="72"/>
        <v>0</v>
      </c>
      <c r="P564" s="563">
        <f t="shared" si="73"/>
        <v>0</v>
      </c>
      <c r="Q564" s="10"/>
      <c r="S564" s="49">
        <f t="shared" si="74"/>
        <v>0</v>
      </c>
      <c r="T564" s="49">
        <f t="shared" si="75"/>
        <v>0</v>
      </c>
      <c r="U564" s="49">
        <f t="shared" si="76"/>
        <v>0</v>
      </c>
    </row>
    <row r="565" spans="1:21" x14ac:dyDescent="0.2">
      <c r="A565" s="94">
        <f t="shared" si="77"/>
        <v>550</v>
      </c>
      <c r="B565" s="202">
        <f t="shared" si="68"/>
        <v>0</v>
      </c>
      <c r="C565" s="110"/>
      <c r="D565" s="181"/>
      <c r="E565" s="181"/>
      <c r="F565" s="4"/>
      <c r="G565" s="60"/>
      <c r="H565" s="102"/>
      <c r="I565" s="414"/>
      <c r="J565" s="600"/>
      <c r="K565" s="434" t="str">
        <f t="shared" si="69"/>
        <v xml:space="preserve"> </v>
      </c>
      <c r="L565" s="435"/>
      <c r="M565" s="355">
        <f t="shared" si="70"/>
        <v>0</v>
      </c>
      <c r="N565" s="144">
        <f t="shared" si="71"/>
        <v>0</v>
      </c>
      <c r="O565" s="144">
        <f t="shared" si="72"/>
        <v>0</v>
      </c>
      <c r="P565" s="563">
        <f t="shared" si="73"/>
        <v>0</v>
      </c>
      <c r="Q565" s="10"/>
      <c r="S565" s="49">
        <f t="shared" si="74"/>
        <v>0</v>
      </c>
      <c r="T565" s="49">
        <f t="shared" si="75"/>
        <v>0</v>
      </c>
      <c r="U565" s="49">
        <f t="shared" si="76"/>
        <v>0</v>
      </c>
    </row>
    <row r="566" spans="1:21" x14ac:dyDescent="0.2">
      <c r="A566" s="94">
        <f t="shared" si="77"/>
        <v>551</v>
      </c>
      <c r="B566" s="202">
        <f t="shared" si="68"/>
        <v>0</v>
      </c>
      <c r="C566" s="110"/>
      <c r="D566" s="181"/>
      <c r="E566" s="181"/>
      <c r="F566" s="4"/>
      <c r="G566" s="60"/>
      <c r="H566" s="102"/>
      <c r="I566" s="414"/>
      <c r="J566" s="600"/>
      <c r="K566" s="434" t="str">
        <f t="shared" si="69"/>
        <v xml:space="preserve"> </v>
      </c>
      <c r="L566" s="435"/>
      <c r="M566" s="355">
        <f t="shared" si="70"/>
        <v>0</v>
      </c>
      <c r="N566" s="144">
        <f t="shared" si="71"/>
        <v>0</v>
      </c>
      <c r="O566" s="144">
        <f t="shared" si="72"/>
        <v>0</v>
      </c>
      <c r="P566" s="563">
        <f t="shared" si="73"/>
        <v>0</v>
      </c>
      <c r="Q566" s="10"/>
      <c r="S566" s="49">
        <f t="shared" si="74"/>
        <v>0</v>
      </c>
      <c r="T566" s="49">
        <f t="shared" si="75"/>
        <v>0</v>
      </c>
      <c r="U566" s="49">
        <f t="shared" si="76"/>
        <v>0</v>
      </c>
    </row>
    <row r="567" spans="1:21" x14ac:dyDescent="0.2">
      <c r="A567" s="94">
        <f t="shared" si="77"/>
        <v>552</v>
      </c>
      <c r="B567" s="202">
        <f t="shared" si="68"/>
        <v>0</v>
      </c>
      <c r="C567" s="110"/>
      <c r="D567" s="181"/>
      <c r="E567" s="181"/>
      <c r="F567" s="4"/>
      <c r="G567" s="60"/>
      <c r="H567" s="102"/>
      <c r="I567" s="414"/>
      <c r="J567" s="600"/>
      <c r="K567" s="434" t="str">
        <f t="shared" si="69"/>
        <v xml:space="preserve"> </v>
      </c>
      <c r="L567" s="435"/>
      <c r="M567" s="355">
        <f t="shared" si="70"/>
        <v>0</v>
      </c>
      <c r="N567" s="144">
        <f t="shared" si="71"/>
        <v>0</v>
      </c>
      <c r="O567" s="144">
        <f t="shared" si="72"/>
        <v>0</v>
      </c>
      <c r="P567" s="563">
        <f t="shared" si="73"/>
        <v>0</v>
      </c>
      <c r="Q567" s="10"/>
      <c r="S567" s="49">
        <f t="shared" si="74"/>
        <v>0</v>
      </c>
      <c r="T567" s="49">
        <f t="shared" si="75"/>
        <v>0</v>
      </c>
      <c r="U567" s="49">
        <f t="shared" si="76"/>
        <v>0</v>
      </c>
    </row>
    <row r="568" spans="1:21" x14ac:dyDescent="0.2">
      <c r="A568" s="94">
        <f t="shared" si="77"/>
        <v>553</v>
      </c>
      <c r="B568" s="202">
        <f t="shared" si="68"/>
        <v>0</v>
      </c>
      <c r="C568" s="110"/>
      <c r="D568" s="181"/>
      <c r="E568" s="181"/>
      <c r="F568" s="4"/>
      <c r="G568" s="60"/>
      <c r="H568" s="102"/>
      <c r="I568" s="414"/>
      <c r="J568" s="600"/>
      <c r="K568" s="434" t="str">
        <f t="shared" si="69"/>
        <v xml:space="preserve"> </v>
      </c>
      <c r="L568" s="435"/>
      <c r="M568" s="355">
        <f t="shared" si="70"/>
        <v>0</v>
      </c>
      <c r="N568" s="144">
        <f t="shared" si="71"/>
        <v>0</v>
      </c>
      <c r="O568" s="144">
        <f t="shared" si="72"/>
        <v>0</v>
      </c>
      <c r="P568" s="563">
        <f t="shared" si="73"/>
        <v>0</v>
      </c>
      <c r="Q568" s="10"/>
      <c r="S568" s="49">
        <f t="shared" si="74"/>
        <v>0</v>
      </c>
      <c r="T568" s="49">
        <f t="shared" si="75"/>
        <v>0</v>
      </c>
      <c r="U568" s="49">
        <f t="shared" si="76"/>
        <v>0</v>
      </c>
    </row>
    <row r="569" spans="1:21" x14ac:dyDescent="0.2">
      <c r="A569" s="94">
        <f t="shared" si="77"/>
        <v>554</v>
      </c>
      <c r="B569" s="202">
        <f t="shared" si="68"/>
        <v>0</v>
      </c>
      <c r="C569" s="110"/>
      <c r="D569" s="181"/>
      <c r="E569" s="181"/>
      <c r="F569" s="4"/>
      <c r="G569" s="60"/>
      <c r="H569" s="102"/>
      <c r="I569" s="414"/>
      <c r="J569" s="600"/>
      <c r="K569" s="434" t="str">
        <f t="shared" si="69"/>
        <v xml:space="preserve"> </v>
      </c>
      <c r="L569" s="435"/>
      <c r="M569" s="355">
        <f t="shared" si="70"/>
        <v>0</v>
      </c>
      <c r="N569" s="144">
        <f t="shared" si="71"/>
        <v>0</v>
      </c>
      <c r="O569" s="144">
        <f t="shared" si="72"/>
        <v>0</v>
      </c>
      <c r="P569" s="563">
        <f t="shared" si="73"/>
        <v>0</v>
      </c>
      <c r="Q569" s="10"/>
      <c r="S569" s="49">
        <f t="shared" si="74"/>
        <v>0</v>
      </c>
      <c r="T569" s="49">
        <f t="shared" si="75"/>
        <v>0</v>
      </c>
      <c r="U569" s="49">
        <f t="shared" si="76"/>
        <v>0</v>
      </c>
    </row>
    <row r="570" spans="1:21" x14ac:dyDescent="0.2">
      <c r="A570" s="94">
        <f t="shared" si="77"/>
        <v>555</v>
      </c>
      <c r="B570" s="202">
        <f t="shared" si="68"/>
        <v>0</v>
      </c>
      <c r="C570" s="110"/>
      <c r="D570" s="181"/>
      <c r="E570" s="181"/>
      <c r="F570" s="4"/>
      <c r="G570" s="60"/>
      <c r="H570" s="102"/>
      <c r="I570" s="414"/>
      <c r="J570" s="600"/>
      <c r="K570" s="434" t="str">
        <f t="shared" si="69"/>
        <v xml:space="preserve"> </v>
      </c>
      <c r="L570" s="435"/>
      <c r="M570" s="355">
        <f t="shared" si="70"/>
        <v>0</v>
      </c>
      <c r="N570" s="144">
        <f t="shared" si="71"/>
        <v>0</v>
      </c>
      <c r="O570" s="144">
        <f t="shared" si="72"/>
        <v>0</v>
      </c>
      <c r="P570" s="563">
        <f t="shared" si="73"/>
        <v>0</v>
      </c>
      <c r="Q570" s="10"/>
      <c r="S570" s="49">
        <f t="shared" si="74"/>
        <v>0</v>
      </c>
      <c r="T570" s="49">
        <f t="shared" si="75"/>
        <v>0</v>
      </c>
      <c r="U570" s="49">
        <f t="shared" si="76"/>
        <v>0</v>
      </c>
    </row>
    <row r="571" spans="1:21" x14ac:dyDescent="0.2">
      <c r="A571" s="94">
        <f t="shared" si="77"/>
        <v>556</v>
      </c>
      <c r="B571" s="202">
        <f t="shared" si="68"/>
        <v>0</v>
      </c>
      <c r="C571" s="110"/>
      <c r="D571" s="181"/>
      <c r="E571" s="181"/>
      <c r="F571" s="4"/>
      <c r="G571" s="60"/>
      <c r="H571" s="102"/>
      <c r="I571" s="414"/>
      <c r="J571" s="600"/>
      <c r="K571" s="434" t="str">
        <f t="shared" si="69"/>
        <v xml:space="preserve"> </v>
      </c>
      <c r="L571" s="435"/>
      <c r="M571" s="355">
        <f t="shared" si="70"/>
        <v>0</v>
      </c>
      <c r="N571" s="144">
        <f t="shared" si="71"/>
        <v>0</v>
      </c>
      <c r="O571" s="144">
        <f t="shared" si="72"/>
        <v>0</v>
      </c>
      <c r="P571" s="563">
        <f t="shared" si="73"/>
        <v>0</v>
      </c>
      <c r="Q571" s="10"/>
      <c r="S571" s="49">
        <f t="shared" si="74"/>
        <v>0</v>
      </c>
      <c r="T571" s="49">
        <f t="shared" si="75"/>
        <v>0</v>
      </c>
      <c r="U571" s="49">
        <f t="shared" si="76"/>
        <v>0</v>
      </c>
    </row>
    <row r="572" spans="1:21" x14ac:dyDescent="0.2">
      <c r="A572" s="94">
        <f t="shared" si="77"/>
        <v>557</v>
      </c>
      <c r="B572" s="202">
        <f t="shared" si="68"/>
        <v>0</v>
      </c>
      <c r="C572" s="110"/>
      <c r="D572" s="181"/>
      <c r="E572" s="181"/>
      <c r="F572" s="4"/>
      <c r="G572" s="60"/>
      <c r="H572" s="102"/>
      <c r="I572" s="414"/>
      <c r="J572" s="600"/>
      <c r="K572" s="434" t="str">
        <f t="shared" si="69"/>
        <v xml:space="preserve"> </v>
      </c>
      <c r="L572" s="435"/>
      <c r="M572" s="355">
        <f t="shared" si="70"/>
        <v>0</v>
      </c>
      <c r="N572" s="144">
        <f t="shared" si="71"/>
        <v>0</v>
      </c>
      <c r="O572" s="144">
        <f t="shared" si="72"/>
        <v>0</v>
      </c>
      <c r="P572" s="563">
        <f t="shared" si="73"/>
        <v>0</v>
      </c>
      <c r="Q572" s="10"/>
      <c r="S572" s="49">
        <f t="shared" si="74"/>
        <v>0</v>
      </c>
      <c r="T572" s="49">
        <f t="shared" si="75"/>
        <v>0</v>
      </c>
      <c r="U572" s="49">
        <f t="shared" si="76"/>
        <v>0</v>
      </c>
    </row>
    <row r="573" spans="1:21" x14ac:dyDescent="0.2">
      <c r="A573" s="94">
        <f t="shared" si="77"/>
        <v>558</v>
      </c>
      <c r="B573" s="202">
        <f t="shared" si="68"/>
        <v>0</v>
      </c>
      <c r="C573" s="110"/>
      <c r="D573" s="181"/>
      <c r="E573" s="181"/>
      <c r="F573" s="4"/>
      <c r="G573" s="60"/>
      <c r="H573" s="102"/>
      <c r="I573" s="414"/>
      <c r="J573" s="600"/>
      <c r="K573" s="434" t="str">
        <f t="shared" si="69"/>
        <v xml:space="preserve"> </v>
      </c>
      <c r="L573" s="435"/>
      <c r="M573" s="355">
        <f t="shared" si="70"/>
        <v>0</v>
      </c>
      <c r="N573" s="144">
        <f t="shared" si="71"/>
        <v>0</v>
      </c>
      <c r="O573" s="144">
        <f t="shared" si="72"/>
        <v>0</v>
      </c>
      <c r="P573" s="563">
        <f t="shared" si="73"/>
        <v>0</v>
      </c>
      <c r="Q573" s="10"/>
      <c r="S573" s="49">
        <f t="shared" si="74"/>
        <v>0</v>
      </c>
      <c r="T573" s="49">
        <f t="shared" si="75"/>
        <v>0</v>
      </c>
      <c r="U573" s="49">
        <f t="shared" si="76"/>
        <v>0</v>
      </c>
    </row>
    <row r="574" spans="1:21" x14ac:dyDescent="0.2">
      <c r="A574" s="94">
        <f t="shared" si="77"/>
        <v>559</v>
      </c>
      <c r="B574" s="202">
        <f t="shared" si="68"/>
        <v>0</v>
      </c>
      <c r="C574" s="110"/>
      <c r="D574" s="181"/>
      <c r="E574" s="181"/>
      <c r="F574" s="4"/>
      <c r="G574" s="60"/>
      <c r="H574" s="102"/>
      <c r="I574" s="414"/>
      <c r="J574" s="600"/>
      <c r="K574" s="434" t="str">
        <f t="shared" si="69"/>
        <v xml:space="preserve"> </v>
      </c>
      <c r="L574" s="435"/>
      <c r="M574" s="355">
        <f t="shared" si="70"/>
        <v>0</v>
      </c>
      <c r="N574" s="144">
        <f t="shared" si="71"/>
        <v>0</v>
      </c>
      <c r="O574" s="144">
        <f t="shared" si="72"/>
        <v>0</v>
      </c>
      <c r="P574" s="563">
        <f t="shared" si="73"/>
        <v>0</v>
      </c>
      <c r="Q574" s="10"/>
      <c r="S574" s="49">
        <f t="shared" si="74"/>
        <v>0</v>
      </c>
      <c r="T574" s="49">
        <f t="shared" si="75"/>
        <v>0</v>
      </c>
      <c r="U574" s="49">
        <f t="shared" si="76"/>
        <v>0</v>
      </c>
    </row>
    <row r="575" spans="1:21" x14ac:dyDescent="0.2">
      <c r="A575" s="94">
        <f t="shared" si="77"/>
        <v>560</v>
      </c>
      <c r="B575" s="202">
        <f t="shared" si="68"/>
        <v>0</v>
      </c>
      <c r="C575" s="110"/>
      <c r="D575" s="181"/>
      <c r="E575" s="181"/>
      <c r="F575" s="4"/>
      <c r="G575" s="60"/>
      <c r="H575" s="102"/>
      <c r="I575" s="414"/>
      <c r="J575" s="600"/>
      <c r="K575" s="434" t="str">
        <f t="shared" si="69"/>
        <v xml:space="preserve"> </v>
      </c>
      <c r="L575" s="435"/>
      <c r="M575" s="355">
        <f t="shared" si="70"/>
        <v>0</v>
      </c>
      <c r="N575" s="144">
        <f t="shared" si="71"/>
        <v>0</v>
      </c>
      <c r="O575" s="144">
        <f t="shared" si="72"/>
        <v>0</v>
      </c>
      <c r="P575" s="563">
        <f t="shared" si="73"/>
        <v>0</v>
      </c>
      <c r="Q575" s="10"/>
      <c r="S575" s="49">
        <f t="shared" si="74"/>
        <v>0</v>
      </c>
      <c r="T575" s="49">
        <f t="shared" si="75"/>
        <v>0</v>
      </c>
      <c r="U575" s="49">
        <f t="shared" si="76"/>
        <v>0</v>
      </c>
    </row>
    <row r="576" spans="1:21" x14ac:dyDescent="0.2">
      <c r="A576" s="94">
        <f t="shared" si="77"/>
        <v>561</v>
      </c>
      <c r="B576" s="202">
        <f t="shared" si="68"/>
        <v>0</v>
      </c>
      <c r="C576" s="110"/>
      <c r="D576" s="181"/>
      <c r="E576" s="181"/>
      <c r="F576" s="4"/>
      <c r="G576" s="60"/>
      <c r="H576" s="102"/>
      <c r="I576" s="414"/>
      <c r="J576" s="600"/>
      <c r="K576" s="434" t="str">
        <f t="shared" si="69"/>
        <v xml:space="preserve"> </v>
      </c>
      <c r="L576" s="435"/>
      <c r="M576" s="355">
        <f t="shared" si="70"/>
        <v>0</v>
      </c>
      <c r="N576" s="144">
        <f t="shared" si="71"/>
        <v>0</v>
      </c>
      <c r="O576" s="144">
        <f t="shared" si="72"/>
        <v>0</v>
      </c>
      <c r="P576" s="563">
        <f t="shared" si="73"/>
        <v>0</v>
      </c>
      <c r="Q576" s="10"/>
      <c r="S576" s="49">
        <f t="shared" si="74"/>
        <v>0</v>
      </c>
      <c r="T576" s="49">
        <f t="shared" si="75"/>
        <v>0</v>
      </c>
      <c r="U576" s="49">
        <f t="shared" si="76"/>
        <v>0</v>
      </c>
    </row>
    <row r="577" spans="1:21" x14ac:dyDescent="0.2">
      <c r="A577" s="94">
        <f t="shared" si="77"/>
        <v>562</v>
      </c>
      <c r="B577" s="202">
        <f t="shared" si="68"/>
        <v>0</v>
      </c>
      <c r="C577" s="110"/>
      <c r="D577" s="181"/>
      <c r="E577" s="181"/>
      <c r="F577" s="4"/>
      <c r="G577" s="60"/>
      <c r="H577" s="102"/>
      <c r="I577" s="414"/>
      <c r="J577" s="600"/>
      <c r="K577" s="434" t="str">
        <f t="shared" si="69"/>
        <v xml:space="preserve"> </v>
      </c>
      <c r="L577" s="435"/>
      <c r="M577" s="355">
        <f t="shared" si="70"/>
        <v>0</v>
      </c>
      <c r="N577" s="144">
        <f t="shared" si="71"/>
        <v>0</v>
      </c>
      <c r="O577" s="144">
        <f t="shared" si="72"/>
        <v>0</v>
      </c>
      <c r="P577" s="563">
        <f t="shared" si="73"/>
        <v>0</v>
      </c>
      <c r="Q577" s="10"/>
      <c r="S577" s="49">
        <f t="shared" si="74"/>
        <v>0</v>
      </c>
      <c r="T577" s="49">
        <f t="shared" si="75"/>
        <v>0</v>
      </c>
      <c r="U577" s="49">
        <f t="shared" si="76"/>
        <v>0</v>
      </c>
    </row>
    <row r="578" spans="1:21" x14ac:dyDescent="0.2">
      <c r="A578" s="94">
        <f t="shared" si="77"/>
        <v>563</v>
      </c>
      <c r="B578" s="202">
        <f t="shared" si="68"/>
        <v>0</v>
      </c>
      <c r="C578" s="110"/>
      <c r="D578" s="181"/>
      <c r="E578" s="181"/>
      <c r="F578" s="4"/>
      <c r="G578" s="60"/>
      <c r="H578" s="102"/>
      <c r="I578" s="414"/>
      <c r="J578" s="600"/>
      <c r="K578" s="434" t="str">
        <f t="shared" si="69"/>
        <v xml:space="preserve"> </v>
      </c>
      <c r="L578" s="435"/>
      <c r="M578" s="355">
        <f t="shared" si="70"/>
        <v>0</v>
      </c>
      <c r="N578" s="144">
        <f t="shared" si="71"/>
        <v>0</v>
      </c>
      <c r="O578" s="144">
        <f t="shared" si="72"/>
        <v>0</v>
      </c>
      <c r="P578" s="563">
        <f t="shared" si="73"/>
        <v>0</v>
      </c>
      <c r="Q578" s="10"/>
      <c r="S578" s="49">
        <f t="shared" si="74"/>
        <v>0</v>
      </c>
      <c r="T578" s="49">
        <f t="shared" si="75"/>
        <v>0</v>
      </c>
      <c r="U578" s="49">
        <f t="shared" si="76"/>
        <v>0</v>
      </c>
    </row>
    <row r="579" spans="1:21" x14ac:dyDescent="0.2">
      <c r="A579" s="94">
        <f t="shared" si="77"/>
        <v>564</v>
      </c>
      <c r="B579" s="202">
        <f t="shared" si="68"/>
        <v>0</v>
      </c>
      <c r="C579" s="110"/>
      <c r="D579" s="181"/>
      <c r="E579" s="181"/>
      <c r="F579" s="4"/>
      <c r="G579" s="60"/>
      <c r="H579" s="102"/>
      <c r="I579" s="414"/>
      <c r="J579" s="600"/>
      <c r="K579" s="434" t="str">
        <f t="shared" si="69"/>
        <v xml:space="preserve"> </v>
      </c>
      <c r="L579" s="435"/>
      <c r="M579" s="355">
        <f t="shared" si="70"/>
        <v>0</v>
      </c>
      <c r="N579" s="144">
        <f t="shared" si="71"/>
        <v>0</v>
      </c>
      <c r="O579" s="144">
        <f t="shared" si="72"/>
        <v>0</v>
      </c>
      <c r="P579" s="563">
        <f t="shared" si="73"/>
        <v>0</v>
      </c>
      <c r="Q579" s="10"/>
      <c r="S579" s="49">
        <f t="shared" si="74"/>
        <v>0</v>
      </c>
      <c r="T579" s="49">
        <f t="shared" si="75"/>
        <v>0</v>
      </c>
      <c r="U579" s="49">
        <f t="shared" si="76"/>
        <v>0</v>
      </c>
    </row>
    <row r="580" spans="1:21" x14ac:dyDescent="0.2">
      <c r="A580" s="94">
        <f t="shared" si="77"/>
        <v>565</v>
      </c>
      <c r="B580" s="202">
        <f t="shared" si="68"/>
        <v>0</v>
      </c>
      <c r="C580" s="110"/>
      <c r="D580" s="181"/>
      <c r="E580" s="181"/>
      <c r="F580" s="4"/>
      <c r="G580" s="60"/>
      <c r="H580" s="102"/>
      <c r="I580" s="414"/>
      <c r="J580" s="600"/>
      <c r="K580" s="434" t="str">
        <f t="shared" si="69"/>
        <v xml:space="preserve"> </v>
      </c>
      <c r="L580" s="435"/>
      <c r="M580" s="355">
        <f t="shared" si="70"/>
        <v>0</v>
      </c>
      <c r="N580" s="144">
        <f t="shared" si="71"/>
        <v>0</v>
      </c>
      <c r="O580" s="144">
        <f t="shared" si="72"/>
        <v>0</v>
      </c>
      <c r="P580" s="563">
        <f t="shared" si="73"/>
        <v>0</v>
      </c>
      <c r="Q580" s="10"/>
      <c r="S580" s="49">
        <f t="shared" si="74"/>
        <v>0</v>
      </c>
      <c r="T580" s="49">
        <f t="shared" si="75"/>
        <v>0</v>
      </c>
      <c r="U580" s="49">
        <f t="shared" si="76"/>
        <v>0</v>
      </c>
    </row>
    <row r="581" spans="1:21" x14ac:dyDescent="0.2">
      <c r="A581" s="94">
        <f t="shared" si="77"/>
        <v>566</v>
      </c>
      <c r="B581" s="202">
        <f t="shared" si="68"/>
        <v>0</v>
      </c>
      <c r="C581" s="110"/>
      <c r="D581" s="181"/>
      <c r="E581" s="181"/>
      <c r="F581" s="4"/>
      <c r="G581" s="60"/>
      <c r="H581" s="102"/>
      <c r="I581" s="414"/>
      <c r="J581" s="600"/>
      <c r="K581" s="434" t="str">
        <f t="shared" si="69"/>
        <v xml:space="preserve"> </v>
      </c>
      <c r="L581" s="435"/>
      <c r="M581" s="355">
        <f t="shared" si="70"/>
        <v>0</v>
      </c>
      <c r="N581" s="144">
        <f t="shared" si="71"/>
        <v>0</v>
      </c>
      <c r="O581" s="144">
        <f t="shared" si="72"/>
        <v>0</v>
      </c>
      <c r="P581" s="563">
        <f t="shared" si="73"/>
        <v>0</v>
      </c>
      <c r="Q581" s="10"/>
      <c r="S581" s="49">
        <f t="shared" si="74"/>
        <v>0</v>
      </c>
      <c r="T581" s="49">
        <f t="shared" si="75"/>
        <v>0</v>
      </c>
      <c r="U581" s="49">
        <f t="shared" si="76"/>
        <v>0</v>
      </c>
    </row>
    <row r="582" spans="1:21" x14ac:dyDescent="0.2">
      <c r="A582" s="94">
        <f t="shared" si="77"/>
        <v>567</v>
      </c>
      <c r="B582" s="202">
        <f t="shared" si="68"/>
        <v>0</v>
      </c>
      <c r="C582" s="110"/>
      <c r="D582" s="181"/>
      <c r="E582" s="181"/>
      <c r="F582" s="4"/>
      <c r="G582" s="60"/>
      <c r="H582" s="102"/>
      <c r="I582" s="414"/>
      <c r="J582" s="600"/>
      <c r="K582" s="434" t="str">
        <f t="shared" si="69"/>
        <v xml:space="preserve"> </v>
      </c>
      <c r="L582" s="435"/>
      <c r="M582" s="355">
        <f t="shared" si="70"/>
        <v>0</v>
      </c>
      <c r="N582" s="144">
        <f t="shared" si="71"/>
        <v>0</v>
      </c>
      <c r="O582" s="144">
        <f t="shared" si="72"/>
        <v>0</v>
      </c>
      <c r="P582" s="563">
        <f t="shared" si="73"/>
        <v>0</v>
      </c>
      <c r="Q582" s="10"/>
      <c r="S582" s="49">
        <f t="shared" si="74"/>
        <v>0</v>
      </c>
      <c r="T582" s="49">
        <f t="shared" si="75"/>
        <v>0</v>
      </c>
      <c r="U582" s="49">
        <f t="shared" si="76"/>
        <v>0</v>
      </c>
    </row>
    <row r="583" spans="1:21" x14ac:dyDescent="0.2">
      <c r="A583" s="94">
        <f t="shared" si="77"/>
        <v>568</v>
      </c>
      <c r="B583" s="202">
        <f t="shared" si="68"/>
        <v>0</v>
      </c>
      <c r="C583" s="110"/>
      <c r="D583" s="181"/>
      <c r="E583" s="181"/>
      <c r="F583" s="4"/>
      <c r="G583" s="60"/>
      <c r="H583" s="102"/>
      <c r="I583" s="414"/>
      <c r="J583" s="600"/>
      <c r="K583" s="434" t="str">
        <f t="shared" si="69"/>
        <v xml:space="preserve"> </v>
      </c>
      <c r="L583" s="435"/>
      <c r="M583" s="355">
        <f t="shared" si="70"/>
        <v>0</v>
      </c>
      <c r="N583" s="144">
        <f t="shared" si="71"/>
        <v>0</v>
      </c>
      <c r="O583" s="144">
        <f t="shared" si="72"/>
        <v>0</v>
      </c>
      <c r="P583" s="563">
        <f t="shared" si="73"/>
        <v>0</v>
      </c>
      <c r="Q583" s="10"/>
      <c r="S583" s="49">
        <f t="shared" si="74"/>
        <v>0</v>
      </c>
      <c r="T583" s="49">
        <f t="shared" si="75"/>
        <v>0</v>
      </c>
      <c r="U583" s="49">
        <f t="shared" si="76"/>
        <v>0</v>
      </c>
    </row>
    <row r="584" spans="1:21" x14ac:dyDescent="0.2">
      <c r="A584" s="94">
        <f t="shared" si="77"/>
        <v>569</v>
      </c>
      <c r="B584" s="202">
        <f t="shared" si="68"/>
        <v>0</v>
      </c>
      <c r="C584" s="110"/>
      <c r="D584" s="181"/>
      <c r="E584" s="181"/>
      <c r="F584" s="4"/>
      <c r="G584" s="60"/>
      <c r="H584" s="102"/>
      <c r="I584" s="414"/>
      <c r="J584" s="600"/>
      <c r="K584" s="434" t="str">
        <f t="shared" si="69"/>
        <v xml:space="preserve"> </v>
      </c>
      <c r="L584" s="435"/>
      <c r="M584" s="355">
        <f t="shared" si="70"/>
        <v>0</v>
      </c>
      <c r="N584" s="144">
        <f t="shared" si="71"/>
        <v>0</v>
      </c>
      <c r="O584" s="144">
        <f t="shared" si="72"/>
        <v>0</v>
      </c>
      <c r="P584" s="563">
        <f t="shared" si="73"/>
        <v>0</v>
      </c>
      <c r="Q584" s="10"/>
      <c r="S584" s="49">
        <f t="shared" si="74"/>
        <v>0</v>
      </c>
      <c r="T584" s="49">
        <f t="shared" si="75"/>
        <v>0</v>
      </c>
      <c r="U584" s="49">
        <f t="shared" si="76"/>
        <v>0</v>
      </c>
    </row>
    <row r="585" spans="1:21" x14ac:dyDescent="0.2">
      <c r="A585" s="94">
        <f t="shared" si="77"/>
        <v>570</v>
      </c>
      <c r="B585" s="202">
        <f t="shared" si="68"/>
        <v>0</v>
      </c>
      <c r="C585" s="110"/>
      <c r="D585" s="181"/>
      <c r="E585" s="181"/>
      <c r="F585" s="4"/>
      <c r="G585" s="60"/>
      <c r="H585" s="102"/>
      <c r="I585" s="414"/>
      <c r="J585" s="600"/>
      <c r="K585" s="434" t="str">
        <f t="shared" si="69"/>
        <v xml:space="preserve"> </v>
      </c>
      <c r="L585" s="435"/>
      <c r="M585" s="355">
        <f t="shared" si="70"/>
        <v>0</v>
      </c>
      <c r="N585" s="144">
        <f t="shared" si="71"/>
        <v>0</v>
      </c>
      <c r="O585" s="144">
        <f t="shared" si="72"/>
        <v>0</v>
      </c>
      <c r="P585" s="563">
        <f t="shared" si="73"/>
        <v>0</v>
      </c>
      <c r="Q585" s="10"/>
      <c r="S585" s="49">
        <f t="shared" si="74"/>
        <v>0</v>
      </c>
      <c r="T585" s="49">
        <f t="shared" si="75"/>
        <v>0</v>
      </c>
      <c r="U585" s="49">
        <f t="shared" si="76"/>
        <v>0</v>
      </c>
    </row>
    <row r="586" spans="1:21" x14ac:dyDescent="0.2">
      <c r="A586" s="94">
        <f t="shared" si="77"/>
        <v>571</v>
      </c>
      <c r="B586" s="202">
        <f t="shared" si="68"/>
        <v>0</v>
      </c>
      <c r="C586" s="110"/>
      <c r="D586" s="181"/>
      <c r="E586" s="181"/>
      <c r="F586" s="4"/>
      <c r="G586" s="60"/>
      <c r="H586" s="102"/>
      <c r="I586" s="414"/>
      <c r="J586" s="600"/>
      <c r="K586" s="434" t="str">
        <f t="shared" si="69"/>
        <v xml:space="preserve"> </v>
      </c>
      <c r="L586" s="435"/>
      <c r="M586" s="355">
        <f t="shared" si="70"/>
        <v>0</v>
      </c>
      <c r="N586" s="144">
        <f t="shared" si="71"/>
        <v>0</v>
      </c>
      <c r="O586" s="144">
        <f t="shared" si="72"/>
        <v>0</v>
      </c>
      <c r="P586" s="563">
        <f t="shared" si="73"/>
        <v>0</v>
      </c>
      <c r="Q586" s="10"/>
      <c r="S586" s="49">
        <f t="shared" si="74"/>
        <v>0</v>
      </c>
      <c r="T586" s="49">
        <f t="shared" si="75"/>
        <v>0</v>
      </c>
      <c r="U586" s="49">
        <f t="shared" si="76"/>
        <v>0</v>
      </c>
    </row>
    <row r="587" spans="1:21" x14ac:dyDescent="0.2">
      <c r="A587" s="94">
        <f t="shared" si="77"/>
        <v>572</v>
      </c>
      <c r="B587" s="202">
        <f t="shared" si="68"/>
        <v>0</v>
      </c>
      <c r="C587" s="110"/>
      <c r="D587" s="181"/>
      <c r="E587" s="181"/>
      <c r="F587" s="4"/>
      <c r="G587" s="60"/>
      <c r="H587" s="102"/>
      <c r="I587" s="414"/>
      <c r="J587" s="600"/>
      <c r="K587" s="434" t="str">
        <f t="shared" si="69"/>
        <v xml:space="preserve"> </v>
      </c>
      <c r="L587" s="435"/>
      <c r="M587" s="355">
        <f t="shared" si="70"/>
        <v>0</v>
      </c>
      <c r="N587" s="144">
        <f t="shared" si="71"/>
        <v>0</v>
      </c>
      <c r="O587" s="144">
        <f t="shared" si="72"/>
        <v>0</v>
      </c>
      <c r="P587" s="563">
        <f t="shared" si="73"/>
        <v>0</v>
      </c>
      <c r="Q587" s="10"/>
      <c r="S587" s="49">
        <f t="shared" si="74"/>
        <v>0</v>
      </c>
      <c r="T587" s="49">
        <f t="shared" si="75"/>
        <v>0</v>
      </c>
      <c r="U587" s="49">
        <f t="shared" si="76"/>
        <v>0</v>
      </c>
    </row>
    <row r="588" spans="1:21" x14ac:dyDescent="0.2">
      <c r="A588" s="94">
        <f t="shared" si="77"/>
        <v>573</v>
      </c>
      <c r="B588" s="202">
        <f t="shared" si="68"/>
        <v>0</v>
      </c>
      <c r="C588" s="110"/>
      <c r="D588" s="181"/>
      <c r="E588" s="181"/>
      <c r="F588" s="4"/>
      <c r="G588" s="60"/>
      <c r="H588" s="102"/>
      <c r="I588" s="414"/>
      <c r="J588" s="600"/>
      <c r="K588" s="434" t="str">
        <f t="shared" si="69"/>
        <v xml:space="preserve"> </v>
      </c>
      <c r="L588" s="435"/>
      <c r="M588" s="355">
        <f t="shared" si="70"/>
        <v>0</v>
      </c>
      <c r="N588" s="144">
        <f t="shared" si="71"/>
        <v>0</v>
      </c>
      <c r="O588" s="144">
        <f t="shared" si="72"/>
        <v>0</v>
      </c>
      <c r="P588" s="563">
        <f t="shared" si="73"/>
        <v>0</v>
      </c>
      <c r="Q588" s="10"/>
      <c r="S588" s="49">
        <f t="shared" si="74"/>
        <v>0</v>
      </c>
      <c r="T588" s="49">
        <f t="shared" si="75"/>
        <v>0</v>
      </c>
      <c r="U588" s="49">
        <f t="shared" si="76"/>
        <v>0</v>
      </c>
    </row>
    <row r="589" spans="1:21" x14ac:dyDescent="0.2">
      <c r="A589" s="94">
        <f t="shared" si="77"/>
        <v>574</v>
      </c>
      <c r="B589" s="202">
        <f t="shared" si="68"/>
        <v>0</v>
      </c>
      <c r="C589" s="110"/>
      <c r="D589" s="181"/>
      <c r="E589" s="181"/>
      <c r="F589" s="4"/>
      <c r="G589" s="60"/>
      <c r="H589" s="102"/>
      <c r="I589" s="414"/>
      <c r="J589" s="600"/>
      <c r="K589" s="434" t="str">
        <f t="shared" si="69"/>
        <v xml:space="preserve"> </v>
      </c>
      <c r="L589" s="435"/>
      <c r="M589" s="355">
        <f t="shared" si="70"/>
        <v>0</v>
      </c>
      <c r="N589" s="144">
        <f t="shared" si="71"/>
        <v>0</v>
      </c>
      <c r="O589" s="144">
        <f t="shared" si="72"/>
        <v>0</v>
      </c>
      <c r="P589" s="563">
        <f t="shared" si="73"/>
        <v>0</v>
      </c>
      <c r="Q589" s="10"/>
      <c r="S589" s="49">
        <f t="shared" si="74"/>
        <v>0</v>
      </c>
      <c r="T589" s="49">
        <f t="shared" si="75"/>
        <v>0</v>
      </c>
      <c r="U589" s="49">
        <f t="shared" si="76"/>
        <v>0</v>
      </c>
    </row>
    <row r="590" spans="1:21" x14ac:dyDescent="0.2">
      <c r="A590" s="94">
        <f t="shared" si="77"/>
        <v>575</v>
      </c>
      <c r="B590" s="202">
        <f t="shared" si="68"/>
        <v>0</v>
      </c>
      <c r="C590" s="110"/>
      <c r="D590" s="181"/>
      <c r="E590" s="181"/>
      <c r="F590" s="4"/>
      <c r="G590" s="60"/>
      <c r="H590" s="102"/>
      <c r="I590" s="414"/>
      <c r="J590" s="600"/>
      <c r="K590" s="434" t="str">
        <f t="shared" si="69"/>
        <v xml:space="preserve"> </v>
      </c>
      <c r="L590" s="435"/>
      <c r="M590" s="355">
        <f t="shared" si="70"/>
        <v>0</v>
      </c>
      <c r="N590" s="144">
        <f t="shared" si="71"/>
        <v>0</v>
      </c>
      <c r="O590" s="144">
        <f t="shared" si="72"/>
        <v>0</v>
      </c>
      <c r="P590" s="563">
        <f t="shared" si="73"/>
        <v>0</v>
      </c>
      <c r="Q590" s="10"/>
      <c r="S590" s="49">
        <f t="shared" si="74"/>
        <v>0</v>
      </c>
      <c r="T590" s="49">
        <f t="shared" si="75"/>
        <v>0</v>
      </c>
      <c r="U590" s="49">
        <f t="shared" si="76"/>
        <v>0</v>
      </c>
    </row>
    <row r="591" spans="1:21" x14ac:dyDescent="0.2">
      <c r="A591" s="94">
        <f t="shared" si="77"/>
        <v>576</v>
      </c>
      <c r="B591" s="202">
        <f t="shared" si="68"/>
        <v>0</v>
      </c>
      <c r="C591" s="110"/>
      <c r="D591" s="181"/>
      <c r="E591" s="181"/>
      <c r="F591" s="4"/>
      <c r="G591" s="60"/>
      <c r="H591" s="102"/>
      <c r="I591" s="414"/>
      <c r="J591" s="600"/>
      <c r="K591" s="434" t="str">
        <f t="shared" si="69"/>
        <v xml:space="preserve"> </v>
      </c>
      <c r="L591" s="435"/>
      <c r="M591" s="355">
        <f t="shared" si="70"/>
        <v>0</v>
      </c>
      <c r="N591" s="144">
        <f t="shared" si="71"/>
        <v>0</v>
      </c>
      <c r="O591" s="144">
        <f t="shared" si="72"/>
        <v>0</v>
      </c>
      <c r="P591" s="563">
        <f t="shared" si="73"/>
        <v>0</v>
      </c>
      <c r="Q591" s="10"/>
      <c r="S591" s="49">
        <f t="shared" si="74"/>
        <v>0</v>
      </c>
      <c r="T591" s="49">
        <f t="shared" si="75"/>
        <v>0</v>
      </c>
      <c r="U591" s="49">
        <f t="shared" si="76"/>
        <v>0</v>
      </c>
    </row>
    <row r="592" spans="1:21" x14ac:dyDescent="0.2">
      <c r="A592" s="94">
        <f t="shared" si="77"/>
        <v>577</v>
      </c>
      <c r="B592" s="202">
        <f t="shared" si="68"/>
        <v>0</v>
      </c>
      <c r="C592" s="110"/>
      <c r="D592" s="181"/>
      <c r="E592" s="181"/>
      <c r="F592" s="4"/>
      <c r="G592" s="60"/>
      <c r="H592" s="102"/>
      <c r="I592" s="414"/>
      <c r="J592" s="600"/>
      <c r="K592" s="434" t="str">
        <f t="shared" si="69"/>
        <v xml:space="preserve"> </v>
      </c>
      <c r="L592" s="435"/>
      <c r="M592" s="355">
        <f t="shared" si="70"/>
        <v>0</v>
      </c>
      <c r="N592" s="144">
        <f t="shared" si="71"/>
        <v>0</v>
      </c>
      <c r="O592" s="144">
        <f t="shared" si="72"/>
        <v>0</v>
      </c>
      <c r="P592" s="563">
        <f t="shared" si="73"/>
        <v>0</v>
      </c>
      <c r="Q592" s="10"/>
      <c r="S592" s="49">
        <f t="shared" si="74"/>
        <v>0</v>
      </c>
      <c r="T592" s="49">
        <f t="shared" si="75"/>
        <v>0</v>
      </c>
      <c r="U592" s="49">
        <f t="shared" si="76"/>
        <v>0</v>
      </c>
    </row>
    <row r="593" spans="1:21" x14ac:dyDescent="0.2">
      <c r="A593" s="94">
        <f t="shared" si="77"/>
        <v>578</v>
      </c>
      <c r="B593" s="202">
        <f t="shared" si="68"/>
        <v>0</v>
      </c>
      <c r="C593" s="110"/>
      <c r="D593" s="181"/>
      <c r="E593" s="181"/>
      <c r="F593" s="4"/>
      <c r="G593" s="60"/>
      <c r="H593" s="102"/>
      <c r="I593" s="414"/>
      <c r="J593" s="600"/>
      <c r="K593" s="434" t="str">
        <f t="shared" si="69"/>
        <v xml:space="preserve"> </v>
      </c>
      <c r="L593" s="435"/>
      <c r="M593" s="355">
        <f t="shared" si="70"/>
        <v>0</v>
      </c>
      <c r="N593" s="144">
        <f t="shared" si="71"/>
        <v>0</v>
      </c>
      <c r="O593" s="144">
        <f t="shared" si="72"/>
        <v>0</v>
      </c>
      <c r="P593" s="563">
        <f t="shared" si="73"/>
        <v>0</v>
      </c>
      <c r="Q593" s="10"/>
      <c r="S593" s="49">
        <f t="shared" si="74"/>
        <v>0</v>
      </c>
      <c r="T593" s="49">
        <f t="shared" si="75"/>
        <v>0</v>
      </c>
      <c r="U593" s="49">
        <f t="shared" si="76"/>
        <v>0</v>
      </c>
    </row>
    <row r="594" spans="1:21" x14ac:dyDescent="0.2">
      <c r="A594" s="94">
        <f t="shared" si="77"/>
        <v>579</v>
      </c>
      <c r="B594" s="202">
        <f t="shared" si="68"/>
        <v>0</v>
      </c>
      <c r="C594" s="110"/>
      <c r="D594" s="181"/>
      <c r="E594" s="181"/>
      <c r="F594" s="4"/>
      <c r="G594" s="60"/>
      <c r="H594" s="102"/>
      <c r="I594" s="414"/>
      <c r="J594" s="600"/>
      <c r="K594" s="434" t="str">
        <f t="shared" si="69"/>
        <v xml:space="preserve"> </v>
      </c>
      <c r="L594" s="435"/>
      <c r="M594" s="355">
        <f t="shared" si="70"/>
        <v>0</v>
      </c>
      <c r="N594" s="144">
        <f t="shared" si="71"/>
        <v>0</v>
      </c>
      <c r="O594" s="144">
        <f t="shared" si="72"/>
        <v>0</v>
      </c>
      <c r="P594" s="563">
        <f t="shared" si="73"/>
        <v>0</v>
      </c>
      <c r="Q594" s="10"/>
      <c r="S594" s="49">
        <f t="shared" si="74"/>
        <v>0</v>
      </c>
      <c r="T594" s="49">
        <f t="shared" si="75"/>
        <v>0</v>
      </c>
      <c r="U594" s="49">
        <f t="shared" si="76"/>
        <v>0</v>
      </c>
    </row>
    <row r="595" spans="1:21" x14ac:dyDescent="0.2">
      <c r="A595" s="94">
        <f t="shared" si="77"/>
        <v>580</v>
      </c>
      <c r="B595" s="202">
        <f t="shared" si="68"/>
        <v>0</v>
      </c>
      <c r="C595" s="110"/>
      <c r="D595" s="181"/>
      <c r="E595" s="181"/>
      <c r="F595" s="4"/>
      <c r="G595" s="60"/>
      <c r="H595" s="102"/>
      <c r="I595" s="414"/>
      <c r="J595" s="600"/>
      <c r="K595" s="434" t="str">
        <f t="shared" si="69"/>
        <v xml:space="preserve"> </v>
      </c>
      <c r="L595" s="435"/>
      <c r="M595" s="355">
        <f t="shared" si="70"/>
        <v>0</v>
      </c>
      <c r="N595" s="144">
        <f t="shared" si="71"/>
        <v>0</v>
      </c>
      <c r="O595" s="144">
        <f t="shared" si="72"/>
        <v>0</v>
      </c>
      <c r="P595" s="563">
        <f t="shared" si="73"/>
        <v>0</v>
      </c>
      <c r="Q595" s="10"/>
      <c r="S595" s="49">
        <f t="shared" si="74"/>
        <v>0</v>
      </c>
      <c r="T595" s="49">
        <f t="shared" si="75"/>
        <v>0</v>
      </c>
      <c r="U595" s="49">
        <f t="shared" si="76"/>
        <v>0</v>
      </c>
    </row>
    <row r="596" spans="1:21" x14ac:dyDescent="0.2">
      <c r="A596" s="94">
        <f t="shared" si="77"/>
        <v>581</v>
      </c>
      <c r="B596" s="202">
        <f t="shared" si="68"/>
        <v>0</v>
      </c>
      <c r="C596" s="110"/>
      <c r="D596" s="181"/>
      <c r="E596" s="181"/>
      <c r="F596" s="4"/>
      <c r="G596" s="60"/>
      <c r="H596" s="102"/>
      <c r="I596" s="414"/>
      <c r="J596" s="600"/>
      <c r="K596" s="434" t="str">
        <f t="shared" si="69"/>
        <v xml:space="preserve"> </v>
      </c>
      <c r="L596" s="435"/>
      <c r="M596" s="355">
        <f t="shared" si="70"/>
        <v>0</v>
      </c>
      <c r="N596" s="144">
        <f t="shared" si="71"/>
        <v>0</v>
      </c>
      <c r="O596" s="144">
        <f t="shared" si="72"/>
        <v>0</v>
      </c>
      <c r="P596" s="563">
        <f t="shared" si="73"/>
        <v>0</v>
      </c>
      <c r="Q596" s="10"/>
      <c r="S596" s="49">
        <f t="shared" si="74"/>
        <v>0</v>
      </c>
      <c r="T596" s="49">
        <f t="shared" si="75"/>
        <v>0</v>
      </c>
      <c r="U596" s="49">
        <f t="shared" si="76"/>
        <v>0</v>
      </c>
    </row>
    <row r="597" spans="1:21" x14ac:dyDescent="0.2">
      <c r="A597" s="94">
        <f t="shared" si="77"/>
        <v>582</v>
      </c>
      <c r="B597" s="202">
        <f t="shared" si="68"/>
        <v>0</v>
      </c>
      <c r="C597" s="110"/>
      <c r="D597" s="181"/>
      <c r="E597" s="181"/>
      <c r="F597" s="4"/>
      <c r="G597" s="60"/>
      <c r="H597" s="102"/>
      <c r="I597" s="414"/>
      <c r="J597" s="600"/>
      <c r="K597" s="434" t="str">
        <f t="shared" si="69"/>
        <v xml:space="preserve"> </v>
      </c>
      <c r="L597" s="435"/>
      <c r="M597" s="355">
        <f t="shared" si="70"/>
        <v>0</v>
      </c>
      <c r="N597" s="144">
        <f t="shared" si="71"/>
        <v>0</v>
      </c>
      <c r="O597" s="144">
        <f t="shared" si="72"/>
        <v>0</v>
      </c>
      <c r="P597" s="563">
        <f t="shared" si="73"/>
        <v>0</v>
      </c>
      <c r="Q597" s="10"/>
      <c r="S597" s="49">
        <f t="shared" si="74"/>
        <v>0</v>
      </c>
      <c r="T597" s="49">
        <f t="shared" si="75"/>
        <v>0</v>
      </c>
      <c r="U597" s="49">
        <f t="shared" si="76"/>
        <v>0</v>
      </c>
    </row>
    <row r="598" spans="1:21" x14ac:dyDescent="0.2">
      <c r="A598" s="94">
        <f t="shared" si="77"/>
        <v>583</v>
      </c>
      <c r="B598" s="202">
        <f t="shared" si="68"/>
        <v>0</v>
      </c>
      <c r="C598" s="110"/>
      <c r="D598" s="181"/>
      <c r="E598" s="181"/>
      <c r="F598" s="4"/>
      <c r="G598" s="60"/>
      <c r="H598" s="102"/>
      <c r="I598" s="414"/>
      <c r="J598" s="600"/>
      <c r="K598" s="434" t="str">
        <f t="shared" si="69"/>
        <v xml:space="preserve"> </v>
      </c>
      <c r="L598" s="435"/>
      <c r="M598" s="355">
        <f t="shared" si="70"/>
        <v>0</v>
      </c>
      <c r="N598" s="144">
        <f t="shared" si="71"/>
        <v>0</v>
      </c>
      <c r="O598" s="144">
        <f t="shared" si="72"/>
        <v>0</v>
      </c>
      <c r="P598" s="563">
        <f t="shared" si="73"/>
        <v>0</v>
      </c>
      <c r="Q598" s="10"/>
      <c r="S598" s="49">
        <f t="shared" si="74"/>
        <v>0</v>
      </c>
      <c r="T598" s="49">
        <f t="shared" si="75"/>
        <v>0</v>
      </c>
      <c r="U598" s="49">
        <f t="shared" si="76"/>
        <v>0</v>
      </c>
    </row>
    <row r="599" spans="1:21" x14ac:dyDescent="0.2">
      <c r="A599" s="94">
        <f t="shared" si="77"/>
        <v>584</v>
      </c>
      <c r="B599" s="202">
        <f t="shared" si="68"/>
        <v>0</v>
      </c>
      <c r="C599" s="110"/>
      <c r="D599" s="181"/>
      <c r="E599" s="181"/>
      <c r="F599" s="4"/>
      <c r="G599" s="60"/>
      <c r="H599" s="102"/>
      <c r="I599" s="414"/>
      <c r="J599" s="600"/>
      <c r="K599" s="434" t="str">
        <f t="shared" si="69"/>
        <v xml:space="preserve"> </v>
      </c>
      <c r="L599" s="435"/>
      <c r="M599" s="355">
        <f t="shared" si="70"/>
        <v>0</v>
      </c>
      <c r="N599" s="144">
        <f t="shared" si="71"/>
        <v>0</v>
      </c>
      <c r="O599" s="144">
        <f t="shared" si="72"/>
        <v>0</v>
      </c>
      <c r="P599" s="563">
        <f t="shared" si="73"/>
        <v>0</v>
      </c>
      <c r="Q599" s="10"/>
      <c r="S599" s="49">
        <f t="shared" si="74"/>
        <v>0</v>
      </c>
      <c r="T599" s="49">
        <f t="shared" si="75"/>
        <v>0</v>
      </c>
      <c r="U599" s="49">
        <f t="shared" si="76"/>
        <v>0</v>
      </c>
    </row>
    <row r="600" spans="1:21" x14ac:dyDescent="0.2">
      <c r="A600" s="94">
        <f t="shared" si="77"/>
        <v>585</v>
      </c>
      <c r="B600" s="202">
        <f t="shared" si="68"/>
        <v>0</v>
      </c>
      <c r="C600" s="110"/>
      <c r="D600" s="181"/>
      <c r="E600" s="181"/>
      <c r="F600" s="4"/>
      <c r="G600" s="60"/>
      <c r="H600" s="102"/>
      <c r="I600" s="414"/>
      <c r="J600" s="600"/>
      <c r="K600" s="434" t="str">
        <f t="shared" si="69"/>
        <v xml:space="preserve"> </v>
      </c>
      <c r="L600" s="435"/>
      <c r="M600" s="355">
        <f t="shared" si="70"/>
        <v>0</v>
      </c>
      <c r="N600" s="144">
        <f t="shared" si="71"/>
        <v>0</v>
      </c>
      <c r="O600" s="144">
        <f t="shared" si="72"/>
        <v>0</v>
      </c>
      <c r="P600" s="563">
        <f t="shared" si="73"/>
        <v>0</v>
      </c>
      <c r="Q600" s="10"/>
      <c r="S600" s="49">
        <f t="shared" si="74"/>
        <v>0</v>
      </c>
      <c r="T600" s="49">
        <f t="shared" si="75"/>
        <v>0</v>
      </c>
      <c r="U600" s="49">
        <f t="shared" si="76"/>
        <v>0</v>
      </c>
    </row>
    <row r="601" spans="1:21" x14ac:dyDescent="0.2">
      <c r="A601" s="94">
        <f t="shared" si="77"/>
        <v>586</v>
      </c>
      <c r="B601" s="202">
        <f t="shared" si="68"/>
        <v>0</v>
      </c>
      <c r="C601" s="110"/>
      <c r="D601" s="181"/>
      <c r="E601" s="181"/>
      <c r="F601" s="4"/>
      <c r="G601" s="60"/>
      <c r="H601" s="102"/>
      <c r="I601" s="414"/>
      <c r="J601" s="600"/>
      <c r="K601" s="434" t="str">
        <f t="shared" si="69"/>
        <v xml:space="preserve"> </v>
      </c>
      <c r="L601" s="435"/>
      <c r="M601" s="355">
        <f t="shared" si="70"/>
        <v>0</v>
      </c>
      <c r="N601" s="144">
        <f t="shared" si="71"/>
        <v>0</v>
      </c>
      <c r="O601" s="144">
        <f t="shared" si="72"/>
        <v>0</v>
      </c>
      <c r="P601" s="563">
        <f t="shared" si="73"/>
        <v>0</v>
      </c>
      <c r="Q601" s="10"/>
      <c r="S601" s="49">
        <f t="shared" si="74"/>
        <v>0</v>
      </c>
      <c r="T601" s="49">
        <f t="shared" si="75"/>
        <v>0</v>
      </c>
      <c r="U601" s="49">
        <f t="shared" si="76"/>
        <v>0</v>
      </c>
    </row>
    <row r="602" spans="1:21" x14ac:dyDescent="0.2">
      <c r="A602" s="94">
        <f t="shared" si="77"/>
        <v>587</v>
      </c>
      <c r="B602" s="202">
        <f t="shared" si="68"/>
        <v>0</v>
      </c>
      <c r="C602" s="110"/>
      <c r="D602" s="181"/>
      <c r="E602" s="181"/>
      <c r="F602" s="4"/>
      <c r="G602" s="60"/>
      <c r="H602" s="102"/>
      <c r="I602" s="414"/>
      <c r="J602" s="600"/>
      <c r="K602" s="434" t="str">
        <f t="shared" si="69"/>
        <v xml:space="preserve"> </v>
      </c>
      <c r="L602" s="435"/>
      <c r="M602" s="355">
        <f t="shared" si="70"/>
        <v>0</v>
      </c>
      <c r="N602" s="144">
        <f t="shared" si="71"/>
        <v>0</v>
      </c>
      <c r="O602" s="144">
        <f t="shared" si="72"/>
        <v>0</v>
      </c>
      <c r="P602" s="563">
        <f t="shared" si="73"/>
        <v>0</v>
      </c>
      <c r="Q602" s="10"/>
      <c r="S602" s="49">
        <f t="shared" si="74"/>
        <v>0</v>
      </c>
      <c r="T602" s="49">
        <f t="shared" si="75"/>
        <v>0</v>
      </c>
      <c r="U602" s="49">
        <f t="shared" si="76"/>
        <v>0</v>
      </c>
    </row>
    <row r="603" spans="1:21" x14ac:dyDescent="0.2">
      <c r="A603" s="94">
        <f t="shared" si="77"/>
        <v>588</v>
      </c>
      <c r="B603" s="202">
        <f t="shared" si="68"/>
        <v>0</v>
      </c>
      <c r="C603" s="110"/>
      <c r="D603" s="181"/>
      <c r="E603" s="181"/>
      <c r="F603" s="4"/>
      <c r="G603" s="60"/>
      <c r="H603" s="102"/>
      <c r="I603" s="414"/>
      <c r="J603" s="600"/>
      <c r="K603" s="434" t="str">
        <f t="shared" si="69"/>
        <v xml:space="preserve"> </v>
      </c>
      <c r="L603" s="435"/>
      <c r="M603" s="355">
        <f t="shared" si="70"/>
        <v>0</v>
      </c>
      <c r="N603" s="144">
        <f t="shared" si="71"/>
        <v>0</v>
      </c>
      <c r="O603" s="144">
        <f t="shared" si="72"/>
        <v>0</v>
      </c>
      <c r="P603" s="563">
        <f t="shared" si="73"/>
        <v>0</v>
      </c>
      <c r="Q603" s="10"/>
      <c r="S603" s="49">
        <f t="shared" si="74"/>
        <v>0</v>
      </c>
      <c r="T603" s="49">
        <f t="shared" si="75"/>
        <v>0</v>
      </c>
      <c r="U603" s="49">
        <f t="shared" si="76"/>
        <v>0</v>
      </c>
    </row>
    <row r="604" spans="1:21" x14ac:dyDescent="0.2">
      <c r="A604" s="94">
        <f t="shared" si="77"/>
        <v>589</v>
      </c>
      <c r="B604" s="202">
        <f t="shared" si="68"/>
        <v>0</v>
      </c>
      <c r="C604" s="110"/>
      <c r="D604" s="181"/>
      <c r="E604" s="181"/>
      <c r="F604" s="4"/>
      <c r="G604" s="60"/>
      <c r="H604" s="102"/>
      <c r="I604" s="414"/>
      <c r="J604" s="600"/>
      <c r="K604" s="434" t="str">
        <f t="shared" si="69"/>
        <v xml:space="preserve"> </v>
      </c>
      <c r="L604" s="435"/>
      <c r="M604" s="355">
        <f t="shared" si="70"/>
        <v>0</v>
      </c>
      <c r="N604" s="144">
        <f t="shared" si="71"/>
        <v>0</v>
      </c>
      <c r="O604" s="144">
        <f t="shared" si="72"/>
        <v>0</v>
      </c>
      <c r="P604" s="563">
        <f t="shared" si="73"/>
        <v>0</v>
      </c>
      <c r="Q604" s="10"/>
      <c r="S604" s="49">
        <f t="shared" si="74"/>
        <v>0</v>
      </c>
      <c r="T604" s="49">
        <f t="shared" si="75"/>
        <v>0</v>
      </c>
      <c r="U604" s="49">
        <f t="shared" si="76"/>
        <v>0</v>
      </c>
    </row>
    <row r="605" spans="1:21" x14ac:dyDescent="0.2">
      <c r="A605" s="94">
        <f t="shared" si="77"/>
        <v>590</v>
      </c>
      <c r="B605" s="202">
        <f t="shared" si="68"/>
        <v>0</v>
      </c>
      <c r="C605" s="110"/>
      <c r="D605" s="181"/>
      <c r="E605" s="181"/>
      <c r="F605" s="4"/>
      <c r="G605" s="60"/>
      <c r="H605" s="102"/>
      <c r="I605" s="414"/>
      <c r="J605" s="600"/>
      <c r="K605" s="434" t="str">
        <f t="shared" si="69"/>
        <v xml:space="preserve"> </v>
      </c>
      <c r="L605" s="435"/>
      <c r="M605" s="355">
        <f t="shared" si="70"/>
        <v>0</v>
      </c>
      <c r="N605" s="144">
        <f t="shared" si="71"/>
        <v>0</v>
      </c>
      <c r="O605" s="144">
        <f t="shared" si="72"/>
        <v>0</v>
      </c>
      <c r="P605" s="563">
        <f t="shared" si="73"/>
        <v>0</v>
      </c>
      <c r="Q605" s="10"/>
      <c r="S605" s="49">
        <f t="shared" si="74"/>
        <v>0</v>
      </c>
      <c r="T605" s="49">
        <f t="shared" si="75"/>
        <v>0</v>
      </c>
      <c r="U605" s="49">
        <f t="shared" si="76"/>
        <v>0</v>
      </c>
    </row>
    <row r="606" spans="1:21" x14ac:dyDescent="0.2">
      <c r="A606" s="94">
        <f t="shared" si="77"/>
        <v>591</v>
      </c>
      <c r="B606" s="202">
        <f t="shared" si="68"/>
        <v>0</v>
      </c>
      <c r="C606" s="110"/>
      <c r="D606" s="181"/>
      <c r="E606" s="181"/>
      <c r="F606" s="4"/>
      <c r="G606" s="60"/>
      <c r="H606" s="102"/>
      <c r="I606" s="414"/>
      <c r="J606" s="600"/>
      <c r="K606" s="434" t="str">
        <f t="shared" si="69"/>
        <v xml:space="preserve"> </v>
      </c>
      <c r="L606" s="435"/>
      <c r="M606" s="355">
        <f t="shared" si="70"/>
        <v>0</v>
      </c>
      <c r="N606" s="144">
        <f t="shared" si="71"/>
        <v>0</v>
      </c>
      <c r="O606" s="144">
        <f t="shared" si="72"/>
        <v>0</v>
      </c>
      <c r="P606" s="563">
        <f t="shared" si="73"/>
        <v>0</v>
      </c>
      <c r="Q606" s="10"/>
      <c r="S606" s="49">
        <f t="shared" si="74"/>
        <v>0</v>
      </c>
      <c r="T606" s="49">
        <f t="shared" si="75"/>
        <v>0</v>
      </c>
      <c r="U606" s="49">
        <f t="shared" si="76"/>
        <v>0</v>
      </c>
    </row>
    <row r="607" spans="1:21" x14ac:dyDescent="0.2">
      <c r="A607" s="94">
        <f t="shared" si="77"/>
        <v>592</v>
      </c>
      <c r="B607" s="202">
        <f t="shared" si="68"/>
        <v>0</v>
      </c>
      <c r="C607" s="110"/>
      <c r="D607" s="181"/>
      <c r="E607" s="181"/>
      <c r="F607" s="4"/>
      <c r="G607" s="60"/>
      <c r="H607" s="102"/>
      <c r="I607" s="414"/>
      <c r="J607" s="600"/>
      <c r="K607" s="434" t="str">
        <f t="shared" si="69"/>
        <v xml:space="preserve"> </v>
      </c>
      <c r="L607" s="435"/>
      <c r="M607" s="355">
        <f t="shared" si="70"/>
        <v>0</v>
      </c>
      <c r="N607" s="144">
        <f t="shared" si="71"/>
        <v>0</v>
      </c>
      <c r="O607" s="144">
        <f t="shared" si="72"/>
        <v>0</v>
      </c>
      <c r="P607" s="563">
        <f t="shared" si="73"/>
        <v>0</v>
      </c>
      <c r="Q607" s="10"/>
      <c r="S607" s="49">
        <f t="shared" si="74"/>
        <v>0</v>
      </c>
      <c r="T607" s="49">
        <f t="shared" si="75"/>
        <v>0</v>
      </c>
      <c r="U607" s="49">
        <f t="shared" si="76"/>
        <v>0</v>
      </c>
    </row>
    <row r="608" spans="1:21" x14ac:dyDescent="0.2">
      <c r="A608" s="94">
        <f t="shared" si="77"/>
        <v>593</v>
      </c>
      <c r="B608" s="202">
        <f t="shared" si="68"/>
        <v>0</v>
      </c>
      <c r="C608" s="110"/>
      <c r="D608" s="181"/>
      <c r="E608" s="181"/>
      <c r="F608" s="4"/>
      <c r="G608" s="60"/>
      <c r="H608" s="102"/>
      <c r="I608" s="414"/>
      <c r="J608" s="600"/>
      <c r="K608" s="434" t="str">
        <f t="shared" si="69"/>
        <v xml:space="preserve"> </v>
      </c>
      <c r="L608" s="435"/>
      <c r="M608" s="355">
        <f t="shared" si="70"/>
        <v>0</v>
      </c>
      <c r="N608" s="144">
        <f t="shared" si="71"/>
        <v>0</v>
      </c>
      <c r="O608" s="144">
        <f t="shared" si="72"/>
        <v>0</v>
      </c>
      <c r="P608" s="563">
        <f t="shared" si="73"/>
        <v>0</v>
      </c>
      <c r="Q608" s="10"/>
      <c r="S608" s="49">
        <f t="shared" si="74"/>
        <v>0</v>
      </c>
      <c r="T608" s="49">
        <f t="shared" si="75"/>
        <v>0</v>
      </c>
      <c r="U608" s="49">
        <f t="shared" si="76"/>
        <v>0</v>
      </c>
    </row>
    <row r="609" spans="1:21" x14ac:dyDescent="0.2">
      <c r="A609" s="94">
        <f t="shared" si="77"/>
        <v>594</v>
      </c>
      <c r="B609" s="202">
        <f t="shared" si="68"/>
        <v>0</v>
      </c>
      <c r="C609" s="110"/>
      <c r="D609" s="181"/>
      <c r="E609" s="181"/>
      <c r="F609" s="4"/>
      <c r="G609" s="60"/>
      <c r="H609" s="102"/>
      <c r="I609" s="414"/>
      <c r="J609" s="600"/>
      <c r="K609" s="434" t="str">
        <f t="shared" si="69"/>
        <v xml:space="preserve"> </v>
      </c>
      <c r="L609" s="435"/>
      <c r="M609" s="355">
        <f t="shared" si="70"/>
        <v>0</v>
      </c>
      <c r="N609" s="144">
        <f t="shared" si="71"/>
        <v>0</v>
      </c>
      <c r="O609" s="144">
        <f t="shared" si="72"/>
        <v>0</v>
      </c>
      <c r="P609" s="563">
        <f t="shared" si="73"/>
        <v>0</v>
      </c>
      <c r="Q609" s="10"/>
      <c r="S609" s="49">
        <f t="shared" si="74"/>
        <v>0</v>
      </c>
      <c r="T609" s="49">
        <f t="shared" si="75"/>
        <v>0</v>
      </c>
      <c r="U609" s="49">
        <f t="shared" si="76"/>
        <v>0</v>
      </c>
    </row>
    <row r="610" spans="1:21" x14ac:dyDescent="0.2">
      <c r="A610" s="94">
        <f t="shared" si="77"/>
        <v>595</v>
      </c>
      <c r="B610" s="202">
        <f t="shared" si="68"/>
        <v>0</v>
      </c>
      <c r="C610" s="110"/>
      <c r="D610" s="181"/>
      <c r="E610" s="181"/>
      <c r="F610" s="4"/>
      <c r="G610" s="60"/>
      <c r="H610" s="102"/>
      <c r="I610" s="414"/>
      <c r="J610" s="600"/>
      <c r="K610" s="434" t="str">
        <f t="shared" si="69"/>
        <v xml:space="preserve"> </v>
      </c>
      <c r="L610" s="435"/>
      <c r="M610" s="355">
        <f t="shared" si="70"/>
        <v>0</v>
      </c>
      <c r="N610" s="144">
        <f t="shared" si="71"/>
        <v>0</v>
      </c>
      <c r="O610" s="144">
        <f t="shared" si="72"/>
        <v>0</v>
      </c>
      <c r="P610" s="563">
        <f t="shared" si="73"/>
        <v>0</v>
      </c>
      <c r="Q610" s="10"/>
      <c r="S610" s="49">
        <f t="shared" si="74"/>
        <v>0</v>
      </c>
      <c r="T610" s="49">
        <f t="shared" si="75"/>
        <v>0</v>
      </c>
      <c r="U610" s="49">
        <f t="shared" si="76"/>
        <v>0</v>
      </c>
    </row>
    <row r="611" spans="1:21" x14ac:dyDescent="0.2">
      <c r="A611" s="94">
        <f t="shared" si="77"/>
        <v>596</v>
      </c>
      <c r="B611" s="202">
        <f t="shared" si="68"/>
        <v>0</v>
      </c>
      <c r="C611" s="110"/>
      <c r="D611" s="181"/>
      <c r="E611" s="181"/>
      <c r="F611" s="4"/>
      <c r="G611" s="60"/>
      <c r="H611" s="102"/>
      <c r="I611" s="414"/>
      <c r="J611" s="600"/>
      <c r="K611" s="434" t="str">
        <f t="shared" si="69"/>
        <v xml:space="preserve"> </v>
      </c>
      <c r="L611" s="435"/>
      <c r="M611" s="355">
        <f t="shared" si="70"/>
        <v>0</v>
      </c>
      <c r="N611" s="144">
        <f t="shared" si="71"/>
        <v>0</v>
      </c>
      <c r="O611" s="144">
        <f t="shared" si="72"/>
        <v>0</v>
      </c>
      <c r="P611" s="563">
        <f t="shared" si="73"/>
        <v>0</v>
      </c>
      <c r="Q611" s="10"/>
      <c r="S611" s="49">
        <f t="shared" si="74"/>
        <v>0</v>
      </c>
      <c r="T611" s="49">
        <f t="shared" si="75"/>
        <v>0</v>
      </c>
      <c r="U611" s="49">
        <f t="shared" si="76"/>
        <v>0</v>
      </c>
    </row>
    <row r="612" spans="1:21" x14ac:dyDescent="0.2">
      <c r="A612" s="94">
        <f t="shared" si="77"/>
        <v>597</v>
      </c>
      <c r="B612" s="202">
        <f t="shared" si="68"/>
        <v>0</v>
      </c>
      <c r="C612" s="110"/>
      <c r="D612" s="181"/>
      <c r="E612" s="181"/>
      <c r="F612" s="4"/>
      <c r="G612" s="60"/>
      <c r="H612" s="102"/>
      <c r="I612" s="414"/>
      <c r="J612" s="600"/>
      <c r="K612" s="434" t="str">
        <f t="shared" si="69"/>
        <v xml:space="preserve"> </v>
      </c>
      <c r="L612" s="435"/>
      <c r="M612" s="355">
        <f t="shared" si="70"/>
        <v>0</v>
      </c>
      <c r="N612" s="144">
        <f t="shared" si="71"/>
        <v>0</v>
      </c>
      <c r="O612" s="144">
        <f t="shared" si="72"/>
        <v>0</v>
      </c>
      <c r="P612" s="563">
        <f t="shared" si="73"/>
        <v>0</v>
      </c>
      <c r="Q612" s="10"/>
      <c r="S612" s="49">
        <f t="shared" si="74"/>
        <v>0</v>
      </c>
      <c r="T612" s="49">
        <f t="shared" si="75"/>
        <v>0</v>
      </c>
      <c r="U612" s="49">
        <f t="shared" si="76"/>
        <v>0</v>
      </c>
    </row>
    <row r="613" spans="1:21" x14ac:dyDescent="0.2">
      <c r="A613" s="94">
        <f t="shared" si="77"/>
        <v>598</v>
      </c>
      <c r="B613" s="202">
        <f t="shared" si="68"/>
        <v>0</v>
      </c>
      <c r="C613" s="110"/>
      <c r="D613" s="181"/>
      <c r="E613" s="181"/>
      <c r="F613" s="4"/>
      <c r="G613" s="60"/>
      <c r="H613" s="102"/>
      <c r="I613" s="414"/>
      <c r="J613" s="600"/>
      <c r="K613" s="434" t="str">
        <f t="shared" si="69"/>
        <v xml:space="preserve"> </v>
      </c>
      <c r="L613" s="435"/>
      <c r="M613" s="355">
        <f t="shared" si="70"/>
        <v>0</v>
      </c>
      <c r="N613" s="144">
        <f t="shared" si="71"/>
        <v>0</v>
      </c>
      <c r="O613" s="144">
        <f t="shared" si="72"/>
        <v>0</v>
      </c>
      <c r="P613" s="563">
        <f t="shared" si="73"/>
        <v>0</v>
      </c>
      <c r="Q613" s="10"/>
      <c r="S613" s="49">
        <f t="shared" si="74"/>
        <v>0</v>
      </c>
      <c r="T613" s="49">
        <f t="shared" si="75"/>
        <v>0</v>
      </c>
      <c r="U613" s="49">
        <f t="shared" si="76"/>
        <v>0</v>
      </c>
    </row>
    <row r="614" spans="1:21" x14ac:dyDescent="0.2">
      <c r="A614" s="94">
        <f t="shared" si="77"/>
        <v>599</v>
      </c>
      <c r="B614" s="202">
        <f t="shared" si="68"/>
        <v>0</v>
      </c>
      <c r="C614" s="110"/>
      <c r="D614" s="181"/>
      <c r="E614" s="181"/>
      <c r="F614" s="4"/>
      <c r="G614" s="60"/>
      <c r="H614" s="102"/>
      <c r="I614" s="414"/>
      <c r="J614" s="600"/>
      <c r="K614" s="434" t="str">
        <f t="shared" si="69"/>
        <v xml:space="preserve"> </v>
      </c>
      <c r="L614" s="435"/>
      <c r="M614" s="355">
        <f t="shared" si="70"/>
        <v>0</v>
      </c>
      <c r="N614" s="144">
        <f t="shared" si="71"/>
        <v>0</v>
      </c>
      <c r="O614" s="144">
        <f t="shared" si="72"/>
        <v>0</v>
      </c>
      <c r="P614" s="563">
        <f t="shared" si="73"/>
        <v>0</v>
      </c>
      <c r="Q614" s="10"/>
      <c r="S614" s="49">
        <f t="shared" si="74"/>
        <v>0</v>
      </c>
      <c r="T614" s="49">
        <f t="shared" si="75"/>
        <v>0</v>
      </c>
      <c r="U614" s="49">
        <f t="shared" si="76"/>
        <v>0</v>
      </c>
    </row>
    <row r="615" spans="1:21" x14ac:dyDescent="0.2">
      <c r="A615" s="94">
        <f t="shared" si="77"/>
        <v>600</v>
      </c>
      <c r="B615" s="202">
        <f t="shared" si="68"/>
        <v>0</v>
      </c>
      <c r="C615" s="110"/>
      <c r="D615" s="181"/>
      <c r="E615" s="181"/>
      <c r="F615" s="4"/>
      <c r="G615" s="60"/>
      <c r="H615" s="102"/>
      <c r="I615" s="414"/>
      <c r="J615" s="600"/>
      <c r="K615" s="434" t="str">
        <f t="shared" si="69"/>
        <v xml:space="preserve"> </v>
      </c>
      <c r="L615" s="435"/>
      <c r="M615" s="355">
        <f t="shared" si="70"/>
        <v>0</v>
      </c>
      <c r="N615" s="144">
        <f t="shared" si="71"/>
        <v>0</v>
      </c>
      <c r="O615" s="144">
        <f t="shared" si="72"/>
        <v>0</v>
      </c>
      <c r="P615" s="563">
        <f t="shared" si="73"/>
        <v>0</v>
      </c>
      <c r="Q615" s="10"/>
      <c r="S615" s="49">
        <f t="shared" si="74"/>
        <v>0</v>
      </c>
      <c r="T615" s="49">
        <f t="shared" si="75"/>
        <v>0</v>
      </c>
      <c r="U615" s="49">
        <f t="shared" si="76"/>
        <v>0</v>
      </c>
    </row>
    <row r="616" spans="1:21" x14ac:dyDescent="0.2">
      <c r="A616" s="94">
        <f t="shared" si="77"/>
        <v>601</v>
      </c>
      <c r="B616" s="202">
        <f t="shared" si="68"/>
        <v>0</v>
      </c>
      <c r="C616" s="110"/>
      <c r="D616" s="181"/>
      <c r="E616" s="181"/>
      <c r="F616" s="4"/>
      <c r="G616" s="60"/>
      <c r="H616" s="102"/>
      <c r="I616" s="414"/>
      <c r="J616" s="600"/>
      <c r="K616" s="434" t="str">
        <f t="shared" si="69"/>
        <v xml:space="preserve"> </v>
      </c>
      <c r="L616" s="435"/>
      <c r="M616" s="355">
        <f t="shared" si="70"/>
        <v>0</v>
      </c>
      <c r="N616" s="144">
        <f t="shared" si="71"/>
        <v>0</v>
      </c>
      <c r="O616" s="144">
        <f t="shared" si="72"/>
        <v>0</v>
      </c>
      <c r="P616" s="563">
        <f t="shared" si="73"/>
        <v>0</v>
      </c>
      <c r="Q616" s="10"/>
      <c r="S616" s="49">
        <f t="shared" si="74"/>
        <v>0</v>
      </c>
      <c r="T616" s="49">
        <f t="shared" si="75"/>
        <v>0</v>
      </c>
      <c r="U616" s="49">
        <f t="shared" si="76"/>
        <v>0</v>
      </c>
    </row>
    <row r="617" spans="1:21" x14ac:dyDescent="0.2">
      <c r="A617" s="94">
        <f t="shared" si="77"/>
        <v>602</v>
      </c>
      <c r="B617" s="202">
        <f t="shared" si="68"/>
        <v>0</v>
      </c>
      <c r="C617" s="110"/>
      <c r="D617" s="181"/>
      <c r="E617" s="181"/>
      <c r="F617" s="4"/>
      <c r="G617" s="60"/>
      <c r="H617" s="102"/>
      <c r="I617" s="414"/>
      <c r="J617" s="600"/>
      <c r="K617" s="434" t="str">
        <f t="shared" si="69"/>
        <v xml:space="preserve"> </v>
      </c>
      <c r="L617" s="435"/>
      <c r="M617" s="355">
        <f t="shared" si="70"/>
        <v>0</v>
      </c>
      <c r="N617" s="144">
        <f t="shared" si="71"/>
        <v>0</v>
      </c>
      <c r="O617" s="144">
        <f t="shared" si="72"/>
        <v>0</v>
      </c>
      <c r="P617" s="563">
        <f t="shared" si="73"/>
        <v>0</v>
      </c>
      <c r="Q617" s="10"/>
      <c r="S617" s="49">
        <f t="shared" si="74"/>
        <v>0</v>
      </c>
      <c r="T617" s="49">
        <f t="shared" si="75"/>
        <v>0</v>
      </c>
      <c r="U617" s="49">
        <f t="shared" si="76"/>
        <v>0</v>
      </c>
    </row>
    <row r="618" spans="1:21" x14ac:dyDescent="0.2">
      <c r="A618" s="94">
        <f t="shared" si="77"/>
        <v>603</v>
      </c>
      <c r="B618" s="202">
        <f t="shared" si="68"/>
        <v>0</v>
      </c>
      <c r="C618" s="110"/>
      <c r="D618" s="181"/>
      <c r="E618" s="181"/>
      <c r="F618" s="4"/>
      <c r="G618" s="60"/>
      <c r="H618" s="102"/>
      <c r="I618" s="414"/>
      <c r="J618" s="600"/>
      <c r="K618" s="434" t="str">
        <f t="shared" si="69"/>
        <v xml:space="preserve"> </v>
      </c>
      <c r="L618" s="435"/>
      <c r="M618" s="355">
        <f t="shared" si="70"/>
        <v>0</v>
      </c>
      <c r="N618" s="144">
        <f t="shared" si="71"/>
        <v>0</v>
      </c>
      <c r="O618" s="144">
        <f t="shared" si="72"/>
        <v>0</v>
      </c>
      <c r="P618" s="563">
        <f t="shared" si="73"/>
        <v>0</v>
      </c>
      <c r="Q618" s="10"/>
      <c r="S618" s="49">
        <f t="shared" si="74"/>
        <v>0</v>
      </c>
      <c r="T618" s="49">
        <f t="shared" si="75"/>
        <v>0</v>
      </c>
      <c r="U618" s="49">
        <f t="shared" si="76"/>
        <v>0</v>
      </c>
    </row>
    <row r="619" spans="1:21" x14ac:dyDescent="0.2">
      <c r="A619" s="94">
        <f t="shared" si="77"/>
        <v>604</v>
      </c>
      <c r="B619" s="202">
        <f t="shared" si="68"/>
        <v>0</v>
      </c>
      <c r="C619" s="110"/>
      <c r="D619" s="181"/>
      <c r="E619" s="181"/>
      <c r="F619" s="4"/>
      <c r="G619" s="60"/>
      <c r="H619" s="102"/>
      <c r="I619" s="414"/>
      <c r="J619" s="600"/>
      <c r="K619" s="434" t="str">
        <f t="shared" si="69"/>
        <v xml:space="preserve"> </v>
      </c>
      <c r="L619" s="435"/>
      <c r="M619" s="355">
        <f t="shared" si="70"/>
        <v>0</v>
      </c>
      <c r="N619" s="144">
        <f t="shared" si="71"/>
        <v>0</v>
      </c>
      <c r="O619" s="144">
        <f t="shared" si="72"/>
        <v>0</v>
      </c>
      <c r="P619" s="563">
        <f t="shared" si="73"/>
        <v>0</v>
      </c>
      <c r="Q619" s="10"/>
      <c r="S619" s="49">
        <f t="shared" si="74"/>
        <v>0</v>
      </c>
      <c r="T619" s="49">
        <f t="shared" si="75"/>
        <v>0</v>
      </c>
      <c r="U619" s="49">
        <f t="shared" si="76"/>
        <v>0</v>
      </c>
    </row>
    <row r="620" spans="1:21" x14ac:dyDescent="0.2">
      <c r="A620" s="94">
        <f t="shared" si="77"/>
        <v>605</v>
      </c>
      <c r="B620" s="202">
        <f t="shared" si="68"/>
        <v>0</v>
      </c>
      <c r="C620" s="110"/>
      <c r="D620" s="181"/>
      <c r="E620" s="181"/>
      <c r="F620" s="4"/>
      <c r="G620" s="60"/>
      <c r="H620" s="102"/>
      <c r="I620" s="414"/>
      <c r="J620" s="600"/>
      <c r="K620" s="434" t="str">
        <f t="shared" si="69"/>
        <v xml:space="preserve"> </v>
      </c>
      <c r="L620" s="435"/>
      <c r="M620" s="355">
        <f t="shared" si="70"/>
        <v>0</v>
      </c>
      <c r="N620" s="144">
        <f t="shared" si="71"/>
        <v>0</v>
      </c>
      <c r="O620" s="144">
        <f t="shared" si="72"/>
        <v>0</v>
      </c>
      <c r="P620" s="563">
        <f t="shared" si="73"/>
        <v>0</v>
      </c>
      <c r="Q620" s="10"/>
      <c r="S620" s="49">
        <f t="shared" si="74"/>
        <v>0</v>
      </c>
      <c r="T620" s="49">
        <f t="shared" si="75"/>
        <v>0</v>
      </c>
      <c r="U620" s="49">
        <f t="shared" si="76"/>
        <v>0</v>
      </c>
    </row>
    <row r="621" spans="1:21" x14ac:dyDescent="0.2">
      <c r="A621" s="94">
        <f t="shared" si="77"/>
        <v>606</v>
      </c>
      <c r="B621" s="202">
        <f t="shared" si="68"/>
        <v>0</v>
      </c>
      <c r="C621" s="110"/>
      <c r="D621" s="181"/>
      <c r="E621" s="181"/>
      <c r="F621" s="4"/>
      <c r="G621" s="60"/>
      <c r="H621" s="102"/>
      <c r="I621" s="414"/>
      <c r="J621" s="600"/>
      <c r="K621" s="434" t="str">
        <f t="shared" si="69"/>
        <v xml:space="preserve"> </v>
      </c>
      <c r="L621" s="435"/>
      <c r="M621" s="355">
        <f t="shared" si="70"/>
        <v>0</v>
      </c>
      <c r="N621" s="144">
        <f t="shared" si="71"/>
        <v>0</v>
      </c>
      <c r="O621" s="144">
        <f t="shared" si="72"/>
        <v>0</v>
      </c>
      <c r="P621" s="563">
        <f t="shared" si="73"/>
        <v>0</v>
      </c>
      <c r="Q621" s="10"/>
      <c r="S621" s="49">
        <f t="shared" si="74"/>
        <v>0</v>
      </c>
      <c r="T621" s="49">
        <f t="shared" si="75"/>
        <v>0</v>
      </c>
      <c r="U621" s="49">
        <f t="shared" si="76"/>
        <v>0</v>
      </c>
    </row>
    <row r="622" spans="1:21" x14ac:dyDescent="0.2">
      <c r="A622" s="94">
        <f t="shared" si="77"/>
        <v>607</v>
      </c>
      <c r="B622" s="202">
        <f t="shared" si="68"/>
        <v>0</v>
      </c>
      <c r="C622" s="110"/>
      <c r="D622" s="181"/>
      <c r="E622" s="181"/>
      <c r="F622" s="4"/>
      <c r="G622" s="60"/>
      <c r="H622" s="102"/>
      <c r="I622" s="414"/>
      <c r="J622" s="600"/>
      <c r="K622" s="434" t="str">
        <f t="shared" si="69"/>
        <v xml:space="preserve"> </v>
      </c>
      <c r="L622" s="435"/>
      <c r="M622" s="355">
        <f t="shared" si="70"/>
        <v>0</v>
      </c>
      <c r="N622" s="144">
        <f t="shared" si="71"/>
        <v>0</v>
      </c>
      <c r="O622" s="144">
        <f t="shared" si="72"/>
        <v>0</v>
      </c>
      <c r="P622" s="563">
        <f t="shared" si="73"/>
        <v>0</v>
      </c>
      <c r="Q622" s="10"/>
      <c r="S622" s="49">
        <f t="shared" si="74"/>
        <v>0</v>
      </c>
      <c r="T622" s="49">
        <f t="shared" si="75"/>
        <v>0</v>
      </c>
      <c r="U622" s="49">
        <f t="shared" si="76"/>
        <v>0</v>
      </c>
    </row>
    <row r="623" spans="1:21" x14ac:dyDescent="0.2">
      <c r="A623" s="94">
        <f t="shared" si="77"/>
        <v>608</v>
      </c>
      <c r="B623" s="202">
        <f t="shared" si="68"/>
        <v>0</v>
      </c>
      <c r="C623" s="110"/>
      <c r="D623" s="181"/>
      <c r="E623" s="181"/>
      <c r="F623" s="4"/>
      <c r="G623" s="60"/>
      <c r="H623" s="102"/>
      <c r="I623" s="414"/>
      <c r="J623" s="600"/>
      <c r="K623" s="434" t="str">
        <f t="shared" si="69"/>
        <v xml:space="preserve"> </v>
      </c>
      <c r="L623" s="435"/>
      <c r="M623" s="355">
        <f t="shared" si="70"/>
        <v>0</v>
      </c>
      <c r="N623" s="144">
        <f t="shared" si="71"/>
        <v>0</v>
      </c>
      <c r="O623" s="144">
        <f t="shared" si="72"/>
        <v>0</v>
      </c>
      <c r="P623" s="563">
        <f t="shared" si="73"/>
        <v>0</v>
      </c>
      <c r="Q623" s="10"/>
      <c r="S623" s="49">
        <f t="shared" si="74"/>
        <v>0</v>
      </c>
      <c r="T623" s="49">
        <f t="shared" si="75"/>
        <v>0</v>
      </c>
      <c r="U623" s="49">
        <f t="shared" si="76"/>
        <v>0</v>
      </c>
    </row>
    <row r="624" spans="1:21" x14ac:dyDescent="0.2">
      <c r="A624" s="94">
        <f t="shared" si="77"/>
        <v>609</v>
      </c>
      <c r="B624" s="202">
        <f t="shared" si="68"/>
        <v>0</v>
      </c>
      <c r="C624" s="110"/>
      <c r="D624" s="181"/>
      <c r="E624" s="181"/>
      <c r="F624" s="4"/>
      <c r="G624" s="60"/>
      <c r="H624" s="102"/>
      <c r="I624" s="414"/>
      <c r="J624" s="600"/>
      <c r="K624" s="434" t="str">
        <f t="shared" si="69"/>
        <v xml:space="preserve"> </v>
      </c>
      <c r="L624" s="435"/>
      <c r="M624" s="355">
        <f t="shared" si="70"/>
        <v>0</v>
      </c>
      <c r="N624" s="144">
        <f t="shared" si="71"/>
        <v>0</v>
      </c>
      <c r="O624" s="144">
        <f t="shared" si="72"/>
        <v>0</v>
      </c>
      <c r="P624" s="563">
        <f t="shared" si="73"/>
        <v>0</v>
      </c>
      <c r="Q624" s="10"/>
      <c r="S624" s="49">
        <f t="shared" si="74"/>
        <v>0</v>
      </c>
      <c r="T624" s="49">
        <f t="shared" si="75"/>
        <v>0</v>
      </c>
      <c r="U624" s="49">
        <f t="shared" si="76"/>
        <v>0</v>
      </c>
    </row>
    <row r="625" spans="1:21" x14ac:dyDescent="0.2">
      <c r="A625" s="94">
        <f t="shared" si="77"/>
        <v>610</v>
      </c>
      <c r="B625" s="202">
        <f t="shared" si="68"/>
        <v>0</v>
      </c>
      <c r="C625" s="110"/>
      <c r="D625" s="181"/>
      <c r="E625" s="181"/>
      <c r="F625" s="4"/>
      <c r="G625" s="60"/>
      <c r="H625" s="102"/>
      <c r="I625" s="414"/>
      <c r="J625" s="600"/>
      <c r="K625" s="434" t="str">
        <f t="shared" si="69"/>
        <v xml:space="preserve"> </v>
      </c>
      <c r="L625" s="435"/>
      <c r="M625" s="355">
        <f t="shared" si="70"/>
        <v>0</v>
      </c>
      <c r="N625" s="144">
        <f t="shared" si="71"/>
        <v>0</v>
      </c>
      <c r="O625" s="144">
        <f t="shared" si="72"/>
        <v>0</v>
      </c>
      <c r="P625" s="563">
        <f t="shared" si="73"/>
        <v>0</v>
      </c>
      <c r="Q625" s="10"/>
      <c r="S625" s="49">
        <f t="shared" si="74"/>
        <v>0</v>
      </c>
      <c r="T625" s="49">
        <f t="shared" si="75"/>
        <v>0</v>
      </c>
      <c r="U625" s="49">
        <f t="shared" si="76"/>
        <v>0</v>
      </c>
    </row>
    <row r="626" spans="1:21" x14ac:dyDescent="0.2">
      <c r="A626" s="94">
        <f t="shared" si="77"/>
        <v>611</v>
      </c>
      <c r="B626" s="202">
        <f t="shared" si="68"/>
        <v>0</v>
      </c>
      <c r="C626" s="110"/>
      <c r="D626" s="181"/>
      <c r="E626" s="181"/>
      <c r="F626" s="4"/>
      <c r="G626" s="60"/>
      <c r="H626" s="102"/>
      <c r="I626" s="414"/>
      <c r="J626" s="600"/>
      <c r="K626" s="434" t="str">
        <f t="shared" si="69"/>
        <v xml:space="preserve"> </v>
      </c>
      <c r="L626" s="435"/>
      <c r="M626" s="355">
        <f t="shared" si="70"/>
        <v>0</v>
      </c>
      <c r="N626" s="144">
        <f t="shared" si="71"/>
        <v>0</v>
      </c>
      <c r="O626" s="144">
        <f t="shared" si="72"/>
        <v>0</v>
      </c>
      <c r="P626" s="563">
        <f t="shared" si="73"/>
        <v>0</v>
      </c>
      <c r="Q626" s="10"/>
      <c r="S626" s="49">
        <f t="shared" si="74"/>
        <v>0</v>
      </c>
      <c r="T626" s="49">
        <f t="shared" si="75"/>
        <v>0</v>
      </c>
      <c r="U626" s="49">
        <f t="shared" si="76"/>
        <v>0</v>
      </c>
    </row>
    <row r="627" spans="1:21" x14ac:dyDescent="0.2">
      <c r="A627" s="94">
        <f t="shared" si="77"/>
        <v>612</v>
      </c>
      <c r="B627" s="202">
        <f t="shared" si="68"/>
        <v>0</v>
      </c>
      <c r="C627" s="110"/>
      <c r="D627" s="181"/>
      <c r="E627" s="181"/>
      <c r="F627" s="4"/>
      <c r="G627" s="60"/>
      <c r="H627" s="102"/>
      <c r="I627" s="414"/>
      <c r="J627" s="600"/>
      <c r="K627" s="434" t="str">
        <f t="shared" si="69"/>
        <v xml:space="preserve"> </v>
      </c>
      <c r="L627" s="435"/>
      <c r="M627" s="355">
        <f t="shared" si="70"/>
        <v>0</v>
      </c>
      <c r="N627" s="144">
        <f t="shared" si="71"/>
        <v>0</v>
      </c>
      <c r="O627" s="144">
        <f t="shared" si="72"/>
        <v>0</v>
      </c>
      <c r="P627" s="563">
        <f t="shared" si="73"/>
        <v>0</v>
      </c>
      <c r="Q627" s="10"/>
      <c r="S627" s="49">
        <f t="shared" si="74"/>
        <v>0</v>
      </c>
      <c r="T627" s="49">
        <f t="shared" si="75"/>
        <v>0</v>
      </c>
      <c r="U627" s="49">
        <f t="shared" si="76"/>
        <v>0</v>
      </c>
    </row>
    <row r="628" spans="1:21" x14ac:dyDescent="0.2">
      <c r="A628" s="94">
        <f t="shared" si="77"/>
        <v>613</v>
      </c>
      <c r="B628" s="202">
        <f t="shared" si="68"/>
        <v>0</v>
      </c>
      <c r="C628" s="110"/>
      <c r="D628" s="181"/>
      <c r="E628" s="181"/>
      <c r="F628" s="4"/>
      <c r="G628" s="60"/>
      <c r="H628" s="102"/>
      <c r="I628" s="414"/>
      <c r="J628" s="600"/>
      <c r="K628" s="434" t="str">
        <f t="shared" si="69"/>
        <v xml:space="preserve"> </v>
      </c>
      <c r="L628" s="435"/>
      <c r="M628" s="355">
        <f t="shared" si="70"/>
        <v>0</v>
      </c>
      <c r="N628" s="144">
        <f t="shared" si="71"/>
        <v>0</v>
      </c>
      <c r="O628" s="144">
        <f t="shared" si="72"/>
        <v>0</v>
      </c>
      <c r="P628" s="563">
        <f t="shared" si="73"/>
        <v>0</v>
      </c>
      <c r="Q628" s="10"/>
      <c r="S628" s="49">
        <f t="shared" si="74"/>
        <v>0</v>
      </c>
      <c r="T628" s="49">
        <f t="shared" si="75"/>
        <v>0</v>
      </c>
      <c r="U628" s="49">
        <f t="shared" si="76"/>
        <v>0</v>
      </c>
    </row>
    <row r="629" spans="1:21" x14ac:dyDescent="0.2">
      <c r="A629" s="94">
        <f t="shared" si="77"/>
        <v>614</v>
      </c>
      <c r="B629" s="202">
        <f t="shared" si="68"/>
        <v>0</v>
      </c>
      <c r="C629" s="110"/>
      <c r="D629" s="181"/>
      <c r="E629" s="181"/>
      <c r="F629" s="4"/>
      <c r="G629" s="60"/>
      <c r="H629" s="102"/>
      <c r="I629" s="414"/>
      <c r="J629" s="600"/>
      <c r="K629" s="434" t="str">
        <f t="shared" si="69"/>
        <v xml:space="preserve"> </v>
      </c>
      <c r="L629" s="435"/>
      <c r="M629" s="355">
        <f t="shared" si="70"/>
        <v>0</v>
      </c>
      <c r="N629" s="144">
        <f t="shared" si="71"/>
        <v>0</v>
      </c>
      <c r="O629" s="144">
        <f t="shared" si="72"/>
        <v>0</v>
      </c>
      <c r="P629" s="563">
        <f t="shared" si="73"/>
        <v>0</v>
      </c>
      <c r="Q629" s="10"/>
      <c r="S629" s="49">
        <f t="shared" si="74"/>
        <v>0</v>
      </c>
      <c r="T629" s="49">
        <f t="shared" si="75"/>
        <v>0</v>
      </c>
      <c r="U629" s="49">
        <f t="shared" si="76"/>
        <v>0</v>
      </c>
    </row>
    <row r="630" spans="1:21" x14ac:dyDescent="0.2">
      <c r="A630" s="94">
        <f t="shared" si="77"/>
        <v>615</v>
      </c>
      <c r="B630" s="202">
        <f t="shared" si="68"/>
        <v>0</v>
      </c>
      <c r="C630" s="110"/>
      <c r="D630" s="181"/>
      <c r="E630" s="181"/>
      <c r="F630" s="4"/>
      <c r="G630" s="60"/>
      <c r="H630" s="102"/>
      <c r="I630" s="414"/>
      <c r="J630" s="600"/>
      <c r="K630" s="434" t="str">
        <f t="shared" si="69"/>
        <v xml:space="preserve"> </v>
      </c>
      <c r="L630" s="435"/>
      <c r="M630" s="355">
        <f t="shared" si="70"/>
        <v>0</v>
      </c>
      <c r="N630" s="144">
        <f t="shared" si="71"/>
        <v>0</v>
      </c>
      <c r="O630" s="144">
        <f t="shared" si="72"/>
        <v>0</v>
      </c>
      <c r="P630" s="563">
        <f t="shared" si="73"/>
        <v>0</v>
      </c>
      <c r="Q630" s="10"/>
      <c r="S630" s="49">
        <f t="shared" si="74"/>
        <v>0</v>
      </c>
      <c r="T630" s="49">
        <f t="shared" si="75"/>
        <v>0</v>
      </c>
      <c r="U630" s="49">
        <f t="shared" si="76"/>
        <v>0</v>
      </c>
    </row>
    <row r="631" spans="1:21" x14ac:dyDescent="0.2">
      <c r="A631" s="94">
        <f t="shared" si="77"/>
        <v>616</v>
      </c>
      <c r="B631" s="202">
        <f t="shared" si="68"/>
        <v>0</v>
      </c>
      <c r="C631" s="110"/>
      <c r="D631" s="181"/>
      <c r="E631" s="181"/>
      <c r="F631" s="4"/>
      <c r="G631" s="60"/>
      <c r="H631" s="102"/>
      <c r="I631" s="414"/>
      <c r="J631" s="600"/>
      <c r="K631" s="434" t="str">
        <f t="shared" si="69"/>
        <v xml:space="preserve"> </v>
      </c>
      <c r="L631" s="435"/>
      <c r="M631" s="355">
        <f t="shared" si="70"/>
        <v>0</v>
      </c>
      <c r="N631" s="144">
        <f t="shared" si="71"/>
        <v>0</v>
      </c>
      <c r="O631" s="144">
        <f t="shared" si="72"/>
        <v>0</v>
      </c>
      <c r="P631" s="563">
        <f t="shared" si="73"/>
        <v>0</v>
      </c>
      <c r="Q631" s="10"/>
      <c r="S631" s="49">
        <f t="shared" si="74"/>
        <v>0</v>
      </c>
      <c r="T631" s="49">
        <f t="shared" si="75"/>
        <v>0</v>
      </c>
      <c r="U631" s="49">
        <f t="shared" si="76"/>
        <v>0</v>
      </c>
    </row>
    <row r="632" spans="1:21" x14ac:dyDescent="0.2">
      <c r="A632" s="94">
        <f t="shared" si="77"/>
        <v>617</v>
      </c>
      <c r="B632" s="202">
        <f t="shared" si="68"/>
        <v>0</v>
      </c>
      <c r="C632" s="110"/>
      <c r="D632" s="181"/>
      <c r="E632" s="181"/>
      <c r="F632" s="4"/>
      <c r="G632" s="60"/>
      <c r="H632" s="102"/>
      <c r="I632" s="414"/>
      <c r="J632" s="600"/>
      <c r="K632" s="434" t="str">
        <f t="shared" si="69"/>
        <v xml:space="preserve"> </v>
      </c>
      <c r="L632" s="435"/>
      <c r="M632" s="355">
        <f t="shared" si="70"/>
        <v>0</v>
      </c>
      <c r="N632" s="144">
        <f t="shared" si="71"/>
        <v>0</v>
      </c>
      <c r="O632" s="144">
        <f t="shared" si="72"/>
        <v>0</v>
      </c>
      <c r="P632" s="563">
        <f t="shared" si="73"/>
        <v>0</v>
      </c>
      <c r="Q632" s="10"/>
      <c r="S632" s="49">
        <f t="shared" si="74"/>
        <v>0</v>
      </c>
      <c r="T632" s="49">
        <f t="shared" si="75"/>
        <v>0</v>
      </c>
      <c r="U632" s="49">
        <f t="shared" si="76"/>
        <v>0</v>
      </c>
    </row>
    <row r="633" spans="1:21" x14ac:dyDescent="0.2">
      <c r="A633" s="94">
        <f t="shared" si="77"/>
        <v>618</v>
      </c>
      <c r="B633" s="202">
        <f t="shared" si="68"/>
        <v>0</v>
      </c>
      <c r="C633" s="110"/>
      <c r="D633" s="181"/>
      <c r="E633" s="181"/>
      <c r="F633" s="4"/>
      <c r="G633" s="60"/>
      <c r="H633" s="102"/>
      <c r="I633" s="414"/>
      <c r="J633" s="600"/>
      <c r="K633" s="434" t="str">
        <f t="shared" si="69"/>
        <v xml:space="preserve"> </v>
      </c>
      <c r="L633" s="435"/>
      <c r="M633" s="355">
        <f t="shared" si="70"/>
        <v>0</v>
      </c>
      <c r="N633" s="144">
        <f t="shared" si="71"/>
        <v>0</v>
      </c>
      <c r="O633" s="144">
        <f t="shared" si="72"/>
        <v>0</v>
      </c>
      <c r="P633" s="563">
        <f t="shared" si="73"/>
        <v>0</v>
      </c>
      <c r="Q633" s="10"/>
      <c r="S633" s="49">
        <f t="shared" si="74"/>
        <v>0</v>
      </c>
      <c r="T633" s="49">
        <f t="shared" si="75"/>
        <v>0</v>
      </c>
      <c r="U633" s="49">
        <f t="shared" si="76"/>
        <v>0</v>
      </c>
    </row>
    <row r="634" spans="1:21" x14ac:dyDescent="0.2">
      <c r="A634" s="94">
        <f t="shared" si="77"/>
        <v>619</v>
      </c>
      <c r="B634" s="202">
        <f t="shared" si="68"/>
        <v>0</v>
      </c>
      <c r="C634" s="110"/>
      <c r="D634" s="181"/>
      <c r="E634" s="181"/>
      <c r="F634" s="4"/>
      <c r="G634" s="60"/>
      <c r="H634" s="102"/>
      <c r="I634" s="414"/>
      <c r="J634" s="600"/>
      <c r="K634" s="434" t="str">
        <f t="shared" si="69"/>
        <v xml:space="preserve"> </v>
      </c>
      <c r="L634" s="435"/>
      <c r="M634" s="355">
        <f t="shared" si="70"/>
        <v>0</v>
      </c>
      <c r="N634" s="144">
        <f t="shared" si="71"/>
        <v>0</v>
      </c>
      <c r="O634" s="144">
        <f t="shared" si="72"/>
        <v>0</v>
      </c>
      <c r="P634" s="563">
        <f t="shared" si="73"/>
        <v>0</v>
      </c>
      <c r="Q634" s="10"/>
      <c r="S634" s="49">
        <f t="shared" si="74"/>
        <v>0</v>
      </c>
      <c r="T634" s="49">
        <f t="shared" si="75"/>
        <v>0</v>
      </c>
      <c r="U634" s="49">
        <f t="shared" si="76"/>
        <v>0</v>
      </c>
    </row>
    <row r="635" spans="1:21" x14ac:dyDescent="0.2">
      <c r="A635" s="94">
        <f t="shared" si="77"/>
        <v>620</v>
      </c>
      <c r="B635" s="202">
        <f t="shared" si="68"/>
        <v>0</v>
      </c>
      <c r="C635" s="110"/>
      <c r="D635" s="181"/>
      <c r="E635" s="181"/>
      <c r="F635" s="4"/>
      <c r="G635" s="60"/>
      <c r="H635" s="102"/>
      <c r="I635" s="414"/>
      <c r="J635" s="600"/>
      <c r="K635" s="434" t="str">
        <f t="shared" si="69"/>
        <v xml:space="preserve"> </v>
      </c>
      <c r="L635" s="435"/>
      <c r="M635" s="355">
        <f t="shared" si="70"/>
        <v>0</v>
      </c>
      <c r="N635" s="144">
        <f t="shared" si="71"/>
        <v>0</v>
      </c>
      <c r="O635" s="144">
        <f t="shared" si="72"/>
        <v>0</v>
      </c>
      <c r="P635" s="563">
        <f t="shared" si="73"/>
        <v>0</v>
      </c>
      <c r="Q635" s="10"/>
      <c r="S635" s="49">
        <f t="shared" si="74"/>
        <v>0</v>
      </c>
      <c r="T635" s="49">
        <f t="shared" si="75"/>
        <v>0</v>
      </c>
      <c r="U635" s="49">
        <f t="shared" si="76"/>
        <v>0</v>
      </c>
    </row>
    <row r="636" spans="1:21" x14ac:dyDescent="0.2">
      <c r="A636" s="94">
        <f t="shared" si="77"/>
        <v>621</v>
      </c>
      <c r="B636" s="202">
        <f t="shared" si="68"/>
        <v>0</v>
      </c>
      <c r="C636" s="110"/>
      <c r="D636" s="181"/>
      <c r="E636" s="181"/>
      <c r="F636" s="4"/>
      <c r="G636" s="60"/>
      <c r="H636" s="102"/>
      <c r="I636" s="414"/>
      <c r="J636" s="600"/>
      <c r="K636" s="434" t="str">
        <f t="shared" si="69"/>
        <v xml:space="preserve"> </v>
      </c>
      <c r="L636" s="435"/>
      <c r="M636" s="355">
        <f t="shared" si="70"/>
        <v>0</v>
      </c>
      <c r="N636" s="144">
        <f t="shared" si="71"/>
        <v>0</v>
      </c>
      <c r="O636" s="144">
        <f t="shared" si="72"/>
        <v>0</v>
      </c>
      <c r="P636" s="563">
        <f t="shared" si="73"/>
        <v>0</v>
      </c>
      <c r="Q636" s="10"/>
      <c r="S636" s="49">
        <f t="shared" si="74"/>
        <v>0</v>
      </c>
      <c r="T636" s="49">
        <f t="shared" si="75"/>
        <v>0</v>
      </c>
      <c r="U636" s="49">
        <f t="shared" si="76"/>
        <v>0</v>
      </c>
    </row>
    <row r="637" spans="1:21" x14ac:dyDescent="0.2">
      <c r="A637" s="94">
        <f t="shared" si="77"/>
        <v>622</v>
      </c>
      <c r="B637" s="202">
        <f t="shared" si="68"/>
        <v>0</v>
      </c>
      <c r="C637" s="110"/>
      <c r="D637" s="181"/>
      <c r="E637" s="181"/>
      <c r="F637" s="4"/>
      <c r="G637" s="60"/>
      <c r="H637" s="102"/>
      <c r="I637" s="414"/>
      <c r="J637" s="600"/>
      <c r="K637" s="434" t="str">
        <f t="shared" si="69"/>
        <v xml:space="preserve"> </v>
      </c>
      <c r="L637" s="435"/>
      <c r="M637" s="355">
        <f t="shared" si="70"/>
        <v>0</v>
      </c>
      <c r="N637" s="144">
        <f t="shared" si="71"/>
        <v>0</v>
      </c>
      <c r="O637" s="144">
        <f t="shared" si="72"/>
        <v>0</v>
      </c>
      <c r="P637" s="563">
        <f t="shared" si="73"/>
        <v>0</v>
      </c>
      <c r="Q637" s="10"/>
      <c r="S637" s="49">
        <f t="shared" si="74"/>
        <v>0</v>
      </c>
      <c r="T637" s="49">
        <f t="shared" si="75"/>
        <v>0</v>
      </c>
      <c r="U637" s="49">
        <f t="shared" si="76"/>
        <v>0</v>
      </c>
    </row>
    <row r="638" spans="1:21" x14ac:dyDescent="0.2">
      <c r="A638" s="94">
        <f t="shared" si="77"/>
        <v>623</v>
      </c>
      <c r="B638" s="202">
        <f t="shared" si="68"/>
        <v>0</v>
      </c>
      <c r="C638" s="110"/>
      <c r="D638" s="181"/>
      <c r="E638" s="181"/>
      <c r="F638" s="4"/>
      <c r="G638" s="60"/>
      <c r="H638" s="102"/>
      <c r="I638" s="414"/>
      <c r="J638" s="600"/>
      <c r="K638" s="434" t="str">
        <f t="shared" si="69"/>
        <v xml:space="preserve"> </v>
      </c>
      <c r="L638" s="435"/>
      <c r="M638" s="355">
        <f t="shared" si="70"/>
        <v>0</v>
      </c>
      <c r="N638" s="144">
        <f t="shared" si="71"/>
        <v>0</v>
      </c>
      <c r="O638" s="144">
        <f t="shared" si="72"/>
        <v>0</v>
      </c>
      <c r="P638" s="563">
        <f t="shared" si="73"/>
        <v>0</v>
      </c>
      <c r="Q638" s="10"/>
      <c r="S638" s="49">
        <f t="shared" si="74"/>
        <v>0</v>
      </c>
      <c r="T638" s="49">
        <f t="shared" si="75"/>
        <v>0</v>
      </c>
      <c r="U638" s="49">
        <f t="shared" si="76"/>
        <v>0</v>
      </c>
    </row>
    <row r="639" spans="1:21" x14ac:dyDescent="0.2">
      <c r="A639" s="94">
        <f t="shared" si="77"/>
        <v>624</v>
      </c>
      <c r="B639" s="202">
        <f t="shared" si="68"/>
        <v>0</v>
      </c>
      <c r="C639" s="110"/>
      <c r="D639" s="181"/>
      <c r="E639" s="181"/>
      <c r="F639" s="4"/>
      <c r="G639" s="60"/>
      <c r="H639" s="102"/>
      <c r="I639" s="414"/>
      <c r="J639" s="600"/>
      <c r="K639" s="434" t="str">
        <f t="shared" si="69"/>
        <v xml:space="preserve"> </v>
      </c>
      <c r="L639" s="435"/>
      <c r="M639" s="355">
        <f t="shared" si="70"/>
        <v>0</v>
      </c>
      <c r="N639" s="144">
        <f t="shared" si="71"/>
        <v>0</v>
      </c>
      <c r="O639" s="144">
        <f t="shared" si="72"/>
        <v>0</v>
      </c>
      <c r="P639" s="563">
        <f t="shared" si="73"/>
        <v>0</v>
      </c>
      <c r="Q639" s="10"/>
      <c r="S639" s="49">
        <f t="shared" si="74"/>
        <v>0</v>
      </c>
      <c r="T639" s="49">
        <f t="shared" si="75"/>
        <v>0</v>
      </c>
      <c r="U639" s="49">
        <f t="shared" si="76"/>
        <v>0</v>
      </c>
    </row>
    <row r="640" spans="1:21" x14ac:dyDescent="0.2">
      <c r="A640" s="94">
        <f t="shared" si="77"/>
        <v>625</v>
      </c>
      <c r="B640" s="202">
        <f t="shared" si="68"/>
        <v>0</v>
      </c>
      <c r="C640" s="110"/>
      <c r="D640" s="181"/>
      <c r="E640" s="181"/>
      <c r="F640" s="4"/>
      <c r="G640" s="60"/>
      <c r="H640" s="102"/>
      <c r="I640" s="414"/>
      <c r="J640" s="600"/>
      <c r="K640" s="434" t="str">
        <f t="shared" si="69"/>
        <v xml:space="preserve"> </v>
      </c>
      <c r="L640" s="435"/>
      <c r="M640" s="355">
        <f t="shared" si="70"/>
        <v>0</v>
      </c>
      <c r="N640" s="144">
        <f t="shared" si="71"/>
        <v>0</v>
      </c>
      <c r="O640" s="144">
        <f t="shared" si="72"/>
        <v>0</v>
      </c>
      <c r="P640" s="563">
        <f t="shared" si="73"/>
        <v>0</v>
      </c>
      <c r="Q640" s="10"/>
      <c r="S640" s="49">
        <f t="shared" si="74"/>
        <v>0</v>
      </c>
      <c r="T640" s="49">
        <f t="shared" si="75"/>
        <v>0</v>
      </c>
      <c r="U640" s="49">
        <f t="shared" si="76"/>
        <v>0</v>
      </c>
    </row>
    <row r="641" spans="1:21" x14ac:dyDescent="0.2">
      <c r="A641" s="94">
        <f t="shared" si="77"/>
        <v>626</v>
      </c>
      <c r="B641" s="202">
        <f t="shared" si="68"/>
        <v>0</v>
      </c>
      <c r="C641" s="110"/>
      <c r="D641" s="181"/>
      <c r="E641" s="181"/>
      <c r="F641" s="4"/>
      <c r="G641" s="60"/>
      <c r="H641" s="102"/>
      <c r="I641" s="414"/>
      <c r="J641" s="600"/>
      <c r="K641" s="434" t="str">
        <f t="shared" si="69"/>
        <v xml:space="preserve"> </v>
      </c>
      <c r="L641" s="435"/>
      <c r="M641" s="355">
        <f t="shared" si="70"/>
        <v>0</v>
      </c>
      <c r="N641" s="144">
        <f t="shared" si="71"/>
        <v>0</v>
      </c>
      <c r="O641" s="144">
        <f t="shared" si="72"/>
        <v>0</v>
      </c>
      <c r="P641" s="563">
        <f t="shared" si="73"/>
        <v>0</v>
      </c>
      <c r="Q641" s="10"/>
      <c r="S641" s="49">
        <f t="shared" si="74"/>
        <v>0</v>
      </c>
      <c r="T641" s="49">
        <f t="shared" si="75"/>
        <v>0</v>
      </c>
      <c r="U641" s="49">
        <f t="shared" si="76"/>
        <v>0</v>
      </c>
    </row>
    <row r="642" spans="1:21" x14ac:dyDescent="0.2">
      <c r="A642" s="94">
        <f t="shared" si="77"/>
        <v>627</v>
      </c>
      <c r="B642" s="202">
        <f t="shared" si="68"/>
        <v>0</v>
      </c>
      <c r="C642" s="110"/>
      <c r="D642" s="181"/>
      <c r="E642" s="181"/>
      <c r="F642" s="4"/>
      <c r="G642" s="60"/>
      <c r="H642" s="102"/>
      <c r="I642" s="414"/>
      <c r="J642" s="600"/>
      <c r="K642" s="434" t="str">
        <f t="shared" si="69"/>
        <v xml:space="preserve"> </v>
      </c>
      <c r="L642" s="435"/>
      <c r="M642" s="355">
        <f t="shared" si="70"/>
        <v>0</v>
      </c>
      <c r="N642" s="144">
        <f t="shared" si="71"/>
        <v>0</v>
      </c>
      <c r="O642" s="144">
        <f t="shared" si="72"/>
        <v>0</v>
      </c>
      <c r="P642" s="563">
        <f t="shared" si="73"/>
        <v>0</v>
      </c>
      <c r="Q642" s="10"/>
      <c r="S642" s="49">
        <f t="shared" si="74"/>
        <v>0</v>
      </c>
      <c r="T642" s="49">
        <f t="shared" si="75"/>
        <v>0</v>
      </c>
      <c r="U642" s="49">
        <f t="shared" si="76"/>
        <v>0</v>
      </c>
    </row>
    <row r="643" spans="1:21" x14ac:dyDescent="0.2">
      <c r="A643" s="94">
        <f t="shared" si="77"/>
        <v>628</v>
      </c>
      <c r="B643" s="202">
        <f t="shared" si="68"/>
        <v>0</v>
      </c>
      <c r="C643" s="110"/>
      <c r="D643" s="181"/>
      <c r="E643" s="181"/>
      <c r="F643" s="4"/>
      <c r="G643" s="60"/>
      <c r="H643" s="102"/>
      <c r="I643" s="414"/>
      <c r="J643" s="600"/>
      <c r="K643" s="434" t="str">
        <f t="shared" si="69"/>
        <v xml:space="preserve"> </v>
      </c>
      <c r="L643" s="435"/>
      <c r="M643" s="355">
        <f t="shared" si="70"/>
        <v>0</v>
      </c>
      <c r="N643" s="144">
        <f t="shared" si="71"/>
        <v>0</v>
      </c>
      <c r="O643" s="144">
        <f t="shared" si="72"/>
        <v>0</v>
      </c>
      <c r="P643" s="563">
        <f t="shared" si="73"/>
        <v>0</v>
      </c>
      <c r="Q643" s="10"/>
      <c r="S643" s="49">
        <f t="shared" si="74"/>
        <v>0</v>
      </c>
      <c r="T643" s="49">
        <f t="shared" si="75"/>
        <v>0</v>
      </c>
      <c r="U643" s="49">
        <f t="shared" si="76"/>
        <v>0</v>
      </c>
    </row>
    <row r="644" spans="1:21" x14ac:dyDescent="0.2">
      <c r="A644" s="94">
        <f t="shared" si="77"/>
        <v>629</v>
      </c>
      <c r="B644" s="202">
        <f t="shared" si="68"/>
        <v>0</v>
      </c>
      <c r="C644" s="110"/>
      <c r="D644" s="181"/>
      <c r="E644" s="181"/>
      <c r="F644" s="4"/>
      <c r="G644" s="60"/>
      <c r="H644" s="102"/>
      <c r="I644" s="414"/>
      <c r="J644" s="600"/>
      <c r="K644" s="434" t="str">
        <f t="shared" si="69"/>
        <v xml:space="preserve"> </v>
      </c>
      <c r="L644" s="435"/>
      <c r="M644" s="355">
        <f t="shared" si="70"/>
        <v>0</v>
      </c>
      <c r="N644" s="144">
        <f t="shared" si="71"/>
        <v>0</v>
      </c>
      <c r="O644" s="144">
        <f t="shared" si="72"/>
        <v>0</v>
      </c>
      <c r="P644" s="563">
        <f t="shared" si="73"/>
        <v>0</v>
      </c>
      <c r="Q644" s="10"/>
      <c r="S644" s="49">
        <f t="shared" si="74"/>
        <v>0</v>
      </c>
      <c r="T644" s="49">
        <f t="shared" si="75"/>
        <v>0</v>
      </c>
      <c r="U644" s="49">
        <f t="shared" si="76"/>
        <v>0</v>
      </c>
    </row>
    <row r="645" spans="1:21" x14ac:dyDescent="0.2">
      <c r="A645" s="94">
        <f t="shared" si="77"/>
        <v>630</v>
      </c>
      <c r="B645" s="202">
        <f t="shared" si="68"/>
        <v>0</v>
      </c>
      <c r="C645" s="110"/>
      <c r="D645" s="181"/>
      <c r="E645" s="181"/>
      <c r="F645" s="4"/>
      <c r="G645" s="60"/>
      <c r="H645" s="102"/>
      <c r="I645" s="414"/>
      <c r="J645" s="600"/>
      <c r="K645" s="434" t="str">
        <f t="shared" si="69"/>
        <v xml:space="preserve"> </v>
      </c>
      <c r="L645" s="435"/>
      <c r="M645" s="355">
        <f t="shared" si="70"/>
        <v>0</v>
      </c>
      <c r="N645" s="144">
        <f t="shared" si="71"/>
        <v>0</v>
      </c>
      <c r="O645" s="144">
        <f t="shared" si="72"/>
        <v>0</v>
      </c>
      <c r="P645" s="563">
        <f t="shared" si="73"/>
        <v>0</v>
      </c>
      <c r="Q645" s="10"/>
      <c r="S645" s="49">
        <f t="shared" si="74"/>
        <v>0</v>
      </c>
      <c r="T645" s="49">
        <f t="shared" si="75"/>
        <v>0</v>
      </c>
      <c r="U645" s="49">
        <f t="shared" si="76"/>
        <v>0</v>
      </c>
    </row>
    <row r="646" spans="1:21" x14ac:dyDescent="0.2">
      <c r="A646" s="94">
        <f t="shared" si="77"/>
        <v>631</v>
      </c>
      <c r="B646" s="202">
        <f t="shared" si="68"/>
        <v>0</v>
      </c>
      <c r="C646" s="110"/>
      <c r="D646" s="181"/>
      <c r="E646" s="181"/>
      <c r="F646" s="4"/>
      <c r="G646" s="60"/>
      <c r="H646" s="102"/>
      <c r="I646" s="414"/>
      <c r="J646" s="600"/>
      <c r="K646" s="434" t="str">
        <f t="shared" si="69"/>
        <v xml:space="preserve"> </v>
      </c>
      <c r="L646" s="435"/>
      <c r="M646" s="355">
        <f t="shared" si="70"/>
        <v>0</v>
      </c>
      <c r="N646" s="144">
        <f t="shared" si="71"/>
        <v>0</v>
      </c>
      <c r="O646" s="144">
        <f t="shared" si="72"/>
        <v>0</v>
      </c>
      <c r="P646" s="563">
        <f t="shared" si="73"/>
        <v>0</v>
      </c>
      <c r="Q646" s="10"/>
      <c r="S646" s="49">
        <f t="shared" si="74"/>
        <v>0</v>
      </c>
      <c r="T646" s="49">
        <f t="shared" si="75"/>
        <v>0</v>
      </c>
      <c r="U646" s="49">
        <f t="shared" si="76"/>
        <v>0</v>
      </c>
    </row>
    <row r="647" spans="1:21" x14ac:dyDescent="0.2">
      <c r="A647" s="94">
        <f t="shared" si="77"/>
        <v>632</v>
      </c>
      <c r="B647" s="202">
        <f t="shared" si="68"/>
        <v>0</v>
      </c>
      <c r="C647" s="110"/>
      <c r="D647" s="181"/>
      <c r="E647" s="181"/>
      <c r="F647" s="4"/>
      <c r="G647" s="60"/>
      <c r="H647" s="102"/>
      <c r="I647" s="414"/>
      <c r="J647" s="600"/>
      <c r="K647" s="434" t="str">
        <f t="shared" si="69"/>
        <v xml:space="preserve"> </v>
      </c>
      <c r="L647" s="435"/>
      <c r="M647" s="355">
        <f t="shared" si="70"/>
        <v>0</v>
      </c>
      <c r="N647" s="144">
        <f t="shared" si="71"/>
        <v>0</v>
      </c>
      <c r="O647" s="144">
        <f t="shared" si="72"/>
        <v>0</v>
      </c>
      <c r="P647" s="563">
        <f t="shared" si="73"/>
        <v>0</v>
      </c>
      <c r="Q647" s="10"/>
      <c r="S647" s="49">
        <f t="shared" si="74"/>
        <v>0</v>
      </c>
      <c r="T647" s="49">
        <f t="shared" si="75"/>
        <v>0</v>
      </c>
      <c r="U647" s="49">
        <f t="shared" si="76"/>
        <v>0</v>
      </c>
    </row>
    <row r="648" spans="1:21" x14ac:dyDescent="0.2">
      <c r="A648" s="94">
        <f t="shared" si="77"/>
        <v>633</v>
      </c>
      <c r="B648" s="202">
        <f t="shared" si="68"/>
        <v>0</v>
      </c>
      <c r="C648" s="110"/>
      <c r="D648" s="181"/>
      <c r="E648" s="181"/>
      <c r="F648" s="4"/>
      <c r="G648" s="60"/>
      <c r="H648" s="102"/>
      <c r="I648" s="414"/>
      <c r="J648" s="600"/>
      <c r="K648" s="434" t="str">
        <f t="shared" si="69"/>
        <v xml:space="preserve"> </v>
      </c>
      <c r="L648" s="435"/>
      <c r="M648" s="355">
        <f t="shared" si="70"/>
        <v>0</v>
      </c>
      <c r="N648" s="144">
        <f t="shared" si="71"/>
        <v>0</v>
      </c>
      <c r="O648" s="144">
        <f t="shared" si="72"/>
        <v>0</v>
      </c>
      <c r="P648" s="563">
        <f t="shared" si="73"/>
        <v>0</v>
      </c>
      <c r="Q648" s="10"/>
      <c r="S648" s="49">
        <f t="shared" si="74"/>
        <v>0</v>
      </c>
      <c r="T648" s="49">
        <f t="shared" si="75"/>
        <v>0</v>
      </c>
      <c r="U648" s="49">
        <f t="shared" si="76"/>
        <v>0</v>
      </c>
    </row>
    <row r="649" spans="1:21" x14ac:dyDescent="0.2">
      <c r="A649" s="94">
        <f t="shared" si="77"/>
        <v>634</v>
      </c>
      <c r="B649" s="202">
        <f t="shared" si="68"/>
        <v>0</v>
      </c>
      <c r="C649" s="110"/>
      <c r="D649" s="181"/>
      <c r="E649" s="181"/>
      <c r="F649" s="4"/>
      <c r="G649" s="60"/>
      <c r="H649" s="102"/>
      <c r="I649" s="414"/>
      <c r="J649" s="600"/>
      <c r="K649" s="434" t="str">
        <f t="shared" si="69"/>
        <v xml:space="preserve"> </v>
      </c>
      <c r="L649" s="435"/>
      <c r="M649" s="355">
        <f t="shared" si="70"/>
        <v>0</v>
      </c>
      <c r="N649" s="144">
        <f t="shared" si="71"/>
        <v>0</v>
      </c>
      <c r="O649" s="144">
        <f t="shared" si="72"/>
        <v>0</v>
      </c>
      <c r="P649" s="563">
        <f t="shared" si="73"/>
        <v>0</v>
      </c>
      <c r="Q649" s="10"/>
      <c r="S649" s="49">
        <f t="shared" si="74"/>
        <v>0</v>
      </c>
      <c r="T649" s="49">
        <f t="shared" si="75"/>
        <v>0</v>
      </c>
      <c r="U649" s="49">
        <f t="shared" si="76"/>
        <v>0</v>
      </c>
    </row>
    <row r="650" spans="1:21" x14ac:dyDescent="0.2">
      <c r="A650" s="94">
        <f t="shared" si="77"/>
        <v>635</v>
      </c>
      <c r="B650" s="202">
        <f t="shared" si="68"/>
        <v>0</v>
      </c>
      <c r="C650" s="110"/>
      <c r="D650" s="181"/>
      <c r="E650" s="181"/>
      <c r="F650" s="4"/>
      <c r="G650" s="60"/>
      <c r="H650" s="102"/>
      <c r="I650" s="414"/>
      <c r="J650" s="600"/>
      <c r="K650" s="434" t="str">
        <f t="shared" si="69"/>
        <v xml:space="preserve"> </v>
      </c>
      <c r="L650" s="435"/>
      <c r="M650" s="355">
        <f t="shared" si="70"/>
        <v>0</v>
      </c>
      <c r="N650" s="144">
        <f t="shared" si="71"/>
        <v>0</v>
      </c>
      <c r="O650" s="144">
        <f t="shared" si="72"/>
        <v>0</v>
      </c>
      <c r="P650" s="563">
        <f t="shared" si="73"/>
        <v>0</v>
      </c>
      <c r="Q650" s="10"/>
      <c r="S650" s="49">
        <f t="shared" si="74"/>
        <v>0</v>
      </c>
      <c r="T650" s="49">
        <f t="shared" si="75"/>
        <v>0</v>
      </c>
      <c r="U650" s="49">
        <f t="shared" si="76"/>
        <v>0</v>
      </c>
    </row>
    <row r="651" spans="1:21" x14ac:dyDescent="0.2">
      <c r="A651" s="94">
        <f t="shared" si="77"/>
        <v>636</v>
      </c>
      <c r="B651" s="202">
        <f t="shared" si="68"/>
        <v>0</v>
      </c>
      <c r="C651" s="110"/>
      <c r="D651" s="181"/>
      <c r="E651" s="181"/>
      <c r="F651" s="4"/>
      <c r="G651" s="60"/>
      <c r="H651" s="102"/>
      <c r="I651" s="414"/>
      <c r="J651" s="600"/>
      <c r="K651" s="434" t="str">
        <f t="shared" si="69"/>
        <v xml:space="preserve"> </v>
      </c>
      <c r="L651" s="435"/>
      <c r="M651" s="355">
        <f t="shared" si="70"/>
        <v>0</v>
      </c>
      <c r="N651" s="144">
        <f t="shared" si="71"/>
        <v>0</v>
      </c>
      <c r="O651" s="144">
        <f t="shared" si="72"/>
        <v>0</v>
      </c>
      <c r="P651" s="563">
        <f t="shared" si="73"/>
        <v>0</v>
      </c>
      <c r="Q651" s="10"/>
      <c r="S651" s="49">
        <f t="shared" si="74"/>
        <v>0</v>
      </c>
      <c r="T651" s="49">
        <f t="shared" si="75"/>
        <v>0</v>
      </c>
      <c r="U651" s="49">
        <f t="shared" si="76"/>
        <v>0</v>
      </c>
    </row>
    <row r="652" spans="1:21" x14ac:dyDescent="0.2">
      <c r="A652" s="94">
        <f t="shared" si="77"/>
        <v>637</v>
      </c>
      <c r="B652" s="202">
        <f t="shared" si="68"/>
        <v>0</v>
      </c>
      <c r="C652" s="110"/>
      <c r="D652" s="181"/>
      <c r="E652" s="181"/>
      <c r="F652" s="4"/>
      <c r="G652" s="60"/>
      <c r="H652" s="102"/>
      <c r="I652" s="414"/>
      <c r="J652" s="600"/>
      <c r="K652" s="434" t="str">
        <f t="shared" si="69"/>
        <v xml:space="preserve"> </v>
      </c>
      <c r="L652" s="435"/>
      <c r="M652" s="355">
        <f t="shared" si="70"/>
        <v>0</v>
      </c>
      <c r="N652" s="144">
        <f t="shared" si="71"/>
        <v>0</v>
      </c>
      <c r="O652" s="144">
        <f t="shared" si="72"/>
        <v>0</v>
      </c>
      <c r="P652" s="563">
        <f t="shared" si="73"/>
        <v>0</v>
      </c>
      <c r="Q652" s="10"/>
      <c r="S652" s="49">
        <f t="shared" si="74"/>
        <v>0</v>
      </c>
      <c r="T652" s="49">
        <f t="shared" si="75"/>
        <v>0</v>
      </c>
      <c r="U652" s="49">
        <f t="shared" si="76"/>
        <v>0</v>
      </c>
    </row>
    <row r="653" spans="1:21" x14ac:dyDescent="0.2">
      <c r="A653" s="94">
        <f t="shared" si="77"/>
        <v>638</v>
      </c>
      <c r="B653" s="202">
        <f t="shared" si="68"/>
        <v>0</v>
      </c>
      <c r="C653" s="110"/>
      <c r="D653" s="181"/>
      <c r="E653" s="181"/>
      <c r="F653" s="4"/>
      <c r="G653" s="60"/>
      <c r="H653" s="102"/>
      <c r="I653" s="414"/>
      <c r="J653" s="600"/>
      <c r="K653" s="434" t="str">
        <f t="shared" si="69"/>
        <v xml:space="preserve"> </v>
      </c>
      <c r="L653" s="435"/>
      <c r="M653" s="355">
        <f t="shared" si="70"/>
        <v>0</v>
      </c>
      <c r="N653" s="144">
        <f t="shared" si="71"/>
        <v>0</v>
      </c>
      <c r="O653" s="144">
        <f t="shared" si="72"/>
        <v>0</v>
      </c>
      <c r="P653" s="563">
        <f t="shared" si="73"/>
        <v>0</v>
      </c>
      <c r="Q653" s="10"/>
      <c r="S653" s="49">
        <f t="shared" si="74"/>
        <v>0</v>
      </c>
      <c r="T653" s="49">
        <f t="shared" si="75"/>
        <v>0</v>
      </c>
      <c r="U653" s="49">
        <f t="shared" si="76"/>
        <v>0</v>
      </c>
    </row>
    <row r="654" spans="1:21" x14ac:dyDescent="0.2">
      <c r="A654" s="94">
        <f t="shared" si="77"/>
        <v>639</v>
      </c>
      <c r="B654" s="202">
        <f t="shared" si="68"/>
        <v>0</v>
      </c>
      <c r="C654" s="110"/>
      <c r="D654" s="181"/>
      <c r="E654" s="181"/>
      <c r="F654" s="4"/>
      <c r="G654" s="60"/>
      <c r="H654" s="102"/>
      <c r="I654" s="414"/>
      <c r="J654" s="600"/>
      <c r="K654" s="434" t="str">
        <f t="shared" si="69"/>
        <v xml:space="preserve"> </v>
      </c>
      <c r="L654" s="435"/>
      <c r="M654" s="355">
        <f t="shared" si="70"/>
        <v>0</v>
      </c>
      <c r="N654" s="144">
        <f t="shared" si="71"/>
        <v>0</v>
      </c>
      <c r="O654" s="144">
        <f t="shared" si="72"/>
        <v>0</v>
      </c>
      <c r="P654" s="563">
        <f t="shared" si="73"/>
        <v>0</v>
      </c>
      <c r="Q654" s="10"/>
      <c r="S654" s="49">
        <f t="shared" si="74"/>
        <v>0</v>
      </c>
      <c r="T654" s="49">
        <f t="shared" si="75"/>
        <v>0</v>
      </c>
      <c r="U654" s="49">
        <f t="shared" si="76"/>
        <v>0</v>
      </c>
    </row>
    <row r="655" spans="1:21" x14ac:dyDescent="0.2">
      <c r="A655" s="94">
        <f t="shared" si="77"/>
        <v>640</v>
      </c>
      <c r="B655" s="202">
        <f t="shared" si="68"/>
        <v>0</v>
      </c>
      <c r="C655" s="110"/>
      <c r="D655" s="181"/>
      <c r="E655" s="181"/>
      <c r="F655" s="4"/>
      <c r="G655" s="60"/>
      <c r="H655" s="102"/>
      <c r="I655" s="414"/>
      <c r="J655" s="600"/>
      <c r="K655" s="434" t="str">
        <f t="shared" si="69"/>
        <v xml:space="preserve"> </v>
      </c>
      <c r="L655" s="435"/>
      <c r="M655" s="355">
        <f t="shared" si="70"/>
        <v>0</v>
      </c>
      <c r="N655" s="144">
        <f t="shared" si="71"/>
        <v>0</v>
      </c>
      <c r="O655" s="144">
        <f t="shared" si="72"/>
        <v>0</v>
      </c>
      <c r="P655" s="563">
        <f t="shared" si="73"/>
        <v>0</v>
      </c>
      <c r="Q655" s="10"/>
      <c r="S655" s="49">
        <f t="shared" si="74"/>
        <v>0</v>
      </c>
      <c r="T655" s="49">
        <f t="shared" si="75"/>
        <v>0</v>
      </c>
      <c r="U655" s="49">
        <f t="shared" si="76"/>
        <v>0</v>
      </c>
    </row>
    <row r="656" spans="1:21" x14ac:dyDescent="0.2">
      <c r="A656" s="94">
        <f t="shared" si="77"/>
        <v>641</v>
      </c>
      <c r="B656" s="202">
        <f t="shared" si="68"/>
        <v>0</v>
      </c>
      <c r="C656" s="110"/>
      <c r="D656" s="181"/>
      <c r="E656" s="181"/>
      <c r="F656" s="4"/>
      <c r="G656" s="60"/>
      <c r="H656" s="102"/>
      <c r="I656" s="414"/>
      <c r="J656" s="600"/>
      <c r="K656" s="434" t="str">
        <f t="shared" si="69"/>
        <v xml:space="preserve"> </v>
      </c>
      <c r="L656" s="435"/>
      <c r="M656" s="355">
        <f t="shared" si="70"/>
        <v>0</v>
      </c>
      <c r="N656" s="144">
        <f t="shared" si="71"/>
        <v>0</v>
      </c>
      <c r="O656" s="144">
        <f t="shared" si="72"/>
        <v>0</v>
      </c>
      <c r="P656" s="563">
        <f t="shared" si="73"/>
        <v>0</v>
      </c>
      <c r="Q656" s="10"/>
      <c r="S656" s="49">
        <f t="shared" si="74"/>
        <v>0</v>
      </c>
      <c r="T656" s="49">
        <f t="shared" si="75"/>
        <v>0</v>
      </c>
      <c r="U656" s="49">
        <f t="shared" si="76"/>
        <v>0</v>
      </c>
    </row>
    <row r="657" spans="1:21" x14ac:dyDescent="0.2">
      <c r="A657" s="94">
        <f t="shared" si="77"/>
        <v>642</v>
      </c>
      <c r="B657" s="202">
        <f t="shared" si="68"/>
        <v>0</v>
      </c>
      <c r="C657" s="110"/>
      <c r="D657" s="181"/>
      <c r="E657" s="181"/>
      <c r="F657" s="4"/>
      <c r="G657" s="60"/>
      <c r="H657" s="102"/>
      <c r="I657" s="414"/>
      <c r="J657" s="600"/>
      <c r="K657" s="434" t="str">
        <f t="shared" si="69"/>
        <v xml:space="preserve"> </v>
      </c>
      <c r="L657" s="435"/>
      <c r="M657" s="355">
        <f t="shared" si="70"/>
        <v>0</v>
      </c>
      <c r="N657" s="144">
        <f t="shared" si="71"/>
        <v>0</v>
      </c>
      <c r="O657" s="144">
        <f t="shared" si="72"/>
        <v>0</v>
      </c>
      <c r="P657" s="563">
        <f t="shared" si="73"/>
        <v>0</v>
      </c>
      <c r="Q657" s="10"/>
      <c r="S657" s="49">
        <f t="shared" si="74"/>
        <v>0</v>
      </c>
      <c r="T657" s="49">
        <f t="shared" si="75"/>
        <v>0</v>
      </c>
      <c r="U657" s="49">
        <f t="shared" si="76"/>
        <v>0</v>
      </c>
    </row>
    <row r="658" spans="1:21" x14ac:dyDescent="0.2">
      <c r="A658" s="94">
        <f t="shared" si="77"/>
        <v>643</v>
      </c>
      <c r="B658" s="202">
        <f t="shared" si="68"/>
        <v>0</v>
      </c>
      <c r="C658" s="110"/>
      <c r="D658" s="181"/>
      <c r="E658" s="181"/>
      <c r="F658" s="4"/>
      <c r="G658" s="60"/>
      <c r="H658" s="102"/>
      <c r="I658" s="414"/>
      <c r="J658" s="600"/>
      <c r="K658" s="434" t="str">
        <f t="shared" si="69"/>
        <v xml:space="preserve"> </v>
      </c>
      <c r="L658" s="435"/>
      <c r="M658" s="355">
        <f t="shared" si="70"/>
        <v>0</v>
      </c>
      <c r="N658" s="144">
        <f t="shared" si="71"/>
        <v>0</v>
      </c>
      <c r="O658" s="144">
        <f t="shared" si="72"/>
        <v>0</v>
      </c>
      <c r="P658" s="563">
        <f t="shared" si="73"/>
        <v>0</v>
      </c>
      <c r="Q658" s="10"/>
      <c r="S658" s="49">
        <f t="shared" si="74"/>
        <v>0</v>
      </c>
      <c r="T658" s="49">
        <f t="shared" si="75"/>
        <v>0</v>
      </c>
      <c r="U658" s="49">
        <f t="shared" si="76"/>
        <v>0</v>
      </c>
    </row>
    <row r="659" spans="1:21" x14ac:dyDescent="0.2">
      <c r="A659" s="94">
        <f t="shared" si="77"/>
        <v>644</v>
      </c>
      <c r="B659" s="202">
        <f t="shared" si="68"/>
        <v>0</v>
      </c>
      <c r="C659" s="110"/>
      <c r="D659" s="181"/>
      <c r="E659" s="181"/>
      <c r="F659" s="4"/>
      <c r="G659" s="60"/>
      <c r="H659" s="102"/>
      <c r="I659" s="414"/>
      <c r="J659" s="600"/>
      <c r="K659" s="434" t="str">
        <f t="shared" si="69"/>
        <v xml:space="preserve"> </v>
      </c>
      <c r="L659" s="435"/>
      <c r="M659" s="355">
        <f t="shared" si="70"/>
        <v>0</v>
      </c>
      <c r="N659" s="144">
        <f t="shared" si="71"/>
        <v>0</v>
      </c>
      <c r="O659" s="144">
        <f t="shared" si="72"/>
        <v>0</v>
      </c>
      <c r="P659" s="563">
        <f t="shared" si="73"/>
        <v>0</v>
      </c>
      <c r="Q659" s="10"/>
      <c r="S659" s="49">
        <f t="shared" si="74"/>
        <v>0</v>
      </c>
      <c r="T659" s="49">
        <f t="shared" si="75"/>
        <v>0</v>
      </c>
      <c r="U659" s="49">
        <f t="shared" si="76"/>
        <v>0</v>
      </c>
    </row>
    <row r="660" spans="1:21" x14ac:dyDescent="0.2">
      <c r="A660" s="94">
        <f t="shared" si="77"/>
        <v>645</v>
      </c>
      <c r="B660" s="202">
        <f t="shared" si="68"/>
        <v>0</v>
      </c>
      <c r="C660" s="110"/>
      <c r="D660" s="181"/>
      <c r="E660" s="181"/>
      <c r="F660" s="4"/>
      <c r="G660" s="60"/>
      <c r="H660" s="102"/>
      <c r="I660" s="414"/>
      <c r="J660" s="600"/>
      <c r="K660" s="434" t="str">
        <f t="shared" si="69"/>
        <v xml:space="preserve"> </v>
      </c>
      <c r="L660" s="435"/>
      <c r="M660" s="355">
        <f t="shared" si="70"/>
        <v>0</v>
      </c>
      <c r="N660" s="144">
        <f t="shared" si="71"/>
        <v>0</v>
      </c>
      <c r="O660" s="144">
        <f t="shared" si="72"/>
        <v>0</v>
      </c>
      <c r="P660" s="563">
        <f t="shared" si="73"/>
        <v>0</v>
      </c>
      <c r="Q660" s="10"/>
      <c r="S660" s="49">
        <f t="shared" si="74"/>
        <v>0</v>
      </c>
      <c r="T660" s="49">
        <f t="shared" si="75"/>
        <v>0</v>
      </c>
      <c r="U660" s="49">
        <f t="shared" si="76"/>
        <v>0</v>
      </c>
    </row>
    <row r="661" spans="1:21" x14ac:dyDescent="0.2">
      <c r="A661" s="94">
        <f t="shared" si="77"/>
        <v>646</v>
      </c>
      <c r="B661" s="202">
        <f t="shared" si="68"/>
        <v>0</v>
      </c>
      <c r="C661" s="110"/>
      <c r="D661" s="181"/>
      <c r="E661" s="181"/>
      <c r="F661" s="4"/>
      <c r="G661" s="60"/>
      <c r="H661" s="102"/>
      <c r="I661" s="414"/>
      <c r="J661" s="600"/>
      <c r="K661" s="434" t="str">
        <f t="shared" si="69"/>
        <v xml:space="preserve"> </v>
      </c>
      <c r="L661" s="435"/>
      <c r="M661" s="355">
        <f t="shared" si="70"/>
        <v>0</v>
      </c>
      <c r="N661" s="144">
        <f t="shared" si="71"/>
        <v>0</v>
      </c>
      <c r="O661" s="144">
        <f t="shared" si="72"/>
        <v>0</v>
      </c>
      <c r="P661" s="563">
        <f t="shared" si="73"/>
        <v>0</v>
      </c>
      <c r="Q661" s="10"/>
      <c r="S661" s="49">
        <f t="shared" si="74"/>
        <v>0</v>
      </c>
      <c r="T661" s="49">
        <f t="shared" si="75"/>
        <v>0</v>
      </c>
      <c r="U661" s="49">
        <f t="shared" si="76"/>
        <v>0</v>
      </c>
    </row>
    <row r="662" spans="1:21" x14ac:dyDescent="0.2">
      <c r="A662" s="94">
        <f t="shared" si="77"/>
        <v>647</v>
      </c>
      <c r="B662" s="202">
        <f t="shared" si="68"/>
        <v>0</v>
      </c>
      <c r="C662" s="110"/>
      <c r="D662" s="181"/>
      <c r="E662" s="181"/>
      <c r="F662" s="4"/>
      <c r="G662" s="60"/>
      <c r="H662" s="102"/>
      <c r="I662" s="414"/>
      <c r="J662" s="600"/>
      <c r="K662" s="434" t="str">
        <f t="shared" si="69"/>
        <v xml:space="preserve"> </v>
      </c>
      <c r="L662" s="435"/>
      <c r="M662" s="355">
        <f t="shared" si="70"/>
        <v>0</v>
      </c>
      <c r="N662" s="144">
        <f t="shared" si="71"/>
        <v>0</v>
      </c>
      <c r="O662" s="144">
        <f t="shared" si="72"/>
        <v>0</v>
      </c>
      <c r="P662" s="563">
        <f t="shared" si="73"/>
        <v>0</v>
      </c>
      <c r="Q662" s="10"/>
      <c r="S662" s="49">
        <f t="shared" si="74"/>
        <v>0</v>
      </c>
      <c r="T662" s="49">
        <f t="shared" si="75"/>
        <v>0</v>
      </c>
      <c r="U662" s="49">
        <f t="shared" si="76"/>
        <v>0</v>
      </c>
    </row>
    <row r="663" spans="1:21" x14ac:dyDescent="0.2">
      <c r="A663" s="94">
        <f t="shared" si="77"/>
        <v>648</v>
      </c>
      <c r="B663" s="202">
        <f t="shared" si="68"/>
        <v>0</v>
      </c>
      <c r="C663" s="110"/>
      <c r="D663" s="181"/>
      <c r="E663" s="181"/>
      <c r="F663" s="4"/>
      <c r="G663" s="60"/>
      <c r="H663" s="102"/>
      <c r="I663" s="414"/>
      <c r="J663" s="600"/>
      <c r="K663" s="434" t="str">
        <f t="shared" si="69"/>
        <v xml:space="preserve"> </v>
      </c>
      <c r="L663" s="435"/>
      <c r="M663" s="355">
        <f t="shared" si="70"/>
        <v>0</v>
      </c>
      <c r="N663" s="144">
        <f t="shared" si="71"/>
        <v>0</v>
      </c>
      <c r="O663" s="144">
        <f t="shared" si="72"/>
        <v>0</v>
      </c>
      <c r="P663" s="563">
        <f t="shared" si="73"/>
        <v>0</v>
      </c>
      <c r="Q663" s="10"/>
      <c r="S663" s="49">
        <f t="shared" si="74"/>
        <v>0</v>
      </c>
      <c r="T663" s="49">
        <f t="shared" si="75"/>
        <v>0</v>
      </c>
      <c r="U663" s="49">
        <f t="shared" si="76"/>
        <v>0</v>
      </c>
    </row>
    <row r="664" spans="1:21" x14ac:dyDescent="0.2">
      <c r="A664" s="94">
        <f t="shared" si="77"/>
        <v>649</v>
      </c>
      <c r="B664" s="202">
        <f t="shared" si="68"/>
        <v>0</v>
      </c>
      <c r="C664" s="110"/>
      <c r="D664" s="181"/>
      <c r="E664" s="181"/>
      <c r="F664" s="4"/>
      <c r="G664" s="60"/>
      <c r="H664" s="102"/>
      <c r="I664" s="414"/>
      <c r="J664" s="600"/>
      <c r="K664" s="434" t="str">
        <f t="shared" si="69"/>
        <v xml:space="preserve"> </v>
      </c>
      <c r="L664" s="435"/>
      <c r="M664" s="355">
        <f t="shared" si="70"/>
        <v>0</v>
      </c>
      <c r="N664" s="144">
        <f t="shared" si="71"/>
        <v>0</v>
      </c>
      <c r="O664" s="144">
        <f t="shared" si="72"/>
        <v>0</v>
      </c>
      <c r="P664" s="563">
        <f t="shared" si="73"/>
        <v>0</v>
      </c>
      <c r="Q664" s="10"/>
      <c r="S664" s="49">
        <f t="shared" si="74"/>
        <v>0</v>
      </c>
      <c r="T664" s="49">
        <f t="shared" si="75"/>
        <v>0</v>
      </c>
      <c r="U664" s="49">
        <f t="shared" si="76"/>
        <v>0</v>
      </c>
    </row>
    <row r="665" spans="1:21" x14ac:dyDescent="0.2">
      <c r="A665" s="94">
        <f t="shared" si="77"/>
        <v>650</v>
      </c>
      <c r="B665" s="202">
        <f t="shared" si="68"/>
        <v>0</v>
      </c>
      <c r="C665" s="110"/>
      <c r="D665" s="181"/>
      <c r="E665" s="181"/>
      <c r="F665" s="4"/>
      <c r="G665" s="60"/>
      <c r="H665" s="102"/>
      <c r="I665" s="414"/>
      <c r="J665" s="600"/>
      <c r="K665" s="434" t="str">
        <f t="shared" si="69"/>
        <v xml:space="preserve"> </v>
      </c>
      <c r="L665" s="435"/>
      <c r="M665" s="355">
        <f t="shared" si="70"/>
        <v>0</v>
      </c>
      <c r="N665" s="144">
        <f t="shared" si="71"/>
        <v>0</v>
      </c>
      <c r="O665" s="144">
        <f t="shared" si="72"/>
        <v>0</v>
      </c>
      <c r="P665" s="563">
        <f t="shared" si="73"/>
        <v>0</v>
      </c>
      <c r="Q665" s="10"/>
      <c r="S665" s="49">
        <f t="shared" si="74"/>
        <v>0</v>
      </c>
      <c r="T665" s="49">
        <f t="shared" si="75"/>
        <v>0</v>
      </c>
      <c r="U665" s="49">
        <f t="shared" si="76"/>
        <v>0</v>
      </c>
    </row>
    <row r="666" spans="1:21" x14ac:dyDescent="0.2">
      <c r="A666" s="94">
        <f t="shared" si="77"/>
        <v>651</v>
      </c>
      <c r="B666" s="202">
        <f t="shared" si="68"/>
        <v>0</v>
      </c>
      <c r="C666" s="110"/>
      <c r="D666" s="181"/>
      <c r="E666" s="181"/>
      <c r="F666" s="4"/>
      <c r="G666" s="60"/>
      <c r="H666" s="102"/>
      <c r="I666" s="414"/>
      <c r="J666" s="600"/>
      <c r="K666" s="434" t="str">
        <f t="shared" si="69"/>
        <v xml:space="preserve"> </v>
      </c>
      <c r="L666" s="435"/>
      <c r="M666" s="355">
        <f t="shared" si="70"/>
        <v>0</v>
      </c>
      <c r="N666" s="144">
        <f t="shared" si="71"/>
        <v>0</v>
      </c>
      <c r="O666" s="144">
        <f t="shared" si="72"/>
        <v>0</v>
      </c>
      <c r="P666" s="563">
        <f t="shared" si="73"/>
        <v>0</v>
      </c>
      <c r="Q666" s="10"/>
      <c r="S666" s="49">
        <f t="shared" si="74"/>
        <v>0</v>
      </c>
      <c r="T666" s="49">
        <f t="shared" si="75"/>
        <v>0</v>
      </c>
      <c r="U666" s="49">
        <f t="shared" si="76"/>
        <v>0</v>
      </c>
    </row>
    <row r="667" spans="1:21" x14ac:dyDescent="0.2">
      <c r="A667" s="94">
        <f t="shared" si="77"/>
        <v>652</v>
      </c>
      <c r="B667" s="202">
        <f t="shared" si="68"/>
        <v>0</v>
      </c>
      <c r="C667" s="110"/>
      <c r="D667" s="181"/>
      <c r="E667" s="181"/>
      <c r="F667" s="4"/>
      <c r="G667" s="60"/>
      <c r="H667" s="102"/>
      <c r="I667" s="414"/>
      <c r="J667" s="600"/>
      <c r="K667" s="434" t="str">
        <f t="shared" si="69"/>
        <v xml:space="preserve"> </v>
      </c>
      <c r="L667" s="435"/>
      <c r="M667" s="355">
        <f t="shared" si="70"/>
        <v>0</v>
      </c>
      <c r="N667" s="144">
        <f t="shared" si="71"/>
        <v>0</v>
      </c>
      <c r="O667" s="144">
        <f t="shared" si="72"/>
        <v>0</v>
      </c>
      <c r="P667" s="563">
        <f t="shared" si="73"/>
        <v>0</v>
      </c>
      <c r="Q667" s="10"/>
      <c r="S667" s="49">
        <f t="shared" si="74"/>
        <v>0</v>
      </c>
      <c r="T667" s="49">
        <f t="shared" si="75"/>
        <v>0</v>
      </c>
      <c r="U667" s="49">
        <f t="shared" si="76"/>
        <v>0</v>
      </c>
    </row>
    <row r="668" spans="1:21" x14ac:dyDescent="0.2">
      <c r="A668" s="94">
        <f t="shared" si="77"/>
        <v>653</v>
      </c>
      <c r="B668" s="202">
        <f t="shared" si="68"/>
        <v>0</v>
      </c>
      <c r="C668" s="110"/>
      <c r="D668" s="181"/>
      <c r="E668" s="181"/>
      <c r="F668" s="4"/>
      <c r="G668" s="60"/>
      <c r="H668" s="102"/>
      <c r="I668" s="414"/>
      <c r="J668" s="600"/>
      <c r="K668" s="434" t="str">
        <f t="shared" si="69"/>
        <v xml:space="preserve"> </v>
      </c>
      <c r="L668" s="435"/>
      <c r="M668" s="355">
        <f t="shared" si="70"/>
        <v>0</v>
      </c>
      <c r="N668" s="144">
        <f t="shared" si="71"/>
        <v>0</v>
      </c>
      <c r="O668" s="144">
        <f t="shared" si="72"/>
        <v>0</v>
      </c>
      <c r="P668" s="563">
        <f t="shared" si="73"/>
        <v>0</v>
      </c>
      <c r="Q668" s="10"/>
      <c r="S668" s="49">
        <f t="shared" si="74"/>
        <v>0</v>
      </c>
      <c r="T668" s="49">
        <f t="shared" si="75"/>
        <v>0</v>
      </c>
      <c r="U668" s="49">
        <f t="shared" si="76"/>
        <v>0</v>
      </c>
    </row>
    <row r="669" spans="1:21" x14ac:dyDescent="0.2">
      <c r="A669" s="94">
        <f t="shared" si="77"/>
        <v>654</v>
      </c>
      <c r="B669" s="202">
        <f t="shared" si="68"/>
        <v>0</v>
      </c>
      <c r="C669" s="110"/>
      <c r="D669" s="181"/>
      <c r="E669" s="181"/>
      <c r="F669" s="4"/>
      <c r="G669" s="60"/>
      <c r="H669" s="102"/>
      <c r="I669" s="414"/>
      <c r="J669" s="600"/>
      <c r="K669" s="434" t="str">
        <f t="shared" si="69"/>
        <v xml:space="preserve"> </v>
      </c>
      <c r="L669" s="435"/>
      <c r="M669" s="355">
        <f t="shared" si="70"/>
        <v>0</v>
      </c>
      <c r="N669" s="144">
        <f t="shared" si="71"/>
        <v>0</v>
      </c>
      <c r="O669" s="144">
        <f t="shared" si="72"/>
        <v>0</v>
      </c>
      <c r="P669" s="563">
        <f t="shared" si="73"/>
        <v>0</v>
      </c>
      <c r="Q669" s="10"/>
      <c r="S669" s="49">
        <f t="shared" si="74"/>
        <v>0</v>
      </c>
      <c r="T669" s="49">
        <f t="shared" si="75"/>
        <v>0</v>
      </c>
      <c r="U669" s="49">
        <f t="shared" si="76"/>
        <v>0</v>
      </c>
    </row>
    <row r="670" spans="1:21" x14ac:dyDescent="0.2">
      <c r="A670" s="94">
        <f t="shared" si="77"/>
        <v>655</v>
      </c>
      <c r="B670" s="202">
        <f t="shared" si="68"/>
        <v>0</v>
      </c>
      <c r="C670" s="110"/>
      <c r="D670" s="181"/>
      <c r="E670" s="181"/>
      <c r="F670" s="4"/>
      <c r="G670" s="60"/>
      <c r="H670" s="102"/>
      <c r="I670" s="414"/>
      <c r="J670" s="600"/>
      <c r="K670" s="434" t="str">
        <f t="shared" si="69"/>
        <v xml:space="preserve"> </v>
      </c>
      <c r="L670" s="435"/>
      <c r="M670" s="355">
        <f t="shared" si="70"/>
        <v>0</v>
      </c>
      <c r="N670" s="144">
        <f t="shared" si="71"/>
        <v>0</v>
      </c>
      <c r="O670" s="144">
        <f t="shared" si="72"/>
        <v>0</v>
      </c>
      <c r="P670" s="563">
        <f t="shared" si="73"/>
        <v>0</v>
      </c>
      <c r="Q670" s="10"/>
      <c r="S670" s="49">
        <f t="shared" si="74"/>
        <v>0</v>
      </c>
      <c r="T670" s="49">
        <f t="shared" si="75"/>
        <v>0</v>
      </c>
      <c r="U670" s="49">
        <f t="shared" si="76"/>
        <v>0</v>
      </c>
    </row>
    <row r="671" spans="1:21" x14ac:dyDescent="0.2">
      <c r="A671" s="94">
        <f t="shared" si="77"/>
        <v>656</v>
      </c>
      <c r="B671" s="202">
        <f t="shared" si="68"/>
        <v>0</v>
      </c>
      <c r="C671" s="110"/>
      <c r="D671" s="181"/>
      <c r="E671" s="181"/>
      <c r="F671" s="4"/>
      <c r="G671" s="60"/>
      <c r="H671" s="102"/>
      <c r="I671" s="414"/>
      <c r="J671" s="600"/>
      <c r="K671" s="434" t="str">
        <f t="shared" si="69"/>
        <v xml:space="preserve"> </v>
      </c>
      <c r="L671" s="435"/>
      <c r="M671" s="355">
        <f t="shared" si="70"/>
        <v>0</v>
      </c>
      <c r="N671" s="144">
        <f t="shared" si="71"/>
        <v>0</v>
      </c>
      <c r="O671" s="144">
        <f t="shared" si="72"/>
        <v>0</v>
      </c>
      <c r="P671" s="563">
        <f t="shared" si="73"/>
        <v>0</v>
      </c>
      <c r="Q671" s="10"/>
      <c r="S671" s="49">
        <f t="shared" si="74"/>
        <v>0</v>
      </c>
      <c r="T671" s="49">
        <f t="shared" si="75"/>
        <v>0</v>
      </c>
      <c r="U671" s="49">
        <f t="shared" si="76"/>
        <v>0</v>
      </c>
    </row>
    <row r="672" spans="1:21" x14ac:dyDescent="0.2">
      <c r="A672" s="94">
        <f t="shared" si="77"/>
        <v>657</v>
      </c>
      <c r="B672" s="202">
        <f t="shared" si="68"/>
        <v>0</v>
      </c>
      <c r="C672" s="110"/>
      <c r="D672" s="181"/>
      <c r="E672" s="181"/>
      <c r="F672" s="4"/>
      <c r="G672" s="60"/>
      <c r="H672" s="102"/>
      <c r="I672" s="414"/>
      <c r="J672" s="600"/>
      <c r="K672" s="434" t="str">
        <f t="shared" si="69"/>
        <v xml:space="preserve"> </v>
      </c>
      <c r="L672" s="435"/>
      <c r="M672" s="355">
        <f t="shared" si="70"/>
        <v>0</v>
      </c>
      <c r="N672" s="144">
        <f t="shared" si="71"/>
        <v>0</v>
      </c>
      <c r="O672" s="144">
        <f t="shared" si="72"/>
        <v>0</v>
      </c>
      <c r="P672" s="563">
        <f t="shared" si="73"/>
        <v>0</v>
      </c>
      <c r="Q672" s="10"/>
      <c r="S672" s="49">
        <f t="shared" si="74"/>
        <v>0</v>
      </c>
      <c r="T672" s="49">
        <f t="shared" si="75"/>
        <v>0</v>
      </c>
      <c r="U672" s="49">
        <f t="shared" si="76"/>
        <v>0</v>
      </c>
    </row>
    <row r="673" spans="1:21" x14ac:dyDescent="0.2">
      <c r="A673" s="94">
        <f t="shared" si="77"/>
        <v>658</v>
      </c>
      <c r="B673" s="202">
        <f t="shared" si="68"/>
        <v>0</v>
      </c>
      <c r="C673" s="110"/>
      <c r="D673" s="181"/>
      <c r="E673" s="181"/>
      <c r="F673" s="4"/>
      <c r="G673" s="60"/>
      <c r="H673" s="102"/>
      <c r="I673" s="414"/>
      <c r="J673" s="600"/>
      <c r="K673" s="434" t="str">
        <f t="shared" si="69"/>
        <v xml:space="preserve"> </v>
      </c>
      <c r="L673" s="435"/>
      <c r="M673" s="355">
        <f t="shared" si="70"/>
        <v>0</v>
      </c>
      <c r="N673" s="144">
        <f t="shared" si="71"/>
        <v>0</v>
      </c>
      <c r="O673" s="144">
        <f t="shared" si="72"/>
        <v>0</v>
      </c>
      <c r="P673" s="563">
        <f t="shared" si="73"/>
        <v>0</v>
      </c>
      <c r="Q673" s="10"/>
      <c r="S673" s="49">
        <f t="shared" si="74"/>
        <v>0</v>
      </c>
      <c r="T673" s="49">
        <f t="shared" si="75"/>
        <v>0</v>
      </c>
      <c r="U673" s="49">
        <f t="shared" si="76"/>
        <v>0</v>
      </c>
    </row>
    <row r="674" spans="1:21" x14ac:dyDescent="0.2">
      <c r="A674" s="94">
        <f t="shared" si="77"/>
        <v>659</v>
      </c>
      <c r="B674" s="202">
        <f t="shared" si="68"/>
        <v>0</v>
      </c>
      <c r="C674" s="110"/>
      <c r="D674" s="181"/>
      <c r="E674" s="181"/>
      <c r="F674" s="4"/>
      <c r="G674" s="60"/>
      <c r="H674" s="102"/>
      <c r="I674" s="414"/>
      <c r="J674" s="600"/>
      <c r="K674" s="434" t="str">
        <f t="shared" si="69"/>
        <v xml:space="preserve"> </v>
      </c>
      <c r="L674" s="435"/>
      <c r="M674" s="355">
        <f t="shared" si="70"/>
        <v>0</v>
      </c>
      <c r="N674" s="144">
        <f t="shared" si="71"/>
        <v>0</v>
      </c>
      <c r="O674" s="144">
        <f t="shared" si="72"/>
        <v>0</v>
      </c>
      <c r="P674" s="563">
        <f t="shared" si="73"/>
        <v>0</v>
      </c>
      <c r="Q674" s="10"/>
      <c r="S674" s="49">
        <f t="shared" si="74"/>
        <v>0</v>
      </c>
      <c r="T674" s="49">
        <f t="shared" si="75"/>
        <v>0</v>
      </c>
      <c r="U674" s="49">
        <f t="shared" si="76"/>
        <v>0</v>
      </c>
    </row>
    <row r="675" spans="1:21" x14ac:dyDescent="0.2">
      <c r="A675" s="94">
        <f t="shared" si="77"/>
        <v>660</v>
      </c>
      <c r="B675" s="202">
        <f t="shared" si="68"/>
        <v>0</v>
      </c>
      <c r="C675" s="110"/>
      <c r="D675" s="181"/>
      <c r="E675" s="181"/>
      <c r="F675" s="4"/>
      <c r="G675" s="60"/>
      <c r="H675" s="102"/>
      <c r="I675" s="414"/>
      <c r="J675" s="600"/>
      <c r="K675" s="434" t="str">
        <f t="shared" si="69"/>
        <v xml:space="preserve"> </v>
      </c>
      <c r="L675" s="435"/>
      <c r="M675" s="355">
        <f t="shared" si="70"/>
        <v>0</v>
      </c>
      <c r="N675" s="144">
        <f t="shared" si="71"/>
        <v>0</v>
      </c>
      <c r="O675" s="144">
        <f t="shared" si="72"/>
        <v>0</v>
      </c>
      <c r="P675" s="563">
        <f t="shared" si="73"/>
        <v>0</v>
      </c>
      <c r="Q675" s="10"/>
      <c r="S675" s="49">
        <f t="shared" si="74"/>
        <v>0</v>
      </c>
      <c r="T675" s="49">
        <f t="shared" si="75"/>
        <v>0</v>
      </c>
      <c r="U675" s="49">
        <f t="shared" si="76"/>
        <v>0</v>
      </c>
    </row>
    <row r="676" spans="1:21" x14ac:dyDescent="0.2">
      <c r="A676" s="94">
        <f t="shared" si="77"/>
        <v>661</v>
      </c>
      <c r="B676" s="202">
        <f t="shared" si="68"/>
        <v>0</v>
      </c>
      <c r="C676" s="110"/>
      <c r="D676" s="181"/>
      <c r="E676" s="181"/>
      <c r="F676" s="4"/>
      <c r="G676" s="60"/>
      <c r="H676" s="102"/>
      <c r="I676" s="414"/>
      <c r="J676" s="600"/>
      <c r="K676" s="434" t="str">
        <f t="shared" si="69"/>
        <v xml:space="preserve"> </v>
      </c>
      <c r="L676" s="435"/>
      <c r="M676" s="355">
        <f t="shared" si="70"/>
        <v>0</v>
      </c>
      <c r="N676" s="144">
        <f t="shared" si="71"/>
        <v>0</v>
      </c>
      <c r="O676" s="144">
        <f t="shared" si="72"/>
        <v>0</v>
      </c>
      <c r="P676" s="563">
        <f t="shared" si="73"/>
        <v>0</v>
      </c>
      <c r="Q676" s="10"/>
      <c r="S676" s="49">
        <f t="shared" si="74"/>
        <v>0</v>
      </c>
      <c r="T676" s="49">
        <f t="shared" si="75"/>
        <v>0</v>
      </c>
      <c r="U676" s="49">
        <f t="shared" si="76"/>
        <v>0</v>
      </c>
    </row>
    <row r="677" spans="1:21" x14ac:dyDescent="0.2">
      <c r="A677" s="94">
        <f t="shared" si="77"/>
        <v>662</v>
      </c>
      <c r="B677" s="202">
        <f t="shared" si="68"/>
        <v>0</v>
      </c>
      <c r="C677" s="110"/>
      <c r="D677" s="181"/>
      <c r="E677" s="181"/>
      <c r="F677" s="4"/>
      <c r="G677" s="60"/>
      <c r="H677" s="102"/>
      <c r="I677" s="414"/>
      <c r="J677" s="600"/>
      <c r="K677" s="434" t="str">
        <f t="shared" si="69"/>
        <v xml:space="preserve"> </v>
      </c>
      <c r="L677" s="435"/>
      <c r="M677" s="355">
        <f t="shared" si="70"/>
        <v>0</v>
      </c>
      <c r="N677" s="144">
        <f t="shared" si="71"/>
        <v>0</v>
      </c>
      <c r="O677" s="144">
        <f t="shared" si="72"/>
        <v>0</v>
      </c>
      <c r="P677" s="563">
        <f t="shared" si="73"/>
        <v>0</v>
      </c>
      <c r="Q677" s="10"/>
      <c r="S677" s="49">
        <f t="shared" si="74"/>
        <v>0</v>
      </c>
      <c r="T677" s="49">
        <f t="shared" si="75"/>
        <v>0</v>
      </c>
      <c r="U677" s="49">
        <f t="shared" si="76"/>
        <v>0</v>
      </c>
    </row>
    <row r="678" spans="1:21" x14ac:dyDescent="0.2">
      <c r="A678" s="94">
        <f t="shared" si="77"/>
        <v>663</v>
      </c>
      <c r="B678" s="202">
        <f t="shared" si="68"/>
        <v>0</v>
      </c>
      <c r="C678" s="110"/>
      <c r="D678" s="181"/>
      <c r="E678" s="181"/>
      <c r="F678" s="4"/>
      <c r="G678" s="60"/>
      <c r="H678" s="102"/>
      <c r="I678" s="414"/>
      <c r="J678" s="600"/>
      <c r="K678" s="434" t="str">
        <f t="shared" si="69"/>
        <v xml:space="preserve"> </v>
      </c>
      <c r="L678" s="435"/>
      <c r="M678" s="355">
        <f t="shared" si="70"/>
        <v>0</v>
      </c>
      <c r="N678" s="144">
        <f t="shared" si="71"/>
        <v>0</v>
      </c>
      <c r="O678" s="144">
        <f t="shared" si="72"/>
        <v>0</v>
      </c>
      <c r="P678" s="563">
        <f t="shared" si="73"/>
        <v>0</v>
      </c>
      <c r="Q678" s="10"/>
      <c r="S678" s="49">
        <f t="shared" si="74"/>
        <v>0</v>
      </c>
      <c r="T678" s="49">
        <f t="shared" si="75"/>
        <v>0</v>
      </c>
      <c r="U678" s="49">
        <f t="shared" si="76"/>
        <v>0</v>
      </c>
    </row>
    <row r="679" spans="1:21" x14ac:dyDescent="0.2">
      <c r="A679" s="94">
        <f t="shared" si="77"/>
        <v>664</v>
      </c>
      <c r="B679" s="202">
        <f t="shared" si="68"/>
        <v>0</v>
      </c>
      <c r="C679" s="110"/>
      <c r="D679" s="181"/>
      <c r="E679" s="181"/>
      <c r="F679" s="4"/>
      <c r="G679" s="60"/>
      <c r="H679" s="102"/>
      <c r="I679" s="414"/>
      <c r="J679" s="600"/>
      <c r="K679" s="434" t="str">
        <f t="shared" si="69"/>
        <v xml:space="preserve"> </v>
      </c>
      <c r="L679" s="435"/>
      <c r="M679" s="355">
        <f t="shared" si="70"/>
        <v>0</v>
      </c>
      <c r="N679" s="144">
        <f t="shared" si="71"/>
        <v>0</v>
      </c>
      <c r="O679" s="144">
        <f t="shared" si="72"/>
        <v>0</v>
      </c>
      <c r="P679" s="563">
        <f t="shared" si="73"/>
        <v>0</v>
      </c>
      <c r="Q679" s="10"/>
      <c r="S679" s="49">
        <f t="shared" si="74"/>
        <v>0</v>
      </c>
      <c r="T679" s="49">
        <f t="shared" si="75"/>
        <v>0</v>
      </c>
      <c r="U679" s="49">
        <f t="shared" si="76"/>
        <v>0</v>
      </c>
    </row>
    <row r="680" spans="1:21" x14ac:dyDescent="0.2">
      <c r="A680" s="94">
        <f t="shared" si="77"/>
        <v>665</v>
      </c>
      <c r="B680" s="202">
        <f t="shared" si="68"/>
        <v>0</v>
      </c>
      <c r="C680" s="110"/>
      <c r="D680" s="181"/>
      <c r="E680" s="181"/>
      <c r="F680" s="4"/>
      <c r="G680" s="60"/>
      <c r="H680" s="102"/>
      <c r="I680" s="414"/>
      <c r="J680" s="600"/>
      <c r="K680" s="434" t="str">
        <f t="shared" si="69"/>
        <v xml:space="preserve"> </v>
      </c>
      <c r="L680" s="435"/>
      <c r="M680" s="355">
        <f t="shared" si="70"/>
        <v>0</v>
      </c>
      <c r="N680" s="144">
        <f t="shared" si="71"/>
        <v>0</v>
      </c>
      <c r="O680" s="144">
        <f t="shared" si="72"/>
        <v>0</v>
      </c>
      <c r="P680" s="563">
        <f t="shared" si="73"/>
        <v>0</v>
      </c>
      <c r="Q680" s="10"/>
      <c r="S680" s="49">
        <f t="shared" si="74"/>
        <v>0</v>
      </c>
      <c r="T680" s="49">
        <f t="shared" si="75"/>
        <v>0</v>
      </c>
      <c r="U680" s="49">
        <f t="shared" si="76"/>
        <v>0</v>
      </c>
    </row>
    <row r="681" spans="1:21" x14ac:dyDescent="0.2">
      <c r="A681" s="94">
        <f t="shared" si="77"/>
        <v>666</v>
      </c>
      <c r="B681" s="202">
        <f t="shared" si="68"/>
        <v>0</v>
      </c>
      <c r="C681" s="110"/>
      <c r="D681" s="181"/>
      <c r="E681" s="181"/>
      <c r="F681" s="4"/>
      <c r="G681" s="60"/>
      <c r="H681" s="102"/>
      <c r="I681" s="414"/>
      <c r="J681" s="600"/>
      <c r="K681" s="434" t="str">
        <f t="shared" si="69"/>
        <v xml:space="preserve"> </v>
      </c>
      <c r="L681" s="435"/>
      <c r="M681" s="355">
        <f t="shared" si="70"/>
        <v>0</v>
      </c>
      <c r="N681" s="144">
        <f t="shared" si="71"/>
        <v>0</v>
      </c>
      <c r="O681" s="144">
        <f t="shared" si="72"/>
        <v>0</v>
      </c>
      <c r="P681" s="563">
        <f t="shared" si="73"/>
        <v>0</v>
      </c>
      <c r="Q681" s="10"/>
      <c r="S681" s="49">
        <f t="shared" si="74"/>
        <v>0</v>
      </c>
      <c r="T681" s="49">
        <f t="shared" si="75"/>
        <v>0</v>
      </c>
      <c r="U681" s="49">
        <f t="shared" si="76"/>
        <v>0</v>
      </c>
    </row>
    <row r="682" spans="1:21" x14ac:dyDescent="0.2">
      <c r="A682" s="94">
        <f t="shared" si="77"/>
        <v>667</v>
      </c>
      <c r="B682" s="202">
        <f t="shared" si="68"/>
        <v>0</v>
      </c>
      <c r="C682" s="110"/>
      <c r="D682" s="181"/>
      <c r="E682" s="181"/>
      <c r="F682" s="4"/>
      <c r="G682" s="60"/>
      <c r="H682" s="102"/>
      <c r="I682" s="414"/>
      <c r="J682" s="600"/>
      <c r="K682" s="434" t="str">
        <f t="shared" si="69"/>
        <v xml:space="preserve"> </v>
      </c>
      <c r="L682" s="435"/>
      <c r="M682" s="355">
        <f t="shared" si="70"/>
        <v>0</v>
      </c>
      <c r="N682" s="144">
        <f t="shared" si="71"/>
        <v>0</v>
      </c>
      <c r="O682" s="144">
        <f t="shared" si="72"/>
        <v>0</v>
      </c>
      <c r="P682" s="563">
        <f t="shared" si="73"/>
        <v>0</v>
      </c>
      <c r="Q682" s="10"/>
      <c r="S682" s="49">
        <f t="shared" si="74"/>
        <v>0</v>
      </c>
      <c r="T682" s="49">
        <f t="shared" si="75"/>
        <v>0</v>
      </c>
      <c r="U682" s="49">
        <f t="shared" si="76"/>
        <v>0</v>
      </c>
    </row>
    <row r="683" spans="1:21" x14ac:dyDescent="0.2">
      <c r="A683" s="94">
        <f t="shared" si="77"/>
        <v>668</v>
      </c>
      <c r="B683" s="202">
        <f t="shared" si="68"/>
        <v>0</v>
      </c>
      <c r="C683" s="110"/>
      <c r="D683" s="181"/>
      <c r="E683" s="181"/>
      <c r="F683" s="4"/>
      <c r="G683" s="60"/>
      <c r="H683" s="102"/>
      <c r="I683" s="414"/>
      <c r="J683" s="600"/>
      <c r="K683" s="434" t="str">
        <f t="shared" si="69"/>
        <v xml:space="preserve"> </v>
      </c>
      <c r="L683" s="435"/>
      <c r="M683" s="355">
        <f t="shared" si="70"/>
        <v>0</v>
      </c>
      <c r="N683" s="144">
        <f t="shared" si="71"/>
        <v>0</v>
      </c>
      <c r="O683" s="144">
        <f t="shared" si="72"/>
        <v>0</v>
      </c>
      <c r="P683" s="563">
        <f t="shared" si="73"/>
        <v>0</v>
      </c>
      <c r="Q683" s="10"/>
      <c r="S683" s="49">
        <f t="shared" si="74"/>
        <v>0</v>
      </c>
      <c r="T683" s="49">
        <f t="shared" si="75"/>
        <v>0</v>
      </c>
      <c r="U683" s="49">
        <f t="shared" si="76"/>
        <v>0</v>
      </c>
    </row>
    <row r="684" spans="1:21" x14ac:dyDescent="0.2">
      <c r="A684" s="94">
        <f t="shared" si="77"/>
        <v>669</v>
      </c>
      <c r="B684" s="202">
        <f t="shared" si="68"/>
        <v>0</v>
      </c>
      <c r="C684" s="110"/>
      <c r="D684" s="181"/>
      <c r="E684" s="181"/>
      <c r="F684" s="4"/>
      <c r="G684" s="60"/>
      <c r="H684" s="102"/>
      <c r="I684" s="414"/>
      <c r="J684" s="600"/>
      <c r="K684" s="434" t="str">
        <f t="shared" si="69"/>
        <v xml:space="preserve"> </v>
      </c>
      <c r="L684" s="435"/>
      <c r="M684" s="355">
        <f t="shared" si="70"/>
        <v>0</v>
      </c>
      <c r="N684" s="144">
        <f t="shared" si="71"/>
        <v>0</v>
      </c>
      <c r="O684" s="144">
        <f t="shared" si="72"/>
        <v>0</v>
      </c>
      <c r="P684" s="563">
        <f t="shared" si="73"/>
        <v>0</v>
      </c>
      <c r="Q684" s="10"/>
      <c r="S684" s="49">
        <f t="shared" si="74"/>
        <v>0</v>
      </c>
      <c r="T684" s="49">
        <f t="shared" si="75"/>
        <v>0</v>
      </c>
      <c r="U684" s="49">
        <f t="shared" si="76"/>
        <v>0</v>
      </c>
    </row>
    <row r="685" spans="1:21" x14ac:dyDescent="0.2">
      <c r="A685" s="94">
        <f t="shared" si="77"/>
        <v>670</v>
      </c>
      <c r="B685" s="202">
        <f t="shared" si="68"/>
        <v>0</v>
      </c>
      <c r="C685" s="110"/>
      <c r="D685" s="181"/>
      <c r="E685" s="181"/>
      <c r="F685" s="4"/>
      <c r="G685" s="60"/>
      <c r="H685" s="102"/>
      <c r="I685" s="414"/>
      <c r="J685" s="600"/>
      <c r="K685" s="434" t="str">
        <f t="shared" si="69"/>
        <v xml:space="preserve"> </v>
      </c>
      <c r="L685" s="435"/>
      <c r="M685" s="355">
        <f t="shared" si="70"/>
        <v>0</v>
      </c>
      <c r="N685" s="144">
        <f t="shared" si="71"/>
        <v>0</v>
      </c>
      <c r="O685" s="144">
        <f t="shared" si="72"/>
        <v>0</v>
      </c>
      <c r="P685" s="563">
        <f t="shared" si="73"/>
        <v>0</v>
      </c>
      <c r="Q685" s="10"/>
      <c r="S685" s="49">
        <f t="shared" si="74"/>
        <v>0</v>
      </c>
      <c r="T685" s="49">
        <f t="shared" si="75"/>
        <v>0</v>
      </c>
      <c r="U685" s="49">
        <f t="shared" si="76"/>
        <v>0</v>
      </c>
    </row>
    <row r="686" spans="1:21" x14ac:dyDescent="0.2">
      <c r="A686" s="94">
        <f t="shared" si="77"/>
        <v>671</v>
      </c>
      <c r="B686" s="202">
        <f t="shared" si="68"/>
        <v>0</v>
      </c>
      <c r="C686" s="110"/>
      <c r="D686" s="181"/>
      <c r="E686" s="181"/>
      <c r="F686" s="4"/>
      <c r="G686" s="60"/>
      <c r="H686" s="102"/>
      <c r="I686" s="414"/>
      <c r="J686" s="600"/>
      <c r="K686" s="434" t="str">
        <f t="shared" si="69"/>
        <v xml:space="preserve"> </v>
      </c>
      <c r="L686" s="435"/>
      <c r="M686" s="355">
        <f t="shared" si="70"/>
        <v>0</v>
      </c>
      <c r="N686" s="144">
        <f t="shared" si="71"/>
        <v>0</v>
      </c>
      <c r="O686" s="144">
        <f t="shared" si="72"/>
        <v>0</v>
      </c>
      <c r="P686" s="563">
        <f t="shared" si="73"/>
        <v>0</v>
      </c>
      <c r="Q686" s="10"/>
      <c r="S686" s="49">
        <f t="shared" si="74"/>
        <v>0</v>
      </c>
      <c r="T686" s="49">
        <f t="shared" si="75"/>
        <v>0</v>
      </c>
      <c r="U686" s="49">
        <f t="shared" si="76"/>
        <v>0</v>
      </c>
    </row>
    <row r="687" spans="1:21" x14ac:dyDescent="0.2">
      <c r="A687" s="94">
        <f t="shared" si="77"/>
        <v>672</v>
      </c>
      <c r="B687" s="202">
        <f t="shared" si="68"/>
        <v>0</v>
      </c>
      <c r="C687" s="110"/>
      <c r="D687" s="181"/>
      <c r="E687" s="181"/>
      <c r="F687" s="4"/>
      <c r="G687" s="60"/>
      <c r="H687" s="102"/>
      <c r="I687" s="414"/>
      <c r="J687" s="600"/>
      <c r="K687" s="434" t="str">
        <f t="shared" si="69"/>
        <v xml:space="preserve"> </v>
      </c>
      <c r="L687" s="435"/>
      <c r="M687" s="355">
        <f t="shared" si="70"/>
        <v>0</v>
      </c>
      <c r="N687" s="144">
        <f t="shared" si="71"/>
        <v>0</v>
      </c>
      <c r="O687" s="144">
        <f t="shared" si="72"/>
        <v>0</v>
      </c>
      <c r="P687" s="563">
        <f t="shared" si="73"/>
        <v>0</v>
      </c>
      <c r="Q687" s="10"/>
      <c r="S687" s="49">
        <f t="shared" si="74"/>
        <v>0</v>
      </c>
      <c r="T687" s="49">
        <f t="shared" si="75"/>
        <v>0</v>
      </c>
      <c r="U687" s="49">
        <f t="shared" si="76"/>
        <v>0</v>
      </c>
    </row>
    <row r="688" spans="1:21" x14ac:dyDescent="0.2">
      <c r="A688" s="94">
        <f t="shared" si="77"/>
        <v>673</v>
      </c>
      <c r="B688" s="202">
        <f t="shared" si="68"/>
        <v>0</v>
      </c>
      <c r="C688" s="110"/>
      <c r="D688" s="181"/>
      <c r="E688" s="181"/>
      <c r="F688" s="4"/>
      <c r="G688" s="60"/>
      <c r="H688" s="102"/>
      <c r="I688" s="414"/>
      <c r="J688" s="600"/>
      <c r="K688" s="434" t="str">
        <f t="shared" si="69"/>
        <v xml:space="preserve"> </v>
      </c>
      <c r="L688" s="435"/>
      <c r="M688" s="355">
        <f t="shared" si="70"/>
        <v>0</v>
      </c>
      <c r="N688" s="144">
        <f t="shared" si="71"/>
        <v>0</v>
      </c>
      <c r="O688" s="144">
        <f t="shared" si="72"/>
        <v>0</v>
      </c>
      <c r="P688" s="563">
        <f t="shared" si="73"/>
        <v>0</v>
      </c>
      <c r="Q688" s="10"/>
      <c r="S688" s="49">
        <f t="shared" si="74"/>
        <v>0</v>
      </c>
      <c r="T688" s="49">
        <f t="shared" si="75"/>
        <v>0</v>
      </c>
      <c r="U688" s="49">
        <f t="shared" si="76"/>
        <v>0</v>
      </c>
    </row>
    <row r="689" spans="1:21" x14ac:dyDescent="0.2">
      <c r="A689" s="94">
        <f t="shared" si="77"/>
        <v>674</v>
      </c>
      <c r="B689" s="202">
        <f t="shared" si="68"/>
        <v>0</v>
      </c>
      <c r="C689" s="110"/>
      <c r="D689" s="181"/>
      <c r="E689" s="181"/>
      <c r="F689" s="4"/>
      <c r="G689" s="60"/>
      <c r="H689" s="102"/>
      <c r="I689" s="414"/>
      <c r="J689" s="600"/>
      <c r="K689" s="434" t="str">
        <f t="shared" si="69"/>
        <v xml:space="preserve"> </v>
      </c>
      <c r="L689" s="435"/>
      <c r="M689" s="355">
        <f t="shared" si="70"/>
        <v>0</v>
      </c>
      <c r="N689" s="144">
        <f t="shared" si="71"/>
        <v>0</v>
      </c>
      <c r="O689" s="144">
        <f t="shared" si="72"/>
        <v>0</v>
      </c>
      <c r="P689" s="563">
        <f t="shared" si="73"/>
        <v>0</v>
      </c>
      <c r="Q689" s="10"/>
      <c r="S689" s="49">
        <f t="shared" si="74"/>
        <v>0</v>
      </c>
      <c r="T689" s="49">
        <f t="shared" si="75"/>
        <v>0</v>
      </c>
      <c r="U689" s="49">
        <f t="shared" si="76"/>
        <v>0</v>
      </c>
    </row>
    <row r="690" spans="1:21" x14ac:dyDescent="0.2">
      <c r="A690" s="94">
        <f t="shared" si="77"/>
        <v>675</v>
      </c>
      <c r="B690" s="202">
        <f t="shared" si="68"/>
        <v>0</v>
      </c>
      <c r="C690" s="110"/>
      <c r="D690" s="181"/>
      <c r="E690" s="181"/>
      <c r="F690" s="4"/>
      <c r="G690" s="60"/>
      <c r="H690" s="102"/>
      <c r="I690" s="414"/>
      <c r="J690" s="600"/>
      <c r="K690" s="434" t="str">
        <f t="shared" si="69"/>
        <v xml:space="preserve"> </v>
      </c>
      <c r="L690" s="435"/>
      <c r="M690" s="355">
        <f t="shared" si="70"/>
        <v>0</v>
      </c>
      <c r="N690" s="144">
        <f t="shared" si="71"/>
        <v>0</v>
      </c>
      <c r="O690" s="144">
        <f t="shared" si="72"/>
        <v>0</v>
      </c>
      <c r="P690" s="563">
        <f t="shared" si="73"/>
        <v>0</v>
      </c>
      <c r="Q690" s="10"/>
      <c r="S690" s="49">
        <f t="shared" si="74"/>
        <v>0</v>
      </c>
      <c r="T690" s="49">
        <f t="shared" si="75"/>
        <v>0</v>
      </c>
      <c r="U690" s="49">
        <f t="shared" si="76"/>
        <v>0</v>
      </c>
    </row>
    <row r="691" spans="1:21" x14ac:dyDescent="0.2">
      <c r="A691" s="94">
        <f t="shared" si="77"/>
        <v>676</v>
      </c>
      <c r="B691" s="202">
        <f t="shared" si="68"/>
        <v>0</v>
      </c>
      <c r="C691" s="110"/>
      <c r="D691" s="181"/>
      <c r="E691" s="181"/>
      <c r="F691" s="4"/>
      <c r="G691" s="60"/>
      <c r="H691" s="102"/>
      <c r="I691" s="414"/>
      <c r="J691" s="600"/>
      <c r="K691" s="434" t="str">
        <f t="shared" si="69"/>
        <v xml:space="preserve"> </v>
      </c>
      <c r="L691" s="435"/>
      <c r="M691" s="355">
        <f t="shared" si="70"/>
        <v>0</v>
      </c>
      <c r="N691" s="144">
        <f t="shared" si="71"/>
        <v>0</v>
      </c>
      <c r="O691" s="144">
        <f t="shared" si="72"/>
        <v>0</v>
      </c>
      <c r="P691" s="563">
        <f t="shared" si="73"/>
        <v>0</v>
      </c>
      <c r="Q691" s="10"/>
      <c r="S691" s="49">
        <f t="shared" si="74"/>
        <v>0</v>
      </c>
      <c r="T691" s="49">
        <f t="shared" si="75"/>
        <v>0</v>
      </c>
      <c r="U691" s="49">
        <f t="shared" si="76"/>
        <v>0</v>
      </c>
    </row>
    <row r="692" spans="1:21" x14ac:dyDescent="0.2">
      <c r="A692" s="94">
        <f t="shared" si="77"/>
        <v>677</v>
      </c>
      <c r="B692" s="202">
        <f t="shared" si="68"/>
        <v>0</v>
      </c>
      <c r="C692" s="110"/>
      <c r="D692" s="181"/>
      <c r="E692" s="181"/>
      <c r="F692" s="4"/>
      <c r="G692" s="60"/>
      <c r="H692" s="102"/>
      <c r="I692" s="414"/>
      <c r="J692" s="600"/>
      <c r="K692" s="434" t="str">
        <f t="shared" si="69"/>
        <v xml:space="preserve"> </v>
      </c>
      <c r="L692" s="435"/>
      <c r="M692" s="355">
        <f t="shared" si="70"/>
        <v>0</v>
      </c>
      <c r="N692" s="144">
        <f t="shared" si="71"/>
        <v>0</v>
      </c>
      <c r="O692" s="144">
        <f t="shared" si="72"/>
        <v>0</v>
      </c>
      <c r="P692" s="563">
        <f t="shared" si="73"/>
        <v>0</v>
      </c>
      <c r="Q692" s="10"/>
      <c r="S692" s="49">
        <f t="shared" si="74"/>
        <v>0</v>
      </c>
      <c r="T692" s="49">
        <f t="shared" si="75"/>
        <v>0</v>
      </c>
      <c r="U692" s="49">
        <f t="shared" si="76"/>
        <v>0</v>
      </c>
    </row>
    <row r="693" spans="1:21" x14ac:dyDescent="0.2">
      <c r="A693" s="94">
        <f t="shared" si="77"/>
        <v>678</v>
      </c>
      <c r="B693" s="202">
        <f t="shared" si="68"/>
        <v>0</v>
      </c>
      <c r="C693" s="110"/>
      <c r="D693" s="181"/>
      <c r="E693" s="181"/>
      <c r="F693" s="4"/>
      <c r="G693" s="60"/>
      <c r="H693" s="102"/>
      <c r="I693" s="414"/>
      <c r="J693" s="600"/>
      <c r="K693" s="434" t="str">
        <f t="shared" si="69"/>
        <v xml:space="preserve"> </v>
      </c>
      <c r="L693" s="435"/>
      <c r="M693" s="355">
        <f t="shared" si="70"/>
        <v>0</v>
      </c>
      <c r="N693" s="144">
        <f t="shared" si="71"/>
        <v>0</v>
      </c>
      <c r="O693" s="144">
        <f t="shared" si="72"/>
        <v>0</v>
      </c>
      <c r="P693" s="563">
        <f t="shared" si="73"/>
        <v>0</v>
      </c>
      <c r="Q693" s="10"/>
      <c r="S693" s="49">
        <f t="shared" si="74"/>
        <v>0</v>
      </c>
      <c r="T693" s="49">
        <f t="shared" si="75"/>
        <v>0</v>
      </c>
      <c r="U693" s="49">
        <f t="shared" si="76"/>
        <v>0</v>
      </c>
    </row>
    <row r="694" spans="1:21" x14ac:dyDescent="0.2">
      <c r="A694" s="94">
        <f t="shared" si="77"/>
        <v>679</v>
      </c>
      <c r="B694" s="202">
        <f t="shared" si="68"/>
        <v>0</v>
      </c>
      <c r="C694" s="110"/>
      <c r="D694" s="181"/>
      <c r="E694" s="181"/>
      <c r="F694" s="4"/>
      <c r="G694" s="60"/>
      <c r="H694" s="102"/>
      <c r="I694" s="414"/>
      <c r="J694" s="600"/>
      <c r="K694" s="434" t="str">
        <f t="shared" si="69"/>
        <v xml:space="preserve"> </v>
      </c>
      <c r="L694" s="435"/>
      <c r="M694" s="355">
        <f t="shared" si="70"/>
        <v>0</v>
      </c>
      <c r="N694" s="144">
        <f t="shared" si="71"/>
        <v>0</v>
      </c>
      <c r="O694" s="144">
        <f t="shared" si="72"/>
        <v>0</v>
      </c>
      <c r="P694" s="563">
        <f t="shared" si="73"/>
        <v>0</v>
      </c>
      <c r="Q694" s="10"/>
      <c r="S694" s="49">
        <f t="shared" si="74"/>
        <v>0</v>
      </c>
      <c r="T694" s="49">
        <f t="shared" si="75"/>
        <v>0</v>
      </c>
      <c r="U694" s="49">
        <f t="shared" si="76"/>
        <v>0</v>
      </c>
    </row>
    <row r="695" spans="1:21" x14ac:dyDescent="0.2">
      <c r="A695" s="94">
        <f t="shared" si="77"/>
        <v>680</v>
      </c>
      <c r="B695" s="202">
        <f t="shared" si="68"/>
        <v>0</v>
      </c>
      <c r="C695" s="110"/>
      <c r="D695" s="181"/>
      <c r="E695" s="181"/>
      <c r="F695" s="4"/>
      <c r="G695" s="60"/>
      <c r="H695" s="102"/>
      <c r="I695" s="414"/>
      <c r="J695" s="600"/>
      <c r="K695" s="434" t="str">
        <f t="shared" si="69"/>
        <v xml:space="preserve"> </v>
      </c>
      <c r="L695" s="435"/>
      <c r="M695" s="355">
        <f t="shared" si="70"/>
        <v>0</v>
      </c>
      <c r="N695" s="144">
        <f t="shared" si="71"/>
        <v>0</v>
      </c>
      <c r="O695" s="144">
        <f t="shared" si="72"/>
        <v>0</v>
      </c>
      <c r="P695" s="563">
        <f t="shared" si="73"/>
        <v>0</v>
      </c>
      <c r="Q695" s="10"/>
      <c r="S695" s="49">
        <f t="shared" si="74"/>
        <v>0</v>
      </c>
      <c r="T695" s="49">
        <f t="shared" si="75"/>
        <v>0</v>
      </c>
      <c r="U695" s="49">
        <f t="shared" si="76"/>
        <v>0</v>
      </c>
    </row>
    <row r="696" spans="1:21" x14ac:dyDescent="0.2">
      <c r="A696" s="94">
        <f t="shared" si="77"/>
        <v>681</v>
      </c>
      <c r="B696" s="202">
        <f t="shared" si="68"/>
        <v>0</v>
      </c>
      <c r="C696" s="110"/>
      <c r="D696" s="181"/>
      <c r="E696" s="181"/>
      <c r="F696" s="4"/>
      <c r="G696" s="60"/>
      <c r="H696" s="102"/>
      <c r="I696" s="414"/>
      <c r="J696" s="600"/>
      <c r="K696" s="434" t="str">
        <f t="shared" si="69"/>
        <v xml:space="preserve"> </v>
      </c>
      <c r="L696" s="435"/>
      <c r="M696" s="355">
        <f t="shared" si="70"/>
        <v>0</v>
      </c>
      <c r="N696" s="144">
        <f t="shared" si="71"/>
        <v>0</v>
      </c>
      <c r="O696" s="144">
        <f t="shared" si="72"/>
        <v>0</v>
      </c>
      <c r="P696" s="563">
        <f t="shared" si="73"/>
        <v>0</v>
      </c>
      <c r="Q696" s="10"/>
      <c r="S696" s="49">
        <f t="shared" si="74"/>
        <v>0</v>
      </c>
      <c r="T696" s="49">
        <f t="shared" si="75"/>
        <v>0</v>
      </c>
      <c r="U696" s="49">
        <f t="shared" si="76"/>
        <v>0</v>
      </c>
    </row>
    <row r="697" spans="1:21" x14ac:dyDescent="0.2">
      <c r="A697" s="94">
        <f t="shared" si="77"/>
        <v>682</v>
      </c>
      <c r="B697" s="202">
        <f t="shared" si="68"/>
        <v>0</v>
      </c>
      <c r="C697" s="110"/>
      <c r="D697" s="181"/>
      <c r="E697" s="181"/>
      <c r="F697" s="4"/>
      <c r="G697" s="60"/>
      <c r="H697" s="102"/>
      <c r="I697" s="414"/>
      <c r="J697" s="600"/>
      <c r="K697" s="434" t="str">
        <f t="shared" si="69"/>
        <v xml:space="preserve"> </v>
      </c>
      <c r="L697" s="435"/>
      <c r="M697" s="355">
        <f t="shared" si="70"/>
        <v>0</v>
      </c>
      <c r="N697" s="144">
        <f t="shared" si="71"/>
        <v>0</v>
      </c>
      <c r="O697" s="144">
        <f t="shared" si="72"/>
        <v>0</v>
      </c>
      <c r="P697" s="563">
        <f t="shared" si="73"/>
        <v>0</v>
      </c>
      <c r="Q697" s="10"/>
      <c r="S697" s="49">
        <f t="shared" si="74"/>
        <v>0</v>
      </c>
      <c r="T697" s="49">
        <f t="shared" si="75"/>
        <v>0</v>
      </c>
      <c r="U697" s="49">
        <f t="shared" si="76"/>
        <v>0</v>
      </c>
    </row>
    <row r="698" spans="1:21" x14ac:dyDescent="0.2">
      <c r="A698" s="94">
        <f t="shared" si="77"/>
        <v>683</v>
      </c>
      <c r="B698" s="202">
        <f t="shared" si="68"/>
        <v>0</v>
      </c>
      <c r="C698" s="110"/>
      <c r="D698" s="181"/>
      <c r="E698" s="181"/>
      <c r="F698" s="4"/>
      <c r="G698" s="60"/>
      <c r="H698" s="102"/>
      <c r="I698" s="414"/>
      <c r="J698" s="600"/>
      <c r="K698" s="434" t="str">
        <f t="shared" si="69"/>
        <v xml:space="preserve"> </v>
      </c>
      <c r="L698" s="435"/>
      <c r="M698" s="355">
        <f t="shared" si="70"/>
        <v>0</v>
      </c>
      <c r="N698" s="144">
        <f t="shared" si="71"/>
        <v>0</v>
      </c>
      <c r="O698" s="144">
        <f t="shared" si="72"/>
        <v>0</v>
      </c>
      <c r="P698" s="563">
        <f t="shared" si="73"/>
        <v>0</v>
      </c>
      <c r="Q698" s="10"/>
      <c r="S698" s="49">
        <f t="shared" si="74"/>
        <v>0</v>
      </c>
      <c r="T698" s="49">
        <f t="shared" si="75"/>
        <v>0</v>
      </c>
      <c r="U698" s="49">
        <f t="shared" si="76"/>
        <v>0</v>
      </c>
    </row>
    <row r="699" spans="1:21" x14ac:dyDescent="0.2">
      <c r="A699" s="94">
        <f t="shared" si="77"/>
        <v>684</v>
      </c>
      <c r="B699" s="202">
        <f t="shared" si="68"/>
        <v>0</v>
      </c>
      <c r="C699" s="110"/>
      <c r="D699" s="181"/>
      <c r="E699" s="181"/>
      <c r="F699" s="4"/>
      <c r="G699" s="60"/>
      <c r="H699" s="102"/>
      <c r="I699" s="414"/>
      <c r="J699" s="600"/>
      <c r="K699" s="434" t="str">
        <f t="shared" si="69"/>
        <v xml:space="preserve"> </v>
      </c>
      <c r="L699" s="435"/>
      <c r="M699" s="355">
        <f t="shared" si="70"/>
        <v>0</v>
      </c>
      <c r="N699" s="144">
        <f t="shared" si="71"/>
        <v>0</v>
      </c>
      <c r="O699" s="144">
        <f t="shared" si="72"/>
        <v>0</v>
      </c>
      <c r="P699" s="563">
        <f t="shared" si="73"/>
        <v>0</v>
      </c>
      <c r="Q699" s="10"/>
      <c r="S699" s="49">
        <f t="shared" si="74"/>
        <v>0</v>
      </c>
      <c r="T699" s="49">
        <f t="shared" si="75"/>
        <v>0</v>
      </c>
      <c r="U699" s="49">
        <f t="shared" si="76"/>
        <v>0</v>
      </c>
    </row>
    <row r="700" spans="1:21" x14ac:dyDescent="0.2">
      <c r="A700" s="94">
        <f t="shared" si="77"/>
        <v>685</v>
      </c>
      <c r="B700" s="202">
        <f t="shared" si="68"/>
        <v>0</v>
      </c>
      <c r="C700" s="110"/>
      <c r="D700" s="181"/>
      <c r="E700" s="181"/>
      <c r="F700" s="4"/>
      <c r="G700" s="60"/>
      <c r="H700" s="102"/>
      <c r="I700" s="414"/>
      <c r="J700" s="600"/>
      <c r="K700" s="434" t="str">
        <f t="shared" si="69"/>
        <v xml:space="preserve"> </v>
      </c>
      <c r="L700" s="435"/>
      <c r="M700" s="355">
        <f t="shared" si="70"/>
        <v>0</v>
      </c>
      <c r="N700" s="144">
        <f t="shared" si="71"/>
        <v>0</v>
      </c>
      <c r="O700" s="144">
        <f t="shared" si="72"/>
        <v>0</v>
      </c>
      <c r="P700" s="563">
        <f t="shared" si="73"/>
        <v>0</v>
      </c>
      <c r="Q700" s="10"/>
      <c r="S700" s="49">
        <f t="shared" si="74"/>
        <v>0</v>
      </c>
      <c r="T700" s="49">
        <f t="shared" si="75"/>
        <v>0</v>
      </c>
      <c r="U700" s="49">
        <f t="shared" si="76"/>
        <v>0</v>
      </c>
    </row>
    <row r="701" spans="1:21" x14ac:dyDescent="0.2">
      <c r="A701" s="94">
        <f t="shared" si="77"/>
        <v>686</v>
      </c>
      <c r="B701" s="202">
        <f t="shared" si="68"/>
        <v>0</v>
      </c>
      <c r="C701" s="110"/>
      <c r="D701" s="181"/>
      <c r="E701" s="181"/>
      <c r="F701" s="4"/>
      <c r="G701" s="60"/>
      <c r="H701" s="102"/>
      <c r="I701" s="414"/>
      <c r="J701" s="600"/>
      <c r="K701" s="434" t="str">
        <f t="shared" si="69"/>
        <v xml:space="preserve"> </v>
      </c>
      <c r="L701" s="435"/>
      <c r="M701" s="355">
        <f t="shared" si="70"/>
        <v>0</v>
      </c>
      <c r="N701" s="144">
        <f t="shared" si="71"/>
        <v>0</v>
      </c>
      <c r="O701" s="144">
        <f t="shared" si="72"/>
        <v>0</v>
      </c>
      <c r="P701" s="563">
        <f t="shared" si="73"/>
        <v>0</v>
      </c>
      <c r="Q701" s="10"/>
      <c r="S701" s="49">
        <f t="shared" si="74"/>
        <v>0</v>
      </c>
      <c r="T701" s="49">
        <f t="shared" si="75"/>
        <v>0</v>
      </c>
      <c r="U701" s="49">
        <f t="shared" si="76"/>
        <v>0</v>
      </c>
    </row>
    <row r="702" spans="1:21" x14ac:dyDescent="0.2">
      <c r="A702" s="94">
        <f t="shared" si="77"/>
        <v>687</v>
      </c>
      <c r="B702" s="202">
        <f t="shared" si="68"/>
        <v>0</v>
      </c>
      <c r="C702" s="110"/>
      <c r="D702" s="181"/>
      <c r="E702" s="181"/>
      <c r="F702" s="4"/>
      <c r="G702" s="60"/>
      <c r="H702" s="102"/>
      <c r="I702" s="414"/>
      <c r="J702" s="600"/>
      <c r="K702" s="434" t="str">
        <f t="shared" si="69"/>
        <v xml:space="preserve"> </v>
      </c>
      <c r="L702" s="435"/>
      <c r="M702" s="355">
        <f t="shared" si="70"/>
        <v>0</v>
      </c>
      <c r="N702" s="144">
        <f t="shared" si="71"/>
        <v>0</v>
      </c>
      <c r="O702" s="144">
        <f t="shared" si="72"/>
        <v>0</v>
      </c>
      <c r="P702" s="563">
        <f t="shared" si="73"/>
        <v>0</v>
      </c>
      <c r="Q702" s="10"/>
      <c r="S702" s="49">
        <f t="shared" si="74"/>
        <v>0</v>
      </c>
      <c r="T702" s="49">
        <f t="shared" si="75"/>
        <v>0</v>
      </c>
      <c r="U702" s="49">
        <f t="shared" si="76"/>
        <v>0</v>
      </c>
    </row>
    <row r="703" spans="1:21" x14ac:dyDescent="0.2">
      <c r="A703" s="94">
        <f t="shared" si="77"/>
        <v>688</v>
      </c>
      <c r="B703" s="202">
        <f t="shared" si="68"/>
        <v>0</v>
      </c>
      <c r="C703" s="110"/>
      <c r="D703" s="181"/>
      <c r="E703" s="181"/>
      <c r="F703" s="4"/>
      <c r="G703" s="60"/>
      <c r="H703" s="102"/>
      <c r="I703" s="414"/>
      <c r="J703" s="600"/>
      <c r="K703" s="434" t="str">
        <f t="shared" si="69"/>
        <v xml:space="preserve"> </v>
      </c>
      <c r="L703" s="435"/>
      <c r="M703" s="355">
        <f t="shared" si="70"/>
        <v>0</v>
      </c>
      <c r="N703" s="144">
        <f t="shared" si="71"/>
        <v>0</v>
      </c>
      <c r="O703" s="144">
        <f t="shared" si="72"/>
        <v>0</v>
      </c>
      <c r="P703" s="563">
        <f t="shared" si="73"/>
        <v>0</v>
      </c>
      <c r="Q703" s="10"/>
      <c r="S703" s="49">
        <f t="shared" si="74"/>
        <v>0</v>
      </c>
      <c r="T703" s="49">
        <f t="shared" si="75"/>
        <v>0</v>
      </c>
      <c r="U703" s="49">
        <f t="shared" si="76"/>
        <v>0</v>
      </c>
    </row>
    <row r="704" spans="1:21" x14ac:dyDescent="0.2">
      <c r="A704" s="94">
        <f t="shared" si="77"/>
        <v>689</v>
      </c>
      <c r="B704" s="202">
        <f t="shared" si="68"/>
        <v>0</v>
      </c>
      <c r="C704" s="110"/>
      <c r="D704" s="181"/>
      <c r="E704" s="181"/>
      <c r="F704" s="4"/>
      <c r="G704" s="60"/>
      <c r="H704" s="102"/>
      <c r="I704" s="414"/>
      <c r="J704" s="600"/>
      <c r="K704" s="434" t="str">
        <f t="shared" si="69"/>
        <v xml:space="preserve"> </v>
      </c>
      <c r="L704" s="435"/>
      <c r="M704" s="355">
        <f t="shared" si="70"/>
        <v>0</v>
      </c>
      <c r="N704" s="144">
        <f t="shared" si="71"/>
        <v>0</v>
      </c>
      <c r="O704" s="144">
        <f t="shared" si="72"/>
        <v>0</v>
      </c>
      <c r="P704" s="563">
        <f t="shared" si="73"/>
        <v>0</v>
      </c>
      <c r="Q704" s="10"/>
      <c r="S704" s="49">
        <f t="shared" si="74"/>
        <v>0</v>
      </c>
      <c r="T704" s="49">
        <f t="shared" si="75"/>
        <v>0</v>
      </c>
      <c r="U704" s="49">
        <f t="shared" si="76"/>
        <v>0</v>
      </c>
    </row>
    <row r="705" spans="1:21" x14ac:dyDescent="0.2">
      <c r="A705" s="94">
        <f t="shared" si="77"/>
        <v>690</v>
      </c>
      <c r="B705" s="202">
        <f t="shared" si="68"/>
        <v>0</v>
      </c>
      <c r="C705" s="110"/>
      <c r="D705" s="181"/>
      <c r="E705" s="181"/>
      <c r="F705" s="4"/>
      <c r="G705" s="60"/>
      <c r="H705" s="102"/>
      <c r="I705" s="414"/>
      <c r="J705" s="600"/>
      <c r="K705" s="434" t="str">
        <f t="shared" si="69"/>
        <v xml:space="preserve"> </v>
      </c>
      <c r="L705" s="435"/>
      <c r="M705" s="355">
        <f t="shared" si="70"/>
        <v>0</v>
      </c>
      <c r="N705" s="144">
        <f t="shared" si="71"/>
        <v>0</v>
      </c>
      <c r="O705" s="144">
        <f t="shared" si="72"/>
        <v>0</v>
      </c>
      <c r="P705" s="563">
        <f t="shared" si="73"/>
        <v>0</v>
      </c>
      <c r="Q705" s="10"/>
      <c r="S705" s="49">
        <f t="shared" si="74"/>
        <v>0</v>
      </c>
      <c r="T705" s="49">
        <f t="shared" si="75"/>
        <v>0</v>
      </c>
      <c r="U705" s="49">
        <f t="shared" si="76"/>
        <v>0</v>
      </c>
    </row>
    <row r="706" spans="1:21" x14ac:dyDescent="0.2">
      <c r="A706" s="94">
        <f t="shared" si="77"/>
        <v>691</v>
      </c>
      <c r="B706" s="202">
        <f t="shared" si="68"/>
        <v>0</v>
      </c>
      <c r="C706" s="110"/>
      <c r="D706" s="181"/>
      <c r="E706" s="181"/>
      <c r="F706" s="4"/>
      <c r="G706" s="60"/>
      <c r="H706" s="102"/>
      <c r="I706" s="414"/>
      <c r="J706" s="600"/>
      <c r="K706" s="434" t="str">
        <f t="shared" si="69"/>
        <v xml:space="preserve"> </v>
      </c>
      <c r="L706" s="435"/>
      <c r="M706" s="355">
        <f t="shared" si="70"/>
        <v>0</v>
      </c>
      <c r="N706" s="144">
        <f t="shared" si="71"/>
        <v>0</v>
      </c>
      <c r="O706" s="144">
        <f t="shared" si="72"/>
        <v>0</v>
      </c>
      <c r="P706" s="563">
        <f t="shared" si="73"/>
        <v>0</v>
      </c>
      <c r="Q706" s="10"/>
      <c r="S706" s="49">
        <f t="shared" si="74"/>
        <v>0</v>
      </c>
      <c r="T706" s="49">
        <f t="shared" si="75"/>
        <v>0</v>
      </c>
      <c r="U706" s="49">
        <f t="shared" si="76"/>
        <v>0</v>
      </c>
    </row>
    <row r="707" spans="1:21" x14ac:dyDescent="0.2">
      <c r="A707" s="94">
        <f t="shared" si="77"/>
        <v>692</v>
      </c>
      <c r="B707" s="202">
        <f t="shared" si="68"/>
        <v>0</v>
      </c>
      <c r="C707" s="110"/>
      <c r="D707" s="181"/>
      <c r="E707" s="181"/>
      <c r="F707" s="4"/>
      <c r="G707" s="60"/>
      <c r="H707" s="102"/>
      <c r="I707" s="414"/>
      <c r="J707" s="600"/>
      <c r="K707" s="434" t="str">
        <f t="shared" si="69"/>
        <v xml:space="preserve"> </v>
      </c>
      <c r="L707" s="435"/>
      <c r="M707" s="355">
        <f t="shared" si="70"/>
        <v>0</v>
      </c>
      <c r="N707" s="144">
        <f t="shared" si="71"/>
        <v>0</v>
      </c>
      <c r="O707" s="144">
        <f t="shared" si="72"/>
        <v>0</v>
      </c>
      <c r="P707" s="563">
        <f t="shared" si="73"/>
        <v>0</v>
      </c>
      <c r="Q707" s="10"/>
      <c r="S707" s="49">
        <f t="shared" si="74"/>
        <v>0</v>
      </c>
      <c r="T707" s="49">
        <f t="shared" si="75"/>
        <v>0</v>
      </c>
      <c r="U707" s="49">
        <f t="shared" si="76"/>
        <v>0</v>
      </c>
    </row>
    <row r="708" spans="1:21" x14ac:dyDescent="0.2">
      <c r="A708" s="94">
        <f t="shared" si="77"/>
        <v>693</v>
      </c>
      <c r="B708" s="202">
        <f t="shared" si="68"/>
        <v>0</v>
      </c>
      <c r="C708" s="110"/>
      <c r="D708" s="181"/>
      <c r="E708" s="181"/>
      <c r="F708" s="4"/>
      <c r="G708" s="60"/>
      <c r="H708" s="102"/>
      <c r="I708" s="414"/>
      <c r="J708" s="600"/>
      <c r="K708" s="434" t="str">
        <f t="shared" si="69"/>
        <v xml:space="preserve"> </v>
      </c>
      <c r="L708" s="435"/>
      <c r="M708" s="355">
        <f t="shared" si="70"/>
        <v>0</v>
      </c>
      <c r="N708" s="144">
        <f t="shared" si="71"/>
        <v>0</v>
      </c>
      <c r="O708" s="144">
        <f t="shared" si="72"/>
        <v>0</v>
      </c>
      <c r="P708" s="563">
        <f t="shared" si="73"/>
        <v>0</v>
      </c>
      <c r="Q708" s="10"/>
      <c r="S708" s="49">
        <f t="shared" si="74"/>
        <v>0</v>
      </c>
      <c r="T708" s="49">
        <f t="shared" si="75"/>
        <v>0</v>
      </c>
      <c r="U708" s="49">
        <f t="shared" si="76"/>
        <v>0</v>
      </c>
    </row>
    <row r="709" spans="1:21" x14ac:dyDescent="0.2">
      <c r="A709" s="94">
        <f t="shared" si="77"/>
        <v>694</v>
      </c>
      <c r="B709" s="202">
        <f t="shared" si="68"/>
        <v>0</v>
      </c>
      <c r="C709" s="110"/>
      <c r="D709" s="181"/>
      <c r="E709" s="181"/>
      <c r="F709" s="4"/>
      <c r="G709" s="60"/>
      <c r="H709" s="102"/>
      <c r="I709" s="414"/>
      <c r="J709" s="600"/>
      <c r="K709" s="434" t="str">
        <f t="shared" si="69"/>
        <v xml:space="preserve"> </v>
      </c>
      <c r="L709" s="435"/>
      <c r="M709" s="355">
        <f t="shared" si="70"/>
        <v>0</v>
      </c>
      <c r="N709" s="144">
        <f t="shared" si="71"/>
        <v>0</v>
      </c>
      <c r="O709" s="144">
        <f t="shared" si="72"/>
        <v>0</v>
      </c>
      <c r="P709" s="563">
        <f t="shared" si="73"/>
        <v>0</v>
      </c>
      <c r="Q709" s="10"/>
      <c r="S709" s="49">
        <f t="shared" si="74"/>
        <v>0</v>
      </c>
      <c r="T709" s="49">
        <f t="shared" si="75"/>
        <v>0</v>
      </c>
      <c r="U709" s="49">
        <f t="shared" si="76"/>
        <v>0</v>
      </c>
    </row>
    <row r="710" spans="1:21" x14ac:dyDescent="0.2">
      <c r="A710" s="94">
        <f t="shared" si="77"/>
        <v>695</v>
      </c>
      <c r="B710" s="202">
        <f t="shared" si="68"/>
        <v>0</v>
      </c>
      <c r="C710" s="110"/>
      <c r="D710" s="181"/>
      <c r="E710" s="181"/>
      <c r="F710" s="4"/>
      <c r="G710" s="60"/>
      <c r="H710" s="102"/>
      <c r="I710" s="414"/>
      <c r="J710" s="600"/>
      <c r="K710" s="434" t="str">
        <f t="shared" si="69"/>
        <v xml:space="preserve"> </v>
      </c>
      <c r="L710" s="435"/>
      <c r="M710" s="355">
        <f t="shared" si="70"/>
        <v>0</v>
      </c>
      <c r="N710" s="144">
        <f t="shared" si="71"/>
        <v>0</v>
      </c>
      <c r="O710" s="144">
        <f t="shared" si="72"/>
        <v>0</v>
      </c>
      <c r="P710" s="563">
        <f t="shared" si="73"/>
        <v>0</v>
      </c>
      <c r="Q710" s="10"/>
      <c r="S710" s="49">
        <f t="shared" si="74"/>
        <v>0</v>
      </c>
      <c r="T710" s="49">
        <f t="shared" si="75"/>
        <v>0</v>
      </c>
      <c r="U710" s="49">
        <f t="shared" si="76"/>
        <v>0</v>
      </c>
    </row>
    <row r="711" spans="1:21" x14ac:dyDescent="0.2">
      <c r="A711" s="94">
        <f t="shared" si="77"/>
        <v>696</v>
      </c>
      <c r="B711" s="202">
        <f t="shared" si="68"/>
        <v>0</v>
      </c>
      <c r="C711" s="110"/>
      <c r="D711" s="181"/>
      <c r="E711" s="181"/>
      <c r="F711" s="4"/>
      <c r="G711" s="60"/>
      <c r="H711" s="102"/>
      <c r="I711" s="414"/>
      <c r="J711" s="600"/>
      <c r="K711" s="434" t="str">
        <f t="shared" si="69"/>
        <v xml:space="preserve"> </v>
      </c>
      <c r="L711" s="435"/>
      <c r="M711" s="355">
        <f t="shared" si="70"/>
        <v>0</v>
      </c>
      <c r="N711" s="144">
        <f t="shared" si="71"/>
        <v>0</v>
      </c>
      <c r="O711" s="144">
        <f t="shared" si="72"/>
        <v>0</v>
      </c>
      <c r="P711" s="563">
        <f t="shared" si="73"/>
        <v>0</v>
      </c>
      <c r="Q711" s="10"/>
      <c r="S711" s="49">
        <f t="shared" si="74"/>
        <v>0</v>
      </c>
      <c r="T711" s="49">
        <f t="shared" si="75"/>
        <v>0</v>
      </c>
      <c r="U711" s="49">
        <f t="shared" si="76"/>
        <v>0</v>
      </c>
    </row>
    <row r="712" spans="1:21" x14ac:dyDescent="0.2">
      <c r="A712" s="94">
        <f t="shared" si="77"/>
        <v>697</v>
      </c>
      <c r="B712" s="202">
        <f t="shared" si="68"/>
        <v>0</v>
      </c>
      <c r="C712" s="110"/>
      <c r="D712" s="181"/>
      <c r="E712" s="181"/>
      <c r="F712" s="4"/>
      <c r="G712" s="60"/>
      <c r="H712" s="102"/>
      <c r="I712" s="414"/>
      <c r="J712" s="600"/>
      <c r="K712" s="434" t="str">
        <f t="shared" si="69"/>
        <v xml:space="preserve"> </v>
      </c>
      <c r="L712" s="435"/>
      <c r="M712" s="355">
        <f t="shared" si="70"/>
        <v>0</v>
      </c>
      <c r="N712" s="144">
        <f t="shared" si="71"/>
        <v>0</v>
      </c>
      <c r="O712" s="144">
        <f t="shared" si="72"/>
        <v>0</v>
      </c>
      <c r="P712" s="563">
        <f t="shared" si="73"/>
        <v>0</v>
      </c>
      <c r="Q712" s="10"/>
      <c r="S712" s="49">
        <f t="shared" si="74"/>
        <v>0</v>
      </c>
      <c r="T712" s="49">
        <f t="shared" si="75"/>
        <v>0</v>
      </c>
      <c r="U712" s="49">
        <f t="shared" si="76"/>
        <v>0</v>
      </c>
    </row>
    <row r="713" spans="1:21" x14ac:dyDescent="0.2">
      <c r="A713" s="94">
        <f t="shared" si="77"/>
        <v>698</v>
      </c>
      <c r="B713" s="202">
        <f t="shared" si="68"/>
        <v>0</v>
      </c>
      <c r="C713" s="110"/>
      <c r="D713" s="181"/>
      <c r="E713" s="181"/>
      <c r="F713" s="4"/>
      <c r="G713" s="60"/>
      <c r="H713" s="102"/>
      <c r="I713" s="414"/>
      <c r="J713" s="600"/>
      <c r="K713" s="434" t="str">
        <f t="shared" si="69"/>
        <v xml:space="preserve"> </v>
      </c>
      <c r="L713" s="435"/>
      <c r="M713" s="355">
        <f t="shared" si="70"/>
        <v>0</v>
      </c>
      <c r="N713" s="144">
        <f t="shared" si="71"/>
        <v>0</v>
      </c>
      <c r="O713" s="144">
        <f t="shared" si="72"/>
        <v>0</v>
      </c>
      <c r="P713" s="563">
        <f t="shared" si="73"/>
        <v>0</v>
      </c>
      <c r="Q713" s="10"/>
      <c r="S713" s="49">
        <f t="shared" si="74"/>
        <v>0</v>
      </c>
      <c r="T713" s="49">
        <f t="shared" si="75"/>
        <v>0</v>
      </c>
      <c r="U713" s="49">
        <f t="shared" si="76"/>
        <v>0</v>
      </c>
    </row>
    <row r="714" spans="1:21" x14ac:dyDescent="0.2">
      <c r="A714" s="94">
        <f t="shared" si="77"/>
        <v>699</v>
      </c>
      <c r="B714" s="202">
        <f t="shared" si="68"/>
        <v>0</v>
      </c>
      <c r="C714" s="110"/>
      <c r="D714" s="181"/>
      <c r="E714" s="181"/>
      <c r="F714" s="4"/>
      <c r="G714" s="60"/>
      <c r="H714" s="102"/>
      <c r="I714" s="414"/>
      <c r="J714" s="600"/>
      <c r="K714" s="434" t="str">
        <f t="shared" si="69"/>
        <v xml:space="preserve"> </v>
      </c>
      <c r="L714" s="435"/>
      <c r="M714" s="355">
        <f t="shared" si="70"/>
        <v>0</v>
      </c>
      <c r="N714" s="144">
        <f t="shared" si="71"/>
        <v>0</v>
      </c>
      <c r="O714" s="144">
        <f t="shared" si="72"/>
        <v>0</v>
      </c>
      <c r="P714" s="563">
        <f t="shared" si="73"/>
        <v>0</v>
      </c>
      <c r="Q714" s="10"/>
      <c r="S714" s="49">
        <f t="shared" si="74"/>
        <v>0</v>
      </c>
      <c r="T714" s="49">
        <f t="shared" si="75"/>
        <v>0</v>
      </c>
      <c r="U714" s="49">
        <f t="shared" si="76"/>
        <v>0</v>
      </c>
    </row>
    <row r="715" spans="1:21" x14ac:dyDescent="0.2">
      <c r="A715" s="94">
        <f t="shared" si="77"/>
        <v>700</v>
      </c>
      <c r="B715" s="202">
        <f t="shared" si="68"/>
        <v>0</v>
      </c>
      <c r="C715" s="110"/>
      <c r="D715" s="181"/>
      <c r="E715" s="181"/>
      <c r="F715" s="4"/>
      <c r="G715" s="60"/>
      <c r="H715" s="102"/>
      <c r="I715" s="414"/>
      <c r="J715" s="600"/>
      <c r="K715" s="434" t="str">
        <f t="shared" si="69"/>
        <v xml:space="preserve"> </v>
      </c>
      <c r="L715" s="435"/>
      <c r="M715" s="355">
        <f t="shared" si="70"/>
        <v>0</v>
      </c>
      <c r="N715" s="144">
        <f t="shared" si="71"/>
        <v>0</v>
      </c>
      <c r="O715" s="144">
        <f t="shared" si="72"/>
        <v>0</v>
      </c>
      <c r="P715" s="563">
        <f t="shared" si="73"/>
        <v>0</v>
      </c>
      <c r="Q715" s="10"/>
      <c r="S715" s="49">
        <f t="shared" si="74"/>
        <v>0</v>
      </c>
      <c r="T715" s="49">
        <f t="shared" si="75"/>
        <v>0</v>
      </c>
      <c r="U715" s="49">
        <f t="shared" si="76"/>
        <v>0</v>
      </c>
    </row>
    <row r="716" spans="1:21" x14ac:dyDescent="0.2">
      <c r="A716" s="94">
        <f t="shared" si="77"/>
        <v>701</v>
      </c>
      <c r="B716" s="202">
        <f t="shared" si="68"/>
        <v>0</v>
      </c>
      <c r="C716" s="110"/>
      <c r="D716" s="181"/>
      <c r="E716" s="181"/>
      <c r="F716" s="4"/>
      <c r="G716" s="60"/>
      <c r="H716" s="102"/>
      <c r="I716" s="414"/>
      <c r="J716" s="600"/>
      <c r="K716" s="434" t="str">
        <f t="shared" si="69"/>
        <v xml:space="preserve"> </v>
      </c>
      <c r="L716" s="435"/>
      <c r="M716" s="355">
        <f t="shared" si="70"/>
        <v>0</v>
      </c>
      <c r="N716" s="144">
        <f t="shared" si="71"/>
        <v>0</v>
      </c>
      <c r="O716" s="144">
        <f t="shared" si="72"/>
        <v>0</v>
      </c>
      <c r="P716" s="563">
        <f t="shared" si="73"/>
        <v>0</v>
      </c>
      <c r="Q716" s="10"/>
      <c r="S716" s="49">
        <f t="shared" si="74"/>
        <v>0</v>
      </c>
      <c r="T716" s="49">
        <f t="shared" si="75"/>
        <v>0</v>
      </c>
      <c r="U716" s="49">
        <f t="shared" si="76"/>
        <v>0</v>
      </c>
    </row>
    <row r="717" spans="1:21" x14ac:dyDescent="0.2">
      <c r="A717" s="94">
        <f t="shared" si="77"/>
        <v>702</v>
      </c>
      <c r="B717" s="202">
        <f t="shared" si="68"/>
        <v>0</v>
      </c>
      <c r="C717" s="110"/>
      <c r="D717" s="181"/>
      <c r="E717" s="181"/>
      <c r="F717" s="4"/>
      <c r="G717" s="60"/>
      <c r="H717" s="102"/>
      <c r="I717" s="414"/>
      <c r="J717" s="600"/>
      <c r="K717" s="434" t="str">
        <f t="shared" si="69"/>
        <v xml:space="preserve"> </v>
      </c>
      <c r="L717" s="435"/>
      <c r="M717" s="355">
        <f t="shared" si="70"/>
        <v>0</v>
      </c>
      <c r="N717" s="144">
        <f t="shared" si="71"/>
        <v>0</v>
      </c>
      <c r="O717" s="144">
        <f t="shared" si="72"/>
        <v>0</v>
      </c>
      <c r="P717" s="563">
        <f t="shared" si="73"/>
        <v>0</v>
      </c>
      <c r="Q717" s="10"/>
      <c r="S717" s="49">
        <f t="shared" si="74"/>
        <v>0</v>
      </c>
      <c r="T717" s="49">
        <f t="shared" si="75"/>
        <v>0</v>
      </c>
      <c r="U717" s="49">
        <f t="shared" si="76"/>
        <v>0</v>
      </c>
    </row>
    <row r="718" spans="1:21" x14ac:dyDescent="0.2">
      <c r="A718" s="94">
        <f t="shared" si="77"/>
        <v>703</v>
      </c>
      <c r="B718" s="202">
        <f t="shared" si="68"/>
        <v>0</v>
      </c>
      <c r="C718" s="110"/>
      <c r="D718" s="181"/>
      <c r="E718" s="181"/>
      <c r="F718" s="4"/>
      <c r="G718" s="60"/>
      <c r="H718" s="102"/>
      <c r="I718" s="414"/>
      <c r="J718" s="600"/>
      <c r="K718" s="434" t="str">
        <f t="shared" si="69"/>
        <v xml:space="preserve"> </v>
      </c>
      <c r="L718" s="435"/>
      <c r="M718" s="355">
        <f t="shared" si="70"/>
        <v>0</v>
      </c>
      <c r="N718" s="144">
        <f t="shared" si="71"/>
        <v>0</v>
      </c>
      <c r="O718" s="144">
        <f t="shared" si="72"/>
        <v>0</v>
      </c>
      <c r="P718" s="563">
        <f t="shared" si="73"/>
        <v>0</v>
      </c>
      <c r="Q718" s="10"/>
      <c r="S718" s="49">
        <f t="shared" si="74"/>
        <v>0</v>
      </c>
      <c r="T718" s="49">
        <f t="shared" si="75"/>
        <v>0</v>
      </c>
      <c r="U718" s="49">
        <f t="shared" si="76"/>
        <v>0</v>
      </c>
    </row>
    <row r="719" spans="1:21" x14ac:dyDescent="0.2">
      <c r="A719" s="94">
        <f t="shared" si="77"/>
        <v>704</v>
      </c>
      <c r="B719" s="202">
        <f t="shared" si="68"/>
        <v>0</v>
      </c>
      <c r="C719" s="110"/>
      <c r="D719" s="181"/>
      <c r="E719" s="181"/>
      <c r="F719" s="4"/>
      <c r="G719" s="60"/>
      <c r="H719" s="102"/>
      <c r="I719" s="414"/>
      <c r="J719" s="600"/>
      <c r="K719" s="434" t="str">
        <f t="shared" si="69"/>
        <v xml:space="preserve"> </v>
      </c>
      <c r="L719" s="435"/>
      <c r="M719" s="355">
        <f t="shared" si="70"/>
        <v>0</v>
      </c>
      <c r="N719" s="144">
        <f t="shared" si="71"/>
        <v>0</v>
      </c>
      <c r="O719" s="144">
        <f t="shared" si="72"/>
        <v>0</v>
      </c>
      <c r="P719" s="563">
        <f t="shared" si="73"/>
        <v>0</v>
      </c>
      <c r="Q719" s="10"/>
      <c r="S719" s="49">
        <f t="shared" si="74"/>
        <v>0</v>
      </c>
      <c r="T719" s="49">
        <f t="shared" si="75"/>
        <v>0</v>
      </c>
      <c r="U719" s="49">
        <f t="shared" si="76"/>
        <v>0</v>
      </c>
    </row>
    <row r="720" spans="1:21" x14ac:dyDescent="0.2">
      <c r="A720" s="94">
        <f t="shared" si="77"/>
        <v>705</v>
      </c>
      <c r="B720" s="202">
        <f t="shared" si="68"/>
        <v>0</v>
      </c>
      <c r="C720" s="110"/>
      <c r="D720" s="181"/>
      <c r="E720" s="181"/>
      <c r="F720" s="4"/>
      <c r="G720" s="60"/>
      <c r="H720" s="102"/>
      <c r="I720" s="414"/>
      <c r="J720" s="600"/>
      <c r="K720" s="434" t="str">
        <f t="shared" si="69"/>
        <v xml:space="preserve"> </v>
      </c>
      <c r="L720" s="435"/>
      <c r="M720" s="355">
        <f t="shared" si="70"/>
        <v>0</v>
      </c>
      <c r="N720" s="144">
        <f t="shared" si="71"/>
        <v>0</v>
      </c>
      <c r="O720" s="144">
        <f t="shared" si="72"/>
        <v>0</v>
      </c>
      <c r="P720" s="563">
        <f t="shared" si="73"/>
        <v>0</v>
      </c>
      <c r="Q720" s="10"/>
      <c r="S720" s="49">
        <f t="shared" si="74"/>
        <v>0</v>
      </c>
      <c r="T720" s="49">
        <f t="shared" si="75"/>
        <v>0</v>
      </c>
      <c r="U720" s="49">
        <f t="shared" si="76"/>
        <v>0</v>
      </c>
    </row>
    <row r="721" spans="1:21" x14ac:dyDescent="0.2">
      <c r="A721" s="94">
        <f t="shared" si="77"/>
        <v>706</v>
      </c>
      <c r="B721" s="202">
        <f t="shared" si="68"/>
        <v>0</v>
      </c>
      <c r="C721" s="110"/>
      <c r="D721" s="181"/>
      <c r="E721" s="181"/>
      <c r="F721" s="4"/>
      <c r="G721" s="60"/>
      <c r="H721" s="102"/>
      <c r="I721" s="414"/>
      <c r="J721" s="600"/>
      <c r="K721" s="434" t="str">
        <f t="shared" si="69"/>
        <v xml:space="preserve"> </v>
      </c>
      <c r="L721" s="435"/>
      <c r="M721" s="355">
        <f t="shared" si="70"/>
        <v>0</v>
      </c>
      <c r="N721" s="144">
        <f t="shared" si="71"/>
        <v>0</v>
      </c>
      <c r="O721" s="144">
        <f t="shared" si="72"/>
        <v>0</v>
      </c>
      <c r="P721" s="563">
        <f t="shared" si="73"/>
        <v>0</v>
      </c>
      <c r="Q721" s="10"/>
      <c r="S721" s="49">
        <f t="shared" si="74"/>
        <v>0</v>
      </c>
      <c r="T721" s="49">
        <f t="shared" si="75"/>
        <v>0</v>
      </c>
      <c r="U721" s="49">
        <f t="shared" si="76"/>
        <v>0</v>
      </c>
    </row>
    <row r="722" spans="1:21" x14ac:dyDescent="0.2">
      <c r="A722" s="94">
        <f t="shared" si="77"/>
        <v>707</v>
      </c>
      <c r="B722" s="202">
        <f t="shared" si="68"/>
        <v>0</v>
      </c>
      <c r="C722" s="110"/>
      <c r="D722" s="181"/>
      <c r="E722" s="181"/>
      <c r="F722" s="4"/>
      <c r="G722" s="60"/>
      <c r="H722" s="102"/>
      <c r="I722" s="414"/>
      <c r="J722" s="600"/>
      <c r="K722" s="434" t="str">
        <f t="shared" si="69"/>
        <v xml:space="preserve"> </v>
      </c>
      <c r="L722" s="435"/>
      <c r="M722" s="355">
        <f t="shared" si="70"/>
        <v>0</v>
      </c>
      <c r="N722" s="144">
        <f t="shared" si="71"/>
        <v>0</v>
      </c>
      <c r="O722" s="144">
        <f t="shared" si="72"/>
        <v>0</v>
      </c>
      <c r="P722" s="563">
        <f t="shared" si="73"/>
        <v>0</v>
      </c>
      <c r="Q722" s="10"/>
      <c r="S722" s="49">
        <f t="shared" si="74"/>
        <v>0</v>
      </c>
      <c r="T722" s="49">
        <f t="shared" si="75"/>
        <v>0</v>
      </c>
      <c r="U722" s="49">
        <f t="shared" si="76"/>
        <v>0</v>
      </c>
    </row>
    <row r="723" spans="1:21" x14ac:dyDescent="0.2">
      <c r="A723" s="94">
        <f t="shared" si="77"/>
        <v>708</v>
      </c>
      <c r="B723" s="202">
        <f t="shared" si="68"/>
        <v>0</v>
      </c>
      <c r="C723" s="110"/>
      <c r="D723" s="181"/>
      <c r="E723" s="181"/>
      <c r="F723" s="4"/>
      <c r="G723" s="60"/>
      <c r="H723" s="102"/>
      <c r="I723" s="414"/>
      <c r="J723" s="600"/>
      <c r="K723" s="434" t="str">
        <f t="shared" si="69"/>
        <v xml:space="preserve"> </v>
      </c>
      <c r="L723" s="435"/>
      <c r="M723" s="355">
        <f t="shared" si="70"/>
        <v>0</v>
      </c>
      <c r="N723" s="144">
        <f t="shared" si="71"/>
        <v>0</v>
      </c>
      <c r="O723" s="144">
        <f t="shared" si="72"/>
        <v>0</v>
      </c>
      <c r="P723" s="563">
        <f t="shared" si="73"/>
        <v>0</v>
      </c>
      <c r="Q723" s="10"/>
      <c r="S723" s="49">
        <f t="shared" si="74"/>
        <v>0</v>
      </c>
      <c r="T723" s="49">
        <f t="shared" si="75"/>
        <v>0</v>
      </c>
      <c r="U723" s="49">
        <f t="shared" si="76"/>
        <v>0</v>
      </c>
    </row>
    <row r="724" spans="1:21" x14ac:dyDescent="0.2">
      <c r="A724" s="94">
        <f t="shared" si="77"/>
        <v>709</v>
      </c>
      <c r="B724" s="202">
        <f t="shared" si="68"/>
        <v>0</v>
      </c>
      <c r="C724" s="110"/>
      <c r="D724" s="181"/>
      <c r="E724" s="181"/>
      <c r="F724" s="4"/>
      <c r="G724" s="60"/>
      <c r="H724" s="102"/>
      <c r="I724" s="414"/>
      <c r="J724" s="600"/>
      <c r="K724" s="434" t="str">
        <f t="shared" si="69"/>
        <v xml:space="preserve"> </v>
      </c>
      <c r="L724" s="435"/>
      <c r="M724" s="355">
        <f t="shared" si="70"/>
        <v>0</v>
      </c>
      <c r="N724" s="144">
        <f t="shared" si="71"/>
        <v>0</v>
      </c>
      <c r="O724" s="144">
        <f t="shared" si="72"/>
        <v>0</v>
      </c>
      <c r="P724" s="563">
        <f t="shared" si="73"/>
        <v>0</v>
      </c>
      <c r="Q724" s="10"/>
      <c r="S724" s="49">
        <f t="shared" si="74"/>
        <v>0</v>
      </c>
      <c r="T724" s="49">
        <f t="shared" si="75"/>
        <v>0</v>
      </c>
      <c r="U724" s="49">
        <f t="shared" si="76"/>
        <v>0</v>
      </c>
    </row>
    <row r="725" spans="1:21" x14ac:dyDescent="0.2">
      <c r="A725" s="94">
        <f t="shared" si="77"/>
        <v>710</v>
      </c>
      <c r="B725" s="202">
        <f t="shared" si="68"/>
        <v>0</v>
      </c>
      <c r="C725" s="110"/>
      <c r="D725" s="181"/>
      <c r="E725" s="181"/>
      <c r="F725" s="4"/>
      <c r="G725" s="60"/>
      <c r="H725" s="102"/>
      <c r="I725" s="414"/>
      <c r="J725" s="600"/>
      <c r="K725" s="434" t="str">
        <f t="shared" si="69"/>
        <v xml:space="preserve"> </v>
      </c>
      <c r="L725" s="435"/>
      <c r="M725" s="355">
        <f t="shared" si="70"/>
        <v>0</v>
      </c>
      <c r="N725" s="144">
        <f t="shared" si="71"/>
        <v>0</v>
      </c>
      <c r="O725" s="144">
        <f t="shared" si="72"/>
        <v>0</v>
      </c>
      <c r="P725" s="563">
        <f t="shared" si="73"/>
        <v>0</v>
      </c>
      <c r="Q725" s="10"/>
      <c r="S725" s="49">
        <f t="shared" si="74"/>
        <v>0</v>
      </c>
      <c r="T725" s="49">
        <f t="shared" si="75"/>
        <v>0</v>
      </c>
      <c r="U725" s="49">
        <f t="shared" si="76"/>
        <v>0</v>
      </c>
    </row>
    <row r="726" spans="1:21" x14ac:dyDescent="0.2">
      <c r="A726" s="94">
        <f t="shared" si="77"/>
        <v>711</v>
      </c>
      <c r="B726" s="202">
        <f t="shared" si="68"/>
        <v>0</v>
      </c>
      <c r="C726" s="110"/>
      <c r="D726" s="181"/>
      <c r="E726" s="181"/>
      <c r="F726" s="4"/>
      <c r="G726" s="60"/>
      <c r="H726" s="102"/>
      <c r="I726" s="414"/>
      <c r="J726" s="600"/>
      <c r="K726" s="434" t="str">
        <f t="shared" si="69"/>
        <v xml:space="preserve"> </v>
      </c>
      <c r="L726" s="435"/>
      <c r="M726" s="355">
        <f t="shared" si="70"/>
        <v>0</v>
      </c>
      <c r="N726" s="144">
        <f t="shared" si="71"/>
        <v>0</v>
      </c>
      <c r="O726" s="144">
        <f t="shared" si="72"/>
        <v>0</v>
      </c>
      <c r="P726" s="563">
        <f t="shared" si="73"/>
        <v>0</v>
      </c>
      <c r="Q726" s="10"/>
      <c r="S726" s="49">
        <f t="shared" si="74"/>
        <v>0</v>
      </c>
      <c r="T726" s="49">
        <f t="shared" si="75"/>
        <v>0</v>
      </c>
      <c r="U726" s="49">
        <f t="shared" si="76"/>
        <v>0</v>
      </c>
    </row>
    <row r="727" spans="1:21" x14ac:dyDescent="0.2">
      <c r="A727" s="94">
        <f t="shared" si="77"/>
        <v>712</v>
      </c>
      <c r="B727" s="202">
        <f t="shared" si="68"/>
        <v>0</v>
      </c>
      <c r="C727" s="110"/>
      <c r="D727" s="181"/>
      <c r="E727" s="181"/>
      <c r="F727" s="4"/>
      <c r="G727" s="60"/>
      <c r="H727" s="102"/>
      <c r="I727" s="414"/>
      <c r="J727" s="600"/>
      <c r="K727" s="434" t="str">
        <f t="shared" si="69"/>
        <v xml:space="preserve"> </v>
      </c>
      <c r="L727" s="435"/>
      <c r="M727" s="355">
        <f t="shared" si="70"/>
        <v>0</v>
      </c>
      <c r="N727" s="144">
        <f t="shared" si="71"/>
        <v>0</v>
      </c>
      <c r="O727" s="144">
        <f t="shared" si="72"/>
        <v>0</v>
      </c>
      <c r="P727" s="563">
        <f t="shared" si="73"/>
        <v>0</v>
      </c>
      <c r="Q727" s="10"/>
      <c r="S727" s="49">
        <f t="shared" si="74"/>
        <v>0</v>
      </c>
      <c r="T727" s="49">
        <f t="shared" si="75"/>
        <v>0</v>
      </c>
      <c r="U727" s="49">
        <f t="shared" si="76"/>
        <v>0</v>
      </c>
    </row>
    <row r="728" spans="1:21" x14ac:dyDescent="0.2">
      <c r="A728" s="94">
        <f t="shared" si="77"/>
        <v>713</v>
      </c>
      <c r="B728" s="202">
        <f t="shared" si="68"/>
        <v>0</v>
      </c>
      <c r="C728" s="110"/>
      <c r="D728" s="181"/>
      <c r="E728" s="181"/>
      <c r="F728" s="4"/>
      <c r="G728" s="60"/>
      <c r="H728" s="102"/>
      <c r="I728" s="414"/>
      <c r="J728" s="600"/>
      <c r="K728" s="434" t="str">
        <f t="shared" si="69"/>
        <v xml:space="preserve"> </v>
      </c>
      <c r="L728" s="435"/>
      <c r="M728" s="355">
        <f t="shared" si="70"/>
        <v>0</v>
      </c>
      <c r="N728" s="144">
        <f t="shared" si="71"/>
        <v>0</v>
      </c>
      <c r="O728" s="144">
        <f t="shared" si="72"/>
        <v>0</v>
      </c>
      <c r="P728" s="563">
        <f t="shared" si="73"/>
        <v>0</v>
      </c>
      <c r="Q728" s="10"/>
      <c r="S728" s="49">
        <f t="shared" si="74"/>
        <v>0</v>
      </c>
      <c r="T728" s="49">
        <f t="shared" si="75"/>
        <v>0</v>
      </c>
      <c r="U728" s="49">
        <f t="shared" si="76"/>
        <v>0</v>
      </c>
    </row>
    <row r="729" spans="1:21" x14ac:dyDescent="0.2">
      <c r="A729" s="94">
        <f t="shared" si="77"/>
        <v>714</v>
      </c>
      <c r="B729" s="202">
        <f t="shared" si="68"/>
        <v>0</v>
      </c>
      <c r="C729" s="110"/>
      <c r="D729" s="181"/>
      <c r="E729" s="181"/>
      <c r="F729" s="4"/>
      <c r="G729" s="60"/>
      <c r="H729" s="102"/>
      <c r="I729" s="414"/>
      <c r="J729" s="600"/>
      <c r="K729" s="434" t="str">
        <f t="shared" si="69"/>
        <v xml:space="preserve"> </v>
      </c>
      <c r="L729" s="435"/>
      <c r="M729" s="355">
        <f t="shared" si="70"/>
        <v>0</v>
      </c>
      <c r="N729" s="144">
        <f t="shared" si="71"/>
        <v>0</v>
      </c>
      <c r="O729" s="144">
        <f t="shared" si="72"/>
        <v>0</v>
      </c>
      <c r="P729" s="563">
        <f t="shared" si="73"/>
        <v>0</v>
      </c>
      <c r="Q729" s="10"/>
      <c r="S729" s="49">
        <f t="shared" si="74"/>
        <v>0</v>
      </c>
      <c r="T729" s="49">
        <f t="shared" si="75"/>
        <v>0</v>
      </c>
      <c r="U729" s="49">
        <f t="shared" si="76"/>
        <v>0</v>
      </c>
    </row>
    <row r="730" spans="1:21" x14ac:dyDescent="0.2">
      <c r="A730" s="94">
        <f t="shared" si="77"/>
        <v>715</v>
      </c>
      <c r="B730" s="202">
        <f t="shared" si="68"/>
        <v>0</v>
      </c>
      <c r="C730" s="110"/>
      <c r="D730" s="181"/>
      <c r="E730" s="181"/>
      <c r="F730" s="4"/>
      <c r="G730" s="60"/>
      <c r="H730" s="102"/>
      <c r="I730" s="414"/>
      <c r="J730" s="600"/>
      <c r="K730" s="434" t="str">
        <f t="shared" si="69"/>
        <v xml:space="preserve"> </v>
      </c>
      <c r="L730" s="435"/>
      <c r="M730" s="355">
        <f t="shared" si="70"/>
        <v>0</v>
      </c>
      <c r="N730" s="144">
        <f t="shared" si="71"/>
        <v>0</v>
      </c>
      <c r="O730" s="144">
        <f t="shared" si="72"/>
        <v>0</v>
      </c>
      <c r="P730" s="563">
        <f t="shared" si="73"/>
        <v>0</v>
      </c>
      <c r="Q730" s="10"/>
      <c r="S730" s="49">
        <f t="shared" si="74"/>
        <v>0</v>
      </c>
      <c r="T730" s="49">
        <f t="shared" si="75"/>
        <v>0</v>
      </c>
      <c r="U730" s="49">
        <f t="shared" si="76"/>
        <v>0</v>
      </c>
    </row>
    <row r="731" spans="1:21" x14ac:dyDescent="0.2">
      <c r="A731" s="94">
        <f t="shared" si="77"/>
        <v>716</v>
      </c>
      <c r="B731" s="202">
        <f t="shared" si="68"/>
        <v>0</v>
      </c>
      <c r="C731" s="110"/>
      <c r="D731" s="181"/>
      <c r="E731" s="181"/>
      <c r="F731" s="4"/>
      <c r="G731" s="60"/>
      <c r="H731" s="102"/>
      <c r="I731" s="414"/>
      <c r="J731" s="600"/>
      <c r="K731" s="434" t="str">
        <f t="shared" si="69"/>
        <v xml:space="preserve"> </v>
      </c>
      <c r="L731" s="435"/>
      <c r="M731" s="355">
        <f t="shared" si="70"/>
        <v>0</v>
      </c>
      <c r="N731" s="144">
        <f t="shared" si="71"/>
        <v>0</v>
      </c>
      <c r="O731" s="144">
        <f t="shared" si="72"/>
        <v>0</v>
      </c>
      <c r="P731" s="563">
        <f t="shared" si="73"/>
        <v>0</v>
      </c>
      <c r="Q731" s="10"/>
      <c r="S731" s="49">
        <f t="shared" si="74"/>
        <v>0</v>
      </c>
      <c r="T731" s="49">
        <f t="shared" si="75"/>
        <v>0</v>
      </c>
      <c r="U731" s="49">
        <f t="shared" si="76"/>
        <v>0</v>
      </c>
    </row>
    <row r="732" spans="1:21" x14ac:dyDescent="0.2">
      <c r="A732" s="94">
        <f t="shared" si="77"/>
        <v>717</v>
      </c>
      <c r="B732" s="202">
        <f t="shared" si="68"/>
        <v>0</v>
      </c>
      <c r="C732" s="110"/>
      <c r="D732" s="181"/>
      <c r="E732" s="181"/>
      <c r="F732" s="4"/>
      <c r="G732" s="60"/>
      <c r="H732" s="102"/>
      <c r="I732" s="414"/>
      <c r="J732" s="600"/>
      <c r="K732" s="434" t="str">
        <f t="shared" si="69"/>
        <v xml:space="preserve"> </v>
      </c>
      <c r="L732" s="435"/>
      <c r="M732" s="355">
        <f t="shared" si="70"/>
        <v>0</v>
      </c>
      <c r="N732" s="144">
        <f t="shared" si="71"/>
        <v>0</v>
      </c>
      <c r="O732" s="144">
        <f t="shared" si="72"/>
        <v>0</v>
      </c>
      <c r="P732" s="563">
        <f t="shared" si="73"/>
        <v>0</v>
      </c>
      <c r="Q732" s="10"/>
      <c r="S732" s="49">
        <f t="shared" si="74"/>
        <v>0</v>
      </c>
      <c r="T732" s="49">
        <f t="shared" si="75"/>
        <v>0</v>
      </c>
      <c r="U732" s="49">
        <f t="shared" si="76"/>
        <v>0</v>
      </c>
    </row>
    <row r="733" spans="1:21" x14ac:dyDescent="0.2">
      <c r="A733" s="94">
        <f t="shared" si="77"/>
        <v>718</v>
      </c>
      <c r="B733" s="202">
        <f t="shared" si="68"/>
        <v>0</v>
      </c>
      <c r="C733" s="110"/>
      <c r="D733" s="181"/>
      <c r="E733" s="181"/>
      <c r="F733" s="4"/>
      <c r="G733" s="60"/>
      <c r="H733" s="102"/>
      <c r="I733" s="414"/>
      <c r="J733" s="600"/>
      <c r="K733" s="434" t="str">
        <f t="shared" si="69"/>
        <v xml:space="preserve"> </v>
      </c>
      <c r="L733" s="435"/>
      <c r="M733" s="355">
        <f t="shared" si="70"/>
        <v>0</v>
      </c>
      <c r="N733" s="144">
        <f t="shared" si="71"/>
        <v>0</v>
      </c>
      <c r="O733" s="144">
        <f t="shared" si="72"/>
        <v>0</v>
      </c>
      <c r="P733" s="563">
        <f t="shared" si="73"/>
        <v>0</v>
      </c>
      <c r="Q733" s="10"/>
      <c r="S733" s="49">
        <f t="shared" si="74"/>
        <v>0</v>
      </c>
      <c r="T733" s="49">
        <f t="shared" si="75"/>
        <v>0</v>
      </c>
      <c r="U733" s="49">
        <f t="shared" si="76"/>
        <v>0</v>
      </c>
    </row>
    <row r="734" spans="1:21" x14ac:dyDescent="0.2">
      <c r="A734" s="94">
        <f t="shared" si="77"/>
        <v>719</v>
      </c>
      <c r="B734" s="202">
        <f t="shared" si="68"/>
        <v>0</v>
      </c>
      <c r="C734" s="110"/>
      <c r="D734" s="181"/>
      <c r="E734" s="181"/>
      <c r="F734" s="4"/>
      <c r="G734" s="60"/>
      <c r="H734" s="102"/>
      <c r="I734" s="414"/>
      <c r="J734" s="600"/>
      <c r="K734" s="434" t="str">
        <f t="shared" si="69"/>
        <v xml:space="preserve"> </v>
      </c>
      <c r="L734" s="435"/>
      <c r="M734" s="355">
        <f t="shared" si="70"/>
        <v>0</v>
      </c>
      <c r="N734" s="144">
        <f t="shared" si="71"/>
        <v>0</v>
      </c>
      <c r="O734" s="144">
        <f t="shared" si="72"/>
        <v>0</v>
      </c>
      <c r="P734" s="563">
        <f t="shared" si="73"/>
        <v>0</v>
      </c>
      <c r="Q734" s="10"/>
      <c r="S734" s="49">
        <f t="shared" si="74"/>
        <v>0</v>
      </c>
      <c r="T734" s="49">
        <f t="shared" si="75"/>
        <v>0</v>
      </c>
      <c r="U734" s="49">
        <f t="shared" si="76"/>
        <v>0</v>
      </c>
    </row>
    <row r="735" spans="1:21" x14ac:dyDescent="0.2">
      <c r="A735" s="94">
        <f t="shared" si="77"/>
        <v>720</v>
      </c>
      <c r="B735" s="202">
        <f t="shared" si="68"/>
        <v>0</v>
      </c>
      <c r="C735" s="110"/>
      <c r="D735" s="181"/>
      <c r="E735" s="181"/>
      <c r="F735" s="4"/>
      <c r="G735" s="60"/>
      <c r="H735" s="102"/>
      <c r="I735" s="414"/>
      <c r="J735" s="600"/>
      <c r="K735" s="434" t="str">
        <f t="shared" si="69"/>
        <v xml:space="preserve"> </v>
      </c>
      <c r="L735" s="435"/>
      <c r="M735" s="355">
        <f t="shared" si="70"/>
        <v>0</v>
      </c>
      <c r="N735" s="144">
        <f t="shared" si="71"/>
        <v>0</v>
      </c>
      <c r="O735" s="144">
        <f t="shared" si="72"/>
        <v>0</v>
      </c>
      <c r="P735" s="563">
        <f t="shared" si="73"/>
        <v>0</v>
      </c>
      <c r="Q735" s="10"/>
      <c r="S735" s="49">
        <f t="shared" si="74"/>
        <v>0</v>
      </c>
      <c r="T735" s="49">
        <f t="shared" si="75"/>
        <v>0</v>
      </c>
      <c r="U735" s="49">
        <f t="shared" si="76"/>
        <v>0</v>
      </c>
    </row>
    <row r="736" spans="1:21" x14ac:dyDescent="0.2">
      <c r="A736" s="94">
        <f t="shared" si="77"/>
        <v>721</v>
      </c>
      <c r="B736" s="202">
        <f t="shared" si="68"/>
        <v>0</v>
      </c>
      <c r="C736" s="110"/>
      <c r="D736" s="181"/>
      <c r="E736" s="181"/>
      <c r="F736" s="4"/>
      <c r="G736" s="60"/>
      <c r="H736" s="102"/>
      <c r="I736" s="414"/>
      <c r="J736" s="600"/>
      <c r="K736" s="434" t="str">
        <f t="shared" si="69"/>
        <v xml:space="preserve"> </v>
      </c>
      <c r="L736" s="435"/>
      <c r="M736" s="355">
        <f t="shared" si="70"/>
        <v>0</v>
      </c>
      <c r="N736" s="144">
        <f t="shared" si="71"/>
        <v>0</v>
      </c>
      <c r="O736" s="144">
        <f t="shared" si="72"/>
        <v>0</v>
      </c>
      <c r="P736" s="563">
        <f t="shared" si="73"/>
        <v>0</v>
      </c>
      <c r="Q736" s="10"/>
      <c r="S736" s="49">
        <f t="shared" si="74"/>
        <v>0</v>
      </c>
      <c r="T736" s="49">
        <f t="shared" si="75"/>
        <v>0</v>
      </c>
      <c r="U736" s="49">
        <f t="shared" si="76"/>
        <v>0</v>
      </c>
    </row>
    <row r="737" spans="1:21" x14ac:dyDescent="0.2">
      <c r="A737" s="94">
        <f t="shared" si="77"/>
        <v>722</v>
      </c>
      <c r="B737" s="202">
        <f t="shared" si="68"/>
        <v>0</v>
      </c>
      <c r="C737" s="110"/>
      <c r="D737" s="181"/>
      <c r="E737" s="181"/>
      <c r="F737" s="4"/>
      <c r="G737" s="60"/>
      <c r="H737" s="102"/>
      <c r="I737" s="414"/>
      <c r="J737" s="600"/>
      <c r="K737" s="434" t="str">
        <f t="shared" si="69"/>
        <v xml:space="preserve"> </v>
      </c>
      <c r="L737" s="435"/>
      <c r="M737" s="355">
        <f t="shared" si="70"/>
        <v>0</v>
      </c>
      <c r="N737" s="144">
        <f t="shared" si="71"/>
        <v>0</v>
      </c>
      <c r="O737" s="144">
        <f t="shared" si="72"/>
        <v>0</v>
      </c>
      <c r="P737" s="563">
        <f t="shared" si="73"/>
        <v>0</v>
      </c>
      <c r="Q737" s="10"/>
      <c r="S737" s="49">
        <f t="shared" si="74"/>
        <v>0</v>
      </c>
      <c r="T737" s="49">
        <f t="shared" si="75"/>
        <v>0</v>
      </c>
      <c r="U737" s="49">
        <f t="shared" si="76"/>
        <v>0</v>
      </c>
    </row>
    <row r="738" spans="1:21" x14ac:dyDescent="0.2">
      <c r="A738" s="94">
        <f t="shared" si="77"/>
        <v>723</v>
      </c>
      <c r="B738" s="202">
        <f t="shared" si="68"/>
        <v>0</v>
      </c>
      <c r="C738" s="110"/>
      <c r="D738" s="181"/>
      <c r="E738" s="181"/>
      <c r="F738" s="4"/>
      <c r="G738" s="60"/>
      <c r="H738" s="102"/>
      <c r="I738" s="414"/>
      <c r="J738" s="600"/>
      <c r="K738" s="434" t="str">
        <f t="shared" si="69"/>
        <v xml:space="preserve"> </v>
      </c>
      <c r="L738" s="435"/>
      <c r="M738" s="355">
        <f t="shared" si="70"/>
        <v>0</v>
      </c>
      <c r="N738" s="144">
        <f t="shared" si="71"/>
        <v>0</v>
      </c>
      <c r="O738" s="144">
        <f t="shared" si="72"/>
        <v>0</v>
      </c>
      <c r="P738" s="563">
        <f t="shared" si="73"/>
        <v>0</v>
      </c>
      <c r="Q738" s="10"/>
      <c r="S738" s="49">
        <f t="shared" si="74"/>
        <v>0</v>
      </c>
      <c r="T738" s="49">
        <f t="shared" si="75"/>
        <v>0</v>
      </c>
      <c r="U738" s="49">
        <f t="shared" si="76"/>
        <v>0</v>
      </c>
    </row>
    <row r="739" spans="1:21" x14ac:dyDescent="0.2">
      <c r="A739" s="94">
        <f t="shared" si="77"/>
        <v>724</v>
      </c>
      <c r="B739" s="202">
        <f t="shared" si="68"/>
        <v>0</v>
      </c>
      <c r="C739" s="110"/>
      <c r="D739" s="181"/>
      <c r="E739" s="181"/>
      <c r="F739" s="4"/>
      <c r="G739" s="60"/>
      <c r="H739" s="102"/>
      <c r="I739" s="414"/>
      <c r="J739" s="600"/>
      <c r="K739" s="434" t="str">
        <f t="shared" si="69"/>
        <v xml:space="preserve"> </v>
      </c>
      <c r="L739" s="435"/>
      <c r="M739" s="355">
        <f t="shared" si="70"/>
        <v>0</v>
      </c>
      <c r="N739" s="144">
        <f t="shared" si="71"/>
        <v>0</v>
      </c>
      <c r="O739" s="144">
        <f t="shared" si="72"/>
        <v>0</v>
      </c>
      <c r="P739" s="563">
        <f t="shared" si="73"/>
        <v>0</v>
      </c>
      <c r="Q739" s="10"/>
      <c r="S739" s="49">
        <f t="shared" si="74"/>
        <v>0</v>
      </c>
      <c r="T739" s="49">
        <f t="shared" si="75"/>
        <v>0</v>
      </c>
      <c r="U739" s="49">
        <f t="shared" si="76"/>
        <v>0</v>
      </c>
    </row>
    <row r="740" spans="1:21" x14ac:dyDescent="0.2">
      <c r="A740" s="94">
        <f t="shared" si="77"/>
        <v>725</v>
      </c>
      <c r="B740" s="202">
        <f t="shared" si="68"/>
        <v>0</v>
      </c>
      <c r="C740" s="110"/>
      <c r="D740" s="181"/>
      <c r="E740" s="181"/>
      <c r="F740" s="4"/>
      <c r="G740" s="60"/>
      <c r="H740" s="102"/>
      <c r="I740" s="414"/>
      <c r="J740" s="600"/>
      <c r="K740" s="434" t="str">
        <f t="shared" si="69"/>
        <v xml:space="preserve"> </v>
      </c>
      <c r="L740" s="435"/>
      <c r="M740" s="355">
        <f t="shared" si="70"/>
        <v>0</v>
      </c>
      <c r="N740" s="144">
        <f t="shared" si="71"/>
        <v>0</v>
      </c>
      <c r="O740" s="144">
        <f t="shared" si="72"/>
        <v>0</v>
      </c>
      <c r="P740" s="563">
        <f t="shared" si="73"/>
        <v>0</v>
      </c>
      <c r="Q740" s="10"/>
      <c r="S740" s="49">
        <f t="shared" si="74"/>
        <v>0</v>
      </c>
      <c r="T740" s="49">
        <f t="shared" si="75"/>
        <v>0</v>
      </c>
      <c r="U740" s="49">
        <f t="shared" si="76"/>
        <v>0</v>
      </c>
    </row>
    <row r="741" spans="1:21" x14ac:dyDescent="0.2">
      <c r="A741" s="94">
        <f t="shared" si="77"/>
        <v>726</v>
      </c>
      <c r="B741" s="202">
        <f t="shared" si="68"/>
        <v>0</v>
      </c>
      <c r="C741" s="110"/>
      <c r="D741" s="181"/>
      <c r="E741" s="181"/>
      <c r="F741" s="4"/>
      <c r="G741" s="60"/>
      <c r="H741" s="102"/>
      <c r="I741" s="414"/>
      <c r="J741" s="600"/>
      <c r="K741" s="434" t="str">
        <f t="shared" si="69"/>
        <v xml:space="preserve"> </v>
      </c>
      <c r="L741" s="435"/>
      <c r="M741" s="355">
        <f t="shared" si="70"/>
        <v>0</v>
      </c>
      <c r="N741" s="144">
        <f t="shared" si="71"/>
        <v>0</v>
      </c>
      <c r="O741" s="144">
        <f t="shared" si="72"/>
        <v>0</v>
      </c>
      <c r="P741" s="563">
        <f t="shared" si="73"/>
        <v>0</v>
      </c>
      <c r="Q741" s="10"/>
      <c r="S741" s="49">
        <f t="shared" si="74"/>
        <v>0</v>
      </c>
      <c r="T741" s="49">
        <f t="shared" si="75"/>
        <v>0</v>
      </c>
      <c r="U741" s="49">
        <f t="shared" si="76"/>
        <v>0</v>
      </c>
    </row>
    <row r="742" spans="1:21" x14ac:dyDescent="0.2">
      <c r="A742" s="94">
        <f t="shared" si="77"/>
        <v>727</v>
      </c>
      <c r="B742" s="202">
        <f t="shared" si="68"/>
        <v>0</v>
      </c>
      <c r="C742" s="110"/>
      <c r="D742" s="181"/>
      <c r="E742" s="181"/>
      <c r="F742" s="4"/>
      <c r="G742" s="60"/>
      <c r="H742" s="102"/>
      <c r="I742" s="414"/>
      <c r="J742" s="600"/>
      <c r="K742" s="434" t="str">
        <f t="shared" si="69"/>
        <v xml:space="preserve"> </v>
      </c>
      <c r="L742" s="435"/>
      <c r="M742" s="355">
        <f t="shared" si="70"/>
        <v>0</v>
      </c>
      <c r="N742" s="144">
        <f t="shared" si="71"/>
        <v>0</v>
      </c>
      <c r="O742" s="144">
        <f t="shared" si="72"/>
        <v>0</v>
      </c>
      <c r="P742" s="563">
        <f t="shared" si="73"/>
        <v>0</v>
      </c>
      <c r="Q742" s="10"/>
      <c r="S742" s="49">
        <f t="shared" si="74"/>
        <v>0</v>
      </c>
      <c r="T742" s="49">
        <f t="shared" si="75"/>
        <v>0</v>
      </c>
      <c r="U742" s="49">
        <f t="shared" si="76"/>
        <v>0</v>
      </c>
    </row>
    <row r="743" spans="1:21" x14ac:dyDescent="0.2">
      <c r="A743" s="94">
        <f t="shared" si="77"/>
        <v>728</v>
      </c>
      <c r="B743" s="202">
        <f t="shared" si="68"/>
        <v>0</v>
      </c>
      <c r="C743" s="110"/>
      <c r="D743" s="181"/>
      <c r="E743" s="181"/>
      <c r="F743" s="4"/>
      <c r="G743" s="60"/>
      <c r="H743" s="102"/>
      <c r="I743" s="414"/>
      <c r="J743" s="600"/>
      <c r="K743" s="434" t="str">
        <f t="shared" si="69"/>
        <v xml:space="preserve"> </v>
      </c>
      <c r="L743" s="435"/>
      <c r="M743" s="355">
        <f t="shared" si="70"/>
        <v>0</v>
      </c>
      <c r="N743" s="144">
        <f t="shared" si="71"/>
        <v>0</v>
      </c>
      <c r="O743" s="144">
        <f t="shared" si="72"/>
        <v>0</v>
      </c>
      <c r="P743" s="563">
        <f t="shared" si="73"/>
        <v>0</v>
      </c>
      <c r="Q743" s="10"/>
      <c r="S743" s="49">
        <f t="shared" si="74"/>
        <v>0</v>
      </c>
      <c r="T743" s="49">
        <f t="shared" si="75"/>
        <v>0</v>
      </c>
      <c r="U743" s="49">
        <f t="shared" si="76"/>
        <v>0</v>
      </c>
    </row>
    <row r="744" spans="1:21" x14ac:dyDescent="0.2">
      <c r="A744" s="94">
        <f t="shared" si="77"/>
        <v>729</v>
      </c>
      <c r="B744" s="202">
        <f t="shared" si="68"/>
        <v>0</v>
      </c>
      <c r="C744" s="110"/>
      <c r="D744" s="181"/>
      <c r="E744" s="181"/>
      <c r="F744" s="4"/>
      <c r="G744" s="60"/>
      <c r="H744" s="102"/>
      <c r="I744" s="414"/>
      <c r="J744" s="600"/>
      <c r="K744" s="434" t="str">
        <f t="shared" si="69"/>
        <v xml:space="preserve"> </v>
      </c>
      <c r="L744" s="435"/>
      <c r="M744" s="355">
        <f t="shared" si="70"/>
        <v>0</v>
      </c>
      <c r="N744" s="144">
        <f t="shared" si="71"/>
        <v>0</v>
      </c>
      <c r="O744" s="144">
        <f t="shared" si="72"/>
        <v>0</v>
      </c>
      <c r="P744" s="563">
        <f t="shared" si="73"/>
        <v>0</v>
      </c>
      <c r="Q744" s="10"/>
      <c r="S744" s="49">
        <f t="shared" si="74"/>
        <v>0</v>
      </c>
      <c r="T744" s="49">
        <f t="shared" si="75"/>
        <v>0</v>
      </c>
      <c r="U744" s="49">
        <f t="shared" si="76"/>
        <v>0</v>
      </c>
    </row>
    <row r="745" spans="1:21" x14ac:dyDescent="0.2">
      <c r="A745" s="94">
        <f t="shared" si="77"/>
        <v>730</v>
      </c>
      <c r="B745" s="202">
        <f t="shared" si="68"/>
        <v>0</v>
      </c>
      <c r="C745" s="110"/>
      <c r="D745" s="181"/>
      <c r="E745" s="181"/>
      <c r="F745" s="4"/>
      <c r="G745" s="60"/>
      <c r="H745" s="102"/>
      <c r="I745" s="414"/>
      <c r="J745" s="600"/>
      <c r="K745" s="434" t="str">
        <f t="shared" si="69"/>
        <v xml:space="preserve"> </v>
      </c>
      <c r="L745" s="435"/>
      <c r="M745" s="355">
        <f t="shared" si="70"/>
        <v>0</v>
      </c>
      <c r="N745" s="144">
        <f t="shared" si="71"/>
        <v>0</v>
      </c>
      <c r="O745" s="144">
        <f t="shared" si="72"/>
        <v>0</v>
      </c>
      <c r="P745" s="563">
        <f t="shared" si="73"/>
        <v>0</v>
      </c>
      <c r="Q745" s="10"/>
      <c r="S745" s="49">
        <f t="shared" si="74"/>
        <v>0</v>
      </c>
      <c r="T745" s="49">
        <f t="shared" si="75"/>
        <v>0</v>
      </c>
      <c r="U745" s="49">
        <f t="shared" si="76"/>
        <v>0</v>
      </c>
    </row>
    <row r="746" spans="1:21" x14ac:dyDescent="0.2">
      <c r="A746" s="94">
        <f t="shared" si="77"/>
        <v>731</v>
      </c>
      <c r="B746" s="202">
        <f t="shared" si="68"/>
        <v>0</v>
      </c>
      <c r="C746" s="110"/>
      <c r="D746" s="181"/>
      <c r="E746" s="181"/>
      <c r="F746" s="4"/>
      <c r="G746" s="60"/>
      <c r="H746" s="102"/>
      <c r="I746" s="414"/>
      <c r="J746" s="600"/>
      <c r="K746" s="434" t="str">
        <f t="shared" si="69"/>
        <v xml:space="preserve"> </v>
      </c>
      <c r="L746" s="435"/>
      <c r="M746" s="355">
        <f t="shared" si="70"/>
        <v>0</v>
      </c>
      <c r="N746" s="144">
        <f t="shared" si="71"/>
        <v>0</v>
      </c>
      <c r="O746" s="144">
        <f t="shared" si="72"/>
        <v>0</v>
      </c>
      <c r="P746" s="563">
        <f t="shared" si="73"/>
        <v>0</v>
      </c>
      <c r="Q746" s="10"/>
      <c r="S746" s="49">
        <f t="shared" si="74"/>
        <v>0</v>
      </c>
      <c r="T746" s="49">
        <f t="shared" si="75"/>
        <v>0</v>
      </c>
      <c r="U746" s="49">
        <f t="shared" si="76"/>
        <v>0</v>
      </c>
    </row>
    <row r="747" spans="1:21" x14ac:dyDescent="0.2">
      <c r="A747" s="94">
        <f t="shared" si="77"/>
        <v>732</v>
      </c>
      <c r="B747" s="202">
        <f t="shared" si="68"/>
        <v>0</v>
      </c>
      <c r="C747" s="110"/>
      <c r="D747" s="181"/>
      <c r="E747" s="181"/>
      <c r="F747" s="4"/>
      <c r="G747" s="60"/>
      <c r="H747" s="102"/>
      <c r="I747" s="414"/>
      <c r="J747" s="600"/>
      <c r="K747" s="434" t="str">
        <f t="shared" si="69"/>
        <v xml:space="preserve"> </v>
      </c>
      <c r="L747" s="435"/>
      <c r="M747" s="355">
        <f t="shared" si="70"/>
        <v>0</v>
      </c>
      <c r="N747" s="144">
        <f t="shared" si="71"/>
        <v>0</v>
      </c>
      <c r="O747" s="144">
        <f t="shared" si="72"/>
        <v>0</v>
      </c>
      <c r="P747" s="563">
        <f t="shared" si="73"/>
        <v>0</v>
      </c>
      <c r="Q747" s="10"/>
      <c r="S747" s="49">
        <f t="shared" si="74"/>
        <v>0</v>
      </c>
      <c r="T747" s="49">
        <f t="shared" si="75"/>
        <v>0</v>
      </c>
      <c r="U747" s="49">
        <f t="shared" si="76"/>
        <v>0</v>
      </c>
    </row>
    <row r="748" spans="1:21" x14ac:dyDescent="0.2">
      <c r="A748" s="94">
        <f t="shared" si="77"/>
        <v>733</v>
      </c>
      <c r="B748" s="202">
        <f t="shared" si="68"/>
        <v>0</v>
      </c>
      <c r="C748" s="110"/>
      <c r="D748" s="181"/>
      <c r="E748" s="181"/>
      <c r="F748" s="4"/>
      <c r="G748" s="60"/>
      <c r="H748" s="102"/>
      <c r="I748" s="414"/>
      <c r="J748" s="600"/>
      <c r="K748" s="434" t="str">
        <f t="shared" si="69"/>
        <v xml:space="preserve"> </v>
      </c>
      <c r="L748" s="435"/>
      <c r="M748" s="355">
        <f t="shared" si="70"/>
        <v>0</v>
      </c>
      <c r="N748" s="144">
        <f t="shared" si="71"/>
        <v>0</v>
      </c>
      <c r="O748" s="144">
        <f t="shared" si="72"/>
        <v>0</v>
      </c>
      <c r="P748" s="563">
        <f t="shared" si="73"/>
        <v>0</v>
      </c>
      <c r="Q748" s="10"/>
      <c r="S748" s="49">
        <f t="shared" si="74"/>
        <v>0</v>
      </c>
      <c r="T748" s="49">
        <f t="shared" si="75"/>
        <v>0</v>
      </c>
      <c r="U748" s="49">
        <f t="shared" si="76"/>
        <v>0</v>
      </c>
    </row>
    <row r="749" spans="1:21" x14ac:dyDescent="0.2">
      <c r="A749" s="94">
        <f t="shared" si="77"/>
        <v>734</v>
      </c>
      <c r="B749" s="202">
        <f t="shared" si="68"/>
        <v>0</v>
      </c>
      <c r="C749" s="110"/>
      <c r="D749" s="181"/>
      <c r="E749" s="181"/>
      <c r="F749" s="4"/>
      <c r="G749" s="60"/>
      <c r="H749" s="102"/>
      <c r="I749" s="414"/>
      <c r="J749" s="600"/>
      <c r="K749" s="434" t="str">
        <f t="shared" si="69"/>
        <v xml:space="preserve"> </v>
      </c>
      <c r="L749" s="435"/>
      <c r="M749" s="355">
        <f t="shared" si="70"/>
        <v>0</v>
      </c>
      <c r="N749" s="144">
        <f t="shared" si="71"/>
        <v>0</v>
      </c>
      <c r="O749" s="144">
        <f t="shared" si="72"/>
        <v>0</v>
      </c>
      <c r="P749" s="563">
        <f t="shared" si="73"/>
        <v>0</v>
      </c>
      <c r="Q749" s="10"/>
      <c r="S749" s="49">
        <f t="shared" si="74"/>
        <v>0</v>
      </c>
      <c r="T749" s="49">
        <f t="shared" si="75"/>
        <v>0</v>
      </c>
      <c r="U749" s="49">
        <f t="shared" si="76"/>
        <v>0</v>
      </c>
    </row>
    <row r="750" spans="1:21" x14ac:dyDescent="0.2">
      <c r="A750" s="94">
        <f t="shared" si="77"/>
        <v>735</v>
      </c>
      <c r="B750" s="202">
        <f t="shared" si="68"/>
        <v>0</v>
      </c>
      <c r="C750" s="110"/>
      <c r="D750" s="181"/>
      <c r="E750" s="181"/>
      <c r="F750" s="4"/>
      <c r="G750" s="60"/>
      <c r="H750" s="102"/>
      <c r="I750" s="414"/>
      <c r="J750" s="600"/>
      <c r="K750" s="434" t="str">
        <f t="shared" si="69"/>
        <v xml:space="preserve"> </v>
      </c>
      <c r="L750" s="435"/>
      <c r="M750" s="355">
        <f t="shared" si="70"/>
        <v>0</v>
      </c>
      <c r="N750" s="144">
        <f t="shared" si="71"/>
        <v>0</v>
      </c>
      <c r="O750" s="144">
        <f t="shared" si="72"/>
        <v>0</v>
      </c>
      <c r="P750" s="563">
        <f t="shared" si="73"/>
        <v>0</v>
      </c>
      <c r="Q750" s="10"/>
      <c r="S750" s="49">
        <f t="shared" si="74"/>
        <v>0</v>
      </c>
      <c r="T750" s="49">
        <f t="shared" si="75"/>
        <v>0</v>
      </c>
      <c r="U750" s="49">
        <f t="shared" si="76"/>
        <v>0</v>
      </c>
    </row>
    <row r="751" spans="1:21" x14ac:dyDescent="0.2">
      <c r="A751" s="94">
        <f t="shared" si="77"/>
        <v>736</v>
      </c>
      <c r="B751" s="202">
        <f t="shared" si="68"/>
        <v>0</v>
      </c>
      <c r="C751" s="110"/>
      <c r="D751" s="181"/>
      <c r="E751" s="181"/>
      <c r="F751" s="4"/>
      <c r="G751" s="60"/>
      <c r="H751" s="102"/>
      <c r="I751" s="414"/>
      <c r="J751" s="600"/>
      <c r="K751" s="434" t="str">
        <f t="shared" si="69"/>
        <v xml:space="preserve"> </v>
      </c>
      <c r="L751" s="435"/>
      <c r="M751" s="355">
        <f t="shared" si="70"/>
        <v>0</v>
      </c>
      <c r="N751" s="144">
        <f t="shared" si="71"/>
        <v>0</v>
      </c>
      <c r="O751" s="144">
        <f t="shared" si="72"/>
        <v>0</v>
      </c>
      <c r="P751" s="563">
        <f t="shared" si="73"/>
        <v>0</v>
      </c>
      <c r="Q751" s="10"/>
      <c r="S751" s="49">
        <f t="shared" si="74"/>
        <v>0</v>
      </c>
      <c r="T751" s="49">
        <f t="shared" si="75"/>
        <v>0</v>
      </c>
      <c r="U751" s="49">
        <f t="shared" si="76"/>
        <v>0</v>
      </c>
    </row>
    <row r="752" spans="1:21" x14ac:dyDescent="0.2">
      <c r="A752" s="94">
        <f t="shared" si="77"/>
        <v>737</v>
      </c>
      <c r="B752" s="202">
        <f t="shared" si="68"/>
        <v>0</v>
      </c>
      <c r="C752" s="110"/>
      <c r="D752" s="181"/>
      <c r="E752" s="181"/>
      <c r="F752" s="4"/>
      <c r="G752" s="60"/>
      <c r="H752" s="102"/>
      <c r="I752" s="414"/>
      <c r="J752" s="600"/>
      <c r="K752" s="434" t="str">
        <f t="shared" si="69"/>
        <v xml:space="preserve"> </v>
      </c>
      <c r="L752" s="435"/>
      <c r="M752" s="355">
        <f t="shared" si="70"/>
        <v>0</v>
      </c>
      <c r="N752" s="144">
        <f t="shared" si="71"/>
        <v>0</v>
      </c>
      <c r="O752" s="144">
        <f t="shared" si="72"/>
        <v>0</v>
      </c>
      <c r="P752" s="563">
        <f t="shared" si="73"/>
        <v>0</v>
      </c>
      <c r="Q752" s="10"/>
      <c r="S752" s="49">
        <f t="shared" si="74"/>
        <v>0</v>
      </c>
      <c r="T752" s="49">
        <f t="shared" si="75"/>
        <v>0</v>
      </c>
      <c r="U752" s="49">
        <f t="shared" si="76"/>
        <v>0</v>
      </c>
    </row>
    <row r="753" spans="1:21" x14ac:dyDescent="0.2">
      <c r="A753" s="94">
        <f t="shared" si="77"/>
        <v>738</v>
      </c>
      <c r="B753" s="202">
        <f t="shared" si="68"/>
        <v>0</v>
      </c>
      <c r="C753" s="110"/>
      <c r="D753" s="181"/>
      <c r="E753" s="181"/>
      <c r="F753" s="4"/>
      <c r="G753" s="60"/>
      <c r="H753" s="102"/>
      <c r="I753" s="414"/>
      <c r="J753" s="600"/>
      <c r="K753" s="434" t="str">
        <f t="shared" si="69"/>
        <v xml:space="preserve"> </v>
      </c>
      <c r="L753" s="435"/>
      <c r="M753" s="355">
        <f t="shared" si="70"/>
        <v>0</v>
      </c>
      <c r="N753" s="144">
        <f t="shared" si="71"/>
        <v>0</v>
      </c>
      <c r="O753" s="144">
        <f t="shared" si="72"/>
        <v>0</v>
      </c>
      <c r="P753" s="563">
        <f t="shared" si="73"/>
        <v>0</v>
      </c>
      <c r="Q753" s="10"/>
      <c r="S753" s="49">
        <f t="shared" si="74"/>
        <v>0</v>
      </c>
      <c r="T753" s="49">
        <f t="shared" si="75"/>
        <v>0</v>
      </c>
      <c r="U753" s="49">
        <f t="shared" si="76"/>
        <v>0</v>
      </c>
    </row>
    <row r="754" spans="1:21" x14ac:dyDescent="0.2">
      <c r="A754" s="94">
        <f t="shared" si="77"/>
        <v>739</v>
      </c>
      <c r="B754" s="202">
        <f t="shared" si="68"/>
        <v>0</v>
      </c>
      <c r="C754" s="110"/>
      <c r="D754" s="181"/>
      <c r="E754" s="181"/>
      <c r="F754" s="4"/>
      <c r="G754" s="60"/>
      <c r="H754" s="102"/>
      <c r="I754" s="414"/>
      <c r="J754" s="600"/>
      <c r="K754" s="434" t="str">
        <f t="shared" si="69"/>
        <v xml:space="preserve"> </v>
      </c>
      <c r="L754" s="435"/>
      <c r="M754" s="355">
        <f t="shared" si="70"/>
        <v>0</v>
      </c>
      <c r="N754" s="144">
        <f t="shared" si="71"/>
        <v>0</v>
      </c>
      <c r="O754" s="144">
        <f t="shared" si="72"/>
        <v>0</v>
      </c>
      <c r="P754" s="563">
        <f t="shared" si="73"/>
        <v>0</v>
      </c>
      <c r="Q754" s="10"/>
      <c r="S754" s="49">
        <f t="shared" si="74"/>
        <v>0</v>
      </c>
      <c r="T754" s="49">
        <f t="shared" si="75"/>
        <v>0</v>
      </c>
      <c r="U754" s="49">
        <f t="shared" si="76"/>
        <v>0</v>
      </c>
    </row>
    <row r="755" spans="1:21" x14ac:dyDescent="0.2">
      <c r="A755" s="94">
        <f t="shared" si="77"/>
        <v>740</v>
      </c>
      <c r="B755" s="202">
        <f t="shared" si="68"/>
        <v>0</v>
      </c>
      <c r="C755" s="110"/>
      <c r="D755" s="181"/>
      <c r="E755" s="181"/>
      <c r="F755" s="4"/>
      <c r="G755" s="60"/>
      <c r="H755" s="102"/>
      <c r="I755" s="414"/>
      <c r="J755" s="600"/>
      <c r="K755" s="434" t="str">
        <f t="shared" si="69"/>
        <v xml:space="preserve"> </v>
      </c>
      <c r="L755" s="435"/>
      <c r="M755" s="355">
        <f t="shared" si="70"/>
        <v>0</v>
      </c>
      <c r="N755" s="144">
        <f t="shared" si="71"/>
        <v>0</v>
      </c>
      <c r="O755" s="144">
        <f t="shared" si="72"/>
        <v>0</v>
      </c>
      <c r="P755" s="563">
        <f t="shared" si="73"/>
        <v>0</v>
      </c>
      <c r="Q755" s="10"/>
      <c r="S755" s="49">
        <f t="shared" si="74"/>
        <v>0</v>
      </c>
      <c r="T755" s="49">
        <f t="shared" si="75"/>
        <v>0</v>
      </c>
      <c r="U755" s="49">
        <f t="shared" si="76"/>
        <v>0</v>
      </c>
    </row>
    <row r="756" spans="1:21" x14ac:dyDescent="0.2">
      <c r="A756" s="94">
        <f t="shared" si="77"/>
        <v>741</v>
      </c>
      <c r="B756" s="202">
        <f t="shared" si="68"/>
        <v>0</v>
      </c>
      <c r="C756" s="110"/>
      <c r="D756" s="181"/>
      <c r="E756" s="181"/>
      <c r="F756" s="4"/>
      <c r="G756" s="60"/>
      <c r="H756" s="102"/>
      <c r="I756" s="414"/>
      <c r="J756" s="600"/>
      <c r="K756" s="434" t="str">
        <f t="shared" si="69"/>
        <v xml:space="preserve"> </v>
      </c>
      <c r="L756" s="435"/>
      <c r="M756" s="355">
        <f t="shared" si="70"/>
        <v>0</v>
      </c>
      <c r="N756" s="144">
        <f t="shared" si="71"/>
        <v>0</v>
      </c>
      <c r="O756" s="144">
        <f t="shared" si="72"/>
        <v>0</v>
      </c>
      <c r="P756" s="563">
        <f t="shared" si="73"/>
        <v>0</v>
      </c>
      <c r="Q756" s="10"/>
      <c r="S756" s="49">
        <f t="shared" si="74"/>
        <v>0</v>
      </c>
      <c r="T756" s="49">
        <f t="shared" si="75"/>
        <v>0</v>
      </c>
      <c r="U756" s="49">
        <f t="shared" si="76"/>
        <v>0</v>
      </c>
    </row>
    <row r="757" spans="1:21" x14ac:dyDescent="0.2">
      <c r="A757" s="94">
        <f t="shared" si="77"/>
        <v>742</v>
      </c>
      <c r="B757" s="202">
        <f t="shared" si="68"/>
        <v>0</v>
      </c>
      <c r="C757" s="110"/>
      <c r="D757" s="181"/>
      <c r="E757" s="181"/>
      <c r="F757" s="4"/>
      <c r="G757" s="60"/>
      <c r="H757" s="102"/>
      <c r="I757" s="414"/>
      <c r="J757" s="600"/>
      <c r="K757" s="434" t="str">
        <f t="shared" si="69"/>
        <v xml:space="preserve"> </v>
      </c>
      <c r="L757" s="435"/>
      <c r="M757" s="355">
        <f t="shared" si="70"/>
        <v>0</v>
      </c>
      <c r="N757" s="144">
        <f t="shared" si="71"/>
        <v>0</v>
      </c>
      <c r="O757" s="144">
        <f t="shared" si="72"/>
        <v>0</v>
      </c>
      <c r="P757" s="563">
        <f t="shared" si="73"/>
        <v>0</v>
      </c>
      <c r="Q757" s="10"/>
      <c r="S757" s="49">
        <f t="shared" si="74"/>
        <v>0</v>
      </c>
      <c r="T757" s="49">
        <f t="shared" si="75"/>
        <v>0</v>
      </c>
      <c r="U757" s="49">
        <f t="shared" si="76"/>
        <v>0</v>
      </c>
    </row>
    <row r="758" spans="1:21" x14ac:dyDescent="0.2">
      <c r="A758" s="94">
        <f t="shared" si="77"/>
        <v>743</v>
      </c>
      <c r="B758" s="202">
        <f t="shared" si="68"/>
        <v>0</v>
      </c>
      <c r="C758" s="110"/>
      <c r="D758" s="181"/>
      <c r="E758" s="181"/>
      <c r="F758" s="4"/>
      <c r="G758" s="60"/>
      <c r="H758" s="102"/>
      <c r="I758" s="414"/>
      <c r="J758" s="600"/>
      <c r="K758" s="434" t="str">
        <f t="shared" si="69"/>
        <v xml:space="preserve"> </v>
      </c>
      <c r="L758" s="435"/>
      <c r="M758" s="355">
        <f t="shared" si="70"/>
        <v>0</v>
      </c>
      <c r="N758" s="144">
        <f t="shared" si="71"/>
        <v>0</v>
      </c>
      <c r="O758" s="144">
        <f t="shared" si="72"/>
        <v>0</v>
      </c>
      <c r="P758" s="563">
        <f t="shared" si="73"/>
        <v>0</v>
      </c>
      <c r="Q758" s="10"/>
      <c r="S758" s="49">
        <f t="shared" si="74"/>
        <v>0</v>
      </c>
      <c r="T758" s="49">
        <f t="shared" si="75"/>
        <v>0</v>
      </c>
      <c r="U758" s="49">
        <f t="shared" si="76"/>
        <v>0</v>
      </c>
    </row>
    <row r="759" spans="1:21" x14ac:dyDescent="0.2">
      <c r="A759" s="94">
        <f t="shared" si="77"/>
        <v>744</v>
      </c>
      <c r="B759" s="202">
        <f t="shared" si="68"/>
        <v>0</v>
      </c>
      <c r="C759" s="110"/>
      <c r="D759" s="181"/>
      <c r="E759" s="181"/>
      <c r="F759" s="4"/>
      <c r="G759" s="60"/>
      <c r="H759" s="102"/>
      <c r="I759" s="414"/>
      <c r="J759" s="600"/>
      <c r="K759" s="434" t="str">
        <f t="shared" si="69"/>
        <v xml:space="preserve"> </v>
      </c>
      <c r="L759" s="435"/>
      <c r="M759" s="355">
        <f t="shared" si="70"/>
        <v>0</v>
      </c>
      <c r="N759" s="144">
        <f t="shared" si="71"/>
        <v>0</v>
      </c>
      <c r="O759" s="144">
        <f t="shared" si="72"/>
        <v>0</v>
      </c>
      <c r="P759" s="563">
        <f t="shared" si="73"/>
        <v>0</v>
      </c>
      <c r="Q759" s="10"/>
      <c r="S759" s="49">
        <f t="shared" si="74"/>
        <v>0</v>
      </c>
      <c r="T759" s="49">
        <f t="shared" si="75"/>
        <v>0</v>
      </c>
      <c r="U759" s="49">
        <f t="shared" si="76"/>
        <v>0</v>
      </c>
    </row>
    <row r="760" spans="1:21" x14ac:dyDescent="0.2">
      <c r="A760" s="94">
        <f t="shared" si="77"/>
        <v>745</v>
      </c>
      <c r="B760" s="202">
        <f t="shared" si="68"/>
        <v>0</v>
      </c>
      <c r="C760" s="110"/>
      <c r="D760" s="181"/>
      <c r="E760" s="181"/>
      <c r="F760" s="4"/>
      <c r="G760" s="60"/>
      <c r="H760" s="102"/>
      <c r="I760" s="414"/>
      <c r="J760" s="600"/>
      <c r="K760" s="434" t="str">
        <f t="shared" si="69"/>
        <v xml:space="preserve"> </v>
      </c>
      <c r="L760" s="435"/>
      <c r="M760" s="355">
        <f t="shared" si="70"/>
        <v>0</v>
      </c>
      <c r="N760" s="144">
        <f t="shared" si="71"/>
        <v>0</v>
      </c>
      <c r="O760" s="144">
        <f t="shared" si="72"/>
        <v>0</v>
      </c>
      <c r="P760" s="563">
        <f t="shared" si="73"/>
        <v>0</v>
      </c>
      <c r="Q760" s="10"/>
      <c r="S760" s="49">
        <f t="shared" si="74"/>
        <v>0</v>
      </c>
      <c r="T760" s="49">
        <f t="shared" si="75"/>
        <v>0</v>
      </c>
      <c r="U760" s="49">
        <f t="shared" si="76"/>
        <v>0</v>
      </c>
    </row>
    <row r="761" spans="1:21" x14ac:dyDescent="0.2">
      <c r="A761" s="94">
        <f t="shared" si="77"/>
        <v>746</v>
      </c>
      <c r="B761" s="202">
        <f t="shared" si="68"/>
        <v>0</v>
      </c>
      <c r="C761" s="110"/>
      <c r="D761" s="181"/>
      <c r="E761" s="181"/>
      <c r="F761" s="4"/>
      <c r="G761" s="60"/>
      <c r="H761" s="102"/>
      <c r="I761" s="414"/>
      <c r="J761" s="600"/>
      <c r="K761" s="434" t="str">
        <f t="shared" si="69"/>
        <v xml:space="preserve"> </v>
      </c>
      <c r="L761" s="435"/>
      <c r="M761" s="355">
        <f t="shared" si="70"/>
        <v>0</v>
      </c>
      <c r="N761" s="144">
        <f t="shared" si="71"/>
        <v>0</v>
      </c>
      <c r="O761" s="144">
        <f t="shared" si="72"/>
        <v>0</v>
      </c>
      <c r="P761" s="563">
        <f t="shared" si="73"/>
        <v>0</v>
      </c>
      <c r="Q761" s="10"/>
      <c r="S761" s="49">
        <f t="shared" si="74"/>
        <v>0</v>
      </c>
      <c r="T761" s="49">
        <f t="shared" si="75"/>
        <v>0</v>
      </c>
      <c r="U761" s="49">
        <f t="shared" si="76"/>
        <v>0</v>
      </c>
    </row>
    <row r="762" spans="1:21" x14ac:dyDescent="0.2">
      <c r="A762" s="94">
        <f t="shared" si="77"/>
        <v>747</v>
      </c>
      <c r="B762" s="202">
        <f t="shared" si="68"/>
        <v>0</v>
      </c>
      <c r="C762" s="110"/>
      <c r="D762" s="181"/>
      <c r="E762" s="181"/>
      <c r="F762" s="4"/>
      <c r="G762" s="60"/>
      <c r="H762" s="102"/>
      <c r="I762" s="414"/>
      <c r="J762" s="600"/>
      <c r="K762" s="434" t="str">
        <f t="shared" si="69"/>
        <v xml:space="preserve"> </v>
      </c>
      <c r="L762" s="435"/>
      <c r="M762" s="355">
        <f t="shared" si="70"/>
        <v>0</v>
      </c>
      <c r="N762" s="144">
        <f t="shared" si="71"/>
        <v>0</v>
      </c>
      <c r="O762" s="144">
        <f t="shared" si="72"/>
        <v>0</v>
      </c>
      <c r="P762" s="563">
        <f t="shared" si="73"/>
        <v>0</v>
      </c>
      <c r="Q762" s="10"/>
      <c r="S762" s="49">
        <f t="shared" si="74"/>
        <v>0</v>
      </c>
      <c r="T762" s="49">
        <f t="shared" si="75"/>
        <v>0</v>
      </c>
      <c r="U762" s="49">
        <f t="shared" si="76"/>
        <v>0</v>
      </c>
    </row>
    <row r="763" spans="1:21" x14ac:dyDescent="0.2">
      <c r="A763" s="94">
        <f t="shared" si="77"/>
        <v>748</v>
      </c>
      <c r="B763" s="202">
        <f t="shared" si="68"/>
        <v>0</v>
      </c>
      <c r="C763" s="110"/>
      <c r="D763" s="181"/>
      <c r="E763" s="181"/>
      <c r="F763" s="4"/>
      <c r="G763" s="60"/>
      <c r="H763" s="102"/>
      <c r="I763" s="414"/>
      <c r="J763" s="600"/>
      <c r="K763" s="434" t="str">
        <f t="shared" si="69"/>
        <v xml:space="preserve"> </v>
      </c>
      <c r="L763" s="435"/>
      <c r="M763" s="355">
        <f t="shared" si="70"/>
        <v>0</v>
      </c>
      <c r="N763" s="144">
        <f t="shared" si="71"/>
        <v>0</v>
      </c>
      <c r="O763" s="144">
        <f t="shared" si="72"/>
        <v>0</v>
      </c>
      <c r="P763" s="563">
        <f t="shared" si="73"/>
        <v>0</v>
      </c>
      <c r="Q763" s="10"/>
      <c r="S763" s="49">
        <f t="shared" si="74"/>
        <v>0</v>
      </c>
      <c r="T763" s="49">
        <f t="shared" si="75"/>
        <v>0</v>
      </c>
      <c r="U763" s="49">
        <f t="shared" si="76"/>
        <v>0</v>
      </c>
    </row>
    <row r="764" spans="1:21" x14ac:dyDescent="0.2">
      <c r="A764" s="94">
        <f t="shared" si="77"/>
        <v>749</v>
      </c>
      <c r="B764" s="202">
        <f t="shared" si="68"/>
        <v>0</v>
      </c>
      <c r="C764" s="110"/>
      <c r="D764" s="181"/>
      <c r="E764" s="181"/>
      <c r="F764" s="4"/>
      <c r="G764" s="60"/>
      <c r="H764" s="102"/>
      <c r="I764" s="414"/>
      <c r="J764" s="600"/>
      <c r="K764" s="434" t="str">
        <f t="shared" si="69"/>
        <v xml:space="preserve"> </v>
      </c>
      <c r="L764" s="435"/>
      <c r="M764" s="355">
        <f t="shared" si="70"/>
        <v>0</v>
      </c>
      <c r="N764" s="144">
        <f t="shared" si="71"/>
        <v>0</v>
      </c>
      <c r="O764" s="144">
        <f t="shared" si="72"/>
        <v>0</v>
      </c>
      <c r="P764" s="563">
        <f t="shared" si="73"/>
        <v>0</v>
      </c>
      <c r="Q764" s="10"/>
      <c r="S764" s="49">
        <f t="shared" si="74"/>
        <v>0</v>
      </c>
      <c r="T764" s="49">
        <f t="shared" si="75"/>
        <v>0</v>
      </c>
      <c r="U764" s="49">
        <f t="shared" si="76"/>
        <v>0</v>
      </c>
    </row>
    <row r="765" spans="1:21" ht="13.5" thickBot="1" x14ac:dyDescent="0.25">
      <c r="A765" s="95">
        <f t="shared" si="77"/>
        <v>750</v>
      </c>
      <c r="B765" s="408">
        <f t="shared" si="68"/>
        <v>0</v>
      </c>
      <c r="C765" s="436"/>
      <c r="D765" s="182"/>
      <c r="E765" s="182"/>
      <c r="F765" s="84"/>
      <c r="G765" s="85"/>
      <c r="H765" s="103"/>
      <c r="I765" s="415"/>
      <c r="J765" s="601"/>
      <c r="K765" s="434" t="str">
        <f t="shared" si="69"/>
        <v xml:space="preserve"> </v>
      </c>
      <c r="L765" s="435"/>
      <c r="M765" s="355">
        <f t="shared" si="70"/>
        <v>0</v>
      </c>
      <c r="N765" s="789">
        <f t="shared" si="71"/>
        <v>0</v>
      </c>
      <c r="O765" s="144">
        <f t="shared" si="72"/>
        <v>0</v>
      </c>
      <c r="P765" s="563">
        <f t="shared" si="73"/>
        <v>0</v>
      </c>
      <c r="Q765" s="10"/>
      <c r="S765" s="49">
        <f t="shared" si="74"/>
        <v>0</v>
      </c>
      <c r="T765" s="49">
        <f t="shared" si="75"/>
        <v>0</v>
      </c>
      <c r="U765" s="49">
        <f t="shared" si="76"/>
        <v>0</v>
      </c>
    </row>
    <row r="766" spans="1:21" ht="14.25" thickTop="1" thickBot="1" x14ac:dyDescent="0.25">
      <c r="A766" s="12"/>
      <c r="B766" s="17"/>
      <c r="C766" s="17"/>
      <c r="D766" s="258" t="str">
        <f>IF(+Operation=0, "YOUR FIRM'S NAME IS MISSING.", +Operation)</f>
        <v>YOUR FIRM'S NAME IS MISSING.</v>
      </c>
      <c r="E766" s="258" t="str">
        <f>IF(ISNUMBER(+POID), IF(+POID &gt;300000000, IF(+POID &gt;999999999, "INVALID ID NUMBER", +POID ), "INVALID ID NUMBER" ), "YOUR ID NUMBER IS MISSING.")</f>
        <v>YOUR ID NUMBER IS MISSING.</v>
      </c>
      <c r="F766" s="9"/>
      <c r="G766" s="242">
        <f>+Q2Tons</f>
        <v>0</v>
      </c>
      <c r="H766" s="9"/>
      <c r="I766" s="9"/>
      <c r="J766" s="9"/>
      <c r="K766" s="9"/>
      <c r="L766" s="17"/>
      <c r="M766" s="360">
        <f>Q2Atons</f>
        <v>0</v>
      </c>
      <c r="N766" s="17"/>
      <c r="O766" s="192">
        <f>+Q2value</f>
        <v>0</v>
      </c>
      <c r="P766" s="192">
        <f>+Q2Pda1b</f>
        <v>0</v>
      </c>
      <c r="Q766" s="10"/>
    </row>
    <row r="767" spans="1:21" ht="8.25" customHeight="1" thickTop="1" x14ac:dyDescent="0.2">
      <c r="A767" s="13"/>
      <c r="B767" s="42"/>
      <c r="C767" s="42"/>
      <c r="D767" s="42"/>
      <c r="E767" s="42"/>
      <c r="F767" s="42"/>
      <c r="G767" s="42"/>
      <c r="H767" s="42"/>
      <c r="I767" s="42"/>
      <c r="J767" s="42"/>
      <c r="K767" s="42"/>
      <c r="L767" s="42"/>
      <c r="M767" s="42"/>
      <c r="N767" s="42"/>
      <c r="O767" s="42"/>
      <c r="P767" s="42"/>
      <c r="Q767" s="14"/>
    </row>
  </sheetData>
  <sheetProtection password="C01D" sheet="1" objects="1" scenarios="1" selectLockedCells="1"/>
  <phoneticPr fontId="0" type="noConversion"/>
  <conditionalFormatting sqref="K16:K262 K760 K764:K765">
    <cfRule type="expression" dxfId="676" priority="225" stopIfTrue="1">
      <formula>+I16+J16=0</formula>
    </cfRule>
    <cfRule type="expression" dxfId="675" priority="226" stopIfTrue="1">
      <formula>+I16 +J16 =1</formula>
    </cfRule>
  </conditionalFormatting>
  <conditionalFormatting sqref="D17:D262 D760 D764:D765">
    <cfRule type="expression" priority="227" stopIfTrue="1">
      <formula>ISBLANK(E17)</formula>
    </cfRule>
    <cfRule type="expression" dxfId="674" priority="228" stopIfTrue="1">
      <formula>ISBLANK(D17)</formula>
    </cfRule>
  </conditionalFormatting>
  <conditionalFormatting sqref="E17:E262 E760 E764:E765">
    <cfRule type="expression" dxfId="673" priority="229" stopIfTrue="1">
      <formula>ISNA(+B17)</formula>
    </cfRule>
    <cfRule type="expression" priority="230" stopIfTrue="1">
      <formula>+F17+G17+H17=0</formula>
    </cfRule>
    <cfRule type="expression" dxfId="672" priority="231" stopIfTrue="1">
      <formula>+F17+G17+H17=+F17+G17+H17+B17</formula>
    </cfRule>
  </conditionalFormatting>
  <conditionalFormatting sqref="G17:G262 G760 G764:G765">
    <cfRule type="expression" priority="232" stopIfTrue="1">
      <formula>+F17+G17+H17=0</formula>
    </cfRule>
    <cfRule type="expression" dxfId="671" priority="233" stopIfTrue="1">
      <formula>+F17+G17+H17=+F17+H17</formula>
    </cfRule>
  </conditionalFormatting>
  <conditionalFormatting sqref="H17:H262 H760 H764:H765">
    <cfRule type="expression" priority="234" stopIfTrue="1">
      <formula>+G17+H17=0</formula>
    </cfRule>
    <cfRule type="expression" dxfId="670" priority="235" stopIfTrue="1">
      <formula>+G17+H17=+G17</formula>
    </cfRule>
    <cfRule type="cellIs" dxfId="669" priority="236" stopIfTrue="1" operator="notBetween">
      <formula>15</formula>
      <formula>35</formula>
    </cfRule>
  </conditionalFormatting>
  <conditionalFormatting sqref="I17:I262 I760 I764:I765">
    <cfRule type="expression" dxfId="668" priority="237" stopIfTrue="1">
      <formula>+I17+J17&gt;1</formula>
    </cfRule>
    <cfRule type="cellIs" dxfId="667" priority="238" stopIfTrue="1" operator="equal">
      <formula>1</formula>
    </cfRule>
    <cfRule type="cellIs" dxfId="666" priority="239" stopIfTrue="1" operator="equal">
      <formula>0</formula>
    </cfRule>
  </conditionalFormatting>
  <conditionalFormatting sqref="L16:L262 L760 L764:L765">
    <cfRule type="expression" dxfId="665" priority="240" stopIfTrue="1">
      <formula>+I16+J16=0</formula>
    </cfRule>
    <cfRule type="expression" dxfId="664" priority="241" stopIfTrue="1">
      <formula>+I16+J16=1</formula>
    </cfRule>
  </conditionalFormatting>
  <conditionalFormatting sqref="J16">
    <cfRule type="expression" dxfId="663" priority="242" stopIfTrue="1">
      <formula>+I16+J16&gt;1</formula>
    </cfRule>
    <cfRule type="cellIs" dxfId="662" priority="243" stopIfTrue="1" operator="equal">
      <formula>1</formula>
    </cfRule>
    <cfRule type="cellIs" dxfId="661" priority="244" stopIfTrue="1" operator="equal">
      <formula>0</formula>
    </cfRule>
  </conditionalFormatting>
  <conditionalFormatting sqref="I16">
    <cfRule type="expression" dxfId="660" priority="245" stopIfTrue="1">
      <formula>+I16+J16&gt;1</formula>
    </cfRule>
    <cfRule type="cellIs" dxfId="659" priority="246" stopIfTrue="1" operator="equal">
      <formula>1</formula>
    </cfRule>
    <cfRule type="cellIs" dxfId="658" priority="247" stopIfTrue="1" operator="equal">
      <formula>0</formula>
    </cfRule>
  </conditionalFormatting>
  <conditionalFormatting sqref="J17:J262 J760 J764:J765">
    <cfRule type="expression" dxfId="657" priority="248" stopIfTrue="1">
      <formula>+I17+J17&gt;1</formula>
    </cfRule>
    <cfRule type="cellIs" dxfId="656" priority="249" stopIfTrue="1" operator="equal">
      <formula>1</formula>
    </cfRule>
    <cfRule type="cellIs" dxfId="655" priority="250" stopIfTrue="1" operator="equal">
      <formula>0</formula>
    </cfRule>
  </conditionalFormatting>
  <conditionalFormatting sqref="D766">
    <cfRule type="cellIs" dxfId="654" priority="251" stopIfTrue="1" operator="notEqual">
      <formula>+Operation</formula>
    </cfRule>
  </conditionalFormatting>
  <conditionalFormatting sqref="E766">
    <cfRule type="cellIs" dxfId="653" priority="252" stopIfTrue="1" operator="notEqual">
      <formula>+POID</formula>
    </cfRule>
  </conditionalFormatting>
  <conditionalFormatting sqref="E13">
    <cfRule type="expression" dxfId="652" priority="253" stopIfTrue="1">
      <formula>+Q2Indicator &gt;0</formula>
    </cfRule>
  </conditionalFormatting>
  <conditionalFormatting sqref="E14">
    <cfRule type="expression" dxfId="651" priority="254" stopIfTrue="1">
      <formula>+Q2Indicator&gt;0</formula>
    </cfRule>
  </conditionalFormatting>
  <conditionalFormatting sqref="D11">
    <cfRule type="cellIs" dxfId="650" priority="255" stopIfTrue="1" operator="notEqual">
      <formula>+Operation</formula>
    </cfRule>
  </conditionalFormatting>
  <conditionalFormatting sqref="E11">
    <cfRule type="cellIs" dxfId="649" priority="256" stopIfTrue="1" operator="notEqual">
      <formula>+POID</formula>
    </cfRule>
  </conditionalFormatting>
  <conditionalFormatting sqref="B17:B262 B760 B764:B765">
    <cfRule type="expression" dxfId="648" priority="257" stopIfTrue="1">
      <formula>ISNA(+B17)</formula>
    </cfRule>
  </conditionalFormatting>
  <conditionalFormatting sqref="I8">
    <cfRule type="cellIs" dxfId="647" priority="258" stopIfTrue="1" operator="lessThan">
      <formula>-0.001</formula>
    </cfRule>
  </conditionalFormatting>
  <conditionalFormatting sqref="F17:F262 F760 F764:F765">
    <cfRule type="expression" dxfId="646" priority="259" stopIfTrue="1">
      <formula>VALUE(F17) &gt; 17</formula>
    </cfRule>
    <cfRule type="expression" dxfId="645" priority="260" stopIfTrue="1">
      <formula>+G17+H17=0</formula>
    </cfRule>
    <cfRule type="expression" dxfId="644" priority="261" stopIfTrue="1">
      <formula>+G17+H17=+G17+H17+F17</formula>
    </cfRule>
  </conditionalFormatting>
  <conditionalFormatting sqref="M11">
    <cfRule type="expression" dxfId="643" priority="262" stopIfTrue="1">
      <formula>Q2P1bErr &gt;0</formula>
    </cfRule>
  </conditionalFormatting>
  <conditionalFormatting sqref="O11:P11">
    <cfRule type="expression" dxfId="642" priority="263" stopIfTrue="1">
      <formula>ISNA(+O11)</formula>
    </cfRule>
    <cfRule type="expression" dxfId="641" priority="264" stopIfTrue="1">
      <formula>Q2P1bErr &gt; 0</formula>
    </cfRule>
  </conditionalFormatting>
  <conditionalFormatting sqref="M17:M262 M760 M764:M765">
    <cfRule type="expression" dxfId="640" priority="265" stopIfTrue="1">
      <formula>+S17 &gt; 0</formula>
    </cfRule>
  </conditionalFormatting>
  <conditionalFormatting sqref="N17:N262 N760 N764:N765">
    <cfRule type="expression" dxfId="639" priority="266" stopIfTrue="1">
      <formula>+S17 &gt; 0</formula>
    </cfRule>
  </conditionalFormatting>
  <conditionalFormatting sqref="O17:O262 O760 O764:O765">
    <cfRule type="expression" dxfId="638" priority="267" stopIfTrue="1">
      <formula>+S17 &gt; 0</formula>
    </cfRule>
  </conditionalFormatting>
  <conditionalFormatting sqref="P17:P262 P760 P764:P765">
    <cfRule type="expression" dxfId="637" priority="268" stopIfTrue="1">
      <formula>+S17 &gt; 0</formula>
    </cfRule>
  </conditionalFormatting>
  <conditionalFormatting sqref="M5">
    <cfRule type="expression" dxfId="636" priority="269" stopIfTrue="1">
      <formula>ISNA(+M5)</formula>
    </cfRule>
    <cfRule type="expression" dxfId="635" priority="270" stopIfTrue="1">
      <formula>+Q2P1bErr &gt; 0</formula>
    </cfRule>
  </conditionalFormatting>
  <conditionalFormatting sqref="K263:K407 K508:K548">
    <cfRule type="expression" dxfId="634" priority="197" stopIfTrue="1">
      <formula>+I263+J263=0</formula>
    </cfRule>
    <cfRule type="expression" dxfId="633" priority="198" stopIfTrue="1">
      <formula>+I263 +J263 =1</formula>
    </cfRule>
  </conditionalFormatting>
  <conditionalFormatting sqref="D263:D407 D508:D548">
    <cfRule type="expression" priority="199" stopIfTrue="1">
      <formula>ISBLANK(E263)</formula>
    </cfRule>
    <cfRule type="expression" dxfId="632" priority="200" stopIfTrue="1">
      <formula>ISBLANK(D263)</formula>
    </cfRule>
  </conditionalFormatting>
  <conditionalFormatting sqref="E263:E407 E508:E548">
    <cfRule type="expression" dxfId="631" priority="201" stopIfTrue="1">
      <formula>ISNA(+B263)</formula>
    </cfRule>
    <cfRule type="expression" priority="202" stopIfTrue="1">
      <formula>+F263+G263+H263=0</formula>
    </cfRule>
    <cfRule type="expression" dxfId="630" priority="203" stopIfTrue="1">
      <formula>+F263+G263+H263=+F263+G263+H263+B263</formula>
    </cfRule>
  </conditionalFormatting>
  <conditionalFormatting sqref="G263:G407 G508:G548">
    <cfRule type="expression" priority="204" stopIfTrue="1">
      <formula>+F263+G263+H263=0</formula>
    </cfRule>
    <cfRule type="expression" dxfId="629" priority="205" stopIfTrue="1">
      <formula>+F263+G263+H263=+F263+H263</formula>
    </cfRule>
  </conditionalFormatting>
  <conditionalFormatting sqref="H263:H407 H508:H548">
    <cfRule type="expression" priority="206" stopIfTrue="1">
      <formula>+G263+H263=0</formula>
    </cfRule>
    <cfRule type="expression" dxfId="628" priority="207" stopIfTrue="1">
      <formula>+G263+H263=+G263</formula>
    </cfRule>
    <cfRule type="cellIs" dxfId="627" priority="208" stopIfTrue="1" operator="notBetween">
      <formula>15</formula>
      <formula>35</formula>
    </cfRule>
  </conditionalFormatting>
  <conditionalFormatting sqref="I263:I407 I508:I548">
    <cfRule type="expression" dxfId="626" priority="209" stopIfTrue="1">
      <formula>+I263+J263&gt;1</formula>
    </cfRule>
    <cfRule type="cellIs" dxfId="625" priority="210" stopIfTrue="1" operator="equal">
      <formula>1</formula>
    </cfRule>
    <cfRule type="cellIs" dxfId="624" priority="211" stopIfTrue="1" operator="equal">
      <formula>0</formula>
    </cfRule>
  </conditionalFormatting>
  <conditionalFormatting sqref="L263:L407 L508:L548">
    <cfRule type="expression" dxfId="623" priority="212" stopIfTrue="1">
      <formula>+I263+J263=0</formula>
    </cfRule>
    <cfRule type="expression" dxfId="622" priority="213" stopIfTrue="1">
      <formula>+I263+J263=1</formula>
    </cfRule>
  </conditionalFormatting>
  <conditionalFormatting sqref="J263:J407 J508:J548">
    <cfRule type="expression" dxfId="621" priority="214" stopIfTrue="1">
      <formula>+I263+J263&gt;1</formula>
    </cfRule>
    <cfRule type="cellIs" dxfId="620" priority="215" stopIfTrue="1" operator="equal">
      <formula>1</formula>
    </cfRule>
    <cfRule type="cellIs" dxfId="619" priority="216" stopIfTrue="1" operator="equal">
      <formula>0</formula>
    </cfRule>
  </conditionalFormatting>
  <conditionalFormatting sqref="B263:B407 B508:B548">
    <cfRule type="expression" dxfId="618" priority="217" stopIfTrue="1">
      <formula>ISNA(+B263)</formula>
    </cfRule>
  </conditionalFormatting>
  <conditionalFormatting sqref="F263:F407 F508:F548">
    <cfRule type="expression" dxfId="617" priority="218" stopIfTrue="1">
      <formula>VALUE(F263) &gt; 17</formula>
    </cfRule>
    <cfRule type="expression" dxfId="616" priority="219" stopIfTrue="1">
      <formula>+G263+H263=0</formula>
    </cfRule>
    <cfRule type="expression" dxfId="615" priority="220" stopIfTrue="1">
      <formula>+G263+H263=+G263+H263+F263</formula>
    </cfRule>
  </conditionalFormatting>
  <conditionalFormatting sqref="M263:M407 M508:M548">
    <cfRule type="expression" dxfId="614" priority="221" stopIfTrue="1">
      <formula>+S263 &gt; 0</formula>
    </cfRule>
  </conditionalFormatting>
  <conditionalFormatting sqref="N263:N407 N508:N548">
    <cfRule type="expression" dxfId="613" priority="222" stopIfTrue="1">
      <formula>+S263 &gt; 0</formula>
    </cfRule>
  </conditionalFormatting>
  <conditionalFormatting sqref="O263:O407 O508:O548">
    <cfRule type="expression" dxfId="612" priority="223" stopIfTrue="1">
      <formula>+S263 &gt; 0</formula>
    </cfRule>
  </conditionalFormatting>
  <conditionalFormatting sqref="P263:P407 P508:P548">
    <cfRule type="expression" dxfId="611" priority="224" stopIfTrue="1">
      <formula>+S263 &gt; 0</formula>
    </cfRule>
  </conditionalFormatting>
  <conditionalFormatting sqref="K549:K609">
    <cfRule type="expression" dxfId="610" priority="169" stopIfTrue="1">
      <formula>+I549+J549=0</formula>
    </cfRule>
    <cfRule type="expression" dxfId="609" priority="170" stopIfTrue="1">
      <formula>+I549 +J549 =1</formula>
    </cfRule>
  </conditionalFormatting>
  <conditionalFormatting sqref="D549:D609">
    <cfRule type="expression" priority="171" stopIfTrue="1">
      <formula>ISBLANK(E549)</formula>
    </cfRule>
    <cfRule type="expression" dxfId="608" priority="172" stopIfTrue="1">
      <formula>ISBLANK(D549)</formula>
    </cfRule>
  </conditionalFormatting>
  <conditionalFormatting sqref="E549:E609">
    <cfRule type="expression" dxfId="607" priority="173" stopIfTrue="1">
      <formula>ISNA(+B549)</formula>
    </cfRule>
    <cfRule type="expression" priority="174" stopIfTrue="1">
      <formula>+F549+G549+H549=0</formula>
    </cfRule>
    <cfRule type="expression" dxfId="606" priority="175" stopIfTrue="1">
      <formula>+F549+G549+H549=+F549+G549+H549+B549</formula>
    </cfRule>
  </conditionalFormatting>
  <conditionalFormatting sqref="G549:G609">
    <cfRule type="expression" priority="176" stopIfTrue="1">
      <formula>+F549+G549+H549=0</formula>
    </cfRule>
    <cfRule type="expression" dxfId="605" priority="177" stopIfTrue="1">
      <formula>+F549+G549+H549=+F549+H549</formula>
    </cfRule>
  </conditionalFormatting>
  <conditionalFormatting sqref="H549:H609">
    <cfRule type="expression" priority="178" stopIfTrue="1">
      <formula>+G549+H549=0</formula>
    </cfRule>
    <cfRule type="expression" dxfId="604" priority="179" stopIfTrue="1">
      <formula>+G549+H549=+G549</formula>
    </cfRule>
    <cfRule type="cellIs" dxfId="603" priority="180" stopIfTrue="1" operator="notBetween">
      <formula>15</formula>
      <formula>35</formula>
    </cfRule>
  </conditionalFormatting>
  <conditionalFormatting sqref="I549:I609">
    <cfRule type="expression" dxfId="602" priority="181" stopIfTrue="1">
      <formula>+I549+J549&gt;1</formula>
    </cfRule>
    <cfRule type="cellIs" dxfId="601" priority="182" stopIfTrue="1" operator="equal">
      <formula>1</formula>
    </cfRule>
    <cfRule type="cellIs" dxfId="600" priority="183" stopIfTrue="1" operator="equal">
      <formula>0</formula>
    </cfRule>
  </conditionalFormatting>
  <conditionalFormatting sqref="L549:L609">
    <cfRule type="expression" dxfId="599" priority="184" stopIfTrue="1">
      <formula>+I549+J549=0</formula>
    </cfRule>
    <cfRule type="expression" dxfId="598" priority="185" stopIfTrue="1">
      <formula>+I549+J549=1</formula>
    </cfRule>
  </conditionalFormatting>
  <conditionalFormatting sqref="J549:J609">
    <cfRule type="expression" dxfId="597" priority="186" stopIfTrue="1">
      <formula>+I549+J549&gt;1</formula>
    </cfRule>
    <cfRule type="cellIs" dxfId="596" priority="187" stopIfTrue="1" operator="equal">
      <formula>1</formula>
    </cfRule>
    <cfRule type="cellIs" dxfId="595" priority="188" stopIfTrue="1" operator="equal">
      <formula>0</formula>
    </cfRule>
  </conditionalFormatting>
  <conditionalFormatting sqref="B549:B609">
    <cfRule type="expression" dxfId="594" priority="189" stopIfTrue="1">
      <formula>ISNA(+B549)</formula>
    </cfRule>
  </conditionalFormatting>
  <conditionalFormatting sqref="F549:F609">
    <cfRule type="expression" dxfId="593" priority="190" stopIfTrue="1">
      <formula>VALUE(F549) &gt; 17</formula>
    </cfRule>
    <cfRule type="expression" dxfId="592" priority="191" stopIfTrue="1">
      <formula>+G549+H549=0</formula>
    </cfRule>
    <cfRule type="expression" dxfId="591" priority="192" stopIfTrue="1">
      <formula>+G549+H549=+G549+H549+F549</formula>
    </cfRule>
  </conditionalFormatting>
  <conditionalFormatting sqref="M549:M609">
    <cfRule type="expression" dxfId="590" priority="193" stopIfTrue="1">
      <formula>+S549 &gt; 0</formula>
    </cfRule>
  </conditionalFormatting>
  <conditionalFormatting sqref="N549:N609">
    <cfRule type="expression" dxfId="589" priority="194" stopIfTrue="1">
      <formula>+S549 &gt; 0</formula>
    </cfRule>
  </conditionalFormatting>
  <conditionalFormatting sqref="O549:O609">
    <cfRule type="expression" dxfId="588" priority="195" stopIfTrue="1">
      <formula>+S549 &gt; 0</formula>
    </cfRule>
  </conditionalFormatting>
  <conditionalFormatting sqref="P549:P609">
    <cfRule type="expression" dxfId="587" priority="196" stopIfTrue="1">
      <formula>+S549 &gt; 0</formula>
    </cfRule>
  </conditionalFormatting>
  <conditionalFormatting sqref="K761:K763">
    <cfRule type="expression" dxfId="586" priority="141" stopIfTrue="1">
      <formula>+I761+J761=0</formula>
    </cfRule>
    <cfRule type="expression" dxfId="585" priority="142" stopIfTrue="1">
      <formula>+I761 +J761 =1</formula>
    </cfRule>
  </conditionalFormatting>
  <conditionalFormatting sqref="D761:D763">
    <cfRule type="expression" priority="143" stopIfTrue="1">
      <formula>ISBLANK(E761)</formula>
    </cfRule>
    <cfRule type="expression" dxfId="584" priority="144" stopIfTrue="1">
      <formula>ISBLANK(D761)</formula>
    </cfRule>
  </conditionalFormatting>
  <conditionalFormatting sqref="E761:E763">
    <cfRule type="expression" dxfId="583" priority="145" stopIfTrue="1">
      <formula>ISNA(+B761)</formula>
    </cfRule>
    <cfRule type="expression" priority="146" stopIfTrue="1">
      <formula>+F761+G761+H761=0</formula>
    </cfRule>
    <cfRule type="expression" dxfId="582" priority="147" stopIfTrue="1">
      <formula>+F761+G761+H761=+F761+G761+H761+B761</formula>
    </cfRule>
  </conditionalFormatting>
  <conditionalFormatting sqref="G761:G763">
    <cfRule type="expression" priority="148" stopIfTrue="1">
      <formula>+F761+G761+H761=0</formula>
    </cfRule>
    <cfRule type="expression" dxfId="581" priority="149" stopIfTrue="1">
      <formula>+F761+G761+H761=+F761+H761</formula>
    </cfRule>
  </conditionalFormatting>
  <conditionalFormatting sqref="H761:H763">
    <cfRule type="expression" priority="150" stopIfTrue="1">
      <formula>+G761+H761=0</formula>
    </cfRule>
    <cfRule type="expression" dxfId="580" priority="151" stopIfTrue="1">
      <formula>+G761+H761=+G761</formula>
    </cfRule>
    <cfRule type="cellIs" dxfId="579" priority="152" stopIfTrue="1" operator="notBetween">
      <formula>15</formula>
      <formula>35</formula>
    </cfRule>
  </conditionalFormatting>
  <conditionalFormatting sqref="I761:I763">
    <cfRule type="expression" dxfId="578" priority="153" stopIfTrue="1">
      <formula>+I761+J761&gt;1</formula>
    </cfRule>
    <cfRule type="cellIs" dxfId="577" priority="154" stopIfTrue="1" operator="equal">
      <formula>1</formula>
    </cfRule>
    <cfRule type="cellIs" dxfId="576" priority="155" stopIfTrue="1" operator="equal">
      <formula>0</formula>
    </cfRule>
  </conditionalFormatting>
  <conditionalFormatting sqref="L761:L763">
    <cfRule type="expression" dxfId="575" priority="156" stopIfTrue="1">
      <formula>+I761+J761=0</formula>
    </cfRule>
    <cfRule type="expression" dxfId="574" priority="157" stopIfTrue="1">
      <formula>+I761+J761=1</formula>
    </cfRule>
  </conditionalFormatting>
  <conditionalFormatting sqref="J761:J763">
    <cfRule type="expression" dxfId="573" priority="158" stopIfTrue="1">
      <formula>+I761+J761&gt;1</formula>
    </cfRule>
    <cfRule type="cellIs" dxfId="572" priority="159" stopIfTrue="1" operator="equal">
      <formula>1</formula>
    </cfRule>
    <cfRule type="cellIs" dxfId="571" priority="160" stopIfTrue="1" operator="equal">
      <formula>0</formula>
    </cfRule>
  </conditionalFormatting>
  <conditionalFormatting sqref="B761:B763">
    <cfRule type="expression" dxfId="570" priority="161" stopIfTrue="1">
      <formula>ISNA(+B761)</formula>
    </cfRule>
  </conditionalFormatting>
  <conditionalFormatting sqref="F761:F763">
    <cfRule type="expression" dxfId="569" priority="162" stopIfTrue="1">
      <formula>VALUE(F761) &gt; 17</formula>
    </cfRule>
    <cfRule type="expression" dxfId="568" priority="163" stopIfTrue="1">
      <formula>+G761+H761=0</formula>
    </cfRule>
    <cfRule type="expression" dxfId="567" priority="164" stopIfTrue="1">
      <formula>+G761+H761=+G761+H761+F761</formula>
    </cfRule>
  </conditionalFormatting>
  <conditionalFormatting sqref="M761:M763">
    <cfRule type="expression" dxfId="566" priority="165" stopIfTrue="1">
      <formula>+S761 &gt; 0</formula>
    </cfRule>
  </conditionalFormatting>
  <conditionalFormatting sqref="N761:N763">
    <cfRule type="expression" dxfId="565" priority="166" stopIfTrue="1">
      <formula>+S761 &gt; 0</formula>
    </cfRule>
  </conditionalFormatting>
  <conditionalFormatting sqref="O761:O763">
    <cfRule type="expression" dxfId="564" priority="167" stopIfTrue="1">
      <formula>+S761 &gt; 0</formula>
    </cfRule>
  </conditionalFormatting>
  <conditionalFormatting sqref="P761:P763">
    <cfRule type="expression" dxfId="563" priority="168" stopIfTrue="1">
      <formula>+S761 &gt; 0</formula>
    </cfRule>
  </conditionalFormatting>
  <conditionalFormatting sqref="K503 K507">
    <cfRule type="expression" dxfId="562" priority="113" stopIfTrue="1">
      <formula>+I503+J503=0</formula>
    </cfRule>
    <cfRule type="expression" dxfId="561" priority="114" stopIfTrue="1">
      <formula>+I503 +J503 =1</formula>
    </cfRule>
  </conditionalFormatting>
  <conditionalFormatting sqref="D503 D507">
    <cfRule type="expression" priority="115" stopIfTrue="1">
      <formula>ISBLANK(E503)</formula>
    </cfRule>
    <cfRule type="expression" dxfId="560" priority="116" stopIfTrue="1">
      <formula>ISBLANK(D503)</formula>
    </cfRule>
  </conditionalFormatting>
  <conditionalFormatting sqref="E503 E507">
    <cfRule type="expression" dxfId="559" priority="117" stopIfTrue="1">
      <formula>ISNA(+B503)</formula>
    </cfRule>
    <cfRule type="expression" priority="118" stopIfTrue="1">
      <formula>+F503+G503+H503=0</formula>
    </cfRule>
    <cfRule type="expression" dxfId="558" priority="119" stopIfTrue="1">
      <formula>+F503+G503+H503=+F503+G503+H503+B503</formula>
    </cfRule>
  </conditionalFormatting>
  <conditionalFormatting sqref="G503 G507">
    <cfRule type="expression" priority="120" stopIfTrue="1">
      <formula>+F503+G503+H503=0</formula>
    </cfRule>
    <cfRule type="expression" dxfId="557" priority="121" stopIfTrue="1">
      <formula>+F503+G503+H503=+F503+H503</formula>
    </cfRule>
  </conditionalFormatting>
  <conditionalFormatting sqref="H503 H507">
    <cfRule type="expression" priority="122" stopIfTrue="1">
      <formula>+G503+H503=0</formula>
    </cfRule>
    <cfRule type="expression" dxfId="556" priority="123" stopIfTrue="1">
      <formula>+G503+H503=+G503</formula>
    </cfRule>
    <cfRule type="cellIs" dxfId="555" priority="124" stopIfTrue="1" operator="notBetween">
      <formula>15</formula>
      <formula>35</formula>
    </cfRule>
  </conditionalFormatting>
  <conditionalFormatting sqref="I503 I507">
    <cfRule type="expression" dxfId="554" priority="125" stopIfTrue="1">
      <formula>+I503+J503&gt;1</formula>
    </cfRule>
    <cfRule type="cellIs" dxfId="553" priority="126" stopIfTrue="1" operator="equal">
      <formula>1</formula>
    </cfRule>
    <cfRule type="cellIs" dxfId="552" priority="127" stopIfTrue="1" operator="equal">
      <formula>0</formula>
    </cfRule>
  </conditionalFormatting>
  <conditionalFormatting sqref="L503 L507">
    <cfRule type="expression" dxfId="551" priority="128" stopIfTrue="1">
      <formula>+I503+J503=0</formula>
    </cfRule>
    <cfRule type="expression" dxfId="550" priority="129" stopIfTrue="1">
      <formula>+I503+J503=1</formula>
    </cfRule>
  </conditionalFormatting>
  <conditionalFormatting sqref="J503 J507">
    <cfRule type="expression" dxfId="549" priority="130" stopIfTrue="1">
      <formula>+I503+J503&gt;1</formula>
    </cfRule>
    <cfRule type="cellIs" dxfId="548" priority="131" stopIfTrue="1" operator="equal">
      <formula>1</formula>
    </cfRule>
    <cfRule type="cellIs" dxfId="547" priority="132" stopIfTrue="1" operator="equal">
      <formula>0</formula>
    </cfRule>
  </conditionalFormatting>
  <conditionalFormatting sqref="B503 B507">
    <cfRule type="expression" dxfId="546" priority="133" stopIfTrue="1">
      <formula>ISNA(+B503)</formula>
    </cfRule>
  </conditionalFormatting>
  <conditionalFormatting sqref="F503 F507">
    <cfRule type="expression" dxfId="545" priority="134" stopIfTrue="1">
      <formula>VALUE(F503) &gt; 17</formula>
    </cfRule>
    <cfRule type="expression" dxfId="544" priority="135" stopIfTrue="1">
      <formula>+G503+H503=0</formula>
    </cfRule>
    <cfRule type="expression" dxfId="543" priority="136" stopIfTrue="1">
      <formula>+G503+H503=+G503+H503+F503</formula>
    </cfRule>
  </conditionalFormatting>
  <conditionalFormatting sqref="M503 M507">
    <cfRule type="expression" dxfId="542" priority="137" stopIfTrue="1">
      <formula>+S503 &gt; 0</formula>
    </cfRule>
  </conditionalFormatting>
  <conditionalFormatting sqref="N503 N507">
    <cfRule type="expression" dxfId="541" priority="138" stopIfTrue="1">
      <formula>+S503 &gt; 0</formula>
    </cfRule>
  </conditionalFormatting>
  <conditionalFormatting sqref="O503 O507">
    <cfRule type="expression" dxfId="540" priority="139" stopIfTrue="1">
      <formula>+S503 &gt; 0</formula>
    </cfRule>
  </conditionalFormatting>
  <conditionalFormatting sqref="P503 P507">
    <cfRule type="expression" dxfId="539" priority="140" stopIfTrue="1">
      <formula>+S503 &gt; 0</formula>
    </cfRule>
  </conditionalFormatting>
  <conditionalFormatting sqref="K408:K441">
    <cfRule type="expression" dxfId="538" priority="85" stopIfTrue="1">
      <formula>+I408+J408=0</formula>
    </cfRule>
    <cfRule type="expression" dxfId="537" priority="86" stopIfTrue="1">
      <formula>+I408 +J408 =1</formula>
    </cfRule>
  </conditionalFormatting>
  <conditionalFormatting sqref="D408:D441">
    <cfRule type="expression" priority="87" stopIfTrue="1">
      <formula>ISBLANK(E408)</formula>
    </cfRule>
    <cfRule type="expression" dxfId="536" priority="88" stopIfTrue="1">
      <formula>ISBLANK(D408)</formula>
    </cfRule>
  </conditionalFormatting>
  <conditionalFormatting sqref="E408:E441">
    <cfRule type="expression" dxfId="535" priority="89" stopIfTrue="1">
      <formula>ISNA(+B408)</formula>
    </cfRule>
    <cfRule type="expression" priority="90" stopIfTrue="1">
      <formula>+F408+G408+H408=0</formula>
    </cfRule>
    <cfRule type="expression" dxfId="534" priority="91" stopIfTrue="1">
      <formula>+F408+G408+H408=+F408+G408+H408+B408</formula>
    </cfRule>
  </conditionalFormatting>
  <conditionalFormatting sqref="G408:G441">
    <cfRule type="expression" priority="92" stopIfTrue="1">
      <formula>+F408+G408+H408=0</formula>
    </cfRule>
    <cfRule type="expression" dxfId="533" priority="93" stopIfTrue="1">
      <formula>+F408+G408+H408=+F408+H408</formula>
    </cfRule>
  </conditionalFormatting>
  <conditionalFormatting sqref="H408:H441">
    <cfRule type="expression" priority="94" stopIfTrue="1">
      <formula>+G408+H408=0</formula>
    </cfRule>
    <cfRule type="expression" dxfId="532" priority="95" stopIfTrue="1">
      <formula>+G408+H408=+G408</formula>
    </cfRule>
    <cfRule type="cellIs" dxfId="531" priority="96" stopIfTrue="1" operator="notBetween">
      <formula>15</formula>
      <formula>35</formula>
    </cfRule>
  </conditionalFormatting>
  <conditionalFormatting sqref="I408:I441">
    <cfRule type="expression" dxfId="530" priority="97" stopIfTrue="1">
      <formula>+I408+J408&gt;1</formula>
    </cfRule>
    <cfRule type="cellIs" dxfId="529" priority="98" stopIfTrue="1" operator="equal">
      <formula>1</formula>
    </cfRule>
    <cfRule type="cellIs" dxfId="528" priority="99" stopIfTrue="1" operator="equal">
      <formula>0</formula>
    </cfRule>
  </conditionalFormatting>
  <conditionalFormatting sqref="L408:L441">
    <cfRule type="expression" dxfId="527" priority="100" stopIfTrue="1">
      <formula>+I408+J408=0</formula>
    </cfRule>
    <cfRule type="expression" dxfId="526" priority="101" stopIfTrue="1">
      <formula>+I408+J408=1</formula>
    </cfRule>
  </conditionalFormatting>
  <conditionalFormatting sqref="J408:J441">
    <cfRule type="expression" dxfId="525" priority="102" stopIfTrue="1">
      <formula>+I408+J408&gt;1</formula>
    </cfRule>
    <cfRule type="cellIs" dxfId="524" priority="103" stopIfTrue="1" operator="equal">
      <formula>1</formula>
    </cfRule>
    <cfRule type="cellIs" dxfId="523" priority="104" stopIfTrue="1" operator="equal">
      <formula>0</formula>
    </cfRule>
  </conditionalFormatting>
  <conditionalFormatting sqref="B408:B441">
    <cfRule type="expression" dxfId="522" priority="105" stopIfTrue="1">
      <formula>ISNA(+B408)</formula>
    </cfRule>
  </conditionalFormatting>
  <conditionalFormatting sqref="F408:F441">
    <cfRule type="expression" dxfId="521" priority="106" stopIfTrue="1">
      <formula>VALUE(F408) &gt; 17</formula>
    </cfRule>
    <cfRule type="expression" dxfId="520" priority="107" stopIfTrue="1">
      <formula>+G408+H408=0</formula>
    </cfRule>
    <cfRule type="expression" dxfId="519" priority="108" stopIfTrue="1">
      <formula>+G408+H408=+G408+H408+F408</formula>
    </cfRule>
  </conditionalFormatting>
  <conditionalFormatting sqref="M408:M441">
    <cfRule type="expression" dxfId="518" priority="109" stopIfTrue="1">
      <formula>+S408 &gt; 0</formula>
    </cfRule>
  </conditionalFormatting>
  <conditionalFormatting sqref="N408:N441">
    <cfRule type="expression" dxfId="517" priority="110" stopIfTrue="1">
      <formula>+S408 &gt; 0</formula>
    </cfRule>
  </conditionalFormatting>
  <conditionalFormatting sqref="O408:O441">
    <cfRule type="expression" dxfId="516" priority="111" stopIfTrue="1">
      <formula>+S408 &gt; 0</formula>
    </cfRule>
  </conditionalFormatting>
  <conditionalFormatting sqref="P408:P441">
    <cfRule type="expression" dxfId="515" priority="112" stopIfTrue="1">
      <formula>+S408 &gt; 0</formula>
    </cfRule>
  </conditionalFormatting>
  <conditionalFormatting sqref="K442:K502">
    <cfRule type="expression" dxfId="514" priority="57" stopIfTrue="1">
      <formula>+I442+J442=0</formula>
    </cfRule>
    <cfRule type="expression" dxfId="513" priority="58" stopIfTrue="1">
      <formula>+I442 +J442 =1</formula>
    </cfRule>
  </conditionalFormatting>
  <conditionalFormatting sqref="D442:D502">
    <cfRule type="expression" priority="59" stopIfTrue="1">
      <formula>ISBLANK(E442)</formula>
    </cfRule>
    <cfRule type="expression" dxfId="512" priority="60" stopIfTrue="1">
      <formula>ISBLANK(D442)</formula>
    </cfRule>
  </conditionalFormatting>
  <conditionalFormatting sqref="E442:E502">
    <cfRule type="expression" dxfId="511" priority="61" stopIfTrue="1">
      <formula>ISNA(+B442)</formula>
    </cfRule>
    <cfRule type="expression" priority="62" stopIfTrue="1">
      <formula>+F442+G442+H442=0</formula>
    </cfRule>
    <cfRule type="expression" dxfId="510" priority="63" stopIfTrue="1">
      <formula>+F442+G442+H442=+F442+G442+H442+B442</formula>
    </cfRule>
  </conditionalFormatting>
  <conditionalFormatting sqref="G442:G502">
    <cfRule type="expression" priority="64" stopIfTrue="1">
      <formula>+F442+G442+H442=0</formula>
    </cfRule>
    <cfRule type="expression" dxfId="509" priority="65" stopIfTrue="1">
      <formula>+F442+G442+H442=+F442+H442</formula>
    </cfRule>
  </conditionalFormatting>
  <conditionalFormatting sqref="H442:H502">
    <cfRule type="expression" priority="66" stopIfTrue="1">
      <formula>+G442+H442=0</formula>
    </cfRule>
    <cfRule type="expression" dxfId="508" priority="67" stopIfTrue="1">
      <formula>+G442+H442=+G442</formula>
    </cfRule>
    <cfRule type="cellIs" dxfId="507" priority="68" stopIfTrue="1" operator="notBetween">
      <formula>15</formula>
      <formula>35</formula>
    </cfRule>
  </conditionalFormatting>
  <conditionalFormatting sqref="I442:I502">
    <cfRule type="expression" dxfId="506" priority="69" stopIfTrue="1">
      <formula>+I442+J442&gt;1</formula>
    </cfRule>
    <cfRule type="cellIs" dxfId="505" priority="70" stopIfTrue="1" operator="equal">
      <formula>1</formula>
    </cfRule>
    <cfRule type="cellIs" dxfId="504" priority="71" stopIfTrue="1" operator="equal">
      <formula>0</formula>
    </cfRule>
  </conditionalFormatting>
  <conditionalFormatting sqref="L442:L502">
    <cfRule type="expression" dxfId="503" priority="72" stopIfTrue="1">
      <formula>+I442+J442=0</formula>
    </cfRule>
    <cfRule type="expression" dxfId="502" priority="73" stopIfTrue="1">
      <formula>+I442+J442=1</formula>
    </cfRule>
  </conditionalFormatting>
  <conditionalFormatting sqref="J442:J502">
    <cfRule type="expression" dxfId="501" priority="74" stopIfTrue="1">
      <formula>+I442+J442&gt;1</formula>
    </cfRule>
    <cfRule type="cellIs" dxfId="500" priority="75" stopIfTrue="1" operator="equal">
      <formula>1</formula>
    </cfRule>
    <cfRule type="cellIs" dxfId="499" priority="76" stopIfTrue="1" operator="equal">
      <formula>0</formula>
    </cfRule>
  </conditionalFormatting>
  <conditionalFormatting sqref="B442:B502">
    <cfRule type="expression" dxfId="498" priority="77" stopIfTrue="1">
      <formula>ISNA(+B442)</formula>
    </cfRule>
  </conditionalFormatting>
  <conditionalFormatting sqref="F442:F502">
    <cfRule type="expression" dxfId="497" priority="78" stopIfTrue="1">
      <formula>VALUE(F442) &gt; 17</formula>
    </cfRule>
    <cfRule type="expression" dxfId="496" priority="79" stopIfTrue="1">
      <formula>+G442+H442=0</formula>
    </cfRule>
    <cfRule type="expression" dxfId="495" priority="80" stopIfTrue="1">
      <formula>+G442+H442=+G442+H442+F442</formula>
    </cfRule>
  </conditionalFormatting>
  <conditionalFormatting sqref="M442:M502">
    <cfRule type="expression" dxfId="494" priority="81" stopIfTrue="1">
      <formula>+S442 &gt; 0</formula>
    </cfRule>
  </conditionalFormatting>
  <conditionalFormatting sqref="N442:N502">
    <cfRule type="expression" dxfId="493" priority="82" stopIfTrue="1">
      <formula>+S442 &gt; 0</formula>
    </cfRule>
  </conditionalFormatting>
  <conditionalFormatting sqref="O442:O502">
    <cfRule type="expression" dxfId="492" priority="83" stopIfTrue="1">
      <formula>+S442 &gt; 0</formula>
    </cfRule>
  </conditionalFormatting>
  <conditionalFormatting sqref="P442:P502">
    <cfRule type="expression" dxfId="491" priority="84" stopIfTrue="1">
      <formula>+S442 &gt; 0</formula>
    </cfRule>
  </conditionalFormatting>
  <conditionalFormatting sqref="K504:K506">
    <cfRule type="expression" dxfId="490" priority="29" stopIfTrue="1">
      <formula>+I504+J504=0</formula>
    </cfRule>
    <cfRule type="expression" dxfId="489" priority="30" stopIfTrue="1">
      <formula>+I504 +J504 =1</formula>
    </cfRule>
  </conditionalFormatting>
  <conditionalFormatting sqref="D504:D506">
    <cfRule type="expression" priority="31" stopIfTrue="1">
      <formula>ISBLANK(E504)</formula>
    </cfRule>
    <cfRule type="expression" dxfId="488" priority="32" stopIfTrue="1">
      <formula>ISBLANK(D504)</formula>
    </cfRule>
  </conditionalFormatting>
  <conditionalFormatting sqref="E504:E506">
    <cfRule type="expression" dxfId="487" priority="33" stopIfTrue="1">
      <formula>ISNA(+B504)</formula>
    </cfRule>
    <cfRule type="expression" priority="34" stopIfTrue="1">
      <formula>+F504+G504+H504=0</formula>
    </cfRule>
    <cfRule type="expression" dxfId="486" priority="35" stopIfTrue="1">
      <formula>+F504+G504+H504=+F504+G504+H504+B504</formula>
    </cfRule>
  </conditionalFormatting>
  <conditionalFormatting sqref="G504:G506">
    <cfRule type="expression" priority="36" stopIfTrue="1">
      <formula>+F504+G504+H504=0</formula>
    </cfRule>
    <cfRule type="expression" dxfId="485" priority="37" stopIfTrue="1">
      <formula>+F504+G504+H504=+F504+H504</formula>
    </cfRule>
  </conditionalFormatting>
  <conditionalFormatting sqref="H504:H506">
    <cfRule type="expression" priority="38" stopIfTrue="1">
      <formula>+G504+H504=0</formula>
    </cfRule>
    <cfRule type="expression" dxfId="484" priority="39" stopIfTrue="1">
      <formula>+G504+H504=+G504</formula>
    </cfRule>
    <cfRule type="cellIs" dxfId="483" priority="40" stopIfTrue="1" operator="notBetween">
      <formula>15</formula>
      <formula>35</formula>
    </cfRule>
  </conditionalFormatting>
  <conditionalFormatting sqref="I504:I506">
    <cfRule type="expression" dxfId="482" priority="41" stopIfTrue="1">
      <formula>+I504+J504&gt;1</formula>
    </cfRule>
    <cfRule type="cellIs" dxfId="481" priority="42" stopIfTrue="1" operator="equal">
      <formula>1</formula>
    </cfRule>
    <cfRule type="cellIs" dxfId="480" priority="43" stopIfTrue="1" operator="equal">
      <formula>0</formula>
    </cfRule>
  </conditionalFormatting>
  <conditionalFormatting sqref="L504:L506">
    <cfRule type="expression" dxfId="479" priority="44" stopIfTrue="1">
      <formula>+I504+J504=0</formula>
    </cfRule>
    <cfRule type="expression" dxfId="478" priority="45" stopIfTrue="1">
      <formula>+I504+J504=1</formula>
    </cfRule>
  </conditionalFormatting>
  <conditionalFormatting sqref="J504:J506">
    <cfRule type="expression" dxfId="477" priority="46" stopIfTrue="1">
      <formula>+I504+J504&gt;1</formula>
    </cfRule>
    <cfRule type="cellIs" dxfId="476" priority="47" stopIfTrue="1" operator="equal">
      <formula>1</formula>
    </cfRule>
    <cfRule type="cellIs" dxfId="475" priority="48" stopIfTrue="1" operator="equal">
      <formula>0</formula>
    </cfRule>
  </conditionalFormatting>
  <conditionalFormatting sqref="B504:B506">
    <cfRule type="expression" dxfId="474" priority="49" stopIfTrue="1">
      <formula>ISNA(+B504)</formula>
    </cfRule>
  </conditionalFormatting>
  <conditionalFormatting sqref="F504:F506">
    <cfRule type="expression" dxfId="473" priority="50" stopIfTrue="1">
      <formula>VALUE(F504) &gt; 17</formula>
    </cfRule>
    <cfRule type="expression" dxfId="472" priority="51" stopIfTrue="1">
      <formula>+G504+H504=0</formula>
    </cfRule>
    <cfRule type="expression" dxfId="471" priority="52" stopIfTrue="1">
      <formula>+G504+H504=+G504+H504+F504</formula>
    </cfRule>
  </conditionalFormatting>
  <conditionalFormatting sqref="M504:M506">
    <cfRule type="expression" dxfId="470" priority="53" stopIfTrue="1">
      <formula>+S504 &gt; 0</formula>
    </cfRule>
  </conditionalFormatting>
  <conditionalFormatting sqref="N504:N506">
    <cfRule type="expression" dxfId="469" priority="54" stopIfTrue="1">
      <formula>+S504 &gt; 0</formula>
    </cfRule>
  </conditionalFormatting>
  <conditionalFormatting sqref="O504:O506">
    <cfRule type="expression" dxfId="468" priority="55" stopIfTrue="1">
      <formula>+S504 &gt; 0</formula>
    </cfRule>
  </conditionalFormatting>
  <conditionalFormatting sqref="P504:P506">
    <cfRule type="expression" dxfId="467" priority="56" stopIfTrue="1">
      <formula>+S504 &gt; 0</formula>
    </cfRule>
  </conditionalFormatting>
  <conditionalFormatting sqref="K610:K759">
    <cfRule type="expression" dxfId="466" priority="1" stopIfTrue="1">
      <formula>+I610+J610=0</formula>
    </cfRule>
    <cfRule type="expression" dxfId="465" priority="2" stopIfTrue="1">
      <formula>+I610 +J610 =1</formula>
    </cfRule>
  </conditionalFormatting>
  <conditionalFormatting sqref="D610:D759">
    <cfRule type="expression" priority="3" stopIfTrue="1">
      <formula>ISBLANK(E610)</formula>
    </cfRule>
    <cfRule type="expression" dxfId="464" priority="4" stopIfTrue="1">
      <formula>ISBLANK(D610)</formula>
    </cfRule>
  </conditionalFormatting>
  <conditionalFormatting sqref="E610:E759">
    <cfRule type="expression" dxfId="463" priority="5" stopIfTrue="1">
      <formula>ISNA(+B610)</formula>
    </cfRule>
    <cfRule type="expression" priority="6" stopIfTrue="1">
      <formula>+F610+G610+H610=0</formula>
    </cfRule>
    <cfRule type="expression" dxfId="462" priority="7" stopIfTrue="1">
      <formula>+F610+G610+H610=+F610+G610+H610+B610</formula>
    </cfRule>
  </conditionalFormatting>
  <conditionalFormatting sqref="G610:G759">
    <cfRule type="expression" priority="8" stopIfTrue="1">
      <formula>+F610+G610+H610=0</formula>
    </cfRule>
    <cfRule type="expression" dxfId="461" priority="9" stopIfTrue="1">
      <formula>+F610+G610+H610=+F610+H610</formula>
    </cfRule>
  </conditionalFormatting>
  <conditionalFormatting sqref="H610:H759">
    <cfRule type="expression" priority="10" stopIfTrue="1">
      <formula>+G610+H610=0</formula>
    </cfRule>
    <cfRule type="expression" dxfId="460" priority="11" stopIfTrue="1">
      <formula>+G610+H610=+G610</formula>
    </cfRule>
    <cfRule type="cellIs" dxfId="459" priority="12" stopIfTrue="1" operator="notBetween">
      <formula>15</formula>
      <formula>35</formula>
    </cfRule>
  </conditionalFormatting>
  <conditionalFormatting sqref="I610:I759">
    <cfRule type="expression" dxfId="458" priority="13" stopIfTrue="1">
      <formula>+I610+J610&gt;1</formula>
    </cfRule>
    <cfRule type="cellIs" dxfId="457" priority="14" stopIfTrue="1" operator="equal">
      <formula>1</formula>
    </cfRule>
    <cfRule type="cellIs" dxfId="456" priority="15" stopIfTrue="1" operator="equal">
      <formula>0</formula>
    </cfRule>
  </conditionalFormatting>
  <conditionalFormatting sqref="L610:L759">
    <cfRule type="expression" dxfId="455" priority="16" stopIfTrue="1">
      <formula>+I610+J610=0</formula>
    </cfRule>
    <cfRule type="expression" dxfId="454" priority="17" stopIfTrue="1">
      <formula>+I610+J610=1</formula>
    </cfRule>
  </conditionalFormatting>
  <conditionalFormatting sqref="J610:J759">
    <cfRule type="expression" dxfId="453" priority="18" stopIfTrue="1">
      <formula>+I610+J610&gt;1</formula>
    </cfRule>
    <cfRule type="cellIs" dxfId="452" priority="19" stopIfTrue="1" operator="equal">
      <formula>1</formula>
    </cfRule>
    <cfRule type="cellIs" dxfId="451" priority="20" stopIfTrue="1" operator="equal">
      <formula>0</formula>
    </cfRule>
  </conditionalFormatting>
  <conditionalFormatting sqref="B610:B759">
    <cfRule type="expression" dxfId="450" priority="21" stopIfTrue="1">
      <formula>ISNA(+B610)</formula>
    </cfRule>
  </conditionalFormatting>
  <conditionalFormatting sqref="F610:F759">
    <cfRule type="expression" dxfId="449" priority="22" stopIfTrue="1">
      <formula>VALUE(F610) &gt; 17</formula>
    </cfRule>
    <cfRule type="expression" dxfId="448" priority="23" stopIfTrue="1">
      <formula>+G610+H610=0</formula>
    </cfRule>
    <cfRule type="expression" dxfId="447" priority="24" stopIfTrue="1">
      <formula>+G610+H610=+G610+H610+F610</formula>
    </cfRule>
  </conditionalFormatting>
  <conditionalFormatting sqref="M610:M759">
    <cfRule type="expression" dxfId="446" priority="25" stopIfTrue="1">
      <formula>+S610 &gt; 0</formula>
    </cfRule>
  </conditionalFormatting>
  <conditionalFormatting sqref="N610:N759">
    <cfRule type="expression" dxfId="445" priority="26" stopIfTrue="1">
      <formula>+S610 &gt; 0</formula>
    </cfRule>
  </conditionalFormatting>
  <conditionalFormatting sqref="O610:O759">
    <cfRule type="expression" dxfId="444" priority="27" stopIfTrue="1">
      <formula>+S610 &gt; 0</formula>
    </cfRule>
  </conditionalFormatting>
  <conditionalFormatting sqref="P610:P759">
    <cfRule type="expression" dxfId="443"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015"/>
  <sheetViews>
    <sheetView workbookViewId="0">
      <pane ySplit="13" topLeftCell="A14" activePane="bottomLeft" state="frozen"/>
      <selection pane="bottomLeft" activeCell="F5" sqref="F5"/>
    </sheetView>
  </sheetViews>
  <sheetFormatPr defaultRowHeight="12.75" x14ac:dyDescent="0.2"/>
  <cols>
    <col min="1" max="1" width="6.140625" style="49" customWidth="1"/>
    <col min="2" max="2" width="5.140625" style="49" customWidth="1"/>
    <col min="3" max="3" width="5.5703125" style="49" customWidth="1"/>
    <col min="4" max="4" width="33.28515625" style="49" customWidth="1"/>
    <col min="5" max="5" width="25.42578125" style="49" customWidth="1"/>
    <col min="6" max="6" width="10.85546875" style="49" customWidth="1"/>
    <col min="7" max="7" width="12.5703125" style="49" customWidth="1"/>
    <col min="8" max="8" width="9.140625" style="49"/>
    <col min="9" max="9" width="3.5703125" style="49" customWidth="1"/>
    <col min="10" max="10" width="18.5703125" style="49" customWidth="1"/>
    <col min="11" max="12" width="0" style="49" hidden="1" customWidth="1"/>
    <col min="13" max="13" width="9.140625" style="49"/>
    <col min="14" max="14" width="15.7109375" style="49" customWidth="1"/>
    <col min="15" max="15" width="15.5703125" style="49" customWidth="1"/>
    <col min="16" max="16" width="19.85546875" style="49" customWidth="1"/>
    <col min="17" max="17" width="21.42578125" style="49" customWidth="1"/>
    <col min="18" max="18" width="2.42578125" style="49" customWidth="1"/>
    <col min="19" max="22" width="0" style="49" hidden="1" customWidth="1"/>
    <col min="23" max="16384" width="9.140625" style="49"/>
  </cols>
  <sheetData>
    <row r="1" spans="1:22" ht="15.75" x14ac:dyDescent="0.25">
      <c r="A1" s="5" t="s">
        <v>151</v>
      </c>
      <c r="B1" s="6"/>
      <c r="C1" s="15"/>
      <c r="D1" s="24"/>
      <c r="E1" s="15" t="s">
        <v>966</v>
      </c>
      <c r="F1" s="29"/>
      <c r="G1" s="6"/>
      <c r="H1" s="15"/>
      <c r="I1" s="6"/>
      <c r="J1" s="504"/>
      <c r="K1" s="507"/>
      <c r="L1" s="507"/>
      <c r="M1" s="504"/>
      <c r="N1" s="504"/>
      <c r="O1" s="504"/>
      <c r="P1" s="504"/>
      <c r="Q1" s="504"/>
      <c r="R1" s="505"/>
    </row>
    <row r="2" spans="1:22" ht="15.75" x14ac:dyDescent="0.25">
      <c r="A2" s="25" t="s">
        <v>100</v>
      </c>
      <c r="B2" s="9"/>
      <c r="C2" s="27"/>
      <c r="D2" s="26"/>
      <c r="E2" s="27"/>
      <c r="F2" s="30"/>
      <c r="G2" s="9"/>
      <c r="H2" s="22"/>
      <c r="I2" s="17"/>
      <c r="J2" s="506" t="s">
        <v>984</v>
      </c>
      <c r="K2" s="508"/>
      <c r="L2" s="508"/>
      <c r="M2" s="17"/>
      <c r="N2" s="17"/>
      <c r="O2" s="17"/>
      <c r="P2" s="17"/>
      <c r="Q2" s="17"/>
      <c r="R2" s="10"/>
      <c r="T2" s="214" t="s">
        <v>158</v>
      </c>
    </row>
    <row r="3" spans="1:22" ht="16.5" thickBot="1" x14ac:dyDescent="0.3">
      <c r="A3" s="12"/>
      <c r="B3" s="9"/>
      <c r="C3" s="26"/>
      <c r="D3" s="26"/>
      <c r="E3" s="9"/>
      <c r="F3" s="30"/>
      <c r="G3" s="27"/>
      <c r="H3" s="22"/>
      <c r="I3" s="17"/>
      <c r="J3" s="564" t="s">
        <v>222</v>
      </c>
      <c r="K3" s="508"/>
      <c r="L3" s="508"/>
      <c r="M3" s="17"/>
      <c r="N3" s="17"/>
      <c r="O3" s="17"/>
      <c r="P3" s="17"/>
      <c r="Q3" s="17"/>
      <c r="R3" s="10"/>
      <c r="S3" s="49">
        <v>1</v>
      </c>
      <c r="T3" s="113">
        <f>SUMIF(F14:F1013,S3,G14:G1013)</f>
        <v>0</v>
      </c>
    </row>
    <row r="4" spans="1:22" ht="14.25" thickTop="1" thickBot="1" x14ac:dyDescent="0.25">
      <c r="A4" s="12" t="s">
        <v>401</v>
      </c>
      <c r="B4" s="9"/>
      <c r="C4" s="9"/>
      <c r="D4" s="9"/>
      <c r="E4" s="9"/>
      <c r="F4" s="96" t="s">
        <v>153</v>
      </c>
      <c r="G4" s="97" t="s">
        <v>154</v>
      </c>
      <c r="H4" s="22"/>
      <c r="I4" s="17"/>
      <c r="J4" s="192">
        <f>Q3value*PDArate</f>
        <v>0</v>
      </c>
      <c r="K4" s="508"/>
      <c r="L4" s="508"/>
      <c r="M4" s="17"/>
      <c r="N4" s="17"/>
      <c r="O4" s="17"/>
      <c r="P4" s="17"/>
      <c r="Q4" s="17"/>
      <c r="R4" s="10"/>
      <c r="S4" s="49">
        <v>2</v>
      </c>
      <c r="T4" s="113">
        <f>SUMIF(F14:F1013,S4,G14:G1013)</f>
        <v>0</v>
      </c>
    </row>
    <row r="5" spans="1:22" ht="13.5" thickTop="1" x14ac:dyDescent="0.2">
      <c r="A5" s="12"/>
      <c r="B5" s="9"/>
      <c r="C5" s="9"/>
      <c r="D5" s="879" t="s">
        <v>1288</v>
      </c>
      <c r="E5" s="9"/>
      <c r="F5" s="1"/>
      <c r="G5" s="2"/>
      <c r="H5" s="22"/>
      <c r="I5" s="17"/>
      <c r="J5" s="17"/>
      <c r="K5" s="508"/>
      <c r="L5" s="508"/>
      <c r="M5" s="17"/>
      <c r="N5" s="17"/>
      <c r="O5" s="17"/>
      <c r="P5" s="17"/>
      <c r="Q5" s="17"/>
      <c r="R5" s="10"/>
      <c r="S5" s="49">
        <v>3</v>
      </c>
      <c r="T5" s="113">
        <f>SUMIF(F14:F1013,S5,G14:G1013)</f>
        <v>0</v>
      </c>
    </row>
    <row r="6" spans="1:22" ht="13.5" thickBot="1" x14ac:dyDescent="0.25">
      <c r="A6" s="8"/>
      <c r="B6" s="161" t="s">
        <v>948</v>
      </c>
      <c r="C6" s="161"/>
      <c r="D6" s="161"/>
      <c r="E6" s="9"/>
      <c r="F6" s="9"/>
      <c r="G6" s="9"/>
      <c r="H6" s="17"/>
      <c r="I6" s="17"/>
      <c r="J6" s="17"/>
      <c r="K6" s="508"/>
      <c r="L6" s="508"/>
      <c r="M6" s="17"/>
      <c r="N6" s="17"/>
      <c r="O6" s="17"/>
      <c r="P6" s="17"/>
      <c r="Q6" s="17"/>
      <c r="R6" s="10"/>
      <c r="S6" s="49">
        <v>4</v>
      </c>
      <c r="T6" s="113">
        <f>SUMIF(F14:F1013,S6,G14:G1013)</f>
        <v>0</v>
      </c>
    </row>
    <row r="7" spans="1:22" ht="13.5" thickTop="1" x14ac:dyDescent="0.2">
      <c r="A7" s="12"/>
      <c r="B7" s="9"/>
      <c r="C7" s="449" t="s">
        <v>996</v>
      </c>
      <c r="D7" s="449"/>
      <c r="E7" s="9"/>
      <c r="F7" s="9"/>
      <c r="G7" s="9"/>
      <c r="H7" s="17"/>
      <c r="I7" s="17"/>
      <c r="J7" s="9"/>
      <c r="M7" s="9"/>
      <c r="N7" s="356" t="s">
        <v>981</v>
      </c>
      <c r="O7" s="357"/>
      <c r="P7" s="357"/>
      <c r="Q7" s="359"/>
      <c r="R7" s="10"/>
      <c r="S7" s="49">
        <v>5</v>
      </c>
      <c r="T7" s="113">
        <f>SUMIF(F14:F1013,S7,G14:G1013)</f>
        <v>0</v>
      </c>
    </row>
    <row r="8" spans="1:22" ht="13.5" thickBot="1" x14ac:dyDescent="0.25">
      <c r="A8" s="12"/>
      <c r="B8" s="9"/>
      <c r="C8" s="9"/>
      <c r="D8" s="9"/>
      <c r="E8" s="9"/>
      <c r="F8" s="9"/>
      <c r="G8" s="9"/>
      <c r="H8" s="17"/>
      <c r="I8" s="17"/>
      <c r="J8" s="506" t="s">
        <v>984</v>
      </c>
      <c r="M8" s="9"/>
      <c r="N8" s="358" t="s">
        <v>982</v>
      </c>
      <c r="O8" s="50"/>
      <c r="P8" s="50"/>
      <c r="Q8" s="235"/>
      <c r="R8" s="10"/>
      <c r="S8" s="49">
        <v>6</v>
      </c>
      <c r="T8" s="113">
        <f>SUMIF(F14:F1013,S8,G14:G1013)</f>
        <v>0</v>
      </c>
    </row>
    <row r="9" spans="1:22" ht="14.25" thickTop="1" thickBot="1" x14ac:dyDescent="0.25">
      <c r="A9" s="28"/>
      <c r="B9" s="9"/>
      <c r="C9" s="9"/>
      <c r="D9" s="256" t="str">
        <f>IF(+Operation=0, "YOUR FIRM'S NAME IS MISSING.", +Operation)</f>
        <v>YOUR FIRM'S NAME IS MISSING.</v>
      </c>
      <c r="E9" s="256" t="str">
        <f>IF(ISNUMBER(+POID), IF(+POID &gt;300000000, IF(+POID &gt;999999999, "INVALID ID NUMBER", +POID ), "INVALID ID NUMBER" ), "YOUR ID NUMBER IS MISSING.")</f>
        <v>YOUR ID NUMBER IS MISSING.</v>
      </c>
      <c r="F9" s="9"/>
      <c r="G9" s="184">
        <f>SUM(G14:G1013)</f>
        <v>0</v>
      </c>
      <c r="H9" s="20"/>
      <c r="I9" s="17"/>
      <c r="J9" s="57" t="s">
        <v>979</v>
      </c>
      <c r="K9" s="49">
        <f>SUM(K14:K1013)</f>
        <v>0</v>
      </c>
      <c r="L9" s="49">
        <f>SUM(L14:L1013)</f>
        <v>0</v>
      </c>
      <c r="M9" s="9"/>
      <c r="N9" s="360">
        <f>SUM(N14:N1013)</f>
        <v>0</v>
      </c>
      <c r="O9" s="154"/>
      <c r="P9" s="192">
        <f>SUM(P14:P1013)</f>
        <v>0</v>
      </c>
      <c r="Q9" s="192">
        <f>SUM(Q14:Q1013)</f>
        <v>0</v>
      </c>
      <c r="R9" s="10"/>
      <c r="S9" s="49">
        <v>7</v>
      </c>
      <c r="T9" s="113">
        <f>SUMIF(F14:F1013,S9,G14:G1013)</f>
        <v>0</v>
      </c>
      <c r="V9" s="49">
        <f>SUM(V14:V1013)</f>
        <v>0</v>
      </c>
    </row>
    <row r="10" spans="1:22" ht="13.5" thickTop="1" x14ac:dyDescent="0.2">
      <c r="A10" s="87"/>
      <c r="B10" s="63" t="s">
        <v>399</v>
      </c>
      <c r="C10" s="62" t="s">
        <v>399</v>
      </c>
      <c r="D10" s="62"/>
      <c r="E10" s="88" t="s">
        <v>347</v>
      </c>
      <c r="F10" s="89"/>
      <c r="G10" s="89"/>
      <c r="H10" s="90"/>
      <c r="I10" s="253">
        <v>13</v>
      </c>
      <c r="J10" s="58" t="s">
        <v>887</v>
      </c>
      <c r="M10" s="9"/>
      <c r="N10" s="349" t="s">
        <v>888</v>
      </c>
      <c r="O10" s="204" t="s">
        <v>431</v>
      </c>
      <c r="P10" s="347" t="s">
        <v>892</v>
      </c>
      <c r="Q10" s="348" t="s">
        <v>887</v>
      </c>
      <c r="R10" s="10"/>
      <c r="S10" s="49">
        <v>8</v>
      </c>
      <c r="T10" s="113">
        <f>SUMIF(F14:F1013,S10,G14:G1013)</f>
        <v>0</v>
      </c>
    </row>
    <row r="11" spans="1:22" x14ac:dyDescent="0.2">
      <c r="A11" s="91"/>
      <c r="B11" s="58" t="s">
        <v>114</v>
      </c>
      <c r="C11" s="65" t="s">
        <v>114</v>
      </c>
      <c r="D11" s="65" t="s">
        <v>404</v>
      </c>
      <c r="E11" s="58" t="str">
        <f>IF(+Q3Indicator&gt;0,"BAD NAME FOR", "")</f>
        <v/>
      </c>
      <c r="F11" s="58" t="s">
        <v>110</v>
      </c>
      <c r="G11" s="58" t="s">
        <v>136</v>
      </c>
      <c r="H11" s="66" t="s">
        <v>118</v>
      </c>
      <c r="I11" s="10"/>
      <c r="J11" s="58" t="s">
        <v>432</v>
      </c>
      <c r="M11" s="9"/>
      <c r="N11" s="349" t="s">
        <v>234</v>
      </c>
      <c r="O11" s="204" t="s">
        <v>434</v>
      </c>
      <c r="P11" s="204" t="s">
        <v>897</v>
      </c>
      <c r="Q11" s="350" t="s">
        <v>432</v>
      </c>
      <c r="R11" s="10"/>
      <c r="S11" s="49">
        <v>9</v>
      </c>
      <c r="T11" s="113">
        <f>SUMIF(F14:F1013,S11,G14:G1013)</f>
        <v>0</v>
      </c>
    </row>
    <row r="12" spans="1:22" x14ac:dyDescent="0.2">
      <c r="A12" s="91"/>
      <c r="B12" s="58" t="s">
        <v>113</v>
      </c>
      <c r="C12" s="65" t="s">
        <v>113</v>
      </c>
      <c r="D12" s="65"/>
      <c r="E12" s="58" t="s">
        <v>156</v>
      </c>
      <c r="F12" s="58" t="s">
        <v>112</v>
      </c>
      <c r="G12" s="58" t="s">
        <v>157</v>
      </c>
      <c r="H12" s="66" t="s">
        <v>119</v>
      </c>
      <c r="I12" s="10"/>
      <c r="J12" s="58" t="s">
        <v>980</v>
      </c>
      <c r="M12" s="9"/>
      <c r="N12" s="349"/>
      <c r="O12" s="204" t="s">
        <v>435</v>
      </c>
      <c r="P12" s="59" t="s">
        <v>890</v>
      </c>
      <c r="Q12" s="351" t="s">
        <v>901</v>
      </c>
      <c r="R12" s="10"/>
      <c r="S12" s="49">
        <v>10</v>
      </c>
      <c r="T12" s="113">
        <f>SUMIF(F14:F1013,S12,G14:G1013)</f>
        <v>0</v>
      </c>
    </row>
    <row r="13" spans="1:22" ht="13.5" thickBot="1" x14ac:dyDescent="0.25">
      <c r="A13" s="92"/>
      <c r="B13" s="93"/>
      <c r="C13" s="67"/>
      <c r="D13" s="67"/>
      <c r="E13" s="93" t="s">
        <v>928</v>
      </c>
      <c r="F13" s="93" t="s">
        <v>111</v>
      </c>
      <c r="G13" s="93" t="s">
        <v>158</v>
      </c>
      <c r="H13" s="68" t="s">
        <v>120</v>
      </c>
      <c r="I13" s="10"/>
      <c r="J13" s="98" t="s">
        <v>242</v>
      </c>
      <c r="M13" s="9"/>
      <c r="N13" s="352" t="s">
        <v>983</v>
      </c>
      <c r="O13" s="61" t="s">
        <v>433</v>
      </c>
      <c r="P13" s="61" t="s">
        <v>891</v>
      </c>
      <c r="Q13" s="790">
        <f>+PDArate</f>
        <v>1E-3</v>
      </c>
      <c r="R13" s="10"/>
      <c r="S13" s="49">
        <v>11</v>
      </c>
      <c r="T13" s="113">
        <f>SUMIF(F14:F1013,S13,G14:G1013)</f>
        <v>0</v>
      </c>
    </row>
    <row r="14" spans="1:22" x14ac:dyDescent="0.2">
      <c r="A14" s="94">
        <f>ROW()-Q3line</f>
        <v>1</v>
      </c>
      <c r="B14" s="437">
        <f t="shared" ref="B14:B77" si="0">IF(ISBLANK(E14),0,VLOOKUP(TRIM(E14),AllVarieties,4,FALSE))</f>
        <v>0</v>
      </c>
      <c r="C14" s="438"/>
      <c r="D14" s="181"/>
      <c r="E14" s="181"/>
      <c r="F14" s="4"/>
      <c r="G14" s="60"/>
      <c r="H14" s="83"/>
      <c r="I14" s="10"/>
      <c r="J14" s="361"/>
      <c r="K14" s="49">
        <f t="shared" ref="K14:K77" si="1">IF(ISNA(+B14),1,0)</f>
        <v>0</v>
      </c>
      <c r="L14" s="508">
        <f t="shared" ref="L14:L77" si="2">IF(ISERR(+B14),1,0)</f>
        <v>0</v>
      </c>
      <c r="M14" s="509" t="str">
        <f>IF(+J14=0," ", IF(+J14=1," ","ERROR"))</f>
        <v xml:space="preserve"> </v>
      </c>
      <c r="N14" s="355">
        <f>IF(+J14=1,IF(G14&gt;0, +G14, 0),0)</f>
        <v>0</v>
      </c>
      <c r="O14" s="144">
        <f t="shared" ref="O14:O77" si="3">IF(VALUE(F14)&lt;1,0,IF(VALUE(F14)&gt;17,0,VLOOKUP(VALUE(B14),T10Value,VALUE(F14)+1,FALSE)))</f>
        <v>0</v>
      </c>
      <c r="P14" s="144">
        <f>ROUND(+N14,1)*O14</f>
        <v>0</v>
      </c>
      <c r="Q14" s="563">
        <f t="shared" ref="Q14:Q77" si="4">+P14*PDArate</f>
        <v>0</v>
      </c>
      <c r="R14" s="10"/>
      <c r="S14" s="49">
        <v>12</v>
      </c>
      <c r="T14" s="113">
        <f>SUMIF(F14:F1013,S14,G14:G1013)</f>
        <v>0</v>
      </c>
      <c r="V14" s="49">
        <f>IF(N14&gt;0,IF(P14&lt;=0,1,0),0)</f>
        <v>0</v>
      </c>
    </row>
    <row r="15" spans="1:22" x14ac:dyDescent="0.2">
      <c r="A15" s="94">
        <f>ROW()-Q3line</f>
        <v>2</v>
      </c>
      <c r="B15" s="437">
        <f t="shared" si="0"/>
        <v>0</v>
      </c>
      <c r="C15" s="438"/>
      <c r="D15" s="181"/>
      <c r="E15" s="181"/>
      <c r="F15" s="4"/>
      <c r="G15" s="60"/>
      <c r="H15" s="83"/>
      <c r="I15" s="10"/>
      <c r="J15" s="361"/>
      <c r="K15" s="49">
        <f t="shared" si="1"/>
        <v>0</v>
      </c>
      <c r="L15" s="508">
        <f t="shared" si="2"/>
        <v>0</v>
      </c>
      <c r="M15" s="509" t="str">
        <f t="shared" ref="M15:M78" si="5">IF(+J15=0," ", IF(+J15=1," ","ERROR"))</f>
        <v xml:space="preserve"> </v>
      </c>
      <c r="N15" s="355">
        <f t="shared" ref="N15:N78" si="6">IF(+J15=1,IF(G15&gt;0, +G15, 0),0)</f>
        <v>0</v>
      </c>
      <c r="O15" s="144">
        <f t="shared" si="3"/>
        <v>0</v>
      </c>
      <c r="P15" s="144">
        <f t="shared" ref="P15:P78" si="7">ROUND(+N15,1)*O15</f>
        <v>0</v>
      </c>
      <c r="Q15" s="563">
        <f t="shared" si="4"/>
        <v>0</v>
      </c>
      <c r="R15" s="10"/>
      <c r="S15" s="49">
        <v>13</v>
      </c>
      <c r="T15" s="113">
        <f>SUMIF(F14:F1013,S15,G14:G1013)</f>
        <v>0</v>
      </c>
      <c r="V15" s="49">
        <f t="shared" ref="V15:V78" si="8">IF(N15&gt;0,IF(P15&lt;=0,1,0),0)</f>
        <v>0</v>
      </c>
    </row>
    <row r="16" spans="1:22" x14ac:dyDescent="0.2">
      <c r="A16" s="94">
        <f>ROW()-Q3line</f>
        <v>3</v>
      </c>
      <c r="B16" s="437">
        <f t="shared" si="0"/>
        <v>0</v>
      </c>
      <c r="C16" s="438"/>
      <c r="D16" s="181"/>
      <c r="E16" s="181"/>
      <c r="F16" s="4"/>
      <c r="G16" s="60"/>
      <c r="H16" s="83"/>
      <c r="I16" s="10"/>
      <c r="J16" s="361"/>
      <c r="K16" s="49">
        <f t="shared" si="1"/>
        <v>0</v>
      </c>
      <c r="L16" s="508">
        <f t="shared" si="2"/>
        <v>0</v>
      </c>
      <c r="M16" s="509" t="str">
        <f t="shared" si="5"/>
        <v xml:space="preserve"> </v>
      </c>
      <c r="N16" s="355">
        <f t="shared" si="6"/>
        <v>0</v>
      </c>
      <c r="O16" s="144">
        <f t="shared" si="3"/>
        <v>0</v>
      </c>
      <c r="P16" s="144">
        <f t="shared" si="7"/>
        <v>0</v>
      </c>
      <c r="Q16" s="563">
        <f t="shared" si="4"/>
        <v>0</v>
      </c>
      <c r="R16" s="10"/>
      <c r="S16" s="49">
        <v>14</v>
      </c>
      <c r="T16" s="113">
        <f>SUMIF(F14:F1013,S16,G14:G1013)</f>
        <v>0</v>
      </c>
      <c r="V16" s="49">
        <f t="shared" si="8"/>
        <v>0</v>
      </c>
    </row>
    <row r="17" spans="1:22" x14ac:dyDescent="0.2">
      <c r="A17" s="94">
        <f t="shared" ref="A17:A80" si="9">ROW()-Q3line</f>
        <v>4</v>
      </c>
      <c r="B17" s="437">
        <f t="shared" si="0"/>
        <v>0</v>
      </c>
      <c r="C17" s="438"/>
      <c r="D17" s="181"/>
      <c r="E17" s="181"/>
      <c r="F17" s="4"/>
      <c r="G17" s="60"/>
      <c r="H17" s="83"/>
      <c r="I17" s="10"/>
      <c r="J17" s="361"/>
      <c r="K17" s="49">
        <f t="shared" si="1"/>
        <v>0</v>
      </c>
      <c r="L17" s="508">
        <f t="shared" si="2"/>
        <v>0</v>
      </c>
      <c r="M17" s="509" t="str">
        <f t="shared" si="5"/>
        <v xml:space="preserve"> </v>
      </c>
      <c r="N17" s="355">
        <f t="shared" si="6"/>
        <v>0</v>
      </c>
      <c r="O17" s="144">
        <f t="shared" si="3"/>
        <v>0</v>
      </c>
      <c r="P17" s="144">
        <f t="shared" si="7"/>
        <v>0</v>
      </c>
      <c r="Q17" s="563">
        <f t="shared" si="4"/>
        <v>0</v>
      </c>
      <c r="R17" s="10"/>
      <c r="S17" s="49">
        <v>15</v>
      </c>
      <c r="T17" s="113">
        <f>SUMIF(F14:F1013,S17,G14:G1013)</f>
        <v>0</v>
      </c>
      <c r="V17" s="49">
        <f t="shared" si="8"/>
        <v>0</v>
      </c>
    </row>
    <row r="18" spans="1:22" x14ac:dyDescent="0.2">
      <c r="A18" s="94">
        <f t="shared" si="9"/>
        <v>5</v>
      </c>
      <c r="B18" s="437">
        <f t="shared" si="0"/>
        <v>0</v>
      </c>
      <c r="C18" s="438"/>
      <c r="D18" s="181"/>
      <c r="E18" s="181"/>
      <c r="F18" s="4"/>
      <c r="G18" s="60"/>
      <c r="H18" s="83"/>
      <c r="I18" s="10"/>
      <c r="J18" s="361"/>
      <c r="K18" s="49">
        <f t="shared" si="1"/>
        <v>0</v>
      </c>
      <c r="L18" s="508">
        <f t="shared" si="2"/>
        <v>0</v>
      </c>
      <c r="M18" s="509" t="str">
        <f t="shared" si="5"/>
        <v xml:space="preserve"> </v>
      </c>
      <c r="N18" s="355">
        <f t="shared" si="6"/>
        <v>0</v>
      </c>
      <c r="O18" s="144">
        <f t="shared" si="3"/>
        <v>0</v>
      </c>
      <c r="P18" s="144">
        <f t="shared" si="7"/>
        <v>0</v>
      </c>
      <c r="Q18" s="563">
        <f t="shared" si="4"/>
        <v>0</v>
      </c>
      <c r="R18" s="10"/>
      <c r="S18" s="49">
        <v>16</v>
      </c>
      <c r="T18" s="113">
        <f>SUMIF(F14:F1013,S18,G14:G1013)</f>
        <v>0</v>
      </c>
      <c r="V18" s="49">
        <f t="shared" si="8"/>
        <v>0</v>
      </c>
    </row>
    <row r="19" spans="1:22" x14ac:dyDescent="0.2">
      <c r="A19" s="94">
        <f t="shared" si="9"/>
        <v>6</v>
      </c>
      <c r="B19" s="437">
        <f t="shared" si="0"/>
        <v>0</v>
      </c>
      <c r="C19" s="438"/>
      <c r="D19" s="181"/>
      <c r="E19" s="181"/>
      <c r="F19" s="4"/>
      <c r="G19" s="60"/>
      <c r="H19" s="83"/>
      <c r="I19" s="10"/>
      <c r="J19" s="361"/>
      <c r="K19" s="49">
        <f t="shared" si="1"/>
        <v>0</v>
      </c>
      <c r="L19" s="508">
        <f t="shared" si="2"/>
        <v>0</v>
      </c>
      <c r="M19" s="509" t="str">
        <f t="shared" si="5"/>
        <v xml:space="preserve"> </v>
      </c>
      <c r="N19" s="355">
        <f t="shared" si="6"/>
        <v>0</v>
      </c>
      <c r="O19" s="144">
        <f t="shared" si="3"/>
        <v>0</v>
      </c>
      <c r="P19" s="144">
        <f t="shared" si="7"/>
        <v>0</v>
      </c>
      <c r="Q19" s="563">
        <f t="shared" si="4"/>
        <v>0</v>
      </c>
      <c r="R19" s="10"/>
      <c r="S19" s="49">
        <v>17</v>
      </c>
      <c r="T19" s="113">
        <f>SUMIF(F14:F1013,S19,G14:G1013)</f>
        <v>0</v>
      </c>
      <c r="V19" s="49">
        <f t="shared" si="8"/>
        <v>0</v>
      </c>
    </row>
    <row r="20" spans="1:22" x14ac:dyDescent="0.2">
      <c r="A20" s="94">
        <f t="shared" si="9"/>
        <v>7</v>
      </c>
      <c r="B20" s="437">
        <f t="shared" si="0"/>
        <v>0</v>
      </c>
      <c r="C20" s="438"/>
      <c r="D20" s="181"/>
      <c r="E20" s="181"/>
      <c r="F20" s="4"/>
      <c r="G20" s="60"/>
      <c r="H20" s="83"/>
      <c r="I20" s="10"/>
      <c r="J20" s="361"/>
      <c r="K20" s="49">
        <f t="shared" si="1"/>
        <v>0</v>
      </c>
      <c r="L20" s="508">
        <f t="shared" si="2"/>
        <v>0</v>
      </c>
      <c r="M20" s="509" t="str">
        <f t="shared" si="5"/>
        <v xml:space="preserve"> </v>
      </c>
      <c r="N20" s="355">
        <f t="shared" si="6"/>
        <v>0</v>
      </c>
      <c r="O20" s="144">
        <f t="shared" si="3"/>
        <v>0</v>
      </c>
      <c r="P20" s="144">
        <f t="shared" si="7"/>
        <v>0</v>
      </c>
      <c r="Q20" s="563">
        <f t="shared" si="4"/>
        <v>0</v>
      </c>
      <c r="R20" s="10"/>
      <c r="V20" s="49">
        <f t="shared" si="8"/>
        <v>0</v>
      </c>
    </row>
    <row r="21" spans="1:22" x14ac:dyDescent="0.2">
      <c r="A21" s="94">
        <f t="shared" si="9"/>
        <v>8</v>
      </c>
      <c r="B21" s="437">
        <f t="shared" si="0"/>
        <v>0</v>
      </c>
      <c r="C21" s="438"/>
      <c r="D21" s="181"/>
      <c r="E21" s="181"/>
      <c r="F21" s="4"/>
      <c r="G21" s="60"/>
      <c r="H21" s="83"/>
      <c r="I21" s="10"/>
      <c r="J21" s="361"/>
      <c r="K21" s="49">
        <f t="shared" si="1"/>
        <v>0</v>
      </c>
      <c r="L21" s="508">
        <f t="shared" si="2"/>
        <v>0</v>
      </c>
      <c r="M21" s="509" t="str">
        <f t="shared" si="5"/>
        <v xml:space="preserve"> </v>
      </c>
      <c r="N21" s="355">
        <f t="shared" si="6"/>
        <v>0</v>
      </c>
      <c r="O21" s="144">
        <f t="shared" si="3"/>
        <v>0</v>
      </c>
      <c r="P21" s="144">
        <f t="shared" si="7"/>
        <v>0</v>
      </c>
      <c r="Q21" s="563">
        <f t="shared" si="4"/>
        <v>0</v>
      </c>
      <c r="R21" s="10"/>
      <c r="V21" s="49">
        <f t="shared" si="8"/>
        <v>0</v>
      </c>
    </row>
    <row r="22" spans="1:22" x14ac:dyDescent="0.2">
      <c r="A22" s="94">
        <f t="shared" si="9"/>
        <v>9</v>
      </c>
      <c r="B22" s="437">
        <f t="shared" si="0"/>
        <v>0</v>
      </c>
      <c r="C22" s="438"/>
      <c r="D22" s="181"/>
      <c r="E22" s="181"/>
      <c r="F22" s="4"/>
      <c r="G22" s="60"/>
      <c r="H22" s="83"/>
      <c r="I22" s="10"/>
      <c r="J22" s="361"/>
      <c r="K22" s="49">
        <f t="shared" si="1"/>
        <v>0</v>
      </c>
      <c r="L22" s="508">
        <f t="shared" si="2"/>
        <v>0</v>
      </c>
      <c r="M22" s="509" t="str">
        <f t="shared" si="5"/>
        <v xml:space="preserve"> </v>
      </c>
      <c r="N22" s="355">
        <f t="shared" si="6"/>
        <v>0</v>
      </c>
      <c r="O22" s="144">
        <f t="shared" si="3"/>
        <v>0</v>
      </c>
      <c r="P22" s="144">
        <f t="shared" si="7"/>
        <v>0</v>
      </c>
      <c r="Q22" s="563">
        <f t="shared" si="4"/>
        <v>0</v>
      </c>
      <c r="R22" s="10"/>
      <c r="V22" s="49">
        <f t="shared" si="8"/>
        <v>0</v>
      </c>
    </row>
    <row r="23" spans="1:22" x14ac:dyDescent="0.2">
      <c r="A23" s="94">
        <f t="shared" si="9"/>
        <v>10</v>
      </c>
      <c r="B23" s="437">
        <f t="shared" si="0"/>
        <v>0</v>
      </c>
      <c r="C23" s="438"/>
      <c r="D23" s="181"/>
      <c r="E23" s="181"/>
      <c r="F23" s="4"/>
      <c r="G23" s="60"/>
      <c r="H23" s="83"/>
      <c r="I23" s="10"/>
      <c r="J23" s="361"/>
      <c r="K23" s="49">
        <f t="shared" si="1"/>
        <v>0</v>
      </c>
      <c r="L23" s="508">
        <f t="shared" si="2"/>
        <v>0</v>
      </c>
      <c r="M23" s="509" t="str">
        <f t="shared" si="5"/>
        <v xml:space="preserve"> </v>
      </c>
      <c r="N23" s="355">
        <f t="shared" si="6"/>
        <v>0</v>
      </c>
      <c r="O23" s="144">
        <f t="shared" si="3"/>
        <v>0</v>
      </c>
      <c r="P23" s="144">
        <f t="shared" si="7"/>
        <v>0</v>
      </c>
      <c r="Q23" s="563">
        <f t="shared" si="4"/>
        <v>0</v>
      </c>
      <c r="R23" s="10"/>
      <c r="V23" s="49">
        <f t="shared" si="8"/>
        <v>0</v>
      </c>
    </row>
    <row r="24" spans="1:22" x14ac:dyDescent="0.2">
      <c r="A24" s="94">
        <f t="shared" si="9"/>
        <v>11</v>
      </c>
      <c r="B24" s="437">
        <f t="shared" si="0"/>
        <v>0</v>
      </c>
      <c r="C24" s="438"/>
      <c r="D24" s="181"/>
      <c r="E24" s="181"/>
      <c r="F24" s="4"/>
      <c r="G24" s="60"/>
      <c r="H24" s="83"/>
      <c r="I24" s="10"/>
      <c r="J24" s="361"/>
      <c r="K24" s="49">
        <f t="shared" si="1"/>
        <v>0</v>
      </c>
      <c r="L24" s="508">
        <f t="shared" si="2"/>
        <v>0</v>
      </c>
      <c r="M24" s="509" t="str">
        <f t="shared" si="5"/>
        <v xml:space="preserve"> </v>
      </c>
      <c r="N24" s="355">
        <f t="shared" si="6"/>
        <v>0</v>
      </c>
      <c r="O24" s="144">
        <f t="shared" si="3"/>
        <v>0</v>
      </c>
      <c r="P24" s="144">
        <f t="shared" si="7"/>
        <v>0</v>
      </c>
      <c r="Q24" s="563">
        <f t="shared" si="4"/>
        <v>0</v>
      </c>
      <c r="R24" s="10"/>
      <c r="V24" s="49">
        <f t="shared" si="8"/>
        <v>0</v>
      </c>
    </row>
    <row r="25" spans="1:22" x14ac:dyDescent="0.2">
      <c r="A25" s="94">
        <f t="shared" si="9"/>
        <v>12</v>
      </c>
      <c r="B25" s="437">
        <f t="shared" si="0"/>
        <v>0</v>
      </c>
      <c r="C25" s="438"/>
      <c r="D25" s="181"/>
      <c r="E25" s="181"/>
      <c r="F25" s="4"/>
      <c r="G25" s="60"/>
      <c r="H25" s="83"/>
      <c r="I25" s="10"/>
      <c r="J25" s="361"/>
      <c r="K25" s="49">
        <f t="shared" si="1"/>
        <v>0</v>
      </c>
      <c r="L25" s="508">
        <f t="shared" si="2"/>
        <v>0</v>
      </c>
      <c r="M25" s="509" t="str">
        <f t="shared" si="5"/>
        <v xml:space="preserve"> </v>
      </c>
      <c r="N25" s="355">
        <f t="shared" si="6"/>
        <v>0</v>
      </c>
      <c r="O25" s="144">
        <f t="shared" si="3"/>
        <v>0</v>
      </c>
      <c r="P25" s="144">
        <f t="shared" si="7"/>
        <v>0</v>
      </c>
      <c r="Q25" s="563">
        <f t="shared" si="4"/>
        <v>0</v>
      </c>
      <c r="R25" s="10"/>
      <c r="V25" s="49">
        <f t="shared" si="8"/>
        <v>0</v>
      </c>
    </row>
    <row r="26" spans="1:22" x14ac:dyDescent="0.2">
      <c r="A26" s="94">
        <f t="shared" si="9"/>
        <v>13</v>
      </c>
      <c r="B26" s="437">
        <f t="shared" si="0"/>
        <v>0</v>
      </c>
      <c r="C26" s="438"/>
      <c r="D26" s="181"/>
      <c r="E26" s="181"/>
      <c r="F26" s="4"/>
      <c r="G26" s="60"/>
      <c r="H26" s="83"/>
      <c r="I26" s="10"/>
      <c r="J26" s="361"/>
      <c r="K26" s="49">
        <f t="shared" si="1"/>
        <v>0</v>
      </c>
      <c r="L26" s="508">
        <f t="shared" si="2"/>
        <v>0</v>
      </c>
      <c r="M26" s="509" t="str">
        <f t="shared" si="5"/>
        <v xml:space="preserve"> </v>
      </c>
      <c r="N26" s="355">
        <f t="shared" si="6"/>
        <v>0</v>
      </c>
      <c r="O26" s="144">
        <f t="shared" si="3"/>
        <v>0</v>
      </c>
      <c r="P26" s="144">
        <f t="shared" si="7"/>
        <v>0</v>
      </c>
      <c r="Q26" s="563">
        <f t="shared" si="4"/>
        <v>0</v>
      </c>
      <c r="R26" s="10"/>
      <c r="V26" s="49">
        <f t="shared" si="8"/>
        <v>0</v>
      </c>
    </row>
    <row r="27" spans="1:22" x14ac:dyDescent="0.2">
      <c r="A27" s="94">
        <f t="shared" si="9"/>
        <v>14</v>
      </c>
      <c r="B27" s="437">
        <f t="shared" si="0"/>
        <v>0</v>
      </c>
      <c r="C27" s="438"/>
      <c r="D27" s="181"/>
      <c r="E27" s="181"/>
      <c r="F27" s="4"/>
      <c r="G27" s="60"/>
      <c r="H27" s="83"/>
      <c r="I27" s="10"/>
      <c r="J27" s="361"/>
      <c r="K27" s="49">
        <f t="shared" si="1"/>
        <v>0</v>
      </c>
      <c r="L27" s="508">
        <f t="shared" si="2"/>
        <v>0</v>
      </c>
      <c r="M27" s="509" t="str">
        <f t="shared" si="5"/>
        <v xml:space="preserve"> </v>
      </c>
      <c r="N27" s="355">
        <f t="shared" si="6"/>
        <v>0</v>
      </c>
      <c r="O27" s="144">
        <f t="shared" si="3"/>
        <v>0</v>
      </c>
      <c r="P27" s="144">
        <f t="shared" si="7"/>
        <v>0</v>
      </c>
      <c r="Q27" s="563">
        <f t="shared" si="4"/>
        <v>0</v>
      </c>
      <c r="R27" s="10"/>
      <c r="V27" s="49">
        <f t="shared" si="8"/>
        <v>0</v>
      </c>
    </row>
    <row r="28" spans="1:22" x14ac:dyDescent="0.2">
      <c r="A28" s="94">
        <f t="shared" si="9"/>
        <v>15</v>
      </c>
      <c r="B28" s="437">
        <f t="shared" si="0"/>
        <v>0</v>
      </c>
      <c r="C28" s="438"/>
      <c r="D28" s="181"/>
      <c r="E28" s="181"/>
      <c r="F28" s="4"/>
      <c r="G28" s="60"/>
      <c r="H28" s="83"/>
      <c r="I28" s="10"/>
      <c r="J28" s="361"/>
      <c r="K28" s="49">
        <f t="shared" si="1"/>
        <v>0</v>
      </c>
      <c r="L28" s="508">
        <f t="shared" si="2"/>
        <v>0</v>
      </c>
      <c r="M28" s="509" t="str">
        <f t="shared" si="5"/>
        <v xml:space="preserve"> </v>
      </c>
      <c r="N28" s="355">
        <f t="shared" si="6"/>
        <v>0</v>
      </c>
      <c r="O28" s="144">
        <f t="shared" si="3"/>
        <v>0</v>
      </c>
      <c r="P28" s="144">
        <f t="shared" si="7"/>
        <v>0</v>
      </c>
      <c r="Q28" s="563">
        <f t="shared" si="4"/>
        <v>0</v>
      </c>
      <c r="R28" s="10"/>
      <c r="V28" s="49">
        <f t="shared" si="8"/>
        <v>0</v>
      </c>
    </row>
    <row r="29" spans="1:22" x14ac:dyDescent="0.2">
      <c r="A29" s="94">
        <f t="shared" si="9"/>
        <v>16</v>
      </c>
      <c r="B29" s="437">
        <f t="shared" si="0"/>
        <v>0</v>
      </c>
      <c r="C29" s="438"/>
      <c r="D29" s="181"/>
      <c r="E29" s="181"/>
      <c r="F29" s="4"/>
      <c r="G29" s="60"/>
      <c r="H29" s="83"/>
      <c r="I29" s="10"/>
      <c r="J29" s="361"/>
      <c r="K29" s="49">
        <f t="shared" si="1"/>
        <v>0</v>
      </c>
      <c r="L29" s="508">
        <f t="shared" si="2"/>
        <v>0</v>
      </c>
      <c r="M29" s="509" t="str">
        <f t="shared" si="5"/>
        <v xml:space="preserve"> </v>
      </c>
      <c r="N29" s="355">
        <f t="shared" si="6"/>
        <v>0</v>
      </c>
      <c r="O29" s="144">
        <f t="shared" si="3"/>
        <v>0</v>
      </c>
      <c r="P29" s="144">
        <f t="shared" si="7"/>
        <v>0</v>
      </c>
      <c r="Q29" s="563">
        <f t="shared" si="4"/>
        <v>0</v>
      </c>
      <c r="R29" s="10"/>
      <c r="V29" s="49">
        <f t="shared" si="8"/>
        <v>0</v>
      </c>
    </row>
    <row r="30" spans="1:22" x14ac:dyDescent="0.2">
      <c r="A30" s="94">
        <f t="shared" si="9"/>
        <v>17</v>
      </c>
      <c r="B30" s="437">
        <f t="shared" si="0"/>
        <v>0</v>
      </c>
      <c r="C30" s="438"/>
      <c r="D30" s="181"/>
      <c r="E30" s="181"/>
      <c r="F30" s="4"/>
      <c r="G30" s="60"/>
      <c r="H30" s="83"/>
      <c r="I30" s="10"/>
      <c r="J30" s="361"/>
      <c r="K30" s="49">
        <f t="shared" si="1"/>
        <v>0</v>
      </c>
      <c r="L30" s="508">
        <f t="shared" si="2"/>
        <v>0</v>
      </c>
      <c r="M30" s="509" t="str">
        <f t="shared" si="5"/>
        <v xml:space="preserve"> </v>
      </c>
      <c r="N30" s="355">
        <f t="shared" si="6"/>
        <v>0</v>
      </c>
      <c r="O30" s="144">
        <f t="shared" si="3"/>
        <v>0</v>
      </c>
      <c r="P30" s="144">
        <f t="shared" si="7"/>
        <v>0</v>
      </c>
      <c r="Q30" s="563">
        <f t="shared" si="4"/>
        <v>0</v>
      </c>
      <c r="R30" s="10"/>
      <c r="V30" s="49">
        <f t="shared" si="8"/>
        <v>0</v>
      </c>
    </row>
    <row r="31" spans="1:22" x14ac:dyDescent="0.2">
      <c r="A31" s="94">
        <f t="shared" si="9"/>
        <v>18</v>
      </c>
      <c r="B31" s="437">
        <f t="shared" si="0"/>
        <v>0</v>
      </c>
      <c r="C31" s="438"/>
      <c r="D31" s="181"/>
      <c r="E31" s="181"/>
      <c r="F31" s="4"/>
      <c r="G31" s="60"/>
      <c r="H31" s="83"/>
      <c r="I31" s="10"/>
      <c r="J31" s="361"/>
      <c r="K31" s="49">
        <f t="shared" si="1"/>
        <v>0</v>
      </c>
      <c r="L31" s="508">
        <f t="shared" si="2"/>
        <v>0</v>
      </c>
      <c r="M31" s="509" t="str">
        <f t="shared" si="5"/>
        <v xml:space="preserve"> </v>
      </c>
      <c r="N31" s="355">
        <f t="shared" si="6"/>
        <v>0</v>
      </c>
      <c r="O31" s="144">
        <f t="shared" si="3"/>
        <v>0</v>
      </c>
      <c r="P31" s="144">
        <f t="shared" si="7"/>
        <v>0</v>
      </c>
      <c r="Q31" s="563">
        <f t="shared" si="4"/>
        <v>0</v>
      </c>
      <c r="R31" s="10"/>
      <c r="V31" s="49">
        <f t="shared" si="8"/>
        <v>0</v>
      </c>
    </row>
    <row r="32" spans="1:22" x14ac:dyDescent="0.2">
      <c r="A32" s="94">
        <f t="shared" si="9"/>
        <v>19</v>
      </c>
      <c r="B32" s="437">
        <f t="shared" si="0"/>
        <v>0</v>
      </c>
      <c r="C32" s="438"/>
      <c r="D32" s="181"/>
      <c r="E32" s="181"/>
      <c r="F32" s="4"/>
      <c r="G32" s="60"/>
      <c r="H32" s="83"/>
      <c r="I32" s="10"/>
      <c r="J32" s="361"/>
      <c r="K32" s="49">
        <f t="shared" si="1"/>
        <v>0</v>
      </c>
      <c r="L32" s="508">
        <f t="shared" si="2"/>
        <v>0</v>
      </c>
      <c r="M32" s="509" t="str">
        <f t="shared" si="5"/>
        <v xml:space="preserve"> </v>
      </c>
      <c r="N32" s="355">
        <f t="shared" si="6"/>
        <v>0</v>
      </c>
      <c r="O32" s="144">
        <f t="shared" si="3"/>
        <v>0</v>
      </c>
      <c r="P32" s="144">
        <f t="shared" si="7"/>
        <v>0</v>
      </c>
      <c r="Q32" s="563">
        <f t="shared" si="4"/>
        <v>0</v>
      </c>
      <c r="R32" s="10"/>
      <c r="V32" s="49">
        <f t="shared" si="8"/>
        <v>0</v>
      </c>
    </row>
    <row r="33" spans="1:22" x14ac:dyDescent="0.2">
      <c r="A33" s="94">
        <f t="shared" si="9"/>
        <v>20</v>
      </c>
      <c r="B33" s="437">
        <f t="shared" si="0"/>
        <v>0</v>
      </c>
      <c r="C33" s="438"/>
      <c r="D33" s="181"/>
      <c r="E33" s="181"/>
      <c r="F33" s="4"/>
      <c r="G33" s="60"/>
      <c r="H33" s="83"/>
      <c r="I33" s="10"/>
      <c r="J33" s="361"/>
      <c r="K33" s="49">
        <f t="shared" si="1"/>
        <v>0</v>
      </c>
      <c r="L33" s="508">
        <f t="shared" si="2"/>
        <v>0</v>
      </c>
      <c r="M33" s="509" t="str">
        <f t="shared" si="5"/>
        <v xml:space="preserve"> </v>
      </c>
      <c r="N33" s="355">
        <f t="shared" si="6"/>
        <v>0</v>
      </c>
      <c r="O33" s="144">
        <f t="shared" si="3"/>
        <v>0</v>
      </c>
      <c r="P33" s="144">
        <f t="shared" si="7"/>
        <v>0</v>
      </c>
      <c r="Q33" s="563">
        <f t="shared" si="4"/>
        <v>0</v>
      </c>
      <c r="R33" s="10"/>
      <c r="V33" s="49">
        <f t="shared" si="8"/>
        <v>0</v>
      </c>
    </row>
    <row r="34" spans="1:22" x14ac:dyDescent="0.2">
      <c r="A34" s="94">
        <f t="shared" si="9"/>
        <v>21</v>
      </c>
      <c r="B34" s="437">
        <f t="shared" si="0"/>
        <v>0</v>
      </c>
      <c r="C34" s="438"/>
      <c r="D34" s="181"/>
      <c r="E34" s="181"/>
      <c r="F34" s="4"/>
      <c r="G34" s="60"/>
      <c r="H34" s="83"/>
      <c r="I34" s="10"/>
      <c r="J34" s="361"/>
      <c r="K34" s="49">
        <f t="shared" si="1"/>
        <v>0</v>
      </c>
      <c r="L34" s="508">
        <f t="shared" si="2"/>
        <v>0</v>
      </c>
      <c r="M34" s="509" t="str">
        <f t="shared" si="5"/>
        <v xml:space="preserve"> </v>
      </c>
      <c r="N34" s="355">
        <f t="shared" si="6"/>
        <v>0</v>
      </c>
      <c r="O34" s="144">
        <f t="shared" si="3"/>
        <v>0</v>
      </c>
      <c r="P34" s="144">
        <f t="shared" si="7"/>
        <v>0</v>
      </c>
      <c r="Q34" s="563">
        <f t="shared" si="4"/>
        <v>0</v>
      </c>
      <c r="R34" s="10"/>
      <c r="V34" s="49">
        <f t="shared" si="8"/>
        <v>0</v>
      </c>
    </row>
    <row r="35" spans="1:22" x14ac:dyDescent="0.2">
      <c r="A35" s="94">
        <f t="shared" si="9"/>
        <v>22</v>
      </c>
      <c r="B35" s="437">
        <f t="shared" si="0"/>
        <v>0</v>
      </c>
      <c r="C35" s="438"/>
      <c r="D35" s="181"/>
      <c r="E35" s="181"/>
      <c r="F35" s="4"/>
      <c r="G35" s="60"/>
      <c r="H35" s="83"/>
      <c r="I35" s="10"/>
      <c r="J35" s="361"/>
      <c r="K35" s="49">
        <f t="shared" si="1"/>
        <v>0</v>
      </c>
      <c r="L35" s="508">
        <f t="shared" si="2"/>
        <v>0</v>
      </c>
      <c r="M35" s="509" t="str">
        <f t="shared" si="5"/>
        <v xml:space="preserve"> </v>
      </c>
      <c r="N35" s="355">
        <f t="shared" si="6"/>
        <v>0</v>
      </c>
      <c r="O35" s="144">
        <f t="shared" si="3"/>
        <v>0</v>
      </c>
      <c r="P35" s="144">
        <f t="shared" si="7"/>
        <v>0</v>
      </c>
      <c r="Q35" s="563">
        <f t="shared" si="4"/>
        <v>0</v>
      </c>
      <c r="R35" s="10"/>
      <c r="V35" s="49">
        <f t="shared" si="8"/>
        <v>0</v>
      </c>
    </row>
    <row r="36" spans="1:22" x14ac:dyDescent="0.2">
      <c r="A36" s="94">
        <f t="shared" si="9"/>
        <v>23</v>
      </c>
      <c r="B36" s="437">
        <f t="shared" si="0"/>
        <v>0</v>
      </c>
      <c r="C36" s="438"/>
      <c r="D36" s="181"/>
      <c r="E36" s="181"/>
      <c r="F36" s="4"/>
      <c r="G36" s="60"/>
      <c r="H36" s="83"/>
      <c r="I36" s="10"/>
      <c r="J36" s="361"/>
      <c r="K36" s="49">
        <f t="shared" si="1"/>
        <v>0</v>
      </c>
      <c r="L36" s="508">
        <f t="shared" si="2"/>
        <v>0</v>
      </c>
      <c r="M36" s="509" t="str">
        <f t="shared" si="5"/>
        <v xml:space="preserve"> </v>
      </c>
      <c r="N36" s="355">
        <f t="shared" si="6"/>
        <v>0</v>
      </c>
      <c r="O36" s="144">
        <f t="shared" si="3"/>
        <v>0</v>
      </c>
      <c r="P36" s="144">
        <f t="shared" si="7"/>
        <v>0</v>
      </c>
      <c r="Q36" s="563">
        <f t="shared" si="4"/>
        <v>0</v>
      </c>
      <c r="R36" s="10"/>
      <c r="V36" s="49">
        <f t="shared" si="8"/>
        <v>0</v>
      </c>
    </row>
    <row r="37" spans="1:22" x14ac:dyDescent="0.2">
      <c r="A37" s="94">
        <f t="shared" si="9"/>
        <v>24</v>
      </c>
      <c r="B37" s="437">
        <f t="shared" si="0"/>
        <v>0</v>
      </c>
      <c r="C37" s="438"/>
      <c r="D37" s="181"/>
      <c r="E37" s="181"/>
      <c r="F37" s="4"/>
      <c r="G37" s="60"/>
      <c r="H37" s="83"/>
      <c r="I37" s="10"/>
      <c r="J37" s="361"/>
      <c r="K37" s="49">
        <f t="shared" si="1"/>
        <v>0</v>
      </c>
      <c r="L37" s="508">
        <f t="shared" si="2"/>
        <v>0</v>
      </c>
      <c r="M37" s="509" t="str">
        <f t="shared" si="5"/>
        <v xml:space="preserve"> </v>
      </c>
      <c r="N37" s="355">
        <f t="shared" si="6"/>
        <v>0</v>
      </c>
      <c r="O37" s="144">
        <f t="shared" si="3"/>
        <v>0</v>
      </c>
      <c r="P37" s="144">
        <f t="shared" si="7"/>
        <v>0</v>
      </c>
      <c r="Q37" s="563">
        <f t="shared" si="4"/>
        <v>0</v>
      </c>
      <c r="R37" s="10"/>
      <c r="V37" s="49">
        <f t="shared" si="8"/>
        <v>0</v>
      </c>
    </row>
    <row r="38" spans="1:22" x14ac:dyDescent="0.2">
      <c r="A38" s="94">
        <f t="shared" si="9"/>
        <v>25</v>
      </c>
      <c r="B38" s="437">
        <f t="shared" si="0"/>
        <v>0</v>
      </c>
      <c r="C38" s="438"/>
      <c r="D38" s="181"/>
      <c r="E38" s="181"/>
      <c r="F38" s="4"/>
      <c r="G38" s="60"/>
      <c r="H38" s="83"/>
      <c r="I38" s="10"/>
      <c r="J38" s="361"/>
      <c r="K38" s="49">
        <f t="shared" si="1"/>
        <v>0</v>
      </c>
      <c r="L38" s="508">
        <f t="shared" si="2"/>
        <v>0</v>
      </c>
      <c r="M38" s="509" t="str">
        <f t="shared" si="5"/>
        <v xml:space="preserve"> </v>
      </c>
      <c r="N38" s="355">
        <f t="shared" si="6"/>
        <v>0</v>
      </c>
      <c r="O38" s="144">
        <f t="shared" si="3"/>
        <v>0</v>
      </c>
      <c r="P38" s="144">
        <f t="shared" si="7"/>
        <v>0</v>
      </c>
      <c r="Q38" s="563">
        <f t="shared" si="4"/>
        <v>0</v>
      </c>
      <c r="R38" s="10"/>
      <c r="V38" s="49">
        <f t="shared" si="8"/>
        <v>0</v>
      </c>
    </row>
    <row r="39" spans="1:22" x14ac:dyDescent="0.2">
      <c r="A39" s="94">
        <f t="shared" si="9"/>
        <v>26</v>
      </c>
      <c r="B39" s="437">
        <f t="shared" si="0"/>
        <v>0</v>
      </c>
      <c r="C39" s="438"/>
      <c r="D39" s="181"/>
      <c r="E39" s="181"/>
      <c r="F39" s="4"/>
      <c r="G39" s="60"/>
      <c r="H39" s="83"/>
      <c r="I39" s="10"/>
      <c r="J39" s="361"/>
      <c r="K39" s="49">
        <f t="shared" si="1"/>
        <v>0</v>
      </c>
      <c r="L39" s="508">
        <f t="shared" si="2"/>
        <v>0</v>
      </c>
      <c r="M39" s="509" t="str">
        <f t="shared" si="5"/>
        <v xml:space="preserve"> </v>
      </c>
      <c r="N39" s="355">
        <f t="shared" si="6"/>
        <v>0</v>
      </c>
      <c r="O39" s="144">
        <f t="shared" si="3"/>
        <v>0</v>
      </c>
      <c r="P39" s="144">
        <f t="shared" si="7"/>
        <v>0</v>
      </c>
      <c r="Q39" s="563">
        <f t="shared" si="4"/>
        <v>0</v>
      </c>
      <c r="R39" s="10"/>
      <c r="V39" s="49">
        <f t="shared" si="8"/>
        <v>0</v>
      </c>
    </row>
    <row r="40" spans="1:22" x14ac:dyDescent="0.2">
      <c r="A40" s="94">
        <f t="shared" si="9"/>
        <v>27</v>
      </c>
      <c r="B40" s="437">
        <f t="shared" si="0"/>
        <v>0</v>
      </c>
      <c r="C40" s="438"/>
      <c r="D40" s="181"/>
      <c r="E40" s="181"/>
      <c r="F40" s="4"/>
      <c r="G40" s="60"/>
      <c r="H40" s="83"/>
      <c r="I40" s="10"/>
      <c r="J40" s="361"/>
      <c r="K40" s="49">
        <f t="shared" si="1"/>
        <v>0</v>
      </c>
      <c r="L40" s="508">
        <f t="shared" si="2"/>
        <v>0</v>
      </c>
      <c r="M40" s="509" t="str">
        <f t="shared" si="5"/>
        <v xml:space="preserve"> </v>
      </c>
      <c r="N40" s="355">
        <f t="shared" si="6"/>
        <v>0</v>
      </c>
      <c r="O40" s="144">
        <f t="shared" si="3"/>
        <v>0</v>
      </c>
      <c r="P40" s="144">
        <f t="shared" si="7"/>
        <v>0</v>
      </c>
      <c r="Q40" s="563">
        <f t="shared" si="4"/>
        <v>0</v>
      </c>
      <c r="R40" s="10"/>
      <c r="V40" s="49">
        <f t="shared" si="8"/>
        <v>0</v>
      </c>
    </row>
    <row r="41" spans="1:22" x14ac:dyDescent="0.2">
      <c r="A41" s="94">
        <f t="shared" si="9"/>
        <v>28</v>
      </c>
      <c r="B41" s="437">
        <f t="shared" si="0"/>
        <v>0</v>
      </c>
      <c r="C41" s="438"/>
      <c r="D41" s="181"/>
      <c r="E41" s="181"/>
      <c r="F41" s="4"/>
      <c r="G41" s="60"/>
      <c r="H41" s="83"/>
      <c r="I41" s="10"/>
      <c r="J41" s="361"/>
      <c r="K41" s="49">
        <f t="shared" si="1"/>
        <v>0</v>
      </c>
      <c r="L41" s="508">
        <f t="shared" si="2"/>
        <v>0</v>
      </c>
      <c r="M41" s="509" t="str">
        <f t="shared" si="5"/>
        <v xml:space="preserve"> </v>
      </c>
      <c r="N41" s="355">
        <f t="shared" si="6"/>
        <v>0</v>
      </c>
      <c r="O41" s="144">
        <f t="shared" si="3"/>
        <v>0</v>
      </c>
      <c r="P41" s="144">
        <f t="shared" si="7"/>
        <v>0</v>
      </c>
      <c r="Q41" s="563">
        <f t="shared" si="4"/>
        <v>0</v>
      </c>
      <c r="R41" s="10"/>
      <c r="V41" s="49">
        <f t="shared" si="8"/>
        <v>0</v>
      </c>
    </row>
    <row r="42" spans="1:22" x14ac:dyDescent="0.2">
      <c r="A42" s="94">
        <f t="shared" si="9"/>
        <v>29</v>
      </c>
      <c r="B42" s="437">
        <f t="shared" si="0"/>
        <v>0</v>
      </c>
      <c r="C42" s="438"/>
      <c r="D42" s="181"/>
      <c r="E42" s="181"/>
      <c r="F42" s="4"/>
      <c r="G42" s="60"/>
      <c r="H42" s="83"/>
      <c r="I42" s="10"/>
      <c r="J42" s="361"/>
      <c r="K42" s="49">
        <f t="shared" si="1"/>
        <v>0</v>
      </c>
      <c r="L42" s="508">
        <f t="shared" si="2"/>
        <v>0</v>
      </c>
      <c r="M42" s="509" t="str">
        <f t="shared" si="5"/>
        <v xml:space="preserve"> </v>
      </c>
      <c r="N42" s="355">
        <f t="shared" si="6"/>
        <v>0</v>
      </c>
      <c r="O42" s="144">
        <f t="shared" si="3"/>
        <v>0</v>
      </c>
      <c r="P42" s="144">
        <f t="shared" si="7"/>
        <v>0</v>
      </c>
      <c r="Q42" s="563">
        <f t="shared" si="4"/>
        <v>0</v>
      </c>
      <c r="R42" s="10"/>
      <c r="V42" s="49">
        <f t="shared" si="8"/>
        <v>0</v>
      </c>
    </row>
    <row r="43" spans="1:22" x14ac:dyDescent="0.2">
      <c r="A43" s="94">
        <f t="shared" si="9"/>
        <v>30</v>
      </c>
      <c r="B43" s="437">
        <f t="shared" si="0"/>
        <v>0</v>
      </c>
      <c r="C43" s="438"/>
      <c r="D43" s="181"/>
      <c r="E43" s="181"/>
      <c r="F43" s="4"/>
      <c r="G43" s="60"/>
      <c r="H43" s="83"/>
      <c r="I43" s="10"/>
      <c r="J43" s="361"/>
      <c r="K43" s="49">
        <f t="shared" si="1"/>
        <v>0</v>
      </c>
      <c r="L43" s="508">
        <f t="shared" si="2"/>
        <v>0</v>
      </c>
      <c r="M43" s="509" t="str">
        <f t="shared" si="5"/>
        <v xml:space="preserve"> </v>
      </c>
      <c r="N43" s="355">
        <f t="shared" si="6"/>
        <v>0</v>
      </c>
      <c r="O43" s="144">
        <f t="shared" si="3"/>
        <v>0</v>
      </c>
      <c r="P43" s="144">
        <f t="shared" si="7"/>
        <v>0</v>
      </c>
      <c r="Q43" s="563">
        <f t="shared" si="4"/>
        <v>0</v>
      </c>
      <c r="R43" s="10"/>
      <c r="V43" s="49">
        <f t="shared" si="8"/>
        <v>0</v>
      </c>
    </row>
    <row r="44" spans="1:22" x14ac:dyDescent="0.2">
      <c r="A44" s="94">
        <f t="shared" si="9"/>
        <v>31</v>
      </c>
      <c r="B44" s="437">
        <f t="shared" si="0"/>
        <v>0</v>
      </c>
      <c r="C44" s="438"/>
      <c r="D44" s="181"/>
      <c r="E44" s="181"/>
      <c r="F44" s="4"/>
      <c r="G44" s="60"/>
      <c r="H44" s="83"/>
      <c r="I44" s="10"/>
      <c r="J44" s="361"/>
      <c r="K44" s="49">
        <f t="shared" si="1"/>
        <v>0</v>
      </c>
      <c r="L44" s="508">
        <f t="shared" si="2"/>
        <v>0</v>
      </c>
      <c r="M44" s="509" t="str">
        <f t="shared" si="5"/>
        <v xml:space="preserve"> </v>
      </c>
      <c r="N44" s="355">
        <f t="shared" si="6"/>
        <v>0</v>
      </c>
      <c r="O44" s="144">
        <f t="shared" si="3"/>
        <v>0</v>
      </c>
      <c r="P44" s="144">
        <f t="shared" si="7"/>
        <v>0</v>
      </c>
      <c r="Q44" s="563">
        <f t="shared" si="4"/>
        <v>0</v>
      </c>
      <c r="R44" s="10"/>
      <c r="V44" s="49">
        <f t="shared" si="8"/>
        <v>0</v>
      </c>
    </row>
    <row r="45" spans="1:22" x14ac:dyDescent="0.2">
      <c r="A45" s="94">
        <f t="shared" si="9"/>
        <v>32</v>
      </c>
      <c r="B45" s="437">
        <f t="shared" si="0"/>
        <v>0</v>
      </c>
      <c r="C45" s="438"/>
      <c r="D45" s="181"/>
      <c r="E45" s="181"/>
      <c r="F45" s="4"/>
      <c r="G45" s="60"/>
      <c r="H45" s="83"/>
      <c r="I45" s="10"/>
      <c r="J45" s="361"/>
      <c r="K45" s="49">
        <f t="shared" si="1"/>
        <v>0</v>
      </c>
      <c r="L45" s="508">
        <f t="shared" si="2"/>
        <v>0</v>
      </c>
      <c r="M45" s="509" t="str">
        <f t="shared" si="5"/>
        <v xml:space="preserve"> </v>
      </c>
      <c r="N45" s="355">
        <f t="shared" si="6"/>
        <v>0</v>
      </c>
      <c r="O45" s="144">
        <f t="shared" si="3"/>
        <v>0</v>
      </c>
      <c r="P45" s="144">
        <f t="shared" si="7"/>
        <v>0</v>
      </c>
      <c r="Q45" s="563">
        <f t="shared" si="4"/>
        <v>0</v>
      </c>
      <c r="R45" s="10"/>
      <c r="V45" s="49">
        <f t="shared" si="8"/>
        <v>0</v>
      </c>
    </row>
    <row r="46" spans="1:22" x14ac:dyDescent="0.2">
      <c r="A46" s="94">
        <f t="shared" si="9"/>
        <v>33</v>
      </c>
      <c r="B46" s="437">
        <f t="shared" si="0"/>
        <v>0</v>
      </c>
      <c r="C46" s="438"/>
      <c r="D46" s="181"/>
      <c r="E46" s="181"/>
      <c r="F46" s="4"/>
      <c r="G46" s="60"/>
      <c r="H46" s="83"/>
      <c r="I46" s="10"/>
      <c r="J46" s="361"/>
      <c r="K46" s="49">
        <f t="shared" si="1"/>
        <v>0</v>
      </c>
      <c r="L46" s="508">
        <f t="shared" si="2"/>
        <v>0</v>
      </c>
      <c r="M46" s="509" t="str">
        <f t="shared" si="5"/>
        <v xml:space="preserve"> </v>
      </c>
      <c r="N46" s="355">
        <f t="shared" si="6"/>
        <v>0</v>
      </c>
      <c r="O46" s="144">
        <f t="shared" si="3"/>
        <v>0</v>
      </c>
      <c r="P46" s="144">
        <f t="shared" si="7"/>
        <v>0</v>
      </c>
      <c r="Q46" s="563">
        <f t="shared" si="4"/>
        <v>0</v>
      </c>
      <c r="R46" s="10"/>
      <c r="V46" s="49">
        <f t="shared" si="8"/>
        <v>0</v>
      </c>
    </row>
    <row r="47" spans="1:22" x14ac:dyDescent="0.2">
      <c r="A47" s="94">
        <f t="shared" si="9"/>
        <v>34</v>
      </c>
      <c r="B47" s="437">
        <f t="shared" si="0"/>
        <v>0</v>
      </c>
      <c r="C47" s="438"/>
      <c r="D47" s="181"/>
      <c r="E47" s="181"/>
      <c r="F47" s="4"/>
      <c r="G47" s="60"/>
      <c r="H47" s="83"/>
      <c r="I47" s="10"/>
      <c r="J47" s="361"/>
      <c r="K47" s="49">
        <f t="shared" si="1"/>
        <v>0</v>
      </c>
      <c r="L47" s="508">
        <f t="shared" si="2"/>
        <v>0</v>
      </c>
      <c r="M47" s="509" t="str">
        <f t="shared" si="5"/>
        <v xml:space="preserve"> </v>
      </c>
      <c r="N47" s="355">
        <f t="shared" si="6"/>
        <v>0</v>
      </c>
      <c r="O47" s="144">
        <f t="shared" si="3"/>
        <v>0</v>
      </c>
      <c r="P47" s="144">
        <f t="shared" si="7"/>
        <v>0</v>
      </c>
      <c r="Q47" s="563">
        <f t="shared" si="4"/>
        <v>0</v>
      </c>
      <c r="R47" s="10"/>
      <c r="V47" s="49">
        <f t="shared" si="8"/>
        <v>0</v>
      </c>
    </row>
    <row r="48" spans="1:22" x14ac:dyDescent="0.2">
      <c r="A48" s="94">
        <f t="shared" si="9"/>
        <v>35</v>
      </c>
      <c r="B48" s="437">
        <f t="shared" si="0"/>
        <v>0</v>
      </c>
      <c r="C48" s="438"/>
      <c r="D48" s="181"/>
      <c r="E48" s="181"/>
      <c r="F48" s="4"/>
      <c r="G48" s="60"/>
      <c r="H48" s="83"/>
      <c r="I48" s="10"/>
      <c r="J48" s="361"/>
      <c r="K48" s="49">
        <f t="shared" si="1"/>
        <v>0</v>
      </c>
      <c r="L48" s="508">
        <f t="shared" si="2"/>
        <v>0</v>
      </c>
      <c r="M48" s="509" t="str">
        <f t="shared" si="5"/>
        <v xml:space="preserve"> </v>
      </c>
      <c r="N48" s="355">
        <f t="shared" si="6"/>
        <v>0</v>
      </c>
      <c r="O48" s="144">
        <f t="shared" si="3"/>
        <v>0</v>
      </c>
      <c r="P48" s="144">
        <f t="shared" si="7"/>
        <v>0</v>
      </c>
      <c r="Q48" s="563">
        <f t="shared" si="4"/>
        <v>0</v>
      </c>
      <c r="R48" s="10"/>
      <c r="V48" s="49">
        <f t="shared" si="8"/>
        <v>0</v>
      </c>
    </row>
    <row r="49" spans="1:22" x14ac:dyDescent="0.2">
      <c r="A49" s="94">
        <f t="shared" si="9"/>
        <v>36</v>
      </c>
      <c r="B49" s="437">
        <f t="shared" si="0"/>
        <v>0</v>
      </c>
      <c r="C49" s="438"/>
      <c r="D49" s="181"/>
      <c r="E49" s="181"/>
      <c r="F49" s="4"/>
      <c r="G49" s="60"/>
      <c r="H49" s="83"/>
      <c r="I49" s="10"/>
      <c r="J49" s="361"/>
      <c r="K49" s="49">
        <f t="shared" si="1"/>
        <v>0</v>
      </c>
      <c r="L49" s="508">
        <f t="shared" si="2"/>
        <v>0</v>
      </c>
      <c r="M49" s="509" t="str">
        <f t="shared" si="5"/>
        <v xml:space="preserve"> </v>
      </c>
      <c r="N49" s="355">
        <f t="shared" si="6"/>
        <v>0</v>
      </c>
      <c r="O49" s="144">
        <f t="shared" si="3"/>
        <v>0</v>
      </c>
      <c r="P49" s="144">
        <f t="shared" si="7"/>
        <v>0</v>
      </c>
      <c r="Q49" s="563">
        <f t="shared" si="4"/>
        <v>0</v>
      </c>
      <c r="R49" s="10"/>
      <c r="V49" s="49">
        <f t="shared" si="8"/>
        <v>0</v>
      </c>
    </row>
    <row r="50" spans="1:22" x14ac:dyDescent="0.2">
      <c r="A50" s="94">
        <f t="shared" si="9"/>
        <v>37</v>
      </c>
      <c r="B50" s="437">
        <f t="shared" si="0"/>
        <v>0</v>
      </c>
      <c r="C50" s="438"/>
      <c r="D50" s="181"/>
      <c r="E50" s="181"/>
      <c r="F50" s="4"/>
      <c r="G50" s="60"/>
      <c r="H50" s="83"/>
      <c r="I50" s="10"/>
      <c r="J50" s="361"/>
      <c r="K50" s="49">
        <f t="shared" si="1"/>
        <v>0</v>
      </c>
      <c r="L50" s="508">
        <f t="shared" si="2"/>
        <v>0</v>
      </c>
      <c r="M50" s="509" t="str">
        <f t="shared" si="5"/>
        <v xml:space="preserve"> </v>
      </c>
      <c r="N50" s="355">
        <f t="shared" si="6"/>
        <v>0</v>
      </c>
      <c r="O50" s="144">
        <f t="shared" si="3"/>
        <v>0</v>
      </c>
      <c r="P50" s="144">
        <f t="shared" si="7"/>
        <v>0</v>
      </c>
      <c r="Q50" s="563">
        <f t="shared" si="4"/>
        <v>0</v>
      </c>
      <c r="R50" s="10"/>
      <c r="V50" s="49">
        <f t="shared" si="8"/>
        <v>0</v>
      </c>
    </row>
    <row r="51" spans="1:22" x14ac:dyDescent="0.2">
      <c r="A51" s="94">
        <f t="shared" si="9"/>
        <v>38</v>
      </c>
      <c r="B51" s="437">
        <f t="shared" si="0"/>
        <v>0</v>
      </c>
      <c r="C51" s="438"/>
      <c r="D51" s="181"/>
      <c r="E51" s="181"/>
      <c r="F51" s="4"/>
      <c r="G51" s="60"/>
      <c r="H51" s="83"/>
      <c r="I51" s="10"/>
      <c r="J51" s="361"/>
      <c r="K51" s="49">
        <f t="shared" si="1"/>
        <v>0</v>
      </c>
      <c r="L51" s="508">
        <f t="shared" si="2"/>
        <v>0</v>
      </c>
      <c r="M51" s="509" t="str">
        <f t="shared" si="5"/>
        <v xml:space="preserve"> </v>
      </c>
      <c r="N51" s="355">
        <f t="shared" si="6"/>
        <v>0</v>
      </c>
      <c r="O51" s="144">
        <f t="shared" si="3"/>
        <v>0</v>
      </c>
      <c r="P51" s="144">
        <f t="shared" si="7"/>
        <v>0</v>
      </c>
      <c r="Q51" s="563">
        <f t="shared" si="4"/>
        <v>0</v>
      </c>
      <c r="R51" s="10"/>
      <c r="V51" s="49">
        <f t="shared" si="8"/>
        <v>0</v>
      </c>
    </row>
    <row r="52" spans="1:22" x14ac:dyDescent="0.2">
      <c r="A52" s="94">
        <f t="shared" si="9"/>
        <v>39</v>
      </c>
      <c r="B52" s="437">
        <f t="shared" si="0"/>
        <v>0</v>
      </c>
      <c r="C52" s="438"/>
      <c r="D52" s="181"/>
      <c r="E52" s="181"/>
      <c r="F52" s="4"/>
      <c r="G52" s="60"/>
      <c r="H52" s="83"/>
      <c r="I52" s="10"/>
      <c r="J52" s="361"/>
      <c r="K52" s="49">
        <f t="shared" si="1"/>
        <v>0</v>
      </c>
      <c r="L52" s="508">
        <f t="shared" si="2"/>
        <v>0</v>
      </c>
      <c r="M52" s="509" t="str">
        <f t="shared" si="5"/>
        <v xml:space="preserve"> </v>
      </c>
      <c r="N52" s="355">
        <f t="shared" si="6"/>
        <v>0</v>
      </c>
      <c r="O52" s="144">
        <f t="shared" si="3"/>
        <v>0</v>
      </c>
      <c r="P52" s="144">
        <f t="shared" si="7"/>
        <v>0</v>
      </c>
      <c r="Q52" s="563">
        <f t="shared" si="4"/>
        <v>0</v>
      </c>
      <c r="R52" s="10"/>
      <c r="V52" s="49">
        <f t="shared" si="8"/>
        <v>0</v>
      </c>
    </row>
    <row r="53" spans="1:22" x14ac:dyDescent="0.2">
      <c r="A53" s="94">
        <f t="shared" si="9"/>
        <v>40</v>
      </c>
      <c r="B53" s="437">
        <f t="shared" si="0"/>
        <v>0</v>
      </c>
      <c r="C53" s="438"/>
      <c r="D53" s="181"/>
      <c r="E53" s="181"/>
      <c r="F53" s="4"/>
      <c r="G53" s="60"/>
      <c r="H53" s="83"/>
      <c r="I53" s="10"/>
      <c r="J53" s="361"/>
      <c r="K53" s="49">
        <f t="shared" si="1"/>
        <v>0</v>
      </c>
      <c r="L53" s="508">
        <f t="shared" si="2"/>
        <v>0</v>
      </c>
      <c r="M53" s="509" t="str">
        <f t="shared" si="5"/>
        <v xml:space="preserve"> </v>
      </c>
      <c r="N53" s="355">
        <f t="shared" si="6"/>
        <v>0</v>
      </c>
      <c r="O53" s="144">
        <f t="shared" si="3"/>
        <v>0</v>
      </c>
      <c r="P53" s="144">
        <f t="shared" si="7"/>
        <v>0</v>
      </c>
      <c r="Q53" s="563">
        <f t="shared" si="4"/>
        <v>0</v>
      </c>
      <c r="R53" s="10"/>
      <c r="V53" s="49">
        <f t="shared" si="8"/>
        <v>0</v>
      </c>
    </row>
    <row r="54" spans="1:22" x14ac:dyDescent="0.2">
      <c r="A54" s="94">
        <f t="shared" si="9"/>
        <v>41</v>
      </c>
      <c r="B54" s="437">
        <f t="shared" si="0"/>
        <v>0</v>
      </c>
      <c r="C54" s="438"/>
      <c r="D54" s="181"/>
      <c r="E54" s="181"/>
      <c r="F54" s="4"/>
      <c r="G54" s="60"/>
      <c r="H54" s="83"/>
      <c r="I54" s="10"/>
      <c r="J54" s="361"/>
      <c r="K54" s="49">
        <f t="shared" si="1"/>
        <v>0</v>
      </c>
      <c r="L54" s="508">
        <f t="shared" si="2"/>
        <v>0</v>
      </c>
      <c r="M54" s="509" t="str">
        <f t="shared" si="5"/>
        <v xml:space="preserve"> </v>
      </c>
      <c r="N54" s="355">
        <f t="shared" si="6"/>
        <v>0</v>
      </c>
      <c r="O54" s="144">
        <f t="shared" si="3"/>
        <v>0</v>
      </c>
      <c r="P54" s="144">
        <f t="shared" si="7"/>
        <v>0</v>
      </c>
      <c r="Q54" s="563">
        <f t="shared" si="4"/>
        <v>0</v>
      </c>
      <c r="R54" s="10"/>
      <c r="V54" s="49">
        <f t="shared" si="8"/>
        <v>0</v>
      </c>
    </row>
    <row r="55" spans="1:22" x14ac:dyDescent="0.2">
      <c r="A55" s="94">
        <f t="shared" si="9"/>
        <v>42</v>
      </c>
      <c r="B55" s="437">
        <f t="shared" si="0"/>
        <v>0</v>
      </c>
      <c r="C55" s="438"/>
      <c r="D55" s="181"/>
      <c r="E55" s="181"/>
      <c r="F55" s="4"/>
      <c r="G55" s="60"/>
      <c r="H55" s="83"/>
      <c r="I55" s="10"/>
      <c r="J55" s="361"/>
      <c r="K55" s="49">
        <f t="shared" si="1"/>
        <v>0</v>
      </c>
      <c r="L55" s="508">
        <f t="shared" si="2"/>
        <v>0</v>
      </c>
      <c r="M55" s="509" t="str">
        <f t="shared" si="5"/>
        <v xml:space="preserve"> </v>
      </c>
      <c r="N55" s="355">
        <f t="shared" si="6"/>
        <v>0</v>
      </c>
      <c r="O55" s="144">
        <f t="shared" si="3"/>
        <v>0</v>
      </c>
      <c r="P55" s="144">
        <f t="shared" si="7"/>
        <v>0</v>
      </c>
      <c r="Q55" s="563">
        <f t="shared" si="4"/>
        <v>0</v>
      </c>
      <c r="R55" s="10"/>
      <c r="V55" s="49">
        <f t="shared" si="8"/>
        <v>0</v>
      </c>
    </row>
    <row r="56" spans="1:22" x14ac:dyDescent="0.2">
      <c r="A56" s="94">
        <f t="shared" si="9"/>
        <v>43</v>
      </c>
      <c r="B56" s="437">
        <f t="shared" si="0"/>
        <v>0</v>
      </c>
      <c r="C56" s="438"/>
      <c r="D56" s="181"/>
      <c r="E56" s="181"/>
      <c r="F56" s="4"/>
      <c r="G56" s="60"/>
      <c r="H56" s="83"/>
      <c r="I56" s="10"/>
      <c r="J56" s="361"/>
      <c r="K56" s="49">
        <f t="shared" si="1"/>
        <v>0</v>
      </c>
      <c r="L56" s="508">
        <f t="shared" si="2"/>
        <v>0</v>
      </c>
      <c r="M56" s="509" t="str">
        <f t="shared" si="5"/>
        <v xml:space="preserve"> </v>
      </c>
      <c r="N56" s="355">
        <f t="shared" si="6"/>
        <v>0</v>
      </c>
      <c r="O56" s="144">
        <f t="shared" si="3"/>
        <v>0</v>
      </c>
      <c r="P56" s="144">
        <f t="shared" si="7"/>
        <v>0</v>
      </c>
      <c r="Q56" s="563">
        <f t="shared" si="4"/>
        <v>0</v>
      </c>
      <c r="R56" s="10"/>
      <c r="V56" s="49">
        <f t="shared" si="8"/>
        <v>0</v>
      </c>
    </row>
    <row r="57" spans="1:22" x14ac:dyDescent="0.2">
      <c r="A57" s="94">
        <f t="shared" si="9"/>
        <v>44</v>
      </c>
      <c r="B57" s="437">
        <f t="shared" si="0"/>
        <v>0</v>
      </c>
      <c r="C57" s="438"/>
      <c r="D57" s="181"/>
      <c r="E57" s="181"/>
      <c r="F57" s="4"/>
      <c r="G57" s="60"/>
      <c r="H57" s="83"/>
      <c r="I57" s="10"/>
      <c r="J57" s="361"/>
      <c r="K57" s="49">
        <f t="shared" si="1"/>
        <v>0</v>
      </c>
      <c r="L57" s="508">
        <f t="shared" si="2"/>
        <v>0</v>
      </c>
      <c r="M57" s="509" t="str">
        <f t="shared" si="5"/>
        <v xml:space="preserve"> </v>
      </c>
      <c r="N57" s="355">
        <f t="shared" si="6"/>
        <v>0</v>
      </c>
      <c r="O57" s="144">
        <f t="shared" si="3"/>
        <v>0</v>
      </c>
      <c r="P57" s="144">
        <f t="shared" si="7"/>
        <v>0</v>
      </c>
      <c r="Q57" s="563">
        <f t="shared" si="4"/>
        <v>0</v>
      </c>
      <c r="R57" s="10"/>
      <c r="V57" s="49">
        <f t="shared" si="8"/>
        <v>0</v>
      </c>
    </row>
    <row r="58" spans="1:22" x14ac:dyDescent="0.2">
      <c r="A58" s="94">
        <f t="shared" si="9"/>
        <v>45</v>
      </c>
      <c r="B58" s="437">
        <f t="shared" si="0"/>
        <v>0</v>
      </c>
      <c r="C58" s="438"/>
      <c r="D58" s="181"/>
      <c r="E58" s="181"/>
      <c r="F58" s="4"/>
      <c r="G58" s="60"/>
      <c r="H58" s="83"/>
      <c r="I58" s="10"/>
      <c r="J58" s="361"/>
      <c r="K58" s="49">
        <f t="shared" si="1"/>
        <v>0</v>
      </c>
      <c r="L58" s="508">
        <f t="shared" si="2"/>
        <v>0</v>
      </c>
      <c r="M58" s="509" t="str">
        <f t="shared" si="5"/>
        <v xml:space="preserve"> </v>
      </c>
      <c r="N58" s="355">
        <f t="shared" si="6"/>
        <v>0</v>
      </c>
      <c r="O58" s="144">
        <f t="shared" si="3"/>
        <v>0</v>
      </c>
      <c r="P58" s="144">
        <f t="shared" si="7"/>
        <v>0</v>
      </c>
      <c r="Q58" s="563">
        <f t="shared" si="4"/>
        <v>0</v>
      </c>
      <c r="R58" s="10"/>
      <c r="V58" s="49">
        <f t="shared" si="8"/>
        <v>0</v>
      </c>
    </row>
    <row r="59" spans="1:22" x14ac:dyDescent="0.2">
      <c r="A59" s="94">
        <f t="shared" si="9"/>
        <v>46</v>
      </c>
      <c r="B59" s="437">
        <f t="shared" si="0"/>
        <v>0</v>
      </c>
      <c r="C59" s="438"/>
      <c r="D59" s="181"/>
      <c r="E59" s="181"/>
      <c r="F59" s="4"/>
      <c r="G59" s="60"/>
      <c r="H59" s="83"/>
      <c r="I59" s="10"/>
      <c r="J59" s="361"/>
      <c r="K59" s="49">
        <f t="shared" si="1"/>
        <v>0</v>
      </c>
      <c r="L59" s="508">
        <f t="shared" si="2"/>
        <v>0</v>
      </c>
      <c r="M59" s="509" t="str">
        <f t="shared" si="5"/>
        <v xml:space="preserve"> </v>
      </c>
      <c r="N59" s="355">
        <f t="shared" si="6"/>
        <v>0</v>
      </c>
      <c r="O59" s="144">
        <f t="shared" si="3"/>
        <v>0</v>
      </c>
      <c r="P59" s="144">
        <f t="shared" si="7"/>
        <v>0</v>
      </c>
      <c r="Q59" s="563">
        <f t="shared" si="4"/>
        <v>0</v>
      </c>
      <c r="R59" s="10"/>
      <c r="V59" s="49">
        <f t="shared" si="8"/>
        <v>0</v>
      </c>
    </row>
    <row r="60" spans="1:22" x14ac:dyDescent="0.2">
      <c r="A60" s="94">
        <f t="shared" si="9"/>
        <v>47</v>
      </c>
      <c r="B60" s="437">
        <f t="shared" si="0"/>
        <v>0</v>
      </c>
      <c r="C60" s="438"/>
      <c r="D60" s="181"/>
      <c r="E60" s="181"/>
      <c r="F60" s="4"/>
      <c r="G60" s="60"/>
      <c r="H60" s="83"/>
      <c r="I60" s="10"/>
      <c r="J60" s="361"/>
      <c r="K60" s="49">
        <f t="shared" si="1"/>
        <v>0</v>
      </c>
      <c r="L60" s="508">
        <f t="shared" si="2"/>
        <v>0</v>
      </c>
      <c r="M60" s="509" t="str">
        <f t="shared" si="5"/>
        <v xml:space="preserve"> </v>
      </c>
      <c r="N60" s="355">
        <f t="shared" si="6"/>
        <v>0</v>
      </c>
      <c r="O60" s="144">
        <f t="shared" si="3"/>
        <v>0</v>
      </c>
      <c r="P60" s="144">
        <f t="shared" si="7"/>
        <v>0</v>
      </c>
      <c r="Q60" s="563">
        <f t="shared" si="4"/>
        <v>0</v>
      </c>
      <c r="R60" s="10"/>
      <c r="V60" s="49">
        <f t="shared" si="8"/>
        <v>0</v>
      </c>
    </row>
    <row r="61" spans="1:22" x14ac:dyDescent="0.2">
      <c r="A61" s="94">
        <f t="shared" si="9"/>
        <v>48</v>
      </c>
      <c r="B61" s="437">
        <f t="shared" si="0"/>
        <v>0</v>
      </c>
      <c r="C61" s="438"/>
      <c r="D61" s="181"/>
      <c r="E61" s="181"/>
      <c r="F61" s="4"/>
      <c r="G61" s="60"/>
      <c r="H61" s="83"/>
      <c r="I61" s="10"/>
      <c r="J61" s="361"/>
      <c r="K61" s="49">
        <f t="shared" si="1"/>
        <v>0</v>
      </c>
      <c r="L61" s="508">
        <f t="shared" si="2"/>
        <v>0</v>
      </c>
      <c r="M61" s="509" t="str">
        <f t="shared" si="5"/>
        <v xml:space="preserve"> </v>
      </c>
      <c r="N61" s="355">
        <f t="shared" si="6"/>
        <v>0</v>
      </c>
      <c r="O61" s="144">
        <f t="shared" si="3"/>
        <v>0</v>
      </c>
      <c r="P61" s="144">
        <f t="shared" si="7"/>
        <v>0</v>
      </c>
      <c r="Q61" s="563">
        <f t="shared" si="4"/>
        <v>0</v>
      </c>
      <c r="R61" s="10"/>
      <c r="V61" s="49">
        <f t="shared" si="8"/>
        <v>0</v>
      </c>
    </row>
    <row r="62" spans="1:22" x14ac:dyDescent="0.2">
      <c r="A62" s="94">
        <f t="shared" si="9"/>
        <v>49</v>
      </c>
      <c r="B62" s="437">
        <f t="shared" si="0"/>
        <v>0</v>
      </c>
      <c r="C62" s="438"/>
      <c r="D62" s="181"/>
      <c r="E62" s="181"/>
      <c r="F62" s="4"/>
      <c r="G62" s="60"/>
      <c r="H62" s="83"/>
      <c r="I62" s="10"/>
      <c r="J62" s="361"/>
      <c r="K62" s="49">
        <f t="shared" si="1"/>
        <v>0</v>
      </c>
      <c r="L62" s="508">
        <f t="shared" si="2"/>
        <v>0</v>
      </c>
      <c r="M62" s="509" t="str">
        <f t="shared" si="5"/>
        <v xml:space="preserve"> </v>
      </c>
      <c r="N62" s="355">
        <f t="shared" si="6"/>
        <v>0</v>
      </c>
      <c r="O62" s="144">
        <f t="shared" si="3"/>
        <v>0</v>
      </c>
      <c r="P62" s="144">
        <f t="shared" si="7"/>
        <v>0</v>
      </c>
      <c r="Q62" s="563">
        <f t="shared" si="4"/>
        <v>0</v>
      </c>
      <c r="R62" s="10"/>
      <c r="V62" s="49">
        <f t="shared" si="8"/>
        <v>0</v>
      </c>
    </row>
    <row r="63" spans="1:22" x14ac:dyDescent="0.2">
      <c r="A63" s="94">
        <f t="shared" si="9"/>
        <v>50</v>
      </c>
      <c r="B63" s="437">
        <f t="shared" si="0"/>
        <v>0</v>
      </c>
      <c r="C63" s="438"/>
      <c r="D63" s="181"/>
      <c r="E63" s="181"/>
      <c r="F63" s="4"/>
      <c r="G63" s="60"/>
      <c r="H63" s="83"/>
      <c r="I63" s="10"/>
      <c r="J63" s="361"/>
      <c r="K63" s="49">
        <f t="shared" si="1"/>
        <v>0</v>
      </c>
      <c r="L63" s="508">
        <f t="shared" si="2"/>
        <v>0</v>
      </c>
      <c r="M63" s="509" t="str">
        <f t="shared" si="5"/>
        <v xml:space="preserve"> </v>
      </c>
      <c r="N63" s="355">
        <f t="shared" si="6"/>
        <v>0</v>
      </c>
      <c r="O63" s="144">
        <f t="shared" si="3"/>
        <v>0</v>
      </c>
      <c r="P63" s="144">
        <f t="shared" si="7"/>
        <v>0</v>
      </c>
      <c r="Q63" s="563">
        <f t="shared" si="4"/>
        <v>0</v>
      </c>
      <c r="R63" s="10"/>
      <c r="V63" s="49">
        <f t="shared" si="8"/>
        <v>0</v>
      </c>
    </row>
    <row r="64" spans="1:22" x14ac:dyDescent="0.2">
      <c r="A64" s="94">
        <f t="shared" si="9"/>
        <v>51</v>
      </c>
      <c r="B64" s="437">
        <f t="shared" si="0"/>
        <v>0</v>
      </c>
      <c r="C64" s="438"/>
      <c r="D64" s="181"/>
      <c r="E64" s="181"/>
      <c r="F64" s="4"/>
      <c r="G64" s="60"/>
      <c r="H64" s="83"/>
      <c r="I64" s="10"/>
      <c r="J64" s="361"/>
      <c r="K64" s="49">
        <f t="shared" si="1"/>
        <v>0</v>
      </c>
      <c r="L64" s="508">
        <f t="shared" si="2"/>
        <v>0</v>
      </c>
      <c r="M64" s="509" t="str">
        <f t="shared" si="5"/>
        <v xml:space="preserve"> </v>
      </c>
      <c r="N64" s="355">
        <f t="shared" si="6"/>
        <v>0</v>
      </c>
      <c r="O64" s="144">
        <f t="shared" si="3"/>
        <v>0</v>
      </c>
      <c r="P64" s="144">
        <f t="shared" si="7"/>
        <v>0</v>
      </c>
      <c r="Q64" s="563">
        <f t="shared" si="4"/>
        <v>0</v>
      </c>
      <c r="R64" s="10"/>
      <c r="V64" s="49">
        <f t="shared" si="8"/>
        <v>0</v>
      </c>
    </row>
    <row r="65" spans="1:22" x14ac:dyDescent="0.2">
      <c r="A65" s="94">
        <f t="shared" si="9"/>
        <v>52</v>
      </c>
      <c r="B65" s="437">
        <f t="shared" si="0"/>
        <v>0</v>
      </c>
      <c r="C65" s="438"/>
      <c r="D65" s="181"/>
      <c r="E65" s="181"/>
      <c r="F65" s="4"/>
      <c r="G65" s="60"/>
      <c r="H65" s="83"/>
      <c r="I65" s="10"/>
      <c r="J65" s="361"/>
      <c r="K65" s="49">
        <f t="shared" si="1"/>
        <v>0</v>
      </c>
      <c r="L65" s="508">
        <f t="shared" si="2"/>
        <v>0</v>
      </c>
      <c r="M65" s="509" t="str">
        <f t="shared" si="5"/>
        <v xml:space="preserve"> </v>
      </c>
      <c r="N65" s="355">
        <f t="shared" si="6"/>
        <v>0</v>
      </c>
      <c r="O65" s="144">
        <f t="shared" si="3"/>
        <v>0</v>
      </c>
      <c r="P65" s="144">
        <f t="shared" si="7"/>
        <v>0</v>
      </c>
      <c r="Q65" s="563">
        <f t="shared" si="4"/>
        <v>0</v>
      </c>
      <c r="R65" s="10"/>
      <c r="V65" s="49">
        <f t="shared" si="8"/>
        <v>0</v>
      </c>
    </row>
    <row r="66" spans="1:22" x14ac:dyDescent="0.2">
      <c r="A66" s="94">
        <f t="shared" si="9"/>
        <v>53</v>
      </c>
      <c r="B66" s="437">
        <f t="shared" si="0"/>
        <v>0</v>
      </c>
      <c r="C66" s="438"/>
      <c r="D66" s="181"/>
      <c r="E66" s="181"/>
      <c r="F66" s="4"/>
      <c r="G66" s="60"/>
      <c r="H66" s="83"/>
      <c r="I66" s="10"/>
      <c r="J66" s="361"/>
      <c r="K66" s="49">
        <f t="shared" si="1"/>
        <v>0</v>
      </c>
      <c r="L66" s="508">
        <f t="shared" si="2"/>
        <v>0</v>
      </c>
      <c r="M66" s="509" t="str">
        <f t="shared" si="5"/>
        <v xml:space="preserve"> </v>
      </c>
      <c r="N66" s="355">
        <f t="shared" si="6"/>
        <v>0</v>
      </c>
      <c r="O66" s="144">
        <f t="shared" si="3"/>
        <v>0</v>
      </c>
      <c r="P66" s="144">
        <f t="shared" si="7"/>
        <v>0</v>
      </c>
      <c r="Q66" s="563">
        <f t="shared" si="4"/>
        <v>0</v>
      </c>
      <c r="R66" s="10"/>
      <c r="V66" s="49">
        <f t="shared" si="8"/>
        <v>0</v>
      </c>
    </row>
    <row r="67" spans="1:22" x14ac:dyDescent="0.2">
      <c r="A67" s="94">
        <f t="shared" si="9"/>
        <v>54</v>
      </c>
      <c r="B67" s="437">
        <f t="shared" si="0"/>
        <v>0</v>
      </c>
      <c r="C67" s="438"/>
      <c r="D67" s="181"/>
      <c r="E67" s="181"/>
      <c r="F67" s="4"/>
      <c r="G67" s="60"/>
      <c r="H67" s="83"/>
      <c r="I67" s="10"/>
      <c r="J67" s="361"/>
      <c r="K67" s="49">
        <f t="shared" si="1"/>
        <v>0</v>
      </c>
      <c r="L67" s="508">
        <f t="shared" si="2"/>
        <v>0</v>
      </c>
      <c r="M67" s="509" t="str">
        <f t="shared" si="5"/>
        <v xml:space="preserve"> </v>
      </c>
      <c r="N67" s="355">
        <f t="shared" si="6"/>
        <v>0</v>
      </c>
      <c r="O67" s="144">
        <f t="shared" si="3"/>
        <v>0</v>
      </c>
      <c r="P67" s="144">
        <f t="shared" si="7"/>
        <v>0</v>
      </c>
      <c r="Q67" s="563">
        <f t="shared" si="4"/>
        <v>0</v>
      </c>
      <c r="R67" s="10"/>
      <c r="V67" s="49">
        <f t="shared" si="8"/>
        <v>0</v>
      </c>
    </row>
    <row r="68" spans="1:22" x14ac:dyDescent="0.2">
      <c r="A68" s="94">
        <f t="shared" si="9"/>
        <v>55</v>
      </c>
      <c r="B68" s="437">
        <f t="shared" si="0"/>
        <v>0</v>
      </c>
      <c r="C68" s="438"/>
      <c r="D68" s="181"/>
      <c r="E68" s="181"/>
      <c r="F68" s="4"/>
      <c r="G68" s="60"/>
      <c r="H68" s="83"/>
      <c r="I68" s="10"/>
      <c r="J68" s="361"/>
      <c r="K68" s="49">
        <f t="shared" si="1"/>
        <v>0</v>
      </c>
      <c r="L68" s="508">
        <f t="shared" si="2"/>
        <v>0</v>
      </c>
      <c r="M68" s="509" t="str">
        <f t="shared" si="5"/>
        <v xml:space="preserve"> </v>
      </c>
      <c r="N68" s="355">
        <f t="shared" si="6"/>
        <v>0</v>
      </c>
      <c r="O68" s="144">
        <f t="shared" si="3"/>
        <v>0</v>
      </c>
      <c r="P68" s="144">
        <f t="shared" si="7"/>
        <v>0</v>
      </c>
      <c r="Q68" s="563">
        <f t="shared" si="4"/>
        <v>0</v>
      </c>
      <c r="R68" s="10"/>
      <c r="V68" s="49">
        <f t="shared" si="8"/>
        <v>0</v>
      </c>
    </row>
    <row r="69" spans="1:22" x14ac:dyDescent="0.2">
      <c r="A69" s="94">
        <f t="shared" si="9"/>
        <v>56</v>
      </c>
      <c r="B69" s="437">
        <f t="shared" si="0"/>
        <v>0</v>
      </c>
      <c r="C69" s="438"/>
      <c r="D69" s="181"/>
      <c r="E69" s="181"/>
      <c r="F69" s="4"/>
      <c r="G69" s="60"/>
      <c r="H69" s="83"/>
      <c r="I69" s="10"/>
      <c r="J69" s="361"/>
      <c r="K69" s="49">
        <f t="shared" si="1"/>
        <v>0</v>
      </c>
      <c r="L69" s="508">
        <f t="shared" si="2"/>
        <v>0</v>
      </c>
      <c r="M69" s="509" t="str">
        <f t="shared" si="5"/>
        <v xml:space="preserve"> </v>
      </c>
      <c r="N69" s="355">
        <f t="shared" si="6"/>
        <v>0</v>
      </c>
      <c r="O69" s="144">
        <f t="shared" si="3"/>
        <v>0</v>
      </c>
      <c r="P69" s="144">
        <f t="shared" si="7"/>
        <v>0</v>
      </c>
      <c r="Q69" s="563">
        <f t="shared" si="4"/>
        <v>0</v>
      </c>
      <c r="R69" s="10"/>
      <c r="V69" s="49">
        <f t="shared" si="8"/>
        <v>0</v>
      </c>
    </row>
    <row r="70" spans="1:22" x14ac:dyDescent="0.2">
      <c r="A70" s="94">
        <f t="shared" si="9"/>
        <v>57</v>
      </c>
      <c r="B70" s="437">
        <f t="shared" si="0"/>
        <v>0</v>
      </c>
      <c r="C70" s="438"/>
      <c r="D70" s="181"/>
      <c r="E70" s="181"/>
      <c r="F70" s="4"/>
      <c r="G70" s="60"/>
      <c r="H70" s="83"/>
      <c r="I70" s="10"/>
      <c r="J70" s="361"/>
      <c r="K70" s="49">
        <f t="shared" si="1"/>
        <v>0</v>
      </c>
      <c r="L70" s="508">
        <f t="shared" si="2"/>
        <v>0</v>
      </c>
      <c r="M70" s="509" t="str">
        <f t="shared" si="5"/>
        <v xml:space="preserve"> </v>
      </c>
      <c r="N70" s="355">
        <f t="shared" si="6"/>
        <v>0</v>
      </c>
      <c r="O70" s="144">
        <f t="shared" si="3"/>
        <v>0</v>
      </c>
      <c r="P70" s="144">
        <f t="shared" si="7"/>
        <v>0</v>
      </c>
      <c r="Q70" s="563">
        <f t="shared" si="4"/>
        <v>0</v>
      </c>
      <c r="R70" s="10"/>
      <c r="V70" s="49">
        <f t="shared" si="8"/>
        <v>0</v>
      </c>
    </row>
    <row r="71" spans="1:22" x14ac:dyDescent="0.2">
      <c r="A71" s="94">
        <f t="shared" si="9"/>
        <v>58</v>
      </c>
      <c r="B71" s="437">
        <f t="shared" si="0"/>
        <v>0</v>
      </c>
      <c r="C71" s="438"/>
      <c r="D71" s="181"/>
      <c r="E71" s="181"/>
      <c r="F71" s="4"/>
      <c r="G71" s="60"/>
      <c r="H71" s="83"/>
      <c r="I71" s="10"/>
      <c r="J71" s="361"/>
      <c r="K71" s="49">
        <f t="shared" si="1"/>
        <v>0</v>
      </c>
      <c r="L71" s="508">
        <f t="shared" si="2"/>
        <v>0</v>
      </c>
      <c r="M71" s="509" t="str">
        <f t="shared" si="5"/>
        <v xml:space="preserve"> </v>
      </c>
      <c r="N71" s="355">
        <f t="shared" si="6"/>
        <v>0</v>
      </c>
      <c r="O71" s="144">
        <f t="shared" si="3"/>
        <v>0</v>
      </c>
      <c r="P71" s="144">
        <f t="shared" si="7"/>
        <v>0</v>
      </c>
      <c r="Q71" s="563">
        <f t="shared" si="4"/>
        <v>0</v>
      </c>
      <c r="R71" s="10"/>
      <c r="V71" s="49">
        <f t="shared" si="8"/>
        <v>0</v>
      </c>
    </row>
    <row r="72" spans="1:22" x14ac:dyDescent="0.2">
      <c r="A72" s="94">
        <f t="shared" si="9"/>
        <v>59</v>
      </c>
      <c r="B72" s="437">
        <f t="shared" si="0"/>
        <v>0</v>
      </c>
      <c r="C72" s="438"/>
      <c r="D72" s="181"/>
      <c r="E72" s="181"/>
      <c r="F72" s="4"/>
      <c r="G72" s="60"/>
      <c r="H72" s="83"/>
      <c r="I72" s="10"/>
      <c r="J72" s="361"/>
      <c r="K72" s="49">
        <f t="shared" si="1"/>
        <v>0</v>
      </c>
      <c r="L72" s="508">
        <f t="shared" si="2"/>
        <v>0</v>
      </c>
      <c r="M72" s="509" t="str">
        <f t="shared" si="5"/>
        <v xml:space="preserve"> </v>
      </c>
      <c r="N72" s="355">
        <f t="shared" si="6"/>
        <v>0</v>
      </c>
      <c r="O72" s="144">
        <f t="shared" si="3"/>
        <v>0</v>
      </c>
      <c r="P72" s="144">
        <f t="shared" si="7"/>
        <v>0</v>
      </c>
      <c r="Q72" s="563">
        <f t="shared" si="4"/>
        <v>0</v>
      </c>
      <c r="R72" s="10"/>
      <c r="V72" s="49">
        <f t="shared" si="8"/>
        <v>0</v>
      </c>
    </row>
    <row r="73" spans="1:22" x14ac:dyDescent="0.2">
      <c r="A73" s="94">
        <f t="shared" si="9"/>
        <v>60</v>
      </c>
      <c r="B73" s="437">
        <f t="shared" si="0"/>
        <v>0</v>
      </c>
      <c r="C73" s="438"/>
      <c r="D73" s="181"/>
      <c r="E73" s="181"/>
      <c r="F73" s="4"/>
      <c r="G73" s="60"/>
      <c r="H73" s="83"/>
      <c r="I73" s="10"/>
      <c r="J73" s="361"/>
      <c r="K73" s="49">
        <f t="shared" si="1"/>
        <v>0</v>
      </c>
      <c r="L73" s="508">
        <f t="shared" si="2"/>
        <v>0</v>
      </c>
      <c r="M73" s="509" t="str">
        <f t="shared" si="5"/>
        <v xml:space="preserve"> </v>
      </c>
      <c r="N73" s="355">
        <f t="shared" si="6"/>
        <v>0</v>
      </c>
      <c r="O73" s="144">
        <f t="shared" si="3"/>
        <v>0</v>
      </c>
      <c r="P73" s="144">
        <f t="shared" si="7"/>
        <v>0</v>
      </c>
      <c r="Q73" s="563">
        <f t="shared" si="4"/>
        <v>0</v>
      </c>
      <c r="R73" s="10"/>
      <c r="V73" s="49">
        <f t="shared" si="8"/>
        <v>0</v>
      </c>
    </row>
    <row r="74" spans="1:22" x14ac:dyDescent="0.2">
      <c r="A74" s="94">
        <f t="shared" si="9"/>
        <v>61</v>
      </c>
      <c r="B74" s="437">
        <f t="shared" si="0"/>
        <v>0</v>
      </c>
      <c r="C74" s="438"/>
      <c r="D74" s="181"/>
      <c r="E74" s="181"/>
      <c r="F74" s="4"/>
      <c r="G74" s="60"/>
      <c r="H74" s="83"/>
      <c r="I74" s="10"/>
      <c r="J74" s="361"/>
      <c r="K74" s="49">
        <f t="shared" si="1"/>
        <v>0</v>
      </c>
      <c r="L74" s="508">
        <f t="shared" si="2"/>
        <v>0</v>
      </c>
      <c r="M74" s="509" t="str">
        <f t="shared" si="5"/>
        <v xml:space="preserve"> </v>
      </c>
      <c r="N74" s="355">
        <f t="shared" si="6"/>
        <v>0</v>
      </c>
      <c r="O74" s="144">
        <f t="shared" si="3"/>
        <v>0</v>
      </c>
      <c r="P74" s="144">
        <f t="shared" si="7"/>
        <v>0</v>
      </c>
      <c r="Q74" s="563">
        <f t="shared" si="4"/>
        <v>0</v>
      </c>
      <c r="R74" s="10"/>
      <c r="V74" s="49">
        <f t="shared" si="8"/>
        <v>0</v>
      </c>
    </row>
    <row r="75" spans="1:22" x14ac:dyDescent="0.2">
      <c r="A75" s="94">
        <f t="shared" si="9"/>
        <v>62</v>
      </c>
      <c r="B75" s="437">
        <f t="shared" si="0"/>
        <v>0</v>
      </c>
      <c r="C75" s="438"/>
      <c r="D75" s="181"/>
      <c r="E75" s="181"/>
      <c r="F75" s="4"/>
      <c r="G75" s="60"/>
      <c r="H75" s="83"/>
      <c r="I75" s="10"/>
      <c r="J75" s="361"/>
      <c r="K75" s="49">
        <f t="shared" si="1"/>
        <v>0</v>
      </c>
      <c r="L75" s="508">
        <f t="shared" si="2"/>
        <v>0</v>
      </c>
      <c r="M75" s="509" t="str">
        <f t="shared" si="5"/>
        <v xml:space="preserve"> </v>
      </c>
      <c r="N75" s="355">
        <f t="shared" si="6"/>
        <v>0</v>
      </c>
      <c r="O75" s="144">
        <f t="shared" si="3"/>
        <v>0</v>
      </c>
      <c r="P75" s="144">
        <f t="shared" si="7"/>
        <v>0</v>
      </c>
      <c r="Q75" s="563">
        <f t="shared" si="4"/>
        <v>0</v>
      </c>
      <c r="R75" s="10"/>
      <c r="V75" s="49">
        <f t="shared" si="8"/>
        <v>0</v>
      </c>
    </row>
    <row r="76" spans="1:22" x14ac:dyDescent="0.2">
      <c r="A76" s="94">
        <f t="shared" si="9"/>
        <v>63</v>
      </c>
      <c r="B76" s="437">
        <f t="shared" si="0"/>
        <v>0</v>
      </c>
      <c r="C76" s="438"/>
      <c r="D76" s="181"/>
      <c r="E76" s="181"/>
      <c r="F76" s="4"/>
      <c r="G76" s="60"/>
      <c r="H76" s="83"/>
      <c r="I76" s="10"/>
      <c r="J76" s="361"/>
      <c r="K76" s="49">
        <f t="shared" si="1"/>
        <v>0</v>
      </c>
      <c r="L76" s="508">
        <f t="shared" si="2"/>
        <v>0</v>
      </c>
      <c r="M76" s="509" t="str">
        <f t="shared" si="5"/>
        <v xml:space="preserve"> </v>
      </c>
      <c r="N76" s="355">
        <f t="shared" si="6"/>
        <v>0</v>
      </c>
      <c r="O76" s="144">
        <f t="shared" si="3"/>
        <v>0</v>
      </c>
      <c r="P76" s="144">
        <f t="shared" si="7"/>
        <v>0</v>
      </c>
      <c r="Q76" s="563">
        <f t="shared" si="4"/>
        <v>0</v>
      </c>
      <c r="R76" s="10"/>
      <c r="V76" s="49">
        <f t="shared" si="8"/>
        <v>0</v>
      </c>
    </row>
    <row r="77" spans="1:22" x14ac:dyDescent="0.2">
      <c r="A77" s="94">
        <f t="shared" si="9"/>
        <v>64</v>
      </c>
      <c r="B77" s="437">
        <f t="shared" si="0"/>
        <v>0</v>
      </c>
      <c r="C77" s="438"/>
      <c r="D77" s="181"/>
      <c r="E77" s="181"/>
      <c r="F77" s="4"/>
      <c r="G77" s="60"/>
      <c r="H77" s="83"/>
      <c r="I77" s="10"/>
      <c r="J77" s="361"/>
      <c r="K77" s="49">
        <f t="shared" si="1"/>
        <v>0</v>
      </c>
      <c r="L77" s="508">
        <f t="shared" si="2"/>
        <v>0</v>
      </c>
      <c r="M77" s="509" t="str">
        <f t="shared" si="5"/>
        <v xml:space="preserve"> </v>
      </c>
      <c r="N77" s="355">
        <f t="shared" si="6"/>
        <v>0</v>
      </c>
      <c r="O77" s="144">
        <f t="shared" si="3"/>
        <v>0</v>
      </c>
      <c r="P77" s="144">
        <f t="shared" si="7"/>
        <v>0</v>
      </c>
      <c r="Q77" s="563">
        <f t="shared" si="4"/>
        <v>0</v>
      </c>
      <c r="R77" s="10"/>
      <c r="V77" s="49">
        <f t="shared" si="8"/>
        <v>0</v>
      </c>
    </row>
    <row r="78" spans="1:22" x14ac:dyDescent="0.2">
      <c r="A78" s="94">
        <f t="shared" si="9"/>
        <v>65</v>
      </c>
      <c r="B78" s="437">
        <f t="shared" ref="B78:B141" si="10">IF(ISBLANK(E78),0,VLOOKUP(TRIM(E78),AllVarieties,4,FALSE))</f>
        <v>0</v>
      </c>
      <c r="C78" s="438"/>
      <c r="D78" s="181"/>
      <c r="E78" s="181"/>
      <c r="F78" s="4"/>
      <c r="G78" s="60"/>
      <c r="H78" s="83"/>
      <c r="I78" s="10"/>
      <c r="J78" s="361"/>
      <c r="K78" s="49">
        <f t="shared" ref="K78:K141" si="11">IF(ISNA(+B78),1,0)</f>
        <v>0</v>
      </c>
      <c r="L78" s="508">
        <f t="shared" ref="L78:L141" si="12">IF(ISERR(+B78),1,0)</f>
        <v>0</v>
      </c>
      <c r="M78" s="509" t="str">
        <f t="shared" si="5"/>
        <v xml:space="preserve"> </v>
      </c>
      <c r="N78" s="355">
        <f t="shared" si="6"/>
        <v>0</v>
      </c>
      <c r="O78" s="144">
        <f t="shared" ref="O78:O141" si="13">IF(VALUE(F78)&lt;1,0,IF(VALUE(F78)&gt;17,0,VLOOKUP(VALUE(B78),T10Value,VALUE(F78)+1,FALSE)))</f>
        <v>0</v>
      </c>
      <c r="P78" s="144">
        <f t="shared" si="7"/>
        <v>0</v>
      </c>
      <c r="Q78" s="563">
        <f t="shared" ref="Q78:Q141" si="14">+P78*PDArate</f>
        <v>0</v>
      </c>
      <c r="R78" s="10"/>
      <c r="V78" s="49">
        <f t="shared" si="8"/>
        <v>0</v>
      </c>
    </row>
    <row r="79" spans="1:22" x14ac:dyDescent="0.2">
      <c r="A79" s="94">
        <f t="shared" si="9"/>
        <v>66</v>
      </c>
      <c r="B79" s="437">
        <f t="shared" si="10"/>
        <v>0</v>
      </c>
      <c r="C79" s="438"/>
      <c r="D79" s="181"/>
      <c r="E79" s="181"/>
      <c r="F79" s="4"/>
      <c r="G79" s="60"/>
      <c r="H79" s="83"/>
      <c r="I79" s="10"/>
      <c r="J79" s="361"/>
      <c r="K79" s="49">
        <f t="shared" si="11"/>
        <v>0</v>
      </c>
      <c r="L79" s="508">
        <f t="shared" si="12"/>
        <v>0</v>
      </c>
      <c r="M79" s="509" t="str">
        <f t="shared" ref="M79:M142" si="15">IF(+J79=0," ", IF(+J79=1," ","ERROR"))</f>
        <v xml:space="preserve"> </v>
      </c>
      <c r="N79" s="355">
        <f t="shared" ref="N79:N142" si="16">IF(+J79=1,IF(G79&gt;0, +G79, 0),0)</f>
        <v>0</v>
      </c>
      <c r="O79" s="144">
        <f t="shared" si="13"/>
        <v>0</v>
      </c>
      <c r="P79" s="144">
        <f t="shared" ref="P79:P142" si="17">ROUND(+N79,1)*O79</f>
        <v>0</v>
      </c>
      <c r="Q79" s="563">
        <f t="shared" si="14"/>
        <v>0</v>
      </c>
      <c r="R79" s="10"/>
      <c r="V79" s="49">
        <f t="shared" ref="V79:V142" si="18">IF(N79&gt;0,IF(P79&lt;=0,1,0),0)</f>
        <v>0</v>
      </c>
    </row>
    <row r="80" spans="1:22" x14ac:dyDescent="0.2">
      <c r="A80" s="94">
        <f t="shared" si="9"/>
        <v>67</v>
      </c>
      <c r="B80" s="437">
        <f t="shared" si="10"/>
        <v>0</v>
      </c>
      <c r="C80" s="438"/>
      <c r="D80" s="181"/>
      <c r="E80" s="181"/>
      <c r="F80" s="4"/>
      <c r="G80" s="60"/>
      <c r="H80" s="83"/>
      <c r="I80" s="10"/>
      <c r="J80" s="361"/>
      <c r="K80" s="49">
        <f t="shared" si="11"/>
        <v>0</v>
      </c>
      <c r="L80" s="508">
        <f t="shared" si="12"/>
        <v>0</v>
      </c>
      <c r="M80" s="509" t="str">
        <f t="shared" si="15"/>
        <v xml:space="preserve"> </v>
      </c>
      <c r="N80" s="355">
        <f t="shared" si="16"/>
        <v>0</v>
      </c>
      <c r="O80" s="144">
        <f t="shared" si="13"/>
        <v>0</v>
      </c>
      <c r="P80" s="144">
        <f t="shared" si="17"/>
        <v>0</v>
      </c>
      <c r="Q80" s="563">
        <f t="shared" si="14"/>
        <v>0</v>
      </c>
      <c r="R80" s="10"/>
      <c r="V80" s="49">
        <f t="shared" si="18"/>
        <v>0</v>
      </c>
    </row>
    <row r="81" spans="1:22" x14ac:dyDescent="0.2">
      <c r="A81" s="94">
        <f t="shared" ref="A81:A144" si="19">ROW()-Q3line</f>
        <v>68</v>
      </c>
      <c r="B81" s="437">
        <f t="shared" si="10"/>
        <v>0</v>
      </c>
      <c r="C81" s="438"/>
      <c r="D81" s="181"/>
      <c r="E81" s="181"/>
      <c r="F81" s="4"/>
      <c r="G81" s="60"/>
      <c r="H81" s="83"/>
      <c r="I81" s="10"/>
      <c r="J81" s="361"/>
      <c r="K81" s="49">
        <f t="shared" si="11"/>
        <v>0</v>
      </c>
      <c r="L81" s="508">
        <f t="shared" si="12"/>
        <v>0</v>
      </c>
      <c r="M81" s="509" t="str">
        <f t="shared" si="15"/>
        <v xml:space="preserve"> </v>
      </c>
      <c r="N81" s="355">
        <f t="shared" si="16"/>
        <v>0</v>
      </c>
      <c r="O81" s="144">
        <f t="shared" si="13"/>
        <v>0</v>
      </c>
      <c r="P81" s="144">
        <f t="shared" si="17"/>
        <v>0</v>
      </c>
      <c r="Q81" s="563">
        <f t="shared" si="14"/>
        <v>0</v>
      </c>
      <c r="R81" s="10"/>
      <c r="V81" s="49">
        <f t="shared" si="18"/>
        <v>0</v>
      </c>
    </row>
    <row r="82" spans="1:22" x14ac:dyDescent="0.2">
      <c r="A82" s="94">
        <f t="shared" si="19"/>
        <v>69</v>
      </c>
      <c r="B82" s="437">
        <f t="shared" si="10"/>
        <v>0</v>
      </c>
      <c r="C82" s="438"/>
      <c r="D82" s="181"/>
      <c r="E82" s="181"/>
      <c r="F82" s="4"/>
      <c r="G82" s="60"/>
      <c r="H82" s="83"/>
      <c r="I82" s="10"/>
      <c r="J82" s="361"/>
      <c r="K82" s="49">
        <f t="shared" si="11"/>
        <v>0</v>
      </c>
      <c r="L82" s="508">
        <f t="shared" si="12"/>
        <v>0</v>
      </c>
      <c r="M82" s="509" t="str">
        <f t="shared" si="15"/>
        <v xml:space="preserve"> </v>
      </c>
      <c r="N82" s="355">
        <f t="shared" si="16"/>
        <v>0</v>
      </c>
      <c r="O82" s="144">
        <f t="shared" si="13"/>
        <v>0</v>
      </c>
      <c r="P82" s="144">
        <f t="shared" si="17"/>
        <v>0</v>
      </c>
      <c r="Q82" s="563">
        <f t="shared" si="14"/>
        <v>0</v>
      </c>
      <c r="R82" s="10"/>
      <c r="V82" s="49">
        <f t="shared" si="18"/>
        <v>0</v>
      </c>
    </row>
    <row r="83" spans="1:22" x14ac:dyDescent="0.2">
      <c r="A83" s="94">
        <f t="shared" si="19"/>
        <v>70</v>
      </c>
      <c r="B83" s="437">
        <f t="shared" si="10"/>
        <v>0</v>
      </c>
      <c r="C83" s="438"/>
      <c r="D83" s="181"/>
      <c r="E83" s="181"/>
      <c r="F83" s="4"/>
      <c r="G83" s="60"/>
      <c r="H83" s="83"/>
      <c r="I83" s="10"/>
      <c r="J83" s="361"/>
      <c r="K83" s="49">
        <f t="shared" si="11"/>
        <v>0</v>
      </c>
      <c r="L83" s="508">
        <f t="shared" si="12"/>
        <v>0</v>
      </c>
      <c r="M83" s="509" t="str">
        <f t="shared" si="15"/>
        <v xml:space="preserve"> </v>
      </c>
      <c r="N83" s="355">
        <f t="shared" si="16"/>
        <v>0</v>
      </c>
      <c r="O83" s="144">
        <f t="shared" si="13"/>
        <v>0</v>
      </c>
      <c r="P83" s="144">
        <f t="shared" si="17"/>
        <v>0</v>
      </c>
      <c r="Q83" s="563">
        <f t="shared" si="14"/>
        <v>0</v>
      </c>
      <c r="R83" s="10"/>
      <c r="V83" s="49">
        <f t="shared" si="18"/>
        <v>0</v>
      </c>
    </row>
    <row r="84" spans="1:22" x14ac:dyDescent="0.2">
      <c r="A84" s="94">
        <f t="shared" si="19"/>
        <v>71</v>
      </c>
      <c r="B84" s="437">
        <f t="shared" si="10"/>
        <v>0</v>
      </c>
      <c r="C84" s="438"/>
      <c r="D84" s="181"/>
      <c r="E84" s="181"/>
      <c r="F84" s="4"/>
      <c r="G84" s="60"/>
      <c r="H84" s="83"/>
      <c r="I84" s="10"/>
      <c r="J84" s="361"/>
      <c r="K84" s="49">
        <f t="shared" si="11"/>
        <v>0</v>
      </c>
      <c r="L84" s="508">
        <f t="shared" si="12"/>
        <v>0</v>
      </c>
      <c r="M84" s="509" t="str">
        <f t="shared" si="15"/>
        <v xml:space="preserve"> </v>
      </c>
      <c r="N84" s="355">
        <f t="shared" si="16"/>
        <v>0</v>
      </c>
      <c r="O84" s="144">
        <f t="shared" si="13"/>
        <v>0</v>
      </c>
      <c r="P84" s="144">
        <f t="shared" si="17"/>
        <v>0</v>
      </c>
      <c r="Q84" s="563">
        <f t="shared" si="14"/>
        <v>0</v>
      </c>
      <c r="R84" s="10"/>
      <c r="V84" s="49">
        <f t="shared" si="18"/>
        <v>0</v>
      </c>
    </row>
    <row r="85" spans="1:22" x14ac:dyDescent="0.2">
      <c r="A85" s="94">
        <f t="shared" si="19"/>
        <v>72</v>
      </c>
      <c r="B85" s="437">
        <f t="shared" si="10"/>
        <v>0</v>
      </c>
      <c r="C85" s="438"/>
      <c r="D85" s="181"/>
      <c r="E85" s="181"/>
      <c r="F85" s="4"/>
      <c r="G85" s="60"/>
      <c r="H85" s="83"/>
      <c r="I85" s="10"/>
      <c r="J85" s="361"/>
      <c r="K85" s="49">
        <f t="shared" si="11"/>
        <v>0</v>
      </c>
      <c r="L85" s="508">
        <f t="shared" si="12"/>
        <v>0</v>
      </c>
      <c r="M85" s="509" t="str">
        <f t="shared" si="15"/>
        <v xml:space="preserve"> </v>
      </c>
      <c r="N85" s="355">
        <f t="shared" si="16"/>
        <v>0</v>
      </c>
      <c r="O85" s="144">
        <f t="shared" si="13"/>
        <v>0</v>
      </c>
      <c r="P85" s="144">
        <f t="shared" si="17"/>
        <v>0</v>
      </c>
      <c r="Q85" s="563">
        <f t="shared" si="14"/>
        <v>0</v>
      </c>
      <c r="R85" s="10"/>
      <c r="V85" s="49">
        <f t="shared" si="18"/>
        <v>0</v>
      </c>
    </row>
    <row r="86" spans="1:22" x14ac:dyDescent="0.2">
      <c r="A86" s="94">
        <f t="shared" si="19"/>
        <v>73</v>
      </c>
      <c r="B86" s="437">
        <f t="shared" si="10"/>
        <v>0</v>
      </c>
      <c r="C86" s="438"/>
      <c r="D86" s="181"/>
      <c r="E86" s="181"/>
      <c r="F86" s="4"/>
      <c r="G86" s="60"/>
      <c r="H86" s="83"/>
      <c r="I86" s="10"/>
      <c r="J86" s="361"/>
      <c r="K86" s="49">
        <f t="shared" si="11"/>
        <v>0</v>
      </c>
      <c r="L86" s="508">
        <f t="shared" si="12"/>
        <v>0</v>
      </c>
      <c r="M86" s="509" t="str">
        <f t="shared" si="15"/>
        <v xml:space="preserve"> </v>
      </c>
      <c r="N86" s="355">
        <f t="shared" si="16"/>
        <v>0</v>
      </c>
      <c r="O86" s="144">
        <f t="shared" si="13"/>
        <v>0</v>
      </c>
      <c r="P86" s="144">
        <f t="shared" si="17"/>
        <v>0</v>
      </c>
      <c r="Q86" s="563">
        <f t="shared" si="14"/>
        <v>0</v>
      </c>
      <c r="R86" s="10"/>
      <c r="V86" s="49">
        <f t="shared" si="18"/>
        <v>0</v>
      </c>
    </row>
    <row r="87" spans="1:22" x14ac:dyDescent="0.2">
      <c r="A87" s="94">
        <f t="shared" si="19"/>
        <v>74</v>
      </c>
      <c r="B87" s="437">
        <f t="shared" si="10"/>
        <v>0</v>
      </c>
      <c r="C87" s="438"/>
      <c r="D87" s="181"/>
      <c r="E87" s="181"/>
      <c r="F87" s="4"/>
      <c r="G87" s="60"/>
      <c r="H87" s="83"/>
      <c r="I87" s="10"/>
      <c r="J87" s="361"/>
      <c r="K87" s="49">
        <f t="shared" si="11"/>
        <v>0</v>
      </c>
      <c r="L87" s="508">
        <f t="shared" si="12"/>
        <v>0</v>
      </c>
      <c r="M87" s="509" t="str">
        <f t="shared" si="15"/>
        <v xml:space="preserve"> </v>
      </c>
      <c r="N87" s="355">
        <f t="shared" si="16"/>
        <v>0</v>
      </c>
      <c r="O87" s="144">
        <f t="shared" si="13"/>
        <v>0</v>
      </c>
      <c r="P87" s="144">
        <f t="shared" si="17"/>
        <v>0</v>
      </c>
      <c r="Q87" s="563">
        <f t="shared" si="14"/>
        <v>0</v>
      </c>
      <c r="R87" s="10"/>
      <c r="V87" s="49">
        <f t="shared" si="18"/>
        <v>0</v>
      </c>
    </row>
    <row r="88" spans="1:22" x14ac:dyDescent="0.2">
      <c r="A88" s="94">
        <f t="shared" si="19"/>
        <v>75</v>
      </c>
      <c r="B88" s="437">
        <f t="shared" si="10"/>
        <v>0</v>
      </c>
      <c r="C88" s="438"/>
      <c r="D88" s="181"/>
      <c r="E88" s="181"/>
      <c r="F88" s="4"/>
      <c r="G88" s="60"/>
      <c r="H88" s="83"/>
      <c r="I88" s="10"/>
      <c r="J88" s="361"/>
      <c r="K88" s="49">
        <f t="shared" si="11"/>
        <v>0</v>
      </c>
      <c r="L88" s="508">
        <f t="shared" si="12"/>
        <v>0</v>
      </c>
      <c r="M88" s="509" t="str">
        <f t="shared" si="15"/>
        <v xml:space="preserve"> </v>
      </c>
      <c r="N88" s="355">
        <f t="shared" si="16"/>
        <v>0</v>
      </c>
      <c r="O88" s="144">
        <f t="shared" si="13"/>
        <v>0</v>
      </c>
      <c r="P88" s="144">
        <f t="shared" si="17"/>
        <v>0</v>
      </c>
      <c r="Q88" s="563">
        <f t="shared" si="14"/>
        <v>0</v>
      </c>
      <c r="R88" s="10"/>
      <c r="V88" s="49">
        <f t="shared" si="18"/>
        <v>0</v>
      </c>
    </row>
    <row r="89" spans="1:22" x14ac:dyDescent="0.2">
      <c r="A89" s="94">
        <f t="shared" si="19"/>
        <v>76</v>
      </c>
      <c r="B89" s="437">
        <f t="shared" si="10"/>
        <v>0</v>
      </c>
      <c r="C89" s="438"/>
      <c r="D89" s="181"/>
      <c r="E89" s="181"/>
      <c r="F89" s="4"/>
      <c r="G89" s="60"/>
      <c r="H89" s="83"/>
      <c r="I89" s="10"/>
      <c r="J89" s="361"/>
      <c r="K89" s="49">
        <f t="shared" si="11"/>
        <v>0</v>
      </c>
      <c r="L89" s="508">
        <f t="shared" si="12"/>
        <v>0</v>
      </c>
      <c r="M89" s="509" t="str">
        <f t="shared" si="15"/>
        <v xml:space="preserve"> </v>
      </c>
      <c r="N89" s="355">
        <f t="shared" si="16"/>
        <v>0</v>
      </c>
      <c r="O89" s="144">
        <f t="shared" si="13"/>
        <v>0</v>
      </c>
      <c r="P89" s="144">
        <f t="shared" si="17"/>
        <v>0</v>
      </c>
      <c r="Q89" s="563">
        <f t="shared" si="14"/>
        <v>0</v>
      </c>
      <c r="R89" s="10"/>
      <c r="V89" s="49">
        <f t="shared" si="18"/>
        <v>0</v>
      </c>
    </row>
    <row r="90" spans="1:22" x14ac:dyDescent="0.2">
      <c r="A90" s="94">
        <f t="shared" si="19"/>
        <v>77</v>
      </c>
      <c r="B90" s="437">
        <f t="shared" si="10"/>
        <v>0</v>
      </c>
      <c r="C90" s="438"/>
      <c r="D90" s="181"/>
      <c r="E90" s="181"/>
      <c r="F90" s="4"/>
      <c r="G90" s="60"/>
      <c r="H90" s="83"/>
      <c r="I90" s="10"/>
      <c r="J90" s="361"/>
      <c r="K90" s="49">
        <f t="shared" si="11"/>
        <v>0</v>
      </c>
      <c r="L90" s="508">
        <f t="shared" si="12"/>
        <v>0</v>
      </c>
      <c r="M90" s="509" t="str">
        <f t="shared" si="15"/>
        <v xml:space="preserve"> </v>
      </c>
      <c r="N90" s="355">
        <f t="shared" si="16"/>
        <v>0</v>
      </c>
      <c r="O90" s="144">
        <f t="shared" si="13"/>
        <v>0</v>
      </c>
      <c r="P90" s="144">
        <f t="shared" si="17"/>
        <v>0</v>
      </c>
      <c r="Q90" s="563">
        <f t="shared" si="14"/>
        <v>0</v>
      </c>
      <c r="R90" s="10"/>
      <c r="V90" s="49">
        <f t="shared" si="18"/>
        <v>0</v>
      </c>
    </row>
    <row r="91" spans="1:22" x14ac:dyDescent="0.2">
      <c r="A91" s="94">
        <f t="shared" si="19"/>
        <v>78</v>
      </c>
      <c r="B91" s="437">
        <f t="shared" si="10"/>
        <v>0</v>
      </c>
      <c r="C91" s="438"/>
      <c r="D91" s="181"/>
      <c r="E91" s="181"/>
      <c r="F91" s="4"/>
      <c r="G91" s="60"/>
      <c r="H91" s="83"/>
      <c r="I91" s="10"/>
      <c r="J91" s="361"/>
      <c r="K91" s="49">
        <f t="shared" si="11"/>
        <v>0</v>
      </c>
      <c r="L91" s="508">
        <f t="shared" si="12"/>
        <v>0</v>
      </c>
      <c r="M91" s="509" t="str">
        <f t="shared" si="15"/>
        <v xml:space="preserve"> </v>
      </c>
      <c r="N91" s="355">
        <f t="shared" si="16"/>
        <v>0</v>
      </c>
      <c r="O91" s="144">
        <f t="shared" si="13"/>
        <v>0</v>
      </c>
      <c r="P91" s="144">
        <f t="shared" si="17"/>
        <v>0</v>
      </c>
      <c r="Q91" s="563">
        <f t="shared" si="14"/>
        <v>0</v>
      </c>
      <c r="R91" s="10"/>
      <c r="V91" s="49">
        <f t="shared" si="18"/>
        <v>0</v>
      </c>
    </row>
    <row r="92" spans="1:22" x14ac:dyDescent="0.2">
      <c r="A92" s="94">
        <f t="shared" si="19"/>
        <v>79</v>
      </c>
      <c r="B92" s="437">
        <f t="shared" si="10"/>
        <v>0</v>
      </c>
      <c r="C92" s="438"/>
      <c r="D92" s="181"/>
      <c r="E92" s="181"/>
      <c r="F92" s="4"/>
      <c r="G92" s="60"/>
      <c r="H92" s="83"/>
      <c r="I92" s="10"/>
      <c r="J92" s="361"/>
      <c r="K92" s="49">
        <f t="shared" si="11"/>
        <v>0</v>
      </c>
      <c r="L92" s="508">
        <f t="shared" si="12"/>
        <v>0</v>
      </c>
      <c r="M92" s="509" t="str">
        <f t="shared" si="15"/>
        <v xml:space="preserve"> </v>
      </c>
      <c r="N92" s="355">
        <f t="shared" si="16"/>
        <v>0</v>
      </c>
      <c r="O92" s="144">
        <f t="shared" si="13"/>
        <v>0</v>
      </c>
      <c r="P92" s="144">
        <f t="shared" si="17"/>
        <v>0</v>
      </c>
      <c r="Q92" s="563">
        <f t="shared" si="14"/>
        <v>0</v>
      </c>
      <c r="R92" s="10"/>
      <c r="V92" s="49">
        <f t="shared" si="18"/>
        <v>0</v>
      </c>
    </row>
    <row r="93" spans="1:22" x14ac:dyDescent="0.2">
      <c r="A93" s="94">
        <f t="shared" si="19"/>
        <v>80</v>
      </c>
      <c r="B93" s="437">
        <f t="shared" si="10"/>
        <v>0</v>
      </c>
      <c r="C93" s="438"/>
      <c r="D93" s="181"/>
      <c r="E93" s="181"/>
      <c r="F93" s="4"/>
      <c r="G93" s="60"/>
      <c r="H93" s="83"/>
      <c r="I93" s="10"/>
      <c r="J93" s="361"/>
      <c r="K93" s="49">
        <f t="shared" si="11"/>
        <v>0</v>
      </c>
      <c r="L93" s="508">
        <f t="shared" si="12"/>
        <v>0</v>
      </c>
      <c r="M93" s="509" t="str">
        <f t="shared" si="15"/>
        <v xml:space="preserve"> </v>
      </c>
      <c r="N93" s="355">
        <f t="shared" si="16"/>
        <v>0</v>
      </c>
      <c r="O93" s="144">
        <f t="shared" si="13"/>
        <v>0</v>
      </c>
      <c r="P93" s="144">
        <f t="shared" si="17"/>
        <v>0</v>
      </c>
      <c r="Q93" s="563">
        <f t="shared" si="14"/>
        <v>0</v>
      </c>
      <c r="R93" s="10"/>
      <c r="V93" s="49">
        <f t="shared" si="18"/>
        <v>0</v>
      </c>
    </row>
    <row r="94" spans="1:22" x14ac:dyDescent="0.2">
      <c r="A94" s="94">
        <f t="shared" si="19"/>
        <v>81</v>
      </c>
      <c r="B94" s="437">
        <f t="shared" si="10"/>
        <v>0</v>
      </c>
      <c r="C94" s="438"/>
      <c r="D94" s="181"/>
      <c r="E94" s="181"/>
      <c r="F94" s="4"/>
      <c r="G94" s="60"/>
      <c r="H94" s="83"/>
      <c r="I94" s="10"/>
      <c r="J94" s="361"/>
      <c r="K94" s="49">
        <f t="shared" si="11"/>
        <v>0</v>
      </c>
      <c r="L94" s="508">
        <f t="shared" si="12"/>
        <v>0</v>
      </c>
      <c r="M94" s="509" t="str">
        <f t="shared" si="15"/>
        <v xml:space="preserve"> </v>
      </c>
      <c r="N94" s="355">
        <f t="shared" si="16"/>
        <v>0</v>
      </c>
      <c r="O94" s="144">
        <f t="shared" si="13"/>
        <v>0</v>
      </c>
      <c r="P94" s="144">
        <f t="shared" si="17"/>
        <v>0</v>
      </c>
      <c r="Q94" s="563">
        <f t="shared" si="14"/>
        <v>0</v>
      </c>
      <c r="R94" s="10"/>
      <c r="V94" s="49">
        <f t="shared" si="18"/>
        <v>0</v>
      </c>
    </row>
    <row r="95" spans="1:22" x14ac:dyDescent="0.2">
      <c r="A95" s="94">
        <f t="shared" si="19"/>
        <v>82</v>
      </c>
      <c r="B95" s="437">
        <f t="shared" si="10"/>
        <v>0</v>
      </c>
      <c r="C95" s="438"/>
      <c r="D95" s="181"/>
      <c r="E95" s="181"/>
      <c r="F95" s="4"/>
      <c r="G95" s="60"/>
      <c r="H95" s="83"/>
      <c r="I95" s="10"/>
      <c r="J95" s="361"/>
      <c r="K95" s="49">
        <f t="shared" si="11"/>
        <v>0</v>
      </c>
      <c r="L95" s="508">
        <f t="shared" si="12"/>
        <v>0</v>
      </c>
      <c r="M95" s="509" t="str">
        <f t="shared" si="15"/>
        <v xml:space="preserve"> </v>
      </c>
      <c r="N95" s="355">
        <f t="shared" si="16"/>
        <v>0</v>
      </c>
      <c r="O95" s="144">
        <f t="shared" si="13"/>
        <v>0</v>
      </c>
      <c r="P95" s="144">
        <f t="shared" si="17"/>
        <v>0</v>
      </c>
      <c r="Q95" s="563">
        <f t="shared" si="14"/>
        <v>0</v>
      </c>
      <c r="R95" s="10"/>
      <c r="V95" s="49">
        <f t="shared" si="18"/>
        <v>0</v>
      </c>
    </row>
    <row r="96" spans="1:22" x14ac:dyDescent="0.2">
      <c r="A96" s="94">
        <f t="shared" si="19"/>
        <v>83</v>
      </c>
      <c r="B96" s="437">
        <f t="shared" si="10"/>
        <v>0</v>
      </c>
      <c r="C96" s="438"/>
      <c r="D96" s="181"/>
      <c r="E96" s="181"/>
      <c r="F96" s="4"/>
      <c r="G96" s="60"/>
      <c r="H96" s="83"/>
      <c r="I96" s="10"/>
      <c r="J96" s="361"/>
      <c r="K96" s="49">
        <f t="shared" si="11"/>
        <v>0</v>
      </c>
      <c r="L96" s="508">
        <f t="shared" si="12"/>
        <v>0</v>
      </c>
      <c r="M96" s="509" t="str">
        <f t="shared" si="15"/>
        <v xml:space="preserve"> </v>
      </c>
      <c r="N96" s="355">
        <f t="shared" si="16"/>
        <v>0</v>
      </c>
      <c r="O96" s="144">
        <f t="shared" si="13"/>
        <v>0</v>
      </c>
      <c r="P96" s="144">
        <f t="shared" si="17"/>
        <v>0</v>
      </c>
      <c r="Q96" s="563">
        <f t="shared" si="14"/>
        <v>0</v>
      </c>
      <c r="R96" s="10"/>
      <c r="V96" s="49">
        <f t="shared" si="18"/>
        <v>0</v>
      </c>
    </row>
    <row r="97" spans="1:22" x14ac:dyDescent="0.2">
      <c r="A97" s="94">
        <f t="shared" si="19"/>
        <v>84</v>
      </c>
      <c r="B97" s="437">
        <f t="shared" si="10"/>
        <v>0</v>
      </c>
      <c r="C97" s="438"/>
      <c r="D97" s="181"/>
      <c r="E97" s="181"/>
      <c r="F97" s="4"/>
      <c r="G97" s="60"/>
      <c r="H97" s="83"/>
      <c r="I97" s="10"/>
      <c r="J97" s="361"/>
      <c r="K97" s="49">
        <f t="shared" si="11"/>
        <v>0</v>
      </c>
      <c r="L97" s="508">
        <f t="shared" si="12"/>
        <v>0</v>
      </c>
      <c r="M97" s="509" t="str">
        <f t="shared" si="15"/>
        <v xml:space="preserve"> </v>
      </c>
      <c r="N97" s="355">
        <f t="shared" si="16"/>
        <v>0</v>
      </c>
      <c r="O97" s="144">
        <f t="shared" si="13"/>
        <v>0</v>
      </c>
      <c r="P97" s="144">
        <f t="shared" si="17"/>
        <v>0</v>
      </c>
      <c r="Q97" s="563">
        <f t="shared" si="14"/>
        <v>0</v>
      </c>
      <c r="R97" s="10"/>
      <c r="V97" s="49">
        <f t="shared" si="18"/>
        <v>0</v>
      </c>
    </row>
    <row r="98" spans="1:22" x14ac:dyDescent="0.2">
      <c r="A98" s="94">
        <f t="shared" si="19"/>
        <v>85</v>
      </c>
      <c r="B98" s="437">
        <f t="shared" si="10"/>
        <v>0</v>
      </c>
      <c r="C98" s="438"/>
      <c r="D98" s="181"/>
      <c r="E98" s="181"/>
      <c r="F98" s="4"/>
      <c r="G98" s="60"/>
      <c r="H98" s="83"/>
      <c r="I98" s="10"/>
      <c r="J98" s="361"/>
      <c r="K98" s="49">
        <f t="shared" si="11"/>
        <v>0</v>
      </c>
      <c r="L98" s="508">
        <f t="shared" si="12"/>
        <v>0</v>
      </c>
      <c r="M98" s="509" t="str">
        <f t="shared" si="15"/>
        <v xml:space="preserve"> </v>
      </c>
      <c r="N98" s="355">
        <f t="shared" si="16"/>
        <v>0</v>
      </c>
      <c r="O98" s="144">
        <f t="shared" si="13"/>
        <v>0</v>
      </c>
      <c r="P98" s="144">
        <f t="shared" si="17"/>
        <v>0</v>
      </c>
      <c r="Q98" s="563">
        <f t="shared" si="14"/>
        <v>0</v>
      </c>
      <c r="R98" s="10"/>
      <c r="V98" s="49">
        <f t="shared" si="18"/>
        <v>0</v>
      </c>
    </row>
    <row r="99" spans="1:22" x14ac:dyDescent="0.2">
      <c r="A99" s="94">
        <f t="shared" si="19"/>
        <v>86</v>
      </c>
      <c r="B99" s="437">
        <f t="shared" si="10"/>
        <v>0</v>
      </c>
      <c r="C99" s="438"/>
      <c r="D99" s="181"/>
      <c r="E99" s="181"/>
      <c r="F99" s="4"/>
      <c r="G99" s="60"/>
      <c r="H99" s="83"/>
      <c r="I99" s="10"/>
      <c r="J99" s="361"/>
      <c r="K99" s="49">
        <f t="shared" si="11"/>
        <v>0</v>
      </c>
      <c r="L99" s="508">
        <f t="shared" si="12"/>
        <v>0</v>
      </c>
      <c r="M99" s="509" t="str">
        <f t="shared" si="15"/>
        <v xml:space="preserve"> </v>
      </c>
      <c r="N99" s="355">
        <f t="shared" si="16"/>
        <v>0</v>
      </c>
      <c r="O99" s="144">
        <f t="shared" si="13"/>
        <v>0</v>
      </c>
      <c r="P99" s="144">
        <f t="shared" si="17"/>
        <v>0</v>
      </c>
      <c r="Q99" s="563">
        <f t="shared" si="14"/>
        <v>0</v>
      </c>
      <c r="R99" s="10"/>
      <c r="V99" s="49">
        <f t="shared" si="18"/>
        <v>0</v>
      </c>
    </row>
    <row r="100" spans="1:22" x14ac:dyDescent="0.2">
      <c r="A100" s="94">
        <f t="shared" si="19"/>
        <v>87</v>
      </c>
      <c r="B100" s="437">
        <f t="shared" si="10"/>
        <v>0</v>
      </c>
      <c r="C100" s="438"/>
      <c r="D100" s="181"/>
      <c r="E100" s="181"/>
      <c r="F100" s="4"/>
      <c r="G100" s="60"/>
      <c r="H100" s="83"/>
      <c r="I100" s="10"/>
      <c r="J100" s="361"/>
      <c r="K100" s="49">
        <f t="shared" si="11"/>
        <v>0</v>
      </c>
      <c r="L100" s="508">
        <f t="shared" si="12"/>
        <v>0</v>
      </c>
      <c r="M100" s="509" t="str">
        <f t="shared" si="15"/>
        <v xml:space="preserve"> </v>
      </c>
      <c r="N100" s="355">
        <f t="shared" si="16"/>
        <v>0</v>
      </c>
      <c r="O100" s="144">
        <f t="shared" si="13"/>
        <v>0</v>
      </c>
      <c r="P100" s="144">
        <f t="shared" si="17"/>
        <v>0</v>
      </c>
      <c r="Q100" s="563">
        <f t="shared" si="14"/>
        <v>0</v>
      </c>
      <c r="R100" s="10"/>
      <c r="V100" s="49">
        <f t="shared" si="18"/>
        <v>0</v>
      </c>
    </row>
    <row r="101" spans="1:22" x14ac:dyDescent="0.2">
      <c r="A101" s="94">
        <f t="shared" si="19"/>
        <v>88</v>
      </c>
      <c r="B101" s="437">
        <f t="shared" si="10"/>
        <v>0</v>
      </c>
      <c r="C101" s="438"/>
      <c r="D101" s="181"/>
      <c r="E101" s="181"/>
      <c r="F101" s="4"/>
      <c r="G101" s="60"/>
      <c r="H101" s="83"/>
      <c r="I101" s="10"/>
      <c r="J101" s="361"/>
      <c r="K101" s="49">
        <f t="shared" si="11"/>
        <v>0</v>
      </c>
      <c r="L101" s="508">
        <f t="shared" si="12"/>
        <v>0</v>
      </c>
      <c r="M101" s="509" t="str">
        <f t="shared" si="15"/>
        <v xml:space="preserve"> </v>
      </c>
      <c r="N101" s="355">
        <f t="shared" si="16"/>
        <v>0</v>
      </c>
      <c r="O101" s="144">
        <f t="shared" si="13"/>
        <v>0</v>
      </c>
      <c r="P101" s="144">
        <f t="shared" si="17"/>
        <v>0</v>
      </c>
      <c r="Q101" s="563">
        <f t="shared" si="14"/>
        <v>0</v>
      </c>
      <c r="R101" s="10"/>
      <c r="V101" s="49">
        <f t="shared" si="18"/>
        <v>0</v>
      </c>
    </row>
    <row r="102" spans="1:22" x14ac:dyDescent="0.2">
      <c r="A102" s="94">
        <f t="shared" si="19"/>
        <v>89</v>
      </c>
      <c r="B102" s="437">
        <f t="shared" si="10"/>
        <v>0</v>
      </c>
      <c r="C102" s="438"/>
      <c r="D102" s="181"/>
      <c r="E102" s="181"/>
      <c r="F102" s="4"/>
      <c r="G102" s="60"/>
      <c r="H102" s="83"/>
      <c r="I102" s="10"/>
      <c r="J102" s="361"/>
      <c r="K102" s="49">
        <f t="shared" si="11"/>
        <v>0</v>
      </c>
      <c r="L102" s="508">
        <f t="shared" si="12"/>
        <v>0</v>
      </c>
      <c r="M102" s="509" t="str">
        <f t="shared" si="15"/>
        <v xml:space="preserve"> </v>
      </c>
      <c r="N102" s="355">
        <f t="shared" si="16"/>
        <v>0</v>
      </c>
      <c r="O102" s="144">
        <f t="shared" si="13"/>
        <v>0</v>
      </c>
      <c r="P102" s="144">
        <f t="shared" si="17"/>
        <v>0</v>
      </c>
      <c r="Q102" s="563">
        <f t="shared" si="14"/>
        <v>0</v>
      </c>
      <c r="R102" s="10"/>
      <c r="V102" s="49">
        <f t="shared" si="18"/>
        <v>0</v>
      </c>
    </row>
    <row r="103" spans="1:22" x14ac:dyDescent="0.2">
      <c r="A103" s="94">
        <f t="shared" si="19"/>
        <v>90</v>
      </c>
      <c r="B103" s="437">
        <f t="shared" si="10"/>
        <v>0</v>
      </c>
      <c r="C103" s="438"/>
      <c r="D103" s="181"/>
      <c r="E103" s="181"/>
      <c r="F103" s="4"/>
      <c r="G103" s="60"/>
      <c r="H103" s="83"/>
      <c r="I103" s="10"/>
      <c r="J103" s="361"/>
      <c r="K103" s="49">
        <f t="shared" si="11"/>
        <v>0</v>
      </c>
      <c r="L103" s="508">
        <f t="shared" si="12"/>
        <v>0</v>
      </c>
      <c r="M103" s="509" t="str">
        <f t="shared" si="15"/>
        <v xml:space="preserve"> </v>
      </c>
      <c r="N103" s="355">
        <f t="shared" si="16"/>
        <v>0</v>
      </c>
      <c r="O103" s="144">
        <f t="shared" si="13"/>
        <v>0</v>
      </c>
      <c r="P103" s="144">
        <f t="shared" si="17"/>
        <v>0</v>
      </c>
      <c r="Q103" s="563">
        <f t="shared" si="14"/>
        <v>0</v>
      </c>
      <c r="R103" s="10"/>
      <c r="V103" s="49">
        <f t="shared" si="18"/>
        <v>0</v>
      </c>
    </row>
    <row r="104" spans="1:22" x14ac:dyDescent="0.2">
      <c r="A104" s="94">
        <f t="shared" si="19"/>
        <v>91</v>
      </c>
      <c r="B104" s="437">
        <f t="shared" si="10"/>
        <v>0</v>
      </c>
      <c r="C104" s="438"/>
      <c r="D104" s="181"/>
      <c r="E104" s="181"/>
      <c r="F104" s="4"/>
      <c r="G104" s="60"/>
      <c r="H104" s="83"/>
      <c r="I104" s="10"/>
      <c r="J104" s="361"/>
      <c r="K104" s="49">
        <f t="shared" si="11"/>
        <v>0</v>
      </c>
      <c r="L104" s="508">
        <f t="shared" si="12"/>
        <v>0</v>
      </c>
      <c r="M104" s="509" t="str">
        <f t="shared" si="15"/>
        <v xml:space="preserve"> </v>
      </c>
      <c r="N104" s="355">
        <f t="shared" si="16"/>
        <v>0</v>
      </c>
      <c r="O104" s="144">
        <f t="shared" si="13"/>
        <v>0</v>
      </c>
      <c r="P104" s="144">
        <f t="shared" si="17"/>
        <v>0</v>
      </c>
      <c r="Q104" s="563">
        <f t="shared" si="14"/>
        <v>0</v>
      </c>
      <c r="R104" s="10"/>
      <c r="V104" s="49">
        <f t="shared" si="18"/>
        <v>0</v>
      </c>
    </row>
    <row r="105" spans="1:22" x14ac:dyDescent="0.2">
      <c r="A105" s="94">
        <f t="shared" si="19"/>
        <v>92</v>
      </c>
      <c r="B105" s="437">
        <f t="shared" si="10"/>
        <v>0</v>
      </c>
      <c r="C105" s="438"/>
      <c r="D105" s="181"/>
      <c r="E105" s="181"/>
      <c r="F105" s="4"/>
      <c r="G105" s="60"/>
      <c r="H105" s="83"/>
      <c r="I105" s="10"/>
      <c r="J105" s="361"/>
      <c r="K105" s="49">
        <f t="shared" si="11"/>
        <v>0</v>
      </c>
      <c r="L105" s="508">
        <f t="shared" si="12"/>
        <v>0</v>
      </c>
      <c r="M105" s="509" t="str">
        <f t="shared" si="15"/>
        <v xml:space="preserve"> </v>
      </c>
      <c r="N105" s="355">
        <f t="shared" si="16"/>
        <v>0</v>
      </c>
      <c r="O105" s="144">
        <f t="shared" si="13"/>
        <v>0</v>
      </c>
      <c r="P105" s="144">
        <f t="shared" si="17"/>
        <v>0</v>
      </c>
      <c r="Q105" s="563">
        <f t="shared" si="14"/>
        <v>0</v>
      </c>
      <c r="R105" s="10"/>
      <c r="V105" s="49">
        <f t="shared" si="18"/>
        <v>0</v>
      </c>
    </row>
    <row r="106" spans="1:22" x14ac:dyDescent="0.2">
      <c r="A106" s="94">
        <f t="shared" si="19"/>
        <v>93</v>
      </c>
      <c r="B106" s="437">
        <f t="shared" si="10"/>
        <v>0</v>
      </c>
      <c r="C106" s="438"/>
      <c r="D106" s="181"/>
      <c r="E106" s="181"/>
      <c r="F106" s="4"/>
      <c r="G106" s="60"/>
      <c r="H106" s="83"/>
      <c r="I106" s="10"/>
      <c r="J106" s="361"/>
      <c r="K106" s="49">
        <f t="shared" si="11"/>
        <v>0</v>
      </c>
      <c r="L106" s="508">
        <f t="shared" si="12"/>
        <v>0</v>
      </c>
      <c r="M106" s="509" t="str">
        <f t="shared" si="15"/>
        <v xml:space="preserve"> </v>
      </c>
      <c r="N106" s="355">
        <f t="shared" si="16"/>
        <v>0</v>
      </c>
      <c r="O106" s="144">
        <f t="shared" si="13"/>
        <v>0</v>
      </c>
      <c r="P106" s="144">
        <f t="shared" si="17"/>
        <v>0</v>
      </c>
      <c r="Q106" s="563">
        <f t="shared" si="14"/>
        <v>0</v>
      </c>
      <c r="R106" s="10"/>
      <c r="V106" s="49">
        <f t="shared" si="18"/>
        <v>0</v>
      </c>
    </row>
    <row r="107" spans="1:22" x14ac:dyDescent="0.2">
      <c r="A107" s="94">
        <f t="shared" si="19"/>
        <v>94</v>
      </c>
      <c r="B107" s="437">
        <f t="shared" si="10"/>
        <v>0</v>
      </c>
      <c r="C107" s="438"/>
      <c r="D107" s="181"/>
      <c r="E107" s="181"/>
      <c r="F107" s="4"/>
      <c r="G107" s="60"/>
      <c r="H107" s="83"/>
      <c r="I107" s="10"/>
      <c r="J107" s="361"/>
      <c r="K107" s="49">
        <f t="shared" si="11"/>
        <v>0</v>
      </c>
      <c r="L107" s="508">
        <f t="shared" si="12"/>
        <v>0</v>
      </c>
      <c r="M107" s="509" t="str">
        <f t="shared" si="15"/>
        <v xml:space="preserve"> </v>
      </c>
      <c r="N107" s="355">
        <f t="shared" si="16"/>
        <v>0</v>
      </c>
      <c r="O107" s="144">
        <f t="shared" si="13"/>
        <v>0</v>
      </c>
      <c r="P107" s="144">
        <f t="shared" si="17"/>
        <v>0</v>
      </c>
      <c r="Q107" s="563">
        <f t="shared" si="14"/>
        <v>0</v>
      </c>
      <c r="R107" s="10"/>
      <c r="V107" s="49">
        <f t="shared" si="18"/>
        <v>0</v>
      </c>
    </row>
    <row r="108" spans="1:22" x14ac:dyDescent="0.2">
      <c r="A108" s="94">
        <f t="shared" si="19"/>
        <v>95</v>
      </c>
      <c r="B108" s="437">
        <f t="shared" si="10"/>
        <v>0</v>
      </c>
      <c r="C108" s="438"/>
      <c r="D108" s="181"/>
      <c r="E108" s="181"/>
      <c r="F108" s="4"/>
      <c r="G108" s="60"/>
      <c r="H108" s="83"/>
      <c r="I108" s="10"/>
      <c r="J108" s="361"/>
      <c r="K108" s="49">
        <f t="shared" si="11"/>
        <v>0</v>
      </c>
      <c r="L108" s="508">
        <f t="shared" si="12"/>
        <v>0</v>
      </c>
      <c r="M108" s="509" t="str">
        <f t="shared" si="15"/>
        <v xml:space="preserve"> </v>
      </c>
      <c r="N108" s="355">
        <f t="shared" si="16"/>
        <v>0</v>
      </c>
      <c r="O108" s="144">
        <f t="shared" si="13"/>
        <v>0</v>
      </c>
      <c r="P108" s="144">
        <f t="shared" si="17"/>
        <v>0</v>
      </c>
      <c r="Q108" s="563">
        <f t="shared" si="14"/>
        <v>0</v>
      </c>
      <c r="R108" s="10"/>
      <c r="V108" s="49">
        <f t="shared" si="18"/>
        <v>0</v>
      </c>
    </row>
    <row r="109" spans="1:22" x14ac:dyDescent="0.2">
      <c r="A109" s="94">
        <f t="shared" si="19"/>
        <v>96</v>
      </c>
      <c r="B109" s="437">
        <f t="shared" si="10"/>
        <v>0</v>
      </c>
      <c r="C109" s="438"/>
      <c r="D109" s="181"/>
      <c r="E109" s="181"/>
      <c r="F109" s="4"/>
      <c r="G109" s="60"/>
      <c r="H109" s="83"/>
      <c r="I109" s="10"/>
      <c r="J109" s="361"/>
      <c r="K109" s="49">
        <f t="shared" si="11"/>
        <v>0</v>
      </c>
      <c r="L109" s="508">
        <f t="shared" si="12"/>
        <v>0</v>
      </c>
      <c r="M109" s="509" t="str">
        <f t="shared" si="15"/>
        <v xml:space="preserve"> </v>
      </c>
      <c r="N109" s="355">
        <f t="shared" si="16"/>
        <v>0</v>
      </c>
      <c r="O109" s="144">
        <f t="shared" si="13"/>
        <v>0</v>
      </c>
      <c r="P109" s="144">
        <f t="shared" si="17"/>
        <v>0</v>
      </c>
      <c r="Q109" s="563">
        <f t="shared" si="14"/>
        <v>0</v>
      </c>
      <c r="R109" s="10"/>
      <c r="V109" s="49">
        <f t="shared" si="18"/>
        <v>0</v>
      </c>
    </row>
    <row r="110" spans="1:22" x14ac:dyDescent="0.2">
      <c r="A110" s="94">
        <f t="shared" si="19"/>
        <v>97</v>
      </c>
      <c r="B110" s="437">
        <f t="shared" si="10"/>
        <v>0</v>
      </c>
      <c r="C110" s="438"/>
      <c r="D110" s="181"/>
      <c r="E110" s="181"/>
      <c r="F110" s="4"/>
      <c r="G110" s="60"/>
      <c r="H110" s="83"/>
      <c r="I110" s="10"/>
      <c r="J110" s="361"/>
      <c r="K110" s="49">
        <f t="shared" si="11"/>
        <v>0</v>
      </c>
      <c r="L110" s="508">
        <f t="shared" si="12"/>
        <v>0</v>
      </c>
      <c r="M110" s="509" t="str">
        <f t="shared" si="15"/>
        <v xml:space="preserve"> </v>
      </c>
      <c r="N110" s="355">
        <f t="shared" si="16"/>
        <v>0</v>
      </c>
      <c r="O110" s="144">
        <f t="shared" si="13"/>
        <v>0</v>
      </c>
      <c r="P110" s="144">
        <f t="shared" si="17"/>
        <v>0</v>
      </c>
      <c r="Q110" s="563">
        <f t="shared" si="14"/>
        <v>0</v>
      </c>
      <c r="R110" s="10"/>
      <c r="V110" s="49">
        <f t="shared" si="18"/>
        <v>0</v>
      </c>
    </row>
    <row r="111" spans="1:22" x14ac:dyDescent="0.2">
      <c r="A111" s="94">
        <f t="shared" si="19"/>
        <v>98</v>
      </c>
      <c r="B111" s="437">
        <f t="shared" si="10"/>
        <v>0</v>
      </c>
      <c r="C111" s="438"/>
      <c r="D111" s="181"/>
      <c r="E111" s="181"/>
      <c r="F111" s="4"/>
      <c r="G111" s="60"/>
      <c r="H111" s="83"/>
      <c r="I111" s="10"/>
      <c r="J111" s="361"/>
      <c r="K111" s="49">
        <f t="shared" si="11"/>
        <v>0</v>
      </c>
      <c r="L111" s="508">
        <f t="shared" si="12"/>
        <v>0</v>
      </c>
      <c r="M111" s="509" t="str">
        <f t="shared" si="15"/>
        <v xml:space="preserve"> </v>
      </c>
      <c r="N111" s="355">
        <f t="shared" si="16"/>
        <v>0</v>
      </c>
      <c r="O111" s="144">
        <f t="shared" si="13"/>
        <v>0</v>
      </c>
      <c r="P111" s="144">
        <f t="shared" si="17"/>
        <v>0</v>
      </c>
      <c r="Q111" s="563">
        <f t="shared" si="14"/>
        <v>0</v>
      </c>
      <c r="R111" s="10"/>
      <c r="V111" s="49">
        <f t="shared" si="18"/>
        <v>0</v>
      </c>
    </row>
    <row r="112" spans="1:22" x14ac:dyDescent="0.2">
      <c r="A112" s="94">
        <f t="shared" si="19"/>
        <v>99</v>
      </c>
      <c r="B112" s="437">
        <f t="shared" si="10"/>
        <v>0</v>
      </c>
      <c r="C112" s="438"/>
      <c r="D112" s="181"/>
      <c r="E112" s="181"/>
      <c r="F112" s="4"/>
      <c r="G112" s="60"/>
      <c r="H112" s="83"/>
      <c r="I112" s="10"/>
      <c r="J112" s="361"/>
      <c r="K112" s="49">
        <f t="shared" si="11"/>
        <v>0</v>
      </c>
      <c r="L112" s="508">
        <f t="shared" si="12"/>
        <v>0</v>
      </c>
      <c r="M112" s="509" t="str">
        <f t="shared" si="15"/>
        <v xml:space="preserve"> </v>
      </c>
      <c r="N112" s="355">
        <f t="shared" si="16"/>
        <v>0</v>
      </c>
      <c r="O112" s="144">
        <f t="shared" si="13"/>
        <v>0</v>
      </c>
      <c r="P112" s="144">
        <f t="shared" si="17"/>
        <v>0</v>
      </c>
      <c r="Q112" s="563">
        <f t="shared" si="14"/>
        <v>0</v>
      </c>
      <c r="R112" s="10"/>
      <c r="V112" s="49">
        <f t="shared" si="18"/>
        <v>0</v>
      </c>
    </row>
    <row r="113" spans="1:22" x14ac:dyDescent="0.2">
      <c r="A113" s="94">
        <f t="shared" si="19"/>
        <v>100</v>
      </c>
      <c r="B113" s="437">
        <f t="shared" si="10"/>
        <v>0</v>
      </c>
      <c r="C113" s="438"/>
      <c r="D113" s="181"/>
      <c r="E113" s="181"/>
      <c r="F113" s="4"/>
      <c r="G113" s="60"/>
      <c r="H113" s="83"/>
      <c r="I113" s="10"/>
      <c r="J113" s="361"/>
      <c r="K113" s="49">
        <f t="shared" si="11"/>
        <v>0</v>
      </c>
      <c r="L113" s="508">
        <f t="shared" si="12"/>
        <v>0</v>
      </c>
      <c r="M113" s="509" t="str">
        <f t="shared" si="15"/>
        <v xml:space="preserve"> </v>
      </c>
      <c r="N113" s="355">
        <f t="shared" si="16"/>
        <v>0</v>
      </c>
      <c r="O113" s="144">
        <f t="shared" si="13"/>
        <v>0</v>
      </c>
      <c r="P113" s="144">
        <f t="shared" si="17"/>
        <v>0</v>
      </c>
      <c r="Q113" s="563">
        <f t="shared" si="14"/>
        <v>0</v>
      </c>
      <c r="R113" s="10"/>
      <c r="V113" s="49">
        <f t="shared" si="18"/>
        <v>0</v>
      </c>
    </row>
    <row r="114" spans="1:22" x14ac:dyDescent="0.2">
      <c r="A114" s="94">
        <f t="shared" si="19"/>
        <v>101</v>
      </c>
      <c r="B114" s="437">
        <f t="shared" si="10"/>
        <v>0</v>
      </c>
      <c r="C114" s="438"/>
      <c r="D114" s="181"/>
      <c r="E114" s="181"/>
      <c r="F114" s="4"/>
      <c r="G114" s="60"/>
      <c r="H114" s="83"/>
      <c r="I114" s="10"/>
      <c r="J114" s="361"/>
      <c r="K114" s="49">
        <f t="shared" si="11"/>
        <v>0</v>
      </c>
      <c r="L114" s="508">
        <f t="shared" si="12"/>
        <v>0</v>
      </c>
      <c r="M114" s="509" t="str">
        <f t="shared" si="15"/>
        <v xml:space="preserve"> </v>
      </c>
      <c r="N114" s="355">
        <f t="shared" si="16"/>
        <v>0</v>
      </c>
      <c r="O114" s="144">
        <f t="shared" si="13"/>
        <v>0</v>
      </c>
      <c r="P114" s="144">
        <f t="shared" si="17"/>
        <v>0</v>
      </c>
      <c r="Q114" s="563">
        <f t="shared" si="14"/>
        <v>0</v>
      </c>
      <c r="R114" s="10"/>
      <c r="V114" s="49">
        <f t="shared" si="18"/>
        <v>0</v>
      </c>
    </row>
    <row r="115" spans="1:22" x14ac:dyDescent="0.2">
      <c r="A115" s="94">
        <f t="shared" si="19"/>
        <v>102</v>
      </c>
      <c r="B115" s="437">
        <f t="shared" si="10"/>
        <v>0</v>
      </c>
      <c r="C115" s="438"/>
      <c r="D115" s="181"/>
      <c r="E115" s="181"/>
      <c r="F115" s="4"/>
      <c r="G115" s="60"/>
      <c r="H115" s="83"/>
      <c r="I115" s="10"/>
      <c r="J115" s="361"/>
      <c r="K115" s="49">
        <f t="shared" si="11"/>
        <v>0</v>
      </c>
      <c r="L115" s="508">
        <f t="shared" si="12"/>
        <v>0</v>
      </c>
      <c r="M115" s="509" t="str">
        <f t="shared" si="15"/>
        <v xml:space="preserve"> </v>
      </c>
      <c r="N115" s="355">
        <f t="shared" si="16"/>
        <v>0</v>
      </c>
      <c r="O115" s="144">
        <f t="shared" si="13"/>
        <v>0</v>
      </c>
      <c r="P115" s="144">
        <f t="shared" si="17"/>
        <v>0</v>
      </c>
      <c r="Q115" s="563">
        <f t="shared" si="14"/>
        <v>0</v>
      </c>
      <c r="R115" s="10"/>
      <c r="V115" s="49">
        <f t="shared" si="18"/>
        <v>0</v>
      </c>
    </row>
    <row r="116" spans="1:22" x14ac:dyDescent="0.2">
      <c r="A116" s="94">
        <f t="shared" si="19"/>
        <v>103</v>
      </c>
      <c r="B116" s="437">
        <f t="shared" si="10"/>
        <v>0</v>
      </c>
      <c r="C116" s="438"/>
      <c r="D116" s="181"/>
      <c r="E116" s="181"/>
      <c r="F116" s="4"/>
      <c r="G116" s="60"/>
      <c r="H116" s="83"/>
      <c r="I116" s="10"/>
      <c r="J116" s="361"/>
      <c r="K116" s="49">
        <f t="shared" si="11"/>
        <v>0</v>
      </c>
      <c r="L116" s="508">
        <f t="shared" si="12"/>
        <v>0</v>
      </c>
      <c r="M116" s="509" t="str">
        <f t="shared" si="15"/>
        <v xml:space="preserve"> </v>
      </c>
      <c r="N116" s="355">
        <f t="shared" si="16"/>
        <v>0</v>
      </c>
      <c r="O116" s="144">
        <f t="shared" si="13"/>
        <v>0</v>
      </c>
      <c r="P116" s="144">
        <f t="shared" si="17"/>
        <v>0</v>
      </c>
      <c r="Q116" s="563">
        <f t="shared" si="14"/>
        <v>0</v>
      </c>
      <c r="R116" s="10"/>
      <c r="V116" s="49">
        <f t="shared" si="18"/>
        <v>0</v>
      </c>
    </row>
    <row r="117" spans="1:22" x14ac:dyDescent="0.2">
      <c r="A117" s="94">
        <f t="shared" si="19"/>
        <v>104</v>
      </c>
      <c r="B117" s="437">
        <f t="shared" si="10"/>
        <v>0</v>
      </c>
      <c r="C117" s="438"/>
      <c r="D117" s="181"/>
      <c r="E117" s="181"/>
      <c r="F117" s="4"/>
      <c r="G117" s="60"/>
      <c r="H117" s="83"/>
      <c r="I117" s="10"/>
      <c r="J117" s="361"/>
      <c r="K117" s="49">
        <f t="shared" si="11"/>
        <v>0</v>
      </c>
      <c r="L117" s="508">
        <f t="shared" si="12"/>
        <v>0</v>
      </c>
      <c r="M117" s="509" t="str">
        <f t="shared" si="15"/>
        <v xml:space="preserve"> </v>
      </c>
      <c r="N117" s="355">
        <f t="shared" si="16"/>
        <v>0</v>
      </c>
      <c r="O117" s="144">
        <f t="shared" si="13"/>
        <v>0</v>
      </c>
      <c r="P117" s="144">
        <f t="shared" si="17"/>
        <v>0</v>
      </c>
      <c r="Q117" s="563">
        <f t="shared" si="14"/>
        <v>0</v>
      </c>
      <c r="R117" s="10"/>
      <c r="V117" s="49">
        <f t="shared" si="18"/>
        <v>0</v>
      </c>
    </row>
    <row r="118" spans="1:22" x14ac:dyDescent="0.2">
      <c r="A118" s="94">
        <f t="shared" si="19"/>
        <v>105</v>
      </c>
      <c r="B118" s="437">
        <f t="shared" si="10"/>
        <v>0</v>
      </c>
      <c r="C118" s="438"/>
      <c r="D118" s="181"/>
      <c r="E118" s="181"/>
      <c r="F118" s="4"/>
      <c r="G118" s="60"/>
      <c r="H118" s="83"/>
      <c r="I118" s="10"/>
      <c r="J118" s="361"/>
      <c r="K118" s="49">
        <f t="shared" si="11"/>
        <v>0</v>
      </c>
      <c r="L118" s="508">
        <f t="shared" si="12"/>
        <v>0</v>
      </c>
      <c r="M118" s="509" t="str">
        <f t="shared" si="15"/>
        <v xml:space="preserve"> </v>
      </c>
      <c r="N118" s="355">
        <f t="shared" si="16"/>
        <v>0</v>
      </c>
      <c r="O118" s="144">
        <f t="shared" si="13"/>
        <v>0</v>
      </c>
      <c r="P118" s="144">
        <f t="shared" si="17"/>
        <v>0</v>
      </c>
      <c r="Q118" s="563">
        <f t="shared" si="14"/>
        <v>0</v>
      </c>
      <c r="R118" s="10"/>
      <c r="V118" s="49">
        <f t="shared" si="18"/>
        <v>0</v>
      </c>
    </row>
    <row r="119" spans="1:22" x14ac:dyDescent="0.2">
      <c r="A119" s="94">
        <f t="shared" si="19"/>
        <v>106</v>
      </c>
      <c r="B119" s="437">
        <f t="shared" si="10"/>
        <v>0</v>
      </c>
      <c r="C119" s="438"/>
      <c r="D119" s="181"/>
      <c r="E119" s="181"/>
      <c r="F119" s="4"/>
      <c r="G119" s="60"/>
      <c r="H119" s="83"/>
      <c r="I119" s="10"/>
      <c r="J119" s="361"/>
      <c r="K119" s="49">
        <f t="shared" si="11"/>
        <v>0</v>
      </c>
      <c r="L119" s="508">
        <f t="shared" si="12"/>
        <v>0</v>
      </c>
      <c r="M119" s="509" t="str">
        <f t="shared" si="15"/>
        <v xml:space="preserve"> </v>
      </c>
      <c r="N119" s="355">
        <f t="shared" si="16"/>
        <v>0</v>
      </c>
      <c r="O119" s="144">
        <f t="shared" si="13"/>
        <v>0</v>
      </c>
      <c r="P119" s="144">
        <f t="shared" si="17"/>
        <v>0</v>
      </c>
      <c r="Q119" s="563">
        <f t="shared" si="14"/>
        <v>0</v>
      </c>
      <c r="R119" s="10"/>
      <c r="V119" s="49">
        <f t="shared" si="18"/>
        <v>0</v>
      </c>
    </row>
    <row r="120" spans="1:22" x14ac:dyDescent="0.2">
      <c r="A120" s="94">
        <f t="shared" si="19"/>
        <v>107</v>
      </c>
      <c r="B120" s="437">
        <f t="shared" si="10"/>
        <v>0</v>
      </c>
      <c r="C120" s="438"/>
      <c r="D120" s="181"/>
      <c r="E120" s="181"/>
      <c r="F120" s="4"/>
      <c r="G120" s="60"/>
      <c r="H120" s="83"/>
      <c r="I120" s="10"/>
      <c r="J120" s="361"/>
      <c r="K120" s="49">
        <f t="shared" si="11"/>
        <v>0</v>
      </c>
      <c r="L120" s="508">
        <f t="shared" si="12"/>
        <v>0</v>
      </c>
      <c r="M120" s="509" t="str">
        <f t="shared" si="15"/>
        <v xml:space="preserve"> </v>
      </c>
      <c r="N120" s="355">
        <f t="shared" si="16"/>
        <v>0</v>
      </c>
      <c r="O120" s="144">
        <f t="shared" si="13"/>
        <v>0</v>
      </c>
      <c r="P120" s="144">
        <f t="shared" si="17"/>
        <v>0</v>
      </c>
      <c r="Q120" s="563">
        <f t="shared" si="14"/>
        <v>0</v>
      </c>
      <c r="R120" s="10"/>
      <c r="V120" s="49">
        <f t="shared" si="18"/>
        <v>0</v>
      </c>
    </row>
    <row r="121" spans="1:22" x14ac:dyDescent="0.2">
      <c r="A121" s="94">
        <f t="shared" si="19"/>
        <v>108</v>
      </c>
      <c r="B121" s="437">
        <f t="shared" si="10"/>
        <v>0</v>
      </c>
      <c r="C121" s="438"/>
      <c r="D121" s="181"/>
      <c r="E121" s="181"/>
      <c r="F121" s="4"/>
      <c r="G121" s="60"/>
      <c r="H121" s="83"/>
      <c r="I121" s="10"/>
      <c r="J121" s="361"/>
      <c r="K121" s="49">
        <f t="shared" si="11"/>
        <v>0</v>
      </c>
      <c r="L121" s="508">
        <f t="shared" si="12"/>
        <v>0</v>
      </c>
      <c r="M121" s="509" t="str">
        <f t="shared" si="15"/>
        <v xml:space="preserve"> </v>
      </c>
      <c r="N121" s="355">
        <f t="shared" si="16"/>
        <v>0</v>
      </c>
      <c r="O121" s="144">
        <f t="shared" si="13"/>
        <v>0</v>
      </c>
      <c r="P121" s="144">
        <f t="shared" si="17"/>
        <v>0</v>
      </c>
      <c r="Q121" s="563">
        <f t="shared" si="14"/>
        <v>0</v>
      </c>
      <c r="R121" s="10"/>
      <c r="V121" s="49">
        <f t="shared" si="18"/>
        <v>0</v>
      </c>
    </row>
    <row r="122" spans="1:22" x14ac:dyDescent="0.2">
      <c r="A122" s="94">
        <f t="shared" si="19"/>
        <v>109</v>
      </c>
      <c r="B122" s="437">
        <f t="shared" si="10"/>
        <v>0</v>
      </c>
      <c r="C122" s="438"/>
      <c r="D122" s="181"/>
      <c r="E122" s="181"/>
      <c r="F122" s="4"/>
      <c r="G122" s="60"/>
      <c r="H122" s="83"/>
      <c r="I122" s="10"/>
      <c r="J122" s="361"/>
      <c r="K122" s="49">
        <f t="shared" si="11"/>
        <v>0</v>
      </c>
      <c r="L122" s="508">
        <f t="shared" si="12"/>
        <v>0</v>
      </c>
      <c r="M122" s="509" t="str">
        <f t="shared" si="15"/>
        <v xml:space="preserve"> </v>
      </c>
      <c r="N122" s="355">
        <f t="shared" si="16"/>
        <v>0</v>
      </c>
      <c r="O122" s="144">
        <f t="shared" si="13"/>
        <v>0</v>
      </c>
      <c r="P122" s="144">
        <f t="shared" si="17"/>
        <v>0</v>
      </c>
      <c r="Q122" s="563">
        <f t="shared" si="14"/>
        <v>0</v>
      </c>
      <c r="R122" s="10"/>
      <c r="V122" s="49">
        <f t="shared" si="18"/>
        <v>0</v>
      </c>
    </row>
    <row r="123" spans="1:22" x14ac:dyDescent="0.2">
      <c r="A123" s="94">
        <f t="shared" si="19"/>
        <v>110</v>
      </c>
      <c r="B123" s="437">
        <f t="shared" si="10"/>
        <v>0</v>
      </c>
      <c r="C123" s="438"/>
      <c r="D123" s="181"/>
      <c r="E123" s="181"/>
      <c r="F123" s="4"/>
      <c r="G123" s="60"/>
      <c r="H123" s="83"/>
      <c r="I123" s="10"/>
      <c r="J123" s="361"/>
      <c r="K123" s="49">
        <f t="shared" si="11"/>
        <v>0</v>
      </c>
      <c r="L123" s="508">
        <f t="shared" si="12"/>
        <v>0</v>
      </c>
      <c r="M123" s="509" t="str">
        <f t="shared" si="15"/>
        <v xml:space="preserve"> </v>
      </c>
      <c r="N123" s="355">
        <f t="shared" si="16"/>
        <v>0</v>
      </c>
      <c r="O123" s="144">
        <f t="shared" si="13"/>
        <v>0</v>
      </c>
      <c r="P123" s="144">
        <f t="shared" si="17"/>
        <v>0</v>
      </c>
      <c r="Q123" s="563">
        <f t="shared" si="14"/>
        <v>0</v>
      </c>
      <c r="R123" s="10"/>
      <c r="V123" s="49">
        <f t="shared" si="18"/>
        <v>0</v>
      </c>
    </row>
    <row r="124" spans="1:22" x14ac:dyDescent="0.2">
      <c r="A124" s="94">
        <f t="shared" si="19"/>
        <v>111</v>
      </c>
      <c r="B124" s="437">
        <f t="shared" si="10"/>
        <v>0</v>
      </c>
      <c r="C124" s="438"/>
      <c r="D124" s="181"/>
      <c r="E124" s="181"/>
      <c r="F124" s="4"/>
      <c r="G124" s="60"/>
      <c r="H124" s="83"/>
      <c r="I124" s="10"/>
      <c r="J124" s="361"/>
      <c r="K124" s="49">
        <f t="shared" si="11"/>
        <v>0</v>
      </c>
      <c r="L124" s="508">
        <f t="shared" si="12"/>
        <v>0</v>
      </c>
      <c r="M124" s="509" t="str">
        <f t="shared" si="15"/>
        <v xml:space="preserve"> </v>
      </c>
      <c r="N124" s="355">
        <f t="shared" si="16"/>
        <v>0</v>
      </c>
      <c r="O124" s="144">
        <f t="shared" si="13"/>
        <v>0</v>
      </c>
      <c r="P124" s="144">
        <f t="shared" si="17"/>
        <v>0</v>
      </c>
      <c r="Q124" s="563">
        <f t="shared" si="14"/>
        <v>0</v>
      </c>
      <c r="R124" s="10"/>
      <c r="V124" s="49">
        <f t="shared" si="18"/>
        <v>0</v>
      </c>
    </row>
    <row r="125" spans="1:22" x14ac:dyDescent="0.2">
      <c r="A125" s="94">
        <f t="shared" si="19"/>
        <v>112</v>
      </c>
      <c r="B125" s="437">
        <f t="shared" si="10"/>
        <v>0</v>
      </c>
      <c r="C125" s="438"/>
      <c r="D125" s="181"/>
      <c r="E125" s="181"/>
      <c r="F125" s="4"/>
      <c r="G125" s="60"/>
      <c r="H125" s="83"/>
      <c r="I125" s="10"/>
      <c r="J125" s="361"/>
      <c r="K125" s="49">
        <f t="shared" si="11"/>
        <v>0</v>
      </c>
      <c r="L125" s="508">
        <f t="shared" si="12"/>
        <v>0</v>
      </c>
      <c r="M125" s="509" t="str">
        <f t="shared" si="15"/>
        <v xml:space="preserve"> </v>
      </c>
      <c r="N125" s="355">
        <f t="shared" si="16"/>
        <v>0</v>
      </c>
      <c r="O125" s="144">
        <f t="shared" si="13"/>
        <v>0</v>
      </c>
      <c r="P125" s="144">
        <f t="shared" si="17"/>
        <v>0</v>
      </c>
      <c r="Q125" s="563">
        <f t="shared" si="14"/>
        <v>0</v>
      </c>
      <c r="R125" s="10"/>
      <c r="V125" s="49">
        <f t="shared" si="18"/>
        <v>0</v>
      </c>
    </row>
    <row r="126" spans="1:22" x14ac:dyDescent="0.2">
      <c r="A126" s="94">
        <f t="shared" si="19"/>
        <v>113</v>
      </c>
      <c r="B126" s="437">
        <f t="shared" si="10"/>
        <v>0</v>
      </c>
      <c r="C126" s="438"/>
      <c r="D126" s="181"/>
      <c r="E126" s="181"/>
      <c r="F126" s="4"/>
      <c r="G126" s="60"/>
      <c r="H126" s="83"/>
      <c r="I126" s="10"/>
      <c r="J126" s="361"/>
      <c r="K126" s="49">
        <f t="shared" si="11"/>
        <v>0</v>
      </c>
      <c r="L126" s="508">
        <f t="shared" si="12"/>
        <v>0</v>
      </c>
      <c r="M126" s="509" t="str">
        <f t="shared" si="15"/>
        <v xml:space="preserve"> </v>
      </c>
      <c r="N126" s="355">
        <f t="shared" si="16"/>
        <v>0</v>
      </c>
      <c r="O126" s="144">
        <f t="shared" si="13"/>
        <v>0</v>
      </c>
      <c r="P126" s="144">
        <f t="shared" si="17"/>
        <v>0</v>
      </c>
      <c r="Q126" s="563">
        <f t="shared" si="14"/>
        <v>0</v>
      </c>
      <c r="R126" s="10"/>
      <c r="V126" s="49">
        <f t="shared" si="18"/>
        <v>0</v>
      </c>
    </row>
    <row r="127" spans="1:22" x14ac:dyDescent="0.2">
      <c r="A127" s="94">
        <f t="shared" si="19"/>
        <v>114</v>
      </c>
      <c r="B127" s="437">
        <f t="shared" si="10"/>
        <v>0</v>
      </c>
      <c r="C127" s="438"/>
      <c r="D127" s="181"/>
      <c r="E127" s="181"/>
      <c r="F127" s="4"/>
      <c r="G127" s="60"/>
      <c r="H127" s="83"/>
      <c r="I127" s="10"/>
      <c r="J127" s="361"/>
      <c r="K127" s="49">
        <f t="shared" si="11"/>
        <v>0</v>
      </c>
      <c r="L127" s="508">
        <f t="shared" si="12"/>
        <v>0</v>
      </c>
      <c r="M127" s="509" t="str">
        <f t="shared" si="15"/>
        <v xml:space="preserve"> </v>
      </c>
      <c r="N127" s="355">
        <f t="shared" si="16"/>
        <v>0</v>
      </c>
      <c r="O127" s="144">
        <f t="shared" si="13"/>
        <v>0</v>
      </c>
      <c r="P127" s="144">
        <f t="shared" si="17"/>
        <v>0</v>
      </c>
      <c r="Q127" s="563">
        <f t="shared" si="14"/>
        <v>0</v>
      </c>
      <c r="R127" s="10"/>
      <c r="V127" s="49">
        <f t="shared" si="18"/>
        <v>0</v>
      </c>
    </row>
    <row r="128" spans="1:22" x14ac:dyDescent="0.2">
      <c r="A128" s="94">
        <f t="shared" si="19"/>
        <v>115</v>
      </c>
      <c r="B128" s="437">
        <f t="shared" si="10"/>
        <v>0</v>
      </c>
      <c r="C128" s="438"/>
      <c r="D128" s="181"/>
      <c r="E128" s="181"/>
      <c r="F128" s="4"/>
      <c r="G128" s="60"/>
      <c r="H128" s="83"/>
      <c r="I128" s="10"/>
      <c r="J128" s="361"/>
      <c r="K128" s="49">
        <f t="shared" si="11"/>
        <v>0</v>
      </c>
      <c r="L128" s="508">
        <f t="shared" si="12"/>
        <v>0</v>
      </c>
      <c r="M128" s="509" t="str">
        <f t="shared" si="15"/>
        <v xml:space="preserve"> </v>
      </c>
      <c r="N128" s="355">
        <f t="shared" si="16"/>
        <v>0</v>
      </c>
      <c r="O128" s="144">
        <f t="shared" si="13"/>
        <v>0</v>
      </c>
      <c r="P128" s="144">
        <f t="shared" si="17"/>
        <v>0</v>
      </c>
      <c r="Q128" s="563">
        <f t="shared" si="14"/>
        <v>0</v>
      </c>
      <c r="R128" s="10"/>
      <c r="V128" s="49">
        <f t="shared" si="18"/>
        <v>0</v>
      </c>
    </row>
    <row r="129" spans="1:22" x14ac:dyDescent="0.2">
      <c r="A129" s="94">
        <f t="shared" si="19"/>
        <v>116</v>
      </c>
      <c r="B129" s="437">
        <f t="shared" si="10"/>
        <v>0</v>
      </c>
      <c r="C129" s="438"/>
      <c r="D129" s="181"/>
      <c r="E129" s="181"/>
      <c r="F129" s="4"/>
      <c r="G129" s="60"/>
      <c r="H129" s="83"/>
      <c r="I129" s="10"/>
      <c r="J129" s="361"/>
      <c r="K129" s="49">
        <f t="shared" si="11"/>
        <v>0</v>
      </c>
      <c r="L129" s="508">
        <f t="shared" si="12"/>
        <v>0</v>
      </c>
      <c r="M129" s="509" t="str">
        <f t="shared" si="15"/>
        <v xml:space="preserve"> </v>
      </c>
      <c r="N129" s="355">
        <f t="shared" si="16"/>
        <v>0</v>
      </c>
      <c r="O129" s="144">
        <f t="shared" si="13"/>
        <v>0</v>
      </c>
      <c r="P129" s="144">
        <f t="shared" si="17"/>
        <v>0</v>
      </c>
      <c r="Q129" s="563">
        <f t="shared" si="14"/>
        <v>0</v>
      </c>
      <c r="R129" s="10"/>
      <c r="V129" s="49">
        <f t="shared" si="18"/>
        <v>0</v>
      </c>
    </row>
    <row r="130" spans="1:22" x14ac:dyDescent="0.2">
      <c r="A130" s="94">
        <f t="shared" si="19"/>
        <v>117</v>
      </c>
      <c r="B130" s="437">
        <f t="shared" si="10"/>
        <v>0</v>
      </c>
      <c r="C130" s="438"/>
      <c r="D130" s="181"/>
      <c r="E130" s="181"/>
      <c r="F130" s="4"/>
      <c r="G130" s="60"/>
      <c r="H130" s="83"/>
      <c r="I130" s="10"/>
      <c r="J130" s="361"/>
      <c r="K130" s="49">
        <f t="shared" si="11"/>
        <v>0</v>
      </c>
      <c r="L130" s="508">
        <f t="shared" si="12"/>
        <v>0</v>
      </c>
      <c r="M130" s="509" t="str">
        <f t="shared" si="15"/>
        <v xml:space="preserve"> </v>
      </c>
      <c r="N130" s="355">
        <f t="shared" si="16"/>
        <v>0</v>
      </c>
      <c r="O130" s="144">
        <f t="shared" si="13"/>
        <v>0</v>
      </c>
      <c r="P130" s="144">
        <f t="shared" si="17"/>
        <v>0</v>
      </c>
      <c r="Q130" s="563">
        <f t="shared" si="14"/>
        <v>0</v>
      </c>
      <c r="R130" s="10"/>
      <c r="V130" s="49">
        <f t="shared" si="18"/>
        <v>0</v>
      </c>
    </row>
    <row r="131" spans="1:22" x14ac:dyDescent="0.2">
      <c r="A131" s="94">
        <f t="shared" si="19"/>
        <v>118</v>
      </c>
      <c r="B131" s="437">
        <f t="shared" si="10"/>
        <v>0</v>
      </c>
      <c r="C131" s="438"/>
      <c r="D131" s="181"/>
      <c r="E131" s="181"/>
      <c r="F131" s="4"/>
      <c r="G131" s="60"/>
      <c r="H131" s="83"/>
      <c r="I131" s="10"/>
      <c r="J131" s="361"/>
      <c r="K131" s="49">
        <f t="shared" si="11"/>
        <v>0</v>
      </c>
      <c r="L131" s="508">
        <f t="shared" si="12"/>
        <v>0</v>
      </c>
      <c r="M131" s="509" t="str">
        <f t="shared" si="15"/>
        <v xml:space="preserve"> </v>
      </c>
      <c r="N131" s="355">
        <f t="shared" si="16"/>
        <v>0</v>
      </c>
      <c r="O131" s="144">
        <f t="shared" si="13"/>
        <v>0</v>
      </c>
      <c r="P131" s="144">
        <f t="shared" si="17"/>
        <v>0</v>
      </c>
      <c r="Q131" s="563">
        <f t="shared" si="14"/>
        <v>0</v>
      </c>
      <c r="R131" s="10"/>
      <c r="V131" s="49">
        <f t="shared" si="18"/>
        <v>0</v>
      </c>
    </row>
    <row r="132" spans="1:22" x14ac:dyDescent="0.2">
      <c r="A132" s="94">
        <f t="shared" si="19"/>
        <v>119</v>
      </c>
      <c r="B132" s="437">
        <f t="shared" si="10"/>
        <v>0</v>
      </c>
      <c r="C132" s="438"/>
      <c r="D132" s="181"/>
      <c r="E132" s="181"/>
      <c r="F132" s="4"/>
      <c r="G132" s="60"/>
      <c r="H132" s="83"/>
      <c r="I132" s="10"/>
      <c r="J132" s="361"/>
      <c r="K132" s="49">
        <f t="shared" si="11"/>
        <v>0</v>
      </c>
      <c r="L132" s="508">
        <f t="shared" si="12"/>
        <v>0</v>
      </c>
      <c r="M132" s="509" t="str">
        <f t="shared" si="15"/>
        <v xml:space="preserve"> </v>
      </c>
      <c r="N132" s="355">
        <f t="shared" si="16"/>
        <v>0</v>
      </c>
      <c r="O132" s="144">
        <f t="shared" si="13"/>
        <v>0</v>
      </c>
      <c r="P132" s="144">
        <f t="shared" si="17"/>
        <v>0</v>
      </c>
      <c r="Q132" s="563">
        <f t="shared" si="14"/>
        <v>0</v>
      </c>
      <c r="R132" s="10"/>
      <c r="V132" s="49">
        <f t="shared" si="18"/>
        <v>0</v>
      </c>
    </row>
    <row r="133" spans="1:22" x14ac:dyDescent="0.2">
      <c r="A133" s="94">
        <f t="shared" si="19"/>
        <v>120</v>
      </c>
      <c r="B133" s="437">
        <f t="shared" si="10"/>
        <v>0</v>
      </c>
      <c r="C133" s="438"/>
      <c r="D133" s="181"/>
      <c r="E133" s="181"/>
      <c r="F133" s="4"/>
      <c r="G133" s="60"/>
      <c r="H133" s="83"/>
      <c r="I133" s="10"/>
      <c r="J133" s="361"/>
      <c r="K133" s="49">
        <f t="shared" si="11"/>
        <v>0</v>
      </c>
      <c r="L133" s="508">
        <f t="shared" si="12"/>
        <v>0</v>
      </c>
      <c r="M133" s="509" t="str">
        <f t="shared" si="15"/>
        <v xml:space="preserve"> </v>
      </c>
      <c r="N133" s="355">
        <f t="shared" si="16"/>
        <v>0</v>
      </c>
      <c r="O133" s="144">
        <f t="shared" si="13"/>
        <v>0</v>
      </c>
      <c r="P133" s="144">
        <f t="shared" si="17"/>
        <v>0</v>
      </c>
      <c r="Q133" s="563">
        <f t="shared" si="14"/>
        <v>0</v>
      </c>
      <c r="R133" s="10"/>
      <c r="V133" s="49">
        <f t="shared" si="18"/>
        <v>0</v>
      </c>
    </row>
    <row r="134" spans="1:22" x14ac:dyDescent="0.2">
      <c r="A134" s="94">
        <f t="shared" si="19"/>
        <v>121</v>
      </c>
      <c r="B134" s="437">
        <f t="shared" si="10"/>
        <v>0</v>
      </c>
      <c r="C134" s="438"/>
      <c r="D134" s="181"/>
      <c r="E134" s="181"/>
      <c r="F134" s="4"/>
      <c r="G134" s="60"/>
      <c r="H134" s="83"/>
      <c r="I134" s="10"/>
      <c r="J134" s="361"/>
      <c r="K134" s="49">
        <f t="shared" si="11"/>
        <v>0</v>
      </c>
      <c r="L134" s="508">
        <f t="shared" si="12"/>
        <v>0</v>
      </c>
      <c r="M134" s="509" t="str">
        <f t="shared" si="15"/>
        <v xml:space="preserve"> </v>
      </c>
      <c r="N134" s="355">
        <f t="shared" si="16"/>
        <v>0</v>
      </c>
      <c r="O134" s="144">
        <f t="shared" si="13"/>
        <v>0</v>
      </c>
      <c r="P134" s="144">
        <f t="shared" si="17"/>
        <v>0</v>
      </c>
      <c r="Q134" s="563">
        <f t="shared" si="14"/>
        <v>0</v>
      </c>
      <c r="R134" s="10"/>
      <c r="V134" s="49">
        <f t="shared" si="18"/>
        <v>0</v>
      </c>
    </row>
    <row r="135" spans="1:22" x14ac:dyDescent="0.2">
      <c r="A135" s="94">
        <f t="shared" si="19"/>
        <v>122</v>
      </c>
      <c r="B135" s="437">
        <f t="shared" si="10"/>
        <v>0</v>
      </c>
      <c r="C135" s="438"/>
      <c r="D135" s="181"/>
      <c r="E135" s="181"/>
      <c r="F135" s="4"/>
      <c r="G135" s="60"/>
      <c r="H135" s="83"/>
      <c r="I135" s="10"/>
      <c r="J135" s="361"/>
      <c r="K135" s="49">
        <f t="shared" si="11"/>
        <v>0</v>
      </c>
      <c r="L135" s="508">
        <f t="shared" si="12"/>
        <v>0</v>
      </c>
      <c r="M135" s="509" t="str">
        <f t="shared" si="15"/>
        <v xml:space="preserve"> </v>
      </c>
      <c r="N135" s="355">
        <f t="shared" si="16"/>
        <v>0</v>
      </c>
      <c r="O135" s="144">
        <f t="shared" si="13"/>
        <v>0</v>
      </c>
      <c r="P135" s="144">
        <f t="shared" si="17"/>
        <v>0</v>
      </c>
      <c r="Q135" s="563">
        <f t="shared" si="14"/>
        <v>0</v>
      </c>
      <c r="R135" s="10"/>
      <c r="V135" s="49">
        <f t="shared" si="18"/>
        <v>0</v>
      </c>
    </row>
    <row r="136" spans="1:22" x14ac:dyDescent="0.2">
      <c r="A136" s="94">
        <f t="shared" si="19"/>
        <v>123</v>
      </c>
      <c r="B136" s="437">
        <f t="shared" si="10"/>
        <v>0</v>
      </c>
      <c r="C136" s="438"/>
      <c r="D136" s="181"/>
      <c r="E136" s="181"/>
      <c r="F136" s="4"/>
      <c r="G136" s="60"/>
      <c r="H136" s="83"/>
      <c r="I136" s="10"/>
      <c r="J136" s="361"/>
      <c r="K136" s="49">
        <f t="shared" si="11"/>
        <v>0</v>
      </c>
      <c r="L136" s="508">
        <f t="shared" si="12"/>
        <v>0</v>
      </c>
      <c r="M136" s="509" t="str">
        <f t="shared" si="15"/>
        <v xml:space="preserve"> </v>
      </c>
      <c r="N136" s="355">
        <f t="shared" si="16"/>
        <v>0</v>
      </c>
      <c r="O136" s="144">
        <f t="shared" si="13"/>
        <v>0</v>
      </c>
      <c r="P136" s="144">
        <f t="shared" si="17"/>
        <v>0</v>
      </c>
      <c r="Q136" s="563">
        <f t="shared" si="14"/>
        <v>0</v>
      </c>
      <c r="R136" s="10"/>
      <c r="V136" s="49">
        <f t="shared" si="18"/>
        <v>0</v>
      </c>
    </row>
    <row r="137" spans="1:22" x14ac:dyDescent="0.2">
      <c r="A137" s="94">
        <f t="shared" si="19"/>
        <v>124</v>
      </c>
      <c r="B137" s="437">
        <f t="shared" si="10"/>
        <v>0</v>
      </c>
      <c r="C137" s="438"/>
      <c r="D137" s="181"/>
      <c r="E137" s="181"/>
      <c r="F137" s="4"/>
      <c r="G137" s="60"/>
      <c r="H137" s="83"/>
      <c r="I137" s="10"/>
      <c r="J137" s="361"/>
      <c r="K137" s="49">
        <f t="shared" si="11"/>
        <v>0</v>
      </c>
      <c r="L137" s="508">
        <f t="shared" si="12"/>
        <v>0</v>
      </c>
      <c r="M137" s="509" t="str">
        <f t="shared" si="15"/>
        <v xml:space="preserve"> </v>
      </c>
      <c r="N137" s="355">
        <f t="shared" si="16"/>
        <v>0</v>
      </c>
      <c r="O137" s="144">
        <f t="shared" si="13"/>
        <v>0</v>
      </c>
      <c r="P137" s="144">
        <f t="shared" si="17"/>
        <v>0</v>
      </c>
      <c r="Q137" s="563">
        <f t="shared" si="14"/>
        <v>0</v>
      </c>
      <c r="R137" s="10"/>
      <c r="V137" s="49">
        <f t="shared" si="18"/>
        <v>0</v>
      </c>
    </row>
    <row r="138" spans="1:22" x14ac:dyDescent="0.2">
      <c r="A138" s="94">
        <f t="shared" si="19"/>
        <v>125</v>
      </c>
      <c r="B138" s="437">
        <f t="shared" si="10"/>
        <v>0</v>
      </c>
      <c r="C138" s="438"/>
      <c r="D138" s="181"/>
      <c r="E138" s="181"/>
      <c r="F138" s="4"/>
      <c r="G138" s="60"/>
      <c r="H138" s="83"/>
      <c r="I138" s="10"/>
      <c r="J138" s="361"/>
      <c r="K138" s="49">
        <f t="shared" si="11"/>
        <v>0</v>
      </c>
      <c r="L138" s="508">
        <f t="shared" si="12"/>
        <v>0</v>
      </c>
      <c r="M138" s="509" t="str">
        <f t="shared" si="15"/>
        <v xml:space="preserve"> </v>
      </c>
      <c r="N138" s="355">
        <f t="shared" si="16"/>
        <v>0</v>
      </c>
      <c r="O138" s="144">
        <f t="shared" si="13"/>
        <v>0</v>
      </c>
      <c r="P138" s="144">
        <f t="shared" si="17"/>
        <v>0</v>
      </c>
      <c r="Q138" s="563">
        <f t="shared" si="14"/>
        <v>0</v>
      </c>
      <c r="R138" s="10"/>
      <c r="V138" s="49">
        <f t="shared" si="18"/>
        <v>0</v>
      </c>
    </row>
    <row r="139" spans="1:22" x14ac:dyDescent="0.2">
      <c r="A139" s="94">
        <f t="shared" si="19"/>
        <v>126</v>
      </c>
      <c r="B139" s="437">
        <f t="shared" si="10"/>
        <v>0</v>
      </c>
      <c r="C139" s="438"/>
      <c r="D139" s="181"/>
      <c r="E139" s="181"/>
      <c r="F139" s="4"/>
      <c r="G139" s="60"/>
      <c r="H139" s="83"/>
      <c r="I139" s="10"/>
      <c r="J139" s="361"/>
      <c r="K139" s="49">
        <f t="shared" si="11"/>
        <v>0</v>
      </c>
      <c r="L139" s="508">
        <f t="shared" si="12"/>
        <v>0</v>
      </c>
      <c r="M139" s="509" t="str">
        <f t="shared" si="15"/>
        <v xml:space="preserve"> </v>
      </c>
      <c r="N139" s="355">
        <f t="shared" si="16"/>
        <v>0</v>
      </c>
      <c r="O139" s="144">
        <f t="shared" si="13"/>
        <v>0</v>
      </c>
      <c r="P139" s="144">
        <f t="shared" si="17"/>
        <v>0</v>
      </c>
      <c r="Q139" s="563">
        <f t="shared" si="14"/>
        <v>0</v>
      </c>
      <c r="R139" s="10"/>
      <c r="V139" s="49">
        <f t="shared" si="18"/>
        <v>0</v>
      </c>
    </row>
    <row r="140" spans="1:22" x14ac:dyDescent="0.2">
      <c r="A140" s="94">
        <f t="shared" si="19"/>
        <v>127</v>
      </c>
      <c r="B140" s="437">
        <f t="shared" si="10"/>
        <v>0</v>
      </c>
      <c r="C140" s="438"/>
      <c r="D140" s="181"/>
      <c r="E140" s="181"/>
      <c r="F140" s="4"/>
      <c r="G140" s="60"/>
      <c r="H140" s="83"/>
      <c r="I140" s="10"/>
      <c r="J140" s="361"/>
      <c r="K140" s="49">
        <f t="shared" si="11"/>
        <v>0</v>
      </c>
      <c r="L140" s="508">
        <f t="shared" si="12"/>
        <v>0</v>
      </c>
      <c r="M140" s="509" t="str">
        <f t="shared" si="15"/>
        <v xml:space="preserve"> </v>
      </c>
      <c r="N140" s="355">
        <f t="shared" si="16"/>
        <v>0</v>
      </c>
      <c r="O140" s="144">
        <f t="shared" si="13"/>
        <v>0</v>
      </c>
      <c r="P140" s="144">
        <f t="shared" si="17"/>
        <v>0</v>
      </c>
      <c r="Q140" s="563">
        <f t="shared" si="14"/>
        <v>0</v>
      </c>
      <c r="R140" s="10"/>
      <c r="V140" s="49">
        <f t="shared" si="18"/>
        <v>0</v>
      </c>
    </row>
    <row r="141" spans="1:22" x14ac:dyDescent="0.2">
      <c r="A141" s="94">
        <f t="shared" si="19"/>
        <v>128</v>
      </c>
      <c r="B141" s="437">
        <f t="shared" si="10"/>
        <v>0</v>
      </c>
      <c r="C141" s="438"/>
      <c r="D141" s="181"/>
      <c r="E141" s="181"/>
      <c r="F141" s="4"/>
      <c r="G141" s="60"/>
      <c r="H141" s="83"/>
      <c r="I141" s="10"/>
      <c r="J141" s="361"/>
      <c r="K141" s="49">
        <f t="shared" si="11"/>
        <v>0</v>
      </c>
      <c r="L141" s="508">
        <f t="shared" si="12"/>
        <v>0</v>
      </c>
      <c r="M141" s="509" t="str">
        <f t="shared" si="15"/>
        <v xml:space="preserve"> </v>
      </c>
      <c r="N141" s="355">
        <f t="shared" si="16"/>
        <v>0</v>
      </c>
      <c r="O141" s="144">
        <f t="shared" si="13"/>
        <v>0</v>
      </c>
      <c r="P141" s="144">
        <f t="shared" si="17"/>
        <v>0</v>
      </c>
      <c r="Q141" s="563">
        <f t="shared" si="14"/>
        <v>0</v>
      </c>
      <c r="R141" s="10"/>
      <c r="V141" s="49">
        <f t="shared" si="18"/>
        <v>0</v>
      </c>
    </row>
    <row r="142" spans="1:22" x14ac:dyDescent="0.2">
      <c r="A142" s="94">
        <f t="shared" si="19"/>
        <v>129</v>
      </c>
      <c r="B142" s="437">
        <f t="shared" ref="B142:B205" si="20">IF(ISBLANK(E142),0,VLOOKUP(TRIM(E142),AllVarieties,4,FALSE))</f>
        <v>0</v>
      </c>
      <c r="C142" s="438"/>
      <c r="D142" s="181"/>
      <c r="E142" s="181"/>
      <c r="F142" s="4"/>
      <c r="G142" s="60"/>
      <c r="H142" s="83"/>
      <c r="I142" s="10"/>
      <c r="J142" s="361"/>
      <c r="K142" s="49">
        <f t="shared" ref="K142:K205" si="21">IF(ISNA(+B142),1,0)</f>
        <v>0</v>
      </c>
      <c r="L142" s="508">
        <f t="shared" ref="L142:L205" si="22">IF(ISERR(+B142),1,0)</f>
        <v>0</v>
      </c>
      <c r="M142" s="509" t="str">
        <f t="shared" si="15"/>
        <v xml:space="preserve"> </v>
      </c>
      <c r="N142" s="355">
        <f t="shared" si="16"/>
        <v>0</v>
      </c>
      <c r="O142" s="144">
        <f t="shared" ref="O142:O205" si="23">IF(VALUE(F142)&lt;1,0,IF(VALUE(F142)&gt;17,0,VLOOKUP(VALUE(B142),T10Value,VALUE(F142)+1,FALSE)))</f>
        <v>0</v>
      </c>
      <c r="P142" s="144">
        <f t="shared" si="17"/>
        <v>0</v>
      </c>
      <c r="Q142" s="563">
        <f t="shared" ref="Q142:Q205" si="24">+P142*PDArate</f>
        <v>0</v>
      </c>
      <c r="R142" s="10"/>
      <c r="V142" s="49">
        <f t="shared" si="18"/>
        <v>0</v>
      </c>
    </row>
    <row r="143" spans="1:22" x14ac:dyDescent="0.2">
      <c r="A143" s="94">
        <f t="shared" si="19"/>
        <v>130</v>
      </c>
      <c r="B143" s="437">
        <f t="shared" si="20"/>
        <v>0</v>
      </c>
      <c r="C143" s="438"/>
      <c r="D143" s="181"/>
      <c r="E143" s="181"/>
      <c r="F143" s="4"/>
      <c r="G143" s="60"/>
      <c r="H143" s="83"/>
      <c r="I143" s="10"/>
      <c r="J143" s="361"/>
      <c r="K143" s="49">
        <f t="shared" si="21"/>
        <v>0</v>
      </c>
      <c r="L143" s="508">
        <f t="shared" si="22"/>
        <v>0</v>
      </c>
      <c r="M143" s="509" t="str">
        <f t="shared" ref="M143:M206" si="25">IF(+J143=0," ", IF(+J143=1," ","ERROR"))</f>
        <v xml:space="preserve"> </v>
      </c>
      <c r="N143" s="355">
        <f t="shared" ref="N143:N206" si="26">IF(+J143=1,IF(G143&gt;0, +G143, 0),0)</f>
        <v>0</v>
      </c>
      <c r="O143" s="144">
        <f t="shared" si="23"/>
        <v>0</v>
      </c>
      <c r="P143" s="144">
        <f t="shared" ref="P143:P206" si="27">ROUND(+N143,1)*O143</f>
        <v>0</v>
      </c>
      <c r="Q143" s="563">
        <f t="shared" si="24"/>
        <v>0</v>
      </c>
      <c r="R143" s="10"/>
      <c r="V143" s="49">
        <f t="shared" ref="V143:V206" si="28">IF(N143&gt;0,IF(P143&lt;=0,1,0),0)</f>
        <v>0</v>
      </c>
    </row>
    <row r="144" spans="1:22" x14ac:dyDescent="0.2">
      <c r="A144" s="94">
        <f t="shared" si="19"/>
        <v>131</v>
      </c>
      <c r="B144" s="437">
        <f t="shared" si="20"/>
        <v>0</v>
      </c>
      <c r="C144" s="438"/>
      <c r="D144" s="181"/>
      <c r="E144" s="181"/>
      <c r="F144" s="4"/>
      <c r="G144" s="60"/>
      <c r="H144" s="83"/>
      <c r="I144" s="10"/>
      <c r="J144" s="361"/>
      <c r="K144" s="49">
        <f t="shared" si="21"/>
        <v>0</v>
      </c>
      <c r="L144" s="508">
        <f t="shared" si="22"/>
        <v>0</v>
      </c>
      <c r="M144" s="509" t="str">
        <f t="shared" si="25"/>
        <v xml:space="preserve"> </v>
      </c>
      <c r="N144" s="355">
        <f t="shared" si="26"/>
        <v>0</v>
      </c>
      <c r="O144" s="144">
        <f t="shared" si="23"/>
        <v>0</v>
      </c>
      <c r="P144" s="144">
        <f t="shared" si="27"/>
        <v>0</v>
      </c>
      <c r="Q144" s="563">
        <f t="shared" si="24"/>
        <v>0</v>
      </c>
      <c r="R144" s="10"/>
      <c r="V144" s="49">
        <f t="shared" si="28"/>
        <v>0</v>
      </c>
    </row>
    <row r="145" spans="1:22" x14ac:dyDescent="0.2">
      <c r="A145" s="94">
        <f t="shared" ref="A145:A208" si="29">ROW()-Q3line</f>
        <v>132</v>
      </c>
      <c r="B145" s="437">
        <f t="shared" si="20"/>
        <v>0</v>
      </c>
      <c r="C145" s="438"/>
      <c r="D145" s="181"/>
      <c r="E145" s="181"/>
      <c r="F145" s="4"/>
      <c r="G145" s="60"/>
      <c r="H145" s="83"/>
      <c r="I145" s="10"/>
      <c r="J145" s="361"/>
      <c r="K145" s="49">
        <f t="shared" si="21"/>
        <v>0</v>
      </c>
      <c r="L145" s="508">
        <f t="shared" si="22"/>
        <v>0</v>
      </c>
      <c r="M145" s="509" t="str">
        <f t="shared" si="25"/>
        <v xml:space="preserve"> </v>
      </c>
      <c r="N145" s="355">
        <f t="shared" si="26"/>
        <v>0</v>
      </c>
      <c r="O145" s="144">
        <f t="shared" si="23"/>
        <v>0</v>
      </c>
      <c r="P145" s="144">
        <f t="shared" si="27"/>
        <v>0</v>
      </c>
      <c r="Q145" s="563">
        <f t="shared" si="24"/>
        <v>0</v>
      </c>
      <c r="R145" s="10"/>
      <c r="V145" s="49">
        <f t="shared" si="28"/>
        <v>0</v>
      </c>
    </row>
    <row r="146" spans="1:22" x14ac:dyDescent="0.2">
      <c r="A146" s="94">
        <f t="shared" si="29"/>
        <v>133</v>
      </c>
      <c r="B146" s="437">
        <f t="shared" si="20"/>
        <v>0</v>
      </c>
      <c r="C146" s="438"/>
      <c r="D146" s="181"/>
      <c r="E146" s="181"/>
      <c r="F146" s="4"/>
      <c r="G146" s="60"/>
      <c r="H146" s="83"/>
      <c r="I146" s="10"/>
      <c r="J146" s="361"/>
      <c r="K146" s="49">
        <f t="shared" si="21"/>
        <v>0</v>
      </c>
      <c r="L146" s="508">
        <f t="shared" si="22"/>
        <v>0</v>
      </c>
      <c r="M146" s="509" t="str">
        <f t="shared" si="25"/>
        <v xml:space="preserve"> </v>
      </c>
      <c r="N146" s="355">
        <f t="shared" si="26"/>
        <v>0</v>
      </c>
      <c r="O146" s="144">
        <f t="shared" si="23"/>
        <v>0</v>
      </c>
      <c r="P146" s="144">
        <f t="shared" si="27"/>
        <v>0</v>
      </c>
      <c r="Q146" s="563">
        <f t="shared" si="24"/>
        <v>0</v>
      </c>
      <c r="R146" s="10"/>
      <c r="V146" s="49">
        <f t="shared" si="28"/>
        <v>0</v>
      </c>
    </row>
    <row r="147" spans="1:22" x14ac:dyDescent="0.2">
      <c r="A147" s="94">
        <f t="shared" si="29"/>
        <v>134</v>
      </c>
      <c r="B147" s="437">
        <f t="shared" si="20"/>
        <v>0</v>
      </c>
      <c r="C147" s="438"/>
      <c r="D147" s="181"/>
      <c r="E147" s="181"/>
      <c r="F147" s="4"/>
      <c r="G147" s="60"/>
      <c r="H147" s="83"/>
      <c r="I147" s="10"/>
      <c r="J147" s="361"/>
      <c r="K147" s="49">
        <f t="shared" si="21"/>
        <v>0</v>
      </c>
      <c r="L147" s="508">
        <f t="shared" si="22"/>
        <v>0</v>
      </c>
      <c r="M147" s="509" t="str">
        <f t="shared" si="25"/>
        <v xml:space="preserve"> </v>
      </c>
      <c r="N147" s="355">
        <f t="shared" si="26"/>
        <v>0</v>
      </c>
      <c r="O147" s="144">
        <f t="shared" si="23"/>
        <v>0</v>
      </c>
      <c r="P147" s="144">
        <f t="shared" si="27"/>
        <v>0</v>
      </c>
      <c r="Q147" s="563">
        <f t="shared" si="24"/>
        <v>0</v>
      </c>
      <c r="R147" s="10"/>
      <c r="V147" s="49">
        <f t="shared" si="28"/>
        <v>0</v>
      </c>
    </row>
    <row r="148" spans="1:22" x14ac:dyDescent="0.2">
      <c r="A148" s="94">
        <f t="shared" si="29"/>
        <v>135</v>
      </c>
      <c r="B148" s="437">
        <f t="shared" si="20"/>
        <v>0</v>
      </c>
      <c r="C148" s="438"/>
      <c r="D148" s="181"/>
      <c r="E148" s="181"/>
      <c r="F148" s="4"/>
      <c r="G148" s="60"/>
      <c r="H148" s="83"/>
      <c r="I148" s="10"/>
      <c r="J148" s="361"/>
      <c r="K148" s="49">
        <f t="shared" si="21"/>
        <v>0</v>
      </c>
      <c r="L148" s="508">
        <f t="shared" si="22"/>
        <v>0</v>
      </c>
      <c r="M148" s="509" t="str">
        <f t="shared" si="25"/>
        <v xml:space="preserve"> </v>
      </c>
      <c r="N148" s="355">
        <f t="shared" si="26"/>
        <v>0</v>
      </c>
      <c r="O148" s="144">
        <f t="shared" si="23"/>
        <v>0</v>
      </c>
      <c r="P148" s="144">
        <f t="shared" si="27"/>
        <v>0</v>
      </c>
      <c r="Q148" s="563">
        <f t="shared" si="24"/>
        <v>0</v>
      </c>
      <c r="R148" s="10"/>
      <c r="V148" s="49">
        <f t="shared" si="28"/>
        <v>0</v>
      </c>
    </row>
    <row r="149" spans="1:22" x14ac:dyDescent="0.2">
      <c r="A149" s="94">
        <f t="shared" si="29"/>
        <v>136</v>
      </c>
      <c r="B149" s="437">
        <f t="shared" si="20"/>
        <v>0</v>
      </c>
      <c r="C149" s="438"/>
      <c r="D149" s="181"/>
      <c r="E149" s="181"/>
      <c r="F149" s="4"/>
      <c r="G149" s="60"/>
      <c r="H149" s="83"/>
      <c r="I149" s="10"/>
      <c r="J149" s="361"/>
      <c r="K149" s="49">
        <f t="shared" si="21"/>
        <v>0</v>
      </c>
      <c r="L149" s="508">
        <f t="shared" si="22"/>
        <v>0</v>
      </c>
      <c r="M149" s="509" t="str">
        <f t="shared" si="25"/>
        <v xml:space="preserve"> </v>
      </c>
      <c r="N149" s="355">
        <f t="shared" si="26"/>
        <v>0</v>
      </c>
      <c r="O149" s="144">
        <f t="shared" si="23"/>
        <v>0</v>
      </c>
      <c r="P149" s="144">
        <f t="shared" si="27"/>
        <v>0</v>
      </c>
      <c r="Q149" s="563">
        <f t="shared" si="24"/>
        <v>0</v>
      </c>
      <c r="R149" s="10"/>
      <c r="V149" s="49">
        <f t="shared" si="28"/>
        <v>0</v>
      </c>
    </row>
    <row r="150" spans="1:22" x14ac:dyDescent="0.2">
      <c r="A150" s="94">
        <f t="shared" si="29"/>
        <v>137</v>
      </c>
      <c r="B150" s="437">
        <f t="shared" si="20"/>
        <v>0</v>
      </c>
      <c r="C150" s="438"/>
      <c r="D150" s="181"/>
      <c r="E150" s="181"/>
      <c r="F150" s="4"/>
      <c r="G150" s="60"/>
      <c r="H150" s="83"/>
      <c r="I150" s="10"/>
      <c r="J150" s="361"/>
      <c r="K150" s="49">
        <f t="shared" si="21"/>
        <v>0</v>
      </c>
      <c r="L150" s="508">
        <f t="shared" si="22"/>
        <v>0</v>
      </c>
      <c r="M150" s="509" t="str">
        <f t="shared" si="25"/>
        <v xml:space="preserve"> </v>
      </c>
      <c r="N150" s="355">
        <f t="shared" si="26"/>
        <v>0</v>
      </c>
      <c r="O150" s="144">
        <f t="shared" si="23"/>
        <v>0</v>
      </c>
      <c r="P150" s="144">
        <f t="shared" si="27"/>
        <v>0</v>
      </c>
      <c r="Q150" s="563">
        <f t="shared" si="24"/>
        <v>0</v>
      </c>
      <c r="R150" s="10"/>
      <c r="V150" s="49">
        <f t="shared" si="28"/>
        <v>0</v>
      </c>
    </row>
    <row r="151" spans="1:22" x14ac:dyDescent="0.2">
      <c r="A151" s="94">
        <f t="shared" si="29"/>
        <v>138</v>
      </c>
      <c r="B151" s="437">
        <f t="shared" si="20"/>
        <v>0</v>
      </c>
      <c r="C151" s="438"/>
      <c r="D151" s="181"/>
      <c r="E151" s="181"/>
      <c r="F151" s="4"/>
      <c r="G151" s="60"/>
      <c r="H151" s="83"/>
      <c r="I151" s="10"/>
      <c r="J151" s="361"/>
      <c r="K151" s="49">
        <f t="shared" si="21"/>
        <v>0</v>
      </c>
      <c r="L151" s="508">
        <f t="shared" si="22"/>
        <v>0</v>
      </c>
      <c r="M151" s="509" t="str">
        <f t="shared" si="25"/>
        <v xml:space="preserve"> </v>
      </c>
      <c r="N151" s="355">
        <f t="shared" si="26"/>
        <v>0</v>
      </c>
      <c r="O151" s="144">
        <f t="shared" si="23"/>
        <v>0</v>
      </c>
      <c r="P151" s="144">
        <f t="shared" si="27"/>
        <v>0</v>
      </c>
      <c r="Q151" s="563">
        <f t="shared" si="24"/>
        <v>0</v>
      </c>
      <c r="R151" s="10"/>
      <c r="V151" s="49">
        <f t="shared" si="28"/>
        <v>0</v>
      </c>
    </row>
    <row r="152" spans="1:22" x14ac:dyDescent="0.2">
      <c r="A152" s="94">
        <f t="shared" si="29"/>
        <v>139</v>
      </c>
      <c r="B152" s="437">
        <f t="shared" si="20"/>
        <v>0</v>
      </c>
      <c r="C152" s="438"/>
      <c r="D152" s="181"/>
      <c r="E152" s="181"/>
      <c r="F152" s="4"/>
      <c r="G152" s="60"/>
      <c r="H152" s="83"/>
      <c r="I152" s="10"/>
      <c r="J152" s="361"/>
      <c r="K152" s="49">
        <f t="shared" si="21"/>
        <v>0</v>
      </c>
      <c r="L152" s="508">
        <f t="shared" si="22"/>
        <v>0</v>
      </c>
      <c r="M152" s="509" t="str">
        <f t="shared" si="25"/>
        <v xml:space="preserve"> </v>
      </c>
      <c r="N152" s="355">
        <f t="shared" si="26"/>
        <v>0</v>
      </c>
      <c r="O152" s="144">
        <f t="shared" si="23"/>
        <v>0</v>
      </c>
      <c r="P152" s="144">
        <f t="shared" si="27"/>
        <v>0</v>
      </c>
      <c r="Q152" s="563">
        <f t="shared" si="24"/>
        <v>0</v>
      </c>
      <c r="R152" s="10"/>
      <c r="V152" s="49">
        <f t="shared" si="28"/>
        <v>0</v>
      </c>
    </row>
    <row r="153" spans="1:22" x14ac:dyDescent="0.2">
      <c r="A153" s="94">
        <f t="shared" si="29"/>
        <v>140</v>
      </c>
      <c r="B153" s="437">
        <f t="shared" si="20"/>
        <v>0</v>
      </c>
      <c r="C153" s="438"/>
      <c r="D153" s="181"/>
      <c r="E153" s="181"/>
      <c r="F153" s="4"/>
      <c r="G153" s="60"/>
      <c r="H153" s="83"/>
      <c r="I153" s="10"/>
      <c r="J153" s="361"/>
      <c r="K153" s="49">
        <f t="shared" si="21"/>
        <v>0</v>
      </c>
      <c r="L153" s="508">
        <f t="shared" si="22"/>
        <v>0</v>
      </c>
      <c r="M153" s="509" t="str">
        <f t="shared" si="25"/>
        <v xml:space="preserve"> </v>
      </c>
      <c r="N153" s="355">
        <f t="shared" si="26"/>
        <v>0</v>
      </c>
      <c r="O153" s="144">
        <f t="shared" si="23"/>
        <v>0</v>
      </c>
      <c r="P153" s="144">
        <f t="shared" si="27"/>
        <v>0</v>
      </c>
      <c r="Q153" s="563">
        <f t="shared" si="24"/>
        <v>0</v>
      </c>
      <c r="R153" s="10"/>
      <c r="V153" s="49">
        <f t="shared" si="28"/>
        <v>0</v>
      </c>
    </row>
    <row r="154" spans="1:22" x14ac:dyDescent="0.2">
      <c r="A154" s="94">
        <f t="shared" si="29"/>
        <v>141</v>
      </c>
      <c r="B154" s="437">
        <f t="shared" si="20"/>
        <v>0</v>
      </c>
      <c r="C154" s="438"/>
      <c r="D154" s="181"/>
      <c r="E154" s="181"/>
      <c r="F154" s="4"/>
      <c r="G154" s="60"/>
      <c r="H154" s="83"/>
      <c r="I154" s="10"/>
      <c r="J154" s="361"/>
      <c r="K154" s="49">
        <f t="shared" si="21"/>
        <v>0</v>
      </c>
      <c r="L154" s="508">
        <f t="shared" si="22"/>
        <v>0</v>
      </c>
      <c r="M154" s="509" t="str">
        <f t="shared" si="25"/>
        <v xml:space="preserve"> </v>
      </c>
      <c r="N154" s="355">
        <f t="shared" si="26"/>
        <v>0</v>
      </c>
      <c r="O154" s="144">
        <f t="shared" si="23"/>
        <v>0</v>
      </c>
      <c r="P154" s="144">
        <f t="shared" si="27"/>
        <v>0</v>
      </c>
      <c r="Q154" s="563">
        <f t="shared" si="24"/>
        <v>0</v>
      </c>
      <c r="R154" s="10"/>
      <c r="V154" s="49">
        <f t="shared" si="28"/>
        <v>0</v>
      </c>
    </row>
    <row r="155" spans="1:22" x14ac:dyDescent="0.2">
      <c r="A155" s="94">
        <f t="shared" si="29"/>
        <v>142</v>
      </c>
      <c r="B155" s="437">
        <f t="shared" si="20"/>
        <v>0</v>
      </c>
      <c r="C155" s="438"/>
      <c r="D155" s="181"/>
      <c r="E155" s="181"/>
      <c r="F155" s="4"/>
      <c r="G155" s="60"/>
      <c r="H155" s="83"/>
      <c r="I155" s="10"/>
      <c r="J155" s="361"/>
      <c r="K155" s="49">
        <f t="shared" si="21"/>
        <v>0</v>
      </c>
      <c r="L155" s="508">
        <f t="shared" si="22"/>
        <v>0</v>
      </c>
      <c r="M155" s="509" t="str">
        <f t="shared" si="25"/>
        <v xml:space="preserve"> </v>
      </c>
      <c r="N155" s="355">
        <f t="shared" si="26"/>
        <v>0</v>
      </c>
      <c r="O155" s="144">
        <f t="shared" si="23"/>
        <v>0</v>
      </c>
      <c r="P155" s="144">
        <f t="shared" si="27"/>
        <v>0</v>
      </c>
      <c r="Q155" s="563">
        <f t="shared" si="24"/>
        <v>0</v>
      </c>
      <c r="R155" s="10"/>
      <c r="V155" s="49">
        <f t="shared" si="28"/>
        <v>0</v>
      </c>
    </row>
    <row r="156" spans="1:22" x14ac:dyDescent="0.2">
      <c r="A156" s="94">
        <f t="shared" si="29"/>
        <v>143</v>
      </c>
      <c r="B156" s="437">
        <f t="shared" si="20"/>
        <v>0</v>
      </c>
      <c r="C156" s="438"/>
      <c r="D156" s="181"/>
      <c r="E156" s="181"/>
      <c r="F156" s="4"/>
      <c r="G156" s="60"/>
      <c r="H156" s="83"/>
      <c r="I156" s="10"/>
      <c r="J156" s="361"/>
      <c r="K156" s="49">
        <f t="shared" si="21"/>
        <v>0</v>
      </c>
      <c r="L156" s="508">
        <f t="shared" si="22"/>
        <v>0</v>
      </c>
      <c r="M156" s="509" t="str">
        <f t="shared" si="25"/>
        <v xml:space="preserve"> </v>
      </c>
      <c r="N156" s="355">
        <f t="shared" si="26"/>
        <v>0</v>
      </c>
      <c r="O156" s="144">
        <f t="shared" si="23"/>
        <v>0</v>
      </c>
      <c r="P156" s="144">
        <f t="shared" si="27"/>
        <v>0</v>
      </c>
      <c r="Q156" s="563">
        <f t="shared" si="24"/>
        <v>0</v>
      </c>
      <c r="R156" s="10"/>
      <c r="V156" s="49">
        <f t="shared" si="28"/>
        <v>0</v>
      </c>
    </row>
    <row r="157" spans="1:22" x14ac:dyDescent="0.2">
      <c r="A157" s="94">
        <f t="shared" si="29"/>
        <v>144</v>
      </c>
      <c r="B157" s="437">
        <f t="shared" si="20"/>
        <v>0</v>
      </c>
      <c r="C157" s="438"/>
      <c r="D157" s="181"/>
      <c r="E157" s="181"/>
      <c r="F157" s="4"/>
      <c r="G157" s="60"/>
      <c r="H157" s="83"/>
      <c r="I157" s="10"/>
      <c r="J157" s="361"/>
      <c r="K157" s="49">
        <f t="shared" si="21"/>
        <v>0</v>
      </c>
      <c r="L157" s="508">
        <f t="shared" si="22"/>
        <v>0</v>
      </c>
      <c r="M157" s="509" t="str">
        <f t="shared" si="25"/>
        <v xml:space="preserve"> </v>
      </c>
      <c r="N157" s="355">
        <f t="shared" si="26"/>
        <v>0</v>
      </c>
      <c r="O157" s="144">
        <f t="shared" si="23"/>
        <v>0</v>
      </c>
      <c r="P157" s="144">
        <f t="shared" si="27"/>
        <v>0</v>
      </c>
      <c r="Q157" s="563">
        <f t="shared" si="24"/>
        <v>0</v>
      </c>
      <c r="R157" s="10"/>
      <c r="V157" s="49">
        <f t="shared" si="28"/>
        <v>0</v>
      </c>
    </row>
    <row r="158" spans="1:22" x14ac:dyDescent="0.2">
      <c r="A158" s="94">
        <f t="shared" si="29"/>
        <v>145</v>
      </c>
      <c r="B158" s="437">
        <f t="shared" si="20"/>
        <v>0</v>
      </c>
      <c r="C158" s="438"/>
      <c r="D158" s="181"/>
      <c r="E158" s="181"/>
      <c r="F158" s="4"/>
      <c r="G158" s="60"/>
      <c r="H158" s="83"/>
      <c r="I158" s="10"/>
      <c r="J158" s="361"/>
      <c r="K158" s="49">
        <f t="shared" si="21"/>
        <v>0</v>
      </c>
      <c r="L158" s="508">
        <f t="shared" si="22"/>
        <v>0</v>
      </c>
      <c r="M158" s="509" t="str">
        <f t="shared" si="25"/>
        <v xml:space="preserve"> </v>
      </c>
      <c r="N158" s="355">
        <f t="shared" si="26"/>
        <v>0</v>
      </c>
      <c r="O158" s="144">
        <f t="shared" si="23"/>
        <v>0</v>
      </c>
      <c r="P158" s="144">
        <f t="shared" si="27"/>
        <v>0</v>
      </c>
      <c r="Q158" s="563">
        <f t="shared" si="24"/>
        <v>0</v>
      </c>
      <c r="R158" s="10"/>
      <c r="V158" s="49">
        <f t="shared" si="28"/>
        <v>0</v>
      </c>
    </row>
    <row r="159" spans="1:22" x14ac:dyDescent="0.2">
      <c r="A159" s="94">
        <f t="shared" si="29"/>
        <v>146</v>
      </c>
      <c r="B159" s="437">
        <f t="shared" si="20"/>
        <v>0</v>
      </c>
      <c r="C159" s="438"/>
      <c r="D159" s="181"/>
      <c r="E159" s="181"/>
      <c r="F159" s="4"/>
      <c r="G159" s="60"/>
      <c r="H159" s="83"/>
      <c r="I159" s="10"/>
      <c r="J159" s="361"/>
      <c r="K159" s="49">
        <f t="shared" si="21"/>
        <v>0</v>
      </c>
      <c r="L159" s="508">
        <f t="shared" si="22"/>
        <v>0</v>
      </c>
      <c r="M159" s="509" t="str">
        <f t="shared" si="25"/>
        <v xml:space="preserve"> </v>
      </c>
      <c r="N159" s="355">
        <f t="shared" si="26"/>
        <v>0</v>
      </c>
      <c r="O159" s="144">
        <f t="shared" si="23"/>
        <v>0</v>
      </c>
      <c r="P159" s="144">
        <f t="shared" si="27"/>
        <v>0</v>
      </c>
      <c r="Q159" s="563">
        <f t="shared" si="24"/>
        <v>0</v>
      </c>
      <c r="R159" s="10"/>
      <c r="V159" s="49">
        <f t="shared" si="28"/>
        <v>0</v>
      </c>
    </row>
    <row r="160" spans="1:22" x14ac:dyDescent="0.2">
      <c r="A160" s="94">
        <f t="shared" si="29"/>
        <v>147</v>
      </c>
      <c r="B160" s="437">
        <f t="shared" si="20"/>
        <v>0</v>
      </c>
      <c r="C160" s="438"/>
      <c r="D160" s="181"/>
      <c r="E160" s="181"/>
      <c r="F160" s="4"/>
      <c r="G160" s="60"/>
      <c r="H160" s="83"/>
      <c r="I160" s="10"/>
      <c r="J160" s="361"/>
      <c r="K160" s="49">
        <f t="shared" si="21"/>
        <v>0</v>
      </c>
      <c r="L160" s="508">
        <f t="shared" si="22"/>
        <v>0</v>
      </c>
      <c r="M160" s="509" t="str">
        <f t="shared" si="25"/>
        <v xml:space="preserve"> </v>
      </c>
      <c r="N160" s="355">
        <f t="shared" si="26"/>
        <v>0</v>
      </c>
      <c r="O160" s="144">
        <f t="shared" si="23"/>
        <v>0</v>
      </c>
      <c r="P160" s="144">
        <f t="shared" si="27"/>
        <v>0</v>
      </c>
      <c r="Q160" s="563">
        <f t="shared" si="24"/>
        <v>0</v>
      </c>
      <c r="R160" s="10"/>
      <c r="V160" s="49">
        <f t="shared" si="28"/>
        <v>0</v>
      </c>
    </row>
    <row r="161" spans="1:22" x14ac:dyDescent="0.2">
      <c r="A161" s="94">
        <f t="shared" si="29"/>
        <v>148</v>
      </c>
      <c r="B161" s="437">
        <f t="shared" si="20"/>
        <v>0</v>
      </c>
      <c r="C161" s="438"/>
      <c r="D161" s="181"/>
      <c r="E161" s="181"/>
      <c r="F161" s="4"/>
      <c r="G161" s="60"/>
      <c r="H161" s="83"/>
      <c r="I161" s="10"/>
      <c r="J161" s="361"/>
      <c r="K161" s="49">
        <f t="shared" si="21"/>
        <v>0</v>
      </c>
      <c r="L161" s="508">
        <f t="shared" si="22"/>
        <v>0</v>
      </c>
      <c r="M161" s="509" t="str">
        <f t="shared" si="25"/>
        <v xml:space="preserve"> </v>
      </c>
      <c r="N161" s="355">
        <f t="shared" si="26"/>
        <v>0</v>
      </c>
      <c r="O161" s="144">
        <f t="shared" si="23"/>
        <v>0</v>
      </c>
      <c r="P161" s="144">
        <f t="shared" si="27"/>
        <v>0</v>
      </c>
      <c r="Q161" s="563">
        <f t="shared" si="24"/>
        <v>0</v>
      </c>
      <c r="R161" s="10"/>
      <c r="V161" s="49">
        <f t="shared" si="28"/>
        <v>0</v>
      </c>
    </row>
    <row r="162" spans="1:22" x14ac:dyDescent="0.2">
      <c r="A162" s="94">
        <f t="shared" si="29"/>
        <v>149</v>
      </c>
      <c r="B162" s="437">
        <f t="shared" si="20"/>
        <v>0</v>
      </c>
      <c r="C162" s="438"/>
      <c r="D162" s="181"/>
      <c r="E162" s="181"/>
      <c r="F162" s="4"/>
      <c r="G162" s="60"/>
      <c r="H162" s="83"/>
      <c r="I162" s="10"/>
      <c r="J162" s="361"/>
      <c r="K162" s="49">
        <f t="shared" si="21"/>
        <v>0</v>
      </c>
      <c r="L162" s="508">
        <f t="shared" si="22"/>
        <v>0</v>
      </c>
      <c r="M162" s="509" t="str">
        <f t="shared" si="25"/>
        <v xml:space="preserve"> </v>
      </c>
      <c r="N162" s="355">
        <f t="shared" si="26"/>
        <v>0</v>
      </c>
      <c r="O162" s="144">
        <f t="shared" si="23"/>
        <v>0</v>
      </c>
      <c r="P162" s="144">
        <f t="shared" si="27"/>
        <v>0</v>
      </c>
      <c r="Q162" s="563">
        <f t="shared" si="24"/>
        <v>0</v>
      </c>
      <c r="R162" s="10"/>
      <c r="V162" s="49">
        <f t="shared" si="28"/>
        <v>0</v>
      </c>
    </row>
    <row r="163" spans="1:22" x14ac:dyDescent="0.2">
      <c r="A163" s="94">
        <f t="shared" si="29"/>
        <v>150</v>
      </c>
      <c r="B163" s="437">
        <f t="shared" si="20"/>
        <v>0</v>
      </c>
      <c r="C163" s="438"/>
      <c r="D163" s="181"/>
      <c r="E163" s="181"/>
      <c r="F163" s="4"/>
      <c r="G163" s="60"/>
      <c r="H163" s="83"/>
      <c r="I163" s="10"/>
      <c r="J163" s="361"/>
      <c r="K163" s="49">
        <f t="shared" si="21"/>
        <v>0</v>
      </c>
      <c r="L163" s="508">
        <f t="shared" si="22"/>
        <v>0</v>
      </c>
      <c r="M163" s="509" t="str">
        <f t="shared" si="25"/>
        <v xml:space="preserve"> </v>
      </c>
      <c r="N163" s="355">
        <f t="shared" si="26"/>
        <v>0</v>
      </c>
      <c r="O163" s="144">
        <f t="shared" si="23"/>
        <v>0</v>
      </c>
      <c r="P163" s="144">
        <f t="shared" si="27"/>
        <v>0</v>
      </c>
      <c r="Q163" s="563">
        <f t="shared" si="24"/>
        <v>0</v>
      </c>
      <c r="R163" s="10"/>
      <c r="V163" s="49">
        <f t="shared" si="28"/>
        <v>0</v>
      </c>
    </row>
    <row r="164" spans="1:22" x14ac:dyDescent="0.2">
      <c r="A164" s="94">
        <f t="shared" si="29"/>
        <v>151</v>
      </c>
      <c r="B164" s="437">
        <f t="shared" si="20"/>
        <v>0</v>
      </c>
      <c r="C164" s="438"/>
      <c r="D164" s="181"/>
      <c r="E164" s="181"/>
      <c r="F164" s="4"/>
      <c r="G164" s="60"/>
      <c r="H164" s="83"/>
      <c r="I164" s="10"/>
      <c r="J164" s="361"/>
      <c r="K164" s="49">
        <f t="shared" si="21"/>
        <v>0</v>
      </c>
      <c r="L164" s="508">
        <f t="shared" si="22"/>
        <v>0</v>
      </c>
      <c r="M164" s="509" t="str">
        <f t="shared" si="25"/>
        <v xml:space="preserve"> </v>
      </c>
      <c r="N164" s="355">
        <f t="shared" si="26"/>
        <v>0</v>
      </c>
      <c r="O164" s="144">
        <f t="shared" si="23"/>
        <v>0</v>
      </c>
      <c r="P164" s="144">
        <f t="shared" si="27"/>
        <v>0</v>
      </c>
      <c r="Q164" s="563">
        <f t="shared" si="24"/>
        <v>0</v>
      </c>
      <c r="R164" s="10"/>
      <c r="V164" s="49">
        <f t="shared" si="28"/>
        <v>0</v>
      </c>
    </row>
    <row r="165" spans="1:22" x14ac:dyDescent="0.2">
      <c r="A165" s="94">
        <f t="shared" si="29"/>
        <v>152</v>
      </c>
      <c r="B165" s="437">
        <f t="shared" si="20"/>
        <v>0</v>
      </c>
      <c r="C165" s="438"/>
      <c r="D165" s="181"/>
      <c r="E165" s="181"/>
      <c r="F165" s="4"/>
      <c r="G165" s="60"/>
      <c r="H165" s="83"/>
      <c r="I165" s="10"/>
      <c r="J165" s="361"/>
      <c r="K165" s="49">
        <f t="shared" si="21"/>
        <v>0</v>
      </c>
      <c r="L165" s="508">
        <f t="shared" si="22"/>
        <v>0</v>
      </c>
      <c r="M165" s="509" t="str">
        <f t="shared" si="25"/>
        <v xml:space="preserve"> </v>
      </c>
      <c r="N165" s="355">
        <f t="shared" si="26"/>
        <v>0</v>
      </c>
      <c r="O165" s="144">
        <f t="shared" si="23"/>
        <v>0</v>
      </c>
      <c r="P165" s="144">
        <f t="shared" si="27"/>
        <v>0</v>
      </c>
      <c r="Q165" s="563">
        <f t="shared" si="24"/>
        <v>0</v>
      </c>
      <c r="R165" s="10"/>
      <c r="V165" s="49">
        <f t="shared" si="28"/>
        <v>0</v>
      </c>
    </row>
    <row r="166" spans="1:22" x14ac:dyDescent="0.2">
      <c r="A166" s="94">
        <f t="shared" si="29"/>
        <v>153</v>
      </c>
      <c r="B166" s="437">
        <f t="shared" si="20"/>
        <v>0</v>
      </c>
      <c r="C166" s="438"/>
      <c r="D166" s="181"/>
      <c r="E166" s="181"/>
      <c r="F166" s="4"/>
      <c r="G166" s="60"/>
      <c r="H166" s="83"/>
      <c r="I166" s="10"/>
      <c r="J166" s="361"/>
      <c r="K166" s="49">
        <f t="shared" si="21"/>
        <v>0</v>
      </c>
      <c r="L166" s="508">
        <f t="shared" si="22"/>
        <v>0</v>
      </c>
      <c r="M166" s="509" t="str">
        <f t="shared" si="25"/>
        <v xml:space="preserve"> </v>
      </c>
      <c r="N166" s="355">
        <f t="shared" si="26"/>
        <v>0</v>
      </c>
      <c r="O166" s="144">
        <f t="shared" si="23"/>
        <v>0</v>
      </c>
      <c r="P166" s="144">
        <f t="shared" si="27"/>
        <v>0</v>
      </c>
      <c r="Q166" s="563">
        <f t="shared" si="24"/>
        <v>0</v>
      </c>
      <c r="R166" s="10"/>
      <c r="V166" s="49">
        <f t="shared" si="28"/>
        <v>0</v>
      </c>
    </row>
    <row r="167" spans="1:22" x14ac:dyDescent="0.2">
      <c r="A167" s="94">
        <f t="shared" si="29"/>
        <v>154</v>
      </c>
      <c r="B167" s="437">
        <f t="shared" si="20"/>
        <v>0</v>
      </c>
      <c r="C167" s="438"/>
      <c r="D167" s="181"/>
      <c r="E167" s="181"/>
      <c r="F167" s="4"/>
      <c r="G167" s="60"/>
      <c r="H167" s="83"/>
      <c r="I167" s="10"/>
      <c r="J167" s="361"/>
      <c r="K167" s="49">
        <f t="shared" si="21"/>
        <v>0</v>
      </c>
      <c r="L167" s="508">
        <f t="shared" si="22"/>
        <v>0</v>
      </c>
      <c r="M167" s="509" t="str">
        <f t="shared" si="25"/>
        <v xml:space="preserve"> </v>
      </c>
      <c r="N167" s="355">
        <f t="shared" si="26"/>
        <v>0</v>
      </c>
      <c r="O167" s="144">
        <f t="shared" si="23"/>
        <v>0</v>
      </c>
      <c r="P167" s="144">
        <f t="shared" si="27"/>
        <v>0</v>
      </c>
      <c r="Q167" s="563">
        <f t="shared" si="24"/>
        <v>0</v>
      </c>
      <c r="R167" s="10"/>
      <c r="V167" s="49">
        <f t="shared" si="28"/>
        <v>0</v>
      </c>
    </row>
    <row r="168" spans="1:22" x14ac:dyDescent="0.2">
      <c r="A168" s="94">
        <f t="shared" si="29"/>
        <v>155</v>
      </c>
      <c r="B168" s="437">
        <f t="shared" si="20"/>
        <v>0</v>
      </c>
      <c r="C168" s="438"/>
      <c r="D168" s="181"/>
      <c r="E168" s="181"/>
      <c r="F168" s="4"/>
      <c r="G168" s="60"/>
      <c r="H168" s="83"/>
      <c r="I168" s="10"/>
      <c r="J168" s="361"/>
      <c r="K168" s="49">
        <f t="shared" si="21"/>
        <v>0</v>
      </c>
      <c r="L168" s="508">
        <f t="shared" si="22"/>
        <v>0</v>
      </c>
      <c r="M168" s="509" t="str">
        <f t="shared" si="25"/>
        <v xml:space="preserve"> </v>
      </c>
      <c r="N168" s="355">
        <f t="shared" si="26"/>
        <v>0</v>
      </c>
      <c r="O168" s="144">
        <f t="shared" si="23"/>
        <v>0</v>
      </c>
      <c r="P168" s="144">
        <f t="shared" si="27"/>
        <v>0</v>
      </c>
      <c r="Q168" s="563">
        <f t="shared" si="24"/>
        <v>0</v>
      </c>
      <c r="R168" s="10"/>
      <c r="V168" s="49">
        <f t="shared" si="28"/>
        <v>0</v>
      </c>
    </row>
    <row r="169" spans="1:22" x14ac:dyDescent="0.2">
      <c r="A169" s="94">
        <f t="shared" si="29"/>
        <v>156</v>
      </c>
      <c r="B169" s="437">
        <f t="shared" si="20"/>
        <v>0</v>
      </c>
      <c r="C169" s="438"/>
      <c r="D169" s="181"/>
      <c r="E169" s="181"/>
      <c r="F169" s="4"/>
      <c r="G169" s="60"/>
      <c r="H169" s="83"/>
      <c r="I169" s="10"/>
      <c r="J169" s="361"/>
      <c r="K169" s="49">
        <f t="shared" si="21"/>
        <v>0</v>
      </c>
      <c r="L169" s="508">
        <f t="shared" si="22"/>
        <v>0</v>
      </c>
      <c r="M169" s="509" t="str">
        <f t="shared" si="25"/>
        <v xml:space="preserve"> </v>
      </c>
      <c r="N169" s="355">
        <f t="shared" si="26"/>
        <v>0</v>
      </c>
      <c r="O169" s="144">
        <f t="shared" si="23"/>
        <v>0</v>
      </c>
      <c r="P169" s="144">
        <f t="shared" si="27"/>
        <v>0</v>
      </c>
      <c r="Q169" s="563">
        <f t="shared" si="24"/>
        <v>0</v>
      </c>
      <c r="R169" s="10"/>
      <c r="V169" s="49">
        <f t="shared" si="28"/>
        <v>0</v>
      </c>
    </row>
    <row r="170" spans="1:22" x14ac:dyDescent="0.2">
      <c r="A170" s="94">
        <f t="shared" si="29"/>
        <v>157</v>
      </c>
      <c r="B170" s="437">
        <f t="shared" si="20"/>
        <v>0</v>
      </c>
      <c r="C170" s="438"/>
      <c r="D170" s="181"/>
      <c r="E170" s="181"/>
      <c r="F170" s="4"/>
      <c r="G170" s="60"/>
      <c r="H170" s="83"/>
      <c r="I170" s="10"/>
      <c r="J170" s="361"/>
      <c r="K170" s="49">
        <f t="shared" si="21"/>
        <v>0</v>
      </c>
      <c r="L170" s="508">
        <f t="shared" si="22"/>
        <v>0</v>
      </c>
      <c r="M170" s="509" t="str">
        <f t="shared" si="25"/>
        <v xml:space="preserve"> </v>
      </c>
      <c r="N170" s="355">
        <f t="shared" si="26"/>
        <v>0</v>
      </c>
      <c r="O170" s="144">
        <f t="shared" si="23"/>
        <v>0</v>
      </c>
      <c r="P170" s="144">
        <f t="shared" si="27"/>
        <v>0</v>
      </c>
      <c r="Q170" s="563">
        <f t="shared" si="24"/>
        <v>0</v>
      </c>
      <c r="R170" s="10"/>
      <c r="V170" s="49">
        <f t="shared" si="28"/>
        <v>0</v>
      </c>
    </row>
    <row r="171" spans="1:22" x14ac:dyDescent="0.2">
      <c r="A171" s="94">
        <f t="shared" si="29"/>
        <v>158</v>
      </c>
      <c r="B171" s="437">
        <f t="shared" si="20"/>
        <v>0</v>
      </c>
      <c r="C171" s="438"/>
      <c r="D171" s="181"/>
      <c r="E171" s="181"/>
      <c r="F171" s="4"/>
      <c r="G171" s="60"/>
      <c r="H171" s="83"/>
      <c r="I171" s="10"/>
      <c r="J171" s="361"/>
      <c r="K171" s="49">
        <f t="shared" si="21"/>
        <v>0</v>
      </c>
      <c r="L171" s="508">
        <f t="shared" si="22"/>
        <v>0</v>
      </c>
      <c r="M171" s="509" t="str">
        <f t="shared" si="25"/>
        <v xml:space="preserve"> </v>
      </c>
      <c r="N171" s="355">
        <f t="shared" si="26"/>
        <v>0</v>
      </c>
      <c r="O171" s="144">
        <f t="shared" si="23"/>
        <v>0</v>
      </c>
      <c r="P171" s="144">
        <f t="shared" si="27"/>
        <v>0</v>
      </c>
      <c r="Q171" s="563">
        <f t="shared" si="24"/>
        <v>0</v>
      </c>
      <c r="R171" s="10"/>
      <c r="V171" s="49">
        <f t="shared" si="28"/>
        <v>0</v>
      </c>
    </row>
    <row r="172" spans="1:22" x14ac:dyDescent="0.2">
      <c r="A172" s="94">
        <f t="shared" si="29"/>
        <v>159</v>
      </c>
      <c r="B172" s="437">
        <f t="shared" si="20"/>
        <v>0</v>
      </c>
      <c r="C172" s="438"/>
      <c r="D172" s="181"/>
      <c r="E172" s="181"/>
      <c r="F172" s="4"/>
      <c r="G172" s="60"/>
      <c r="H172" s="83"/>
      <c r="I172" s="10"/>
      <c r="J172" s="361"/>
      <c r="K172" s="49">
        <f t="shared" si="21"/>
        <v>0</v>
      </c>
      <c r="L172" s="508">
        <f t="shared" si="22"/>
        <v>0</v>
      </c>
      <c r="M172" s="509" t="str">
        <f t="shared" si="25"/>
        <v xml:space="preserve"> </v>
      </c>
      <c r="N172" s="355">
        <f t="shared" si="26"/>
        <v>0</v>
      </c>
      <c r="O172" s="144">
        <f t="shared" si="23"/>
        <v>0</v>
      </c>
      <c r="P172" s="144">
        <f t="shared" si="27"/>
        <v>0</v>
      </c>
      <c r="Q172" s="563">
        <f t="shared" si="24"/>
        <v>0</v>
      </c>
      <c r="R172" s="10"/>
      <c r="V172" s="49">
        <f t="shared" si="28"/>
        <v>0</v>
      </c>
    </row>
    <row r="173" spans="1:22" x14ac:dyDescent="0.2">
      <c r="A173" s="94">
        <f t="shared" si="29"/>
        <v>160</v>
      </c>
      <c r="B173" s="437">
        <f t="shared" si="20"/>
        <v>0</v>
      </c>
      <c r="C173" s="438"/>
      <c r="D173" s="181"/>
      <c r="E173" s="181"/>
      <c r="F173" s="4"/>
      <c r="G173" s="60"/>
      <c r="H173" s="83"/>
      <c r="I173" s="10"/>
      <c r="J173" s="361"/>
      <c r="K173" s="49">
        <f t="shared" si="21"/>
        <v>0</v>
      </c>
      <c r="L173" s="508">
        <f t="shared" si="22"/>
        <v>0</v>
      </c>
      <c r="M173" s="509" t="str">
        <f t="shared" si="25"/>
        <v xml:space="preserve"> </v>
      </c>
      <c r="N173" s="355">
        <f t="shared" si="26"/>
        <v>0</v>
      </c>
      <c r="O173" s="144">
        <f t="shared" si="23"/>
        <v>0</v>
      </c>
      <c r="P173" s="144">
        <f t="shared" si="27"/>
        <v>0</v>
      </c>
      <c r="Q173" s="563">
        <f t="shared" si="24"/>
        <v>0</v>
      </c>
      <c r="R173" s="10"/>
      <c r="V173" s="49">
        <f t="shared" si="28"/>
        <v>0</v>
      </c>
    </row>
    <row r="174" spans="1:22" x14ac:dyDescent="0.2">
      <c r="A174" s="94">
        <f t="shared" si="29"/>
        <v>161</v>
      </c>
      <c r="B174" s="437">
        <f t="shared" si="20"/>
        <v>0</v>
      </c>
      <c r="C174" s="438"/>
      <c r="D174" s="181"/>
      <c r="E174" s="181"/>
      <c r="F174" s="4"/>
      <c r="G174" s="60"/>
      <c r="H174" s="83"/>
      <c r="I174" s="10"/>
      <c r="J174" s="361"/>
      <c r="K174" s="49">
        <f t="shared" si="21"/>
        <v>0</v>
      </c>
      <c r="L174" s="508">
        <f t="shared" si="22"/>
        <v>0</v>
      </c>
      <c r="M174" s="509" t="str">
        <f t="shared" si="25"/>
        <v xml:space="preserve"> </v>
      </c>
      <c r="N174" s="355">
        <f t="shared" si="26"/>
        <v>0</v>
      </c>
      <c r="O174" s="144">
        <f t="shared" si="23"/>
        <v>0</v>
      </c>
      <c r="P174" s="144">
        <f t="shared" si="27"/>
        <v>0</v>
      </c>
      <c r="Q174" s="563">
        <f t="shared" si="24"/>
        <v>0</v>
      </c>
      <c r="R174" s="10"/>
      <c r="V174" s="49">
        <f t="shared" si="28"/>
        <v>0</v>
      </c>
    </row>
    <row r="175" spans="1:22" x14ac:dyDescent="0.2">
      <c r="A175" s="94">
        <f t="shared" si="29"/>
        <v>162</v>
      </c>
      <c r="B175" s="437">
        <f t="shared" si="20"/>
        <v>0</v>
      </c>
      <c r="C175" s="438"/>
      <c r="D175" s="181"/>
      <c r="E175" s="181"/>
      <c r="F175" s="4"/>
      <c r="G175" s="60"/>
      <c r="H175" s="83"/>
      <c r="I175" s="10"/>
      <c r="J175" s="361"/>
      <c r="K175" s="49">
        <f t="shared" si="21"/>
        <v>0</v>
      </c>
      <c r="L175" s="508">
        <f t="shared" si="22"/>
        <v>0</v>
      </c>
      <c r="M175" s="509" t="str">
        <f t="shared" si="25"/>
        <v xml:space="preserve"> </v>
      </c>
      <c r="N175" s="355">
        <f t="shared" si="26"/>
        <v>0</v>
      </c>
      <c r="O175" s="144">
        <f t="shared" si="23"/>
        <v>0</v>
      </c>
      <c r="P175" s="144">
        <f t="shared" si="27"/>
        <v>0</v>
      </c>
      <c r="Q175" s="563">
        <f t="shared" si="24"/>
        <v>0</v>
      </c>
      <c r="R175" s="10"/>
      <c r="V175" s="49">
        <f t="shared" si="28"/>
        <v>0</v>
      </c>
    </row>
    <row r="176" spans="1:22" x14ac:dyDescent="0.2">
      <c r="A176" s="94">
        <f t="shared" si="29"/>
        <v>163</v>
      </c>
      <c r="B176" s="437">
        <f t="shared" si="20"/>
        <v>0</v>
      </c>
      <c r="C176" s="438"/>
      <c r="D176" s="181"/>
      <c r="E176" s="181"/>
      <c r="F176" s="4"/>
      <c r="G176" s="60"/>
      <c r="H176" s="83"/>
      <c r="I176" s="10"/>
      <c r="J176" s="361"/>
      <c r="K176" s="49">
        <f t="shared" si="21"/>
        <v>0</v>
      </c>
      <c r="L176" s="508">
        <f t="shared" si="22"/>
        <v>0</v>
      </c>
      <c r="M176" s="509" t="str">
        <f t="shared" si="25"/>
        <v xml:space="preserve"> </v>
      </c>
      <c r="N176" s="355">
        <f t="shared" si="26"/>
        <v>0</v>
      </c>
      <c r="O176" s="144">
        <f t="shared" si="23"/>
        <v>0</v>
      </c>
      <c r="P176" s="144">
        <f t="shared" si="27"/>
        <v>0</v>
      </c>
      <c r="Q176" s="563">
        <f t="shared" si="24"/>
        <v>0</v>
      </c>
      <c r="R176" s="10"/>
      <c r="V176" s="49">
        <f t="shared" si="28"/>
        <v>0</v>
      </c>
    </row>
    <row r="177" spans="1:22" x14ac:dyDescent="0.2">
      <c r="A177" s="94">
        <f t="shared" si="29"/>
        <v>164</v>
      </c>
      <c r="B177" s="437">
        <f t="shared" si="20"/>
        <v>0</v>
      </c>
      <c r="C177" s="438"/>
      <c r="D177" s="181"/>
      <c r="E177" s="181"/>
      <c r="F177" s="4"/>
      <c r="G177" s="60"/>
      <c r="H177" s="83"/>
      <c r="I177" s="10"/>
      <c r="J177" s="361"/>
      <c r="K177" s="49">
        <f t="shared" si="21"/>
        <v>0</v>
      </c>
      <c r="L177" s="508">
        <f t="shared" si="22"/>
        <v>0</v>
      </c>
      <c r="M177" s="509" t="str">
        <f t="shared" si="25"/>
        <v xml:space="preserve"> </v>
      </c>
      <c r="N177" s="355">
        <f t="shared" si="26"/>
        <v>0</v>
      </c>
      <c r="O177" s="144">
        <f t="shared" si="23"/>
        <v>0</v>
      </c>
      <c r="P177" s="144">
        <f t="shared" si="27"/>
        <v>0</v>
      </c>
      <c r="Q177" s="563">
        <f t="shared" si="24"/>
        <v>0</v>
      </c>
      <c r="R177" s="10"/>
      <c r="V177" s="49">
        <f t="shared" si="28"/>
        <v>0</v>
      </c>
    </row>
    <row r="178" spans="1:22" x14ac:dyDescent="0.2">
      <c r="A178" s="94">
        <f t="shared" si="29"/>
        <v>165</v>
      </c>
      <c r="B178" s="437">
        <f t="shared" si="20"/>
        <v>0</v>
      </c>
      <c r="C178" s="438"/>
      <c r="D178" s="181"/>
      <c r="E178" s="181"/>
      <c r="F178" s="4"/>
      <c r="G178" s="60"/>
      <c r="H178" s="83"/>
      <c r="I178" s="10"/>
      <c r="J178" s="361"/>
      <c r="K178" s="49">
        <f t="shared" si="21"/>
        <v>0</v>
      </c>
      <c r="L178" s="508">
        <f t="shared" si="22"/>
        <v>0</v>
      </c>
      <c r="M178" s="509" t="str">
        <f t="shared" si="25"/>
        <v xml:space="preserve"> </v>
      </c>
      <c r="N178" s="355">
        <f t="shared" si="26"/>
        <v>0</v>
      </c>
      <c r="O178" s="144">
        <f t="shared" si="23"/>
        <v>0</v>
      </c>
      <c r="P178" s="144">
        <f t="shared" si="27"/>
        <v>0</v>
      </c>
      <c r="Q178" s="563">
        <f t="shared" si="24"/>
        <v>0</v>
      </c>
      <c r="R178" s="10"/>
      <c r="V178" s="49">
        <f t="shared" si="28"/>
        <v>0</v>
      </c>
    </row>
    <row r="179" spans="1:22" x14ac:dyDescent="0.2">
      <c r="A179" s="94">
        <f t="shared" si="29"/>
        <v>166</v>
      </c>
      <c r="B179" s="437">
        <f t="shared" si="20"/>
        <v>0</v>
      </c>
      <c r="C179" s="438"/>
      <c r="D179" s="181"/>
      <c r="E179" s="181"/>
      <c r="F179" s="4"/>
      <c r="G179" s="60"/>
      <c r="H179" s="83"/>
      <c r="I179" s="10"/>
      <c r="J179" s="361"/>
      <c r="K179" s="49">
        <f t="shared" si="21"/>
        <v>0</v>
      </c>
      <c r="L179" s="508">
        <f t="shared" si="22"/>
        <v>0</v>
      </c>
      <c r="M179" s="509" t="str">
        <f t="shared" si="25"/>
        <v xml:space="preserve"> </v>
      </c>
      <c r="N179" s="355">
        <f t="shared" si="26"/>
        <v>0</v>
      </c>
      <c r="O179" s="144">
        <f t="shared" si="23"/>
        <v>0</v>
      </c>
      <c r="P179" s="144">
        <f t="shared" si="27"/>
        <v>0</v>
      </c>
      <c r="Q179" s="563">
        <f t="shared" si="24"/>
        <v>0</v>
      </c>
      <c r="R179" s="10"/>
      <c r="V179" s="49">
        <f t="shared" si="28"/>
        <v>0</v>
      </c>
    </row>
    <row r="180" spans="1:22" x14ac:dyDescent="0.2">
      <c r="A180" s="94">
        <f t="shared" si="29"/>
        <v>167</v>
      </c>
      <c r="B180" s="437">
        <f t="shared" si="20"/>
        <v>0</v>
      </c>
      <c r="C180" s="438"/>
      <c r="D180" s="181"/>
      <c r="E180" s="181"/>
      <c r="F180" s="4"/>
      <c r="G180" s="60"/>
      <c r="H180" s="83"/>
      <c r="I180" s="10"/>
      <c r="J180" s="361"/>
      <c r="K180" s="49">
        <f t="shared" si="21"/>
        <v>0</v>
      </c>
      <c r="L180" s="508">
        <f t="shared" si="22"/>
        <v>0</v>
      </c>
      <c r="M180" s="509" t="str">
        <f t="shared" si="25"/>
        <v xml:space="preserve"> </v>
      </c>
      <c r="N180" s="355">
        <f t="shared" si="26"/>
        <v>0</v>
      </c>
      <c r="O180" s="144">
        <f t="shared" si="23"/>
        <v>0</v>
      </c>
      <c r="P180" s="144">
        <f t="shared" si="27"/>
        <v>0</v>
      </c>
      <c r="Q180" s="563">
        <f t="shared" si="24"/>
        <v>0</v>
      </c>
      <c r="R180" s="10"/>
      <c r="V180" s="49">
        <f t="shared" si="28"/>
        <v>0</v>
      </c>
    </row>
    <row r="181" spans="1:22" x14ac:dyDescent="0.2">
      <c r="A181" s="94">
        <f t="shared" si="29"/>
        <v>168</v>
      </c>
      <c r="B181" s="437">
        <f t="shared" si="20"/>
        <v>0</v>
      </c>
      <c r="C181" s="438"/>
      <c r="D181" s="181"/>
      <c r="E181" s="181"/>
      <c r="F181" s="4"/>
      <c r="G181" s="60"/>
      <c r="H181" s="83"/>
      <c r="I181" s="10"/>
      <c r="J181" s="361"/>
      <c r="K181" s="49">
        <f t="shared" si="21"/>
        <v>0</v>
      </c>
      <c r="L181" s="508">
        <f t="shared" si="22"/>
        <v>0</v>
      </c>
      <c r="M181" s="509" t="str">
        <f t="shared" si="25"/>
        <v xml:space="preserve"> </v>
      </c>
      <c r="N181" s="355">
        <f t="shared" si="26"/>
        <v>0</v>
      </c>
      <c r="O181" s="144">
        <f t="shared" si="23"/>
        <v>0</v>
      </c>
      <c r="P181" s="144">
        <f t="shared" si="27"/>
        <v>0</v>
      </c>
      <c r="Q181" s="563">
        <f t="shared" si="24"/>
        <v>0</v>
      </c>
      <c r="R181" s="10"/>
      <c r="V181" s="49">
        <f t="shared" si="28"/>
        <v>0</v>
      </c>
    </row>
    <row r="182" spans="1:22" x14ac:dyDescent="0.2">
      <c r="A182" s="94">
        <f t="shared" si="29"/>
        <v>169</v>
      </c>
      <c r="B182" s="437">
        <f t="shared" si="20"/>
        <v>0</v>
      </c>
      <c r="C182" s="438"/>
      <c r="D182" s="181"/>
      <c r="E182" s="181"/>
      <c r="F182" s="4"/>
      <c r="G182" s="60"/>
      <c r="H182" s="83"/>
      <c r="I182" s="10"/>
      <c r="J182" s="361"/>
      <c r="K182" s="49">
        <f t="shared" si="21"/>
        <v>0</v>
      </c>
      <c r="L182" s="508">
        <f t="shared" si="22"/>
        <v>0</v>
      </c>
      <c r="M182" s="509" t="str">
        <f t="shared" si="25"/>
        <v xml:space="preserve"> </v>
      </c>
      <c r="N182" s="355">
        <f t="shared" si="26"/>
        <v>0</v>
      </c>
      <c r="O182" s="144">
        <f t="shared" si="23"/>
        <v>0</v>
      </c>
      <c r="P182" s="144">
        <f t="shared" si="27"/>
        <v>0</v>
      </c>
      <c r="Q182" s="563">
        <f t="shared" si="24"/>
        <v>0</v>
      </c>
      <c r="R182" s="10"/>
      <c r="V182" s="49">
        <f t="shared" si="28"/>
        <v>0</v>
      </c>
    </row>
    <row r="183" spans="1:22" x14ac:dyDescent="0.2">
      <c r="A183" s="94">
        <f t="shared" si="29"/>
        <v>170</v>
      </c>
      <c r="B183" s="437">
        <f t="shared" si="20"/>
        <v>0</v>
      </c>
      <c r="C183" s="438"/>
      <c r="D183" s="181"/>
      <c r="E183" s="181"/>
      <c r="F183" s="4"/>
      <c r="G183" s="60"/>
      <c r="H183" s="83"/>
      <c r="I183" s="10"/>
      <c r="J183" s="361"/>
      <c r="K183" s="49">
        <f t="shared" si="21"/>
        <v>0</v>
      </c>
      <c r="L183" s="508">
        <f t="shared" si="22"/>
        <v>0</v>
      </c>
      <c r="M183" s="509" t="str">
        <f t="shared" si="25"/>
        <v xml:space="preserve"> </v>
      </c>
      <c r="N183" s="355">
        <f t="shared" si="26"/>
        <v>0</v>
      </c>
      <c r="O183" s="144">
        <f t="shared" si="23"/>
        <v>0</v>
      </c>
      <c r="P183" s="144">
        <f t="shared" si="27"/>
        <v>0</v>
      </c>
      <c r="Q183" s="563">
        <f t="shared" si="24"/>
        <v>0</v>
      </c>
      <c r="R183" s="10"/>
      <c r="V183" s="49">
        <f t="shared" si="28"/>
        <v>0</v>
      </c>
    </row>
    <row r="184" spans="1:22" x14ac:dyDescent="0.2">
      <c r="A184" s="94">
        <f t="shared" si="29"/>
        <v>171</v>
      </c>
      <c r="B184" s="437">
        <f t="shared" si="20"/>
        <v>0</v>
      </c>
      <c r="C184" s="438"/>
      <c r="D184" s="181"/>
      <c r="E184" s="181"/>
      <c r="F184" s="4"/>
      <c r="G184" s="60"/>
      <c r="H184" s="83"/>
      <c r="I184" s="10"/>
      <c r="J184" s="361"/>
      <c r="K184" s="49">
        <f t="shared" si="21"/>
        <v>0</v>
      </c>
      <c r="L184" s="508">
        <f t="shared" si="22"/>
        <v>0</v>
      </c>
      <c r="M184" s="509" t="str">
        <f t="shared" si="25"/>
        <v xml:space="preserve"> </v>
      </c>
      <c r="N184" s="355">
        <f t="shared" si="26"/>
        <v>0</v>
      </c>
      <c r="O184" s="144">
        <f t="shared" si="23"/>
        <v>0</v>
      </c>
      <c r="P184" s="144">
        <f t="shared" si="27"/>
        <v>0</v>
      </c>
      <c r="Q184" s="563">
        <f t="shared" si="24"/>
        <v>0</v>
      </c>
      <c r="R184" s="10"/>
      <c r="V184" s="49">
        <f t="shared" si="28"/>
        <v>0</v>
      </c>
    </row>
    <row r="185" spans="1:22" x14ac:dyDescent="0.2">
      <c r="A185" s="94">
        <f t="shared" si="29"/>
        <v>172</v>
      </c>
      <c r="B185" s="437">
        <f t="shared" si="20"/>
        <v>0</v>
      </c>
      <c r="C185" s="438"/>
      <c r="D185" s="181"/>
      <c r="E185" s="181"/>
      <c r="F185" s="4"/>
      <c r="G185" s="60"/>
      <c r="H185" s="83"/>
      <c r="I185" s="10"/>
      <c r="J185" s="361"/>
      <c r="K185" s="49">
        <f t="shared" si="21"/>
        <v>0</v>
      </c>
      <c r="L185" s="508">
        <f t="shared" si="22"/>
        <v>0</v>
      </c>
      <c r="M185" s="509" t="str">
        <f t="shared" si="25"/>
        <v xml:space="preserve"> </v>
      </c>
      <c r="N185" s="355">
        <f t="shared" si="26"/>
        <v>0</v>
      </c>
      <c r="O185" s="144">
        <f t="shared" si="23"/>
        <v>0</v>
      </c>
      <c r="P185" s="144">
        <f t="shared" si="27"/>
        <v>0</v>
      </c>
      <c r="Q185" s="563">
        <f t="shared" si="24"/>
        <v>0</v>
      </c>
      <c r="R185" s="10"/>
      <c r="V185" s="49">
        <f t="shared" si="28"/>
        <v>0</v>
      </c>
    </row>
    <row r="186" spans="1:22" x14ac:dyDescent="0.2">
      <c r="A186" s="94">
        <f t="shared" si="29"/>
        <v>173</v>
      </c>
      <c r="B186" s="437">
        <f t="shared" si="20"/>
        <v>0</v>
      </c>
      <c r="C186" s="438"/>
      <c r="D186" s="181"/>
      <c r="E186" s="181"/>
      <c r="F186" s="4"/>
      <c r="G186" s="60"/>
      <c r="H186" s="83"/>
      <c r="I186" s="10"/>
      <c r="J186" s="361"/>
      <c r="K186" s="49">
        <f t="shared" si="21"/>
        <v>0</v>
      </c>
      <c r="L186" s="508">
        <f t="shared" si="22"/>
        <v>0</v>
      </c>
      <c r="M186" s="509" t="str">
        <f t="shared" si="25"/>
        <v xml:space="preserve"> </v>
      </c>
      <c r="N186" s="355">
        <f t="shared" si="26"/>
        <v>0</v>
      </c>
      <c r="O186" s="144">
        <f t="shared" si="23"/>
        <v>0</v>
      </c>
      <c r="P186" s="144">
        <f t="shared" si="27"/>
        <v>0</v>
      </c>
      <c r="Q186" s="563">
        <f t="shared" si="24"/>
        <v>0</v>
      </c>
      <c r="R186" s="10"/>
      <c r="V186" s="49">
        <f t="shared" si="28"/>
        <v>0</v>
      </c>
    </row>
    <row r="187" spans="1:22" x14ac:dyDescent="0.2">
      <c r="A187" s="94">
        <f t="shared" si="29"/>
        <v>174</v>
      </c>
      <c r="B187" s="437">
        <f t="shared" si="20"/>
        <v>0</v>
      </c>
      <c r="C187" s="438"/>
      <c r="D187" s="181"/>
      <c r="E187" s="181"/>
      <c r="F187" s="4"/>
      <c r="G187" s="60"/>
      <c r="H187" s="83"/>
      <c r="I187" s="10"/>
      <c r="J187" s="361"/>
      <c r="K187" s="49">
        <f t="shared" si="21"/>
        <v>0</v>
      </c>
      <c r="L187" s="508">
        <f t="shared" si="22"/>
        <v>0</v>
      </c>
      <c r="M187" s="509" t="str">
        <f t="shared" si="25"/>
        <v xml:space="preserve"> </v>
      </c>
      <c r="N187" s="355">
        <f t="shared" si="26"/>
        <v>0</v>
      </c>
      <c r="O187" s="144">
        <f t="shared" si="23"/>
        <v>0</v>
      </c>
      <c r="P187" s="144">
        <f t="shared" si="27"/>
        <v>0</v>
      </c>
      <c r="Q187" s="563">
        <f t="shared" si="24"/>
        <v>0</v>
      </c>
      <c r="R187" s="10"/>
      <c r="V187" s="49">
        <f t="shared" si="28"/>
        <v>0</v>
      </c>
    </row>
    <row r="188" spans="1:22" x14ac:dyDescent="0.2">
      <c r="A188" s="94">
        <f t="shared" si="29"/>
        <v>175</v>
      </c>
      <c r="B188" s="437">
        <f t="shared" si="20"/>
        <v>0</v>
      </c>
      <c r="C188" s="438"/>
      <c r="D188" s="181"/>
      <c r="E188" s="181"/>
      <c r="F188" s="4"/>
      <c r="G188" s="60"/>
      <c r="H188" s="83"/>
      <c r="I188" s="10"/>
      <c r="J188" s="361"/>
      <c r="K188" s="49">
        <f t="shared" si="21"/>
        <v>0</v>
      </c>
      <c r="L188" s="508">
        <f t="shared" si="22"/>
        <v>0</v>
      </c>
      <c r="M188" s="509" t="str">
        <f t="shared" si="25"/>
        <v xml:space="preserve"> </v>
      </c>
      <c r="N188" s="355">
        <f t="shared" si="26"/>
        <v>0</v>
      </c>
      <c r="O188" s="144">
        <f t="shared" si="23"/>
        <v>0</v>
      </c>
      <c r="P188" s="144">
        <f t="shared" si="27"/>
        <v>0</v>
      </c>
      <c r="Q188" s="563">
        <f t="shared" si="24"/>
        <v>0</v>
      </c>
      <c r="R188" s="10"/>
      <c r="V188" s="49">
        <f t="shared" si="28"/>
        <v>0</v>
      </c>
    </row>
    <row r="189" spans="1:22" x14ac:dyDescent="0.2">
      <c r="A189" s="94">
        <f t="shared" si="29"/>
        <v>176</v>
      </c>
      <c r="B189" s="437">
        <f t="shared" si="20"/>
        <v>0</v>
      </c>
      <c r="C189" s="438"/>
      <c r="D189" s="181"/>
      <c r="E189" s="181"/>
      <c r="F189" s="4"/>
      <c r="G189" s="60"/>
      <c r="H189" s="83"/>
      <c r="I189" s="10"/>
      <c r="J189" s="361"/>
      <c r="K189" s="49">
        <f t="shared" si="21"/>
        <v>0</v>
      </c>
      <c r="L189" s="508">
        <f t="shared" si="22"/>
        <v>0</v>
      </c>
      <c r="M189" s="509" t="str">
        <f t="shared" si="25"/>
        <v xml:space="preserve"> </v>
      </c>
      <c r="N189" s="355">
        <f t="shared" si="26"/>
        <v>0</v>
      </c>
      <c r="O189" s="144">
        <f t="shared" si="23"/>
        <v>0</v>
      </c>
      <c r="P189" s="144">
        <f t="shared" si="27"/>
        <v>0</v>
      </c>
      <c r="Q189" s="563">
        <f t="shared" si="24"/>
        <v>0</v>
      </c>
      <c r="R189" s="10"/>
      <c r="V189" s="49">
        <f t="shared" si="28"/>
        <v>0</v>
      </c>
    </row>
    <row r="190" spans="1:22" x14ac:dyDescent="0.2">
      <c r="A190" s="94">
        <f t="shared" si="29"/>
        <v>177</v>
      </c>
      <c r="B190" s="437">
        <f t="shared" si="20"/>
        <v>0</v>
      </c>
      <c r="C190" s="438"/>
      <c r="D190" s="181"/>
      <c r="E190" s="181"/>
      <c r="F190" s="4"/>
      <c r="G190" s="60"/>
      <c r="H190" s="83"/>
      <c r="I190" s="10"/>
      <c r="J190" s="361"/>
      <c r="K190" s="49">
        <f t="shared" si="21"/>
        <v>0</v>
      </c>
      <c r="L190" s="508">
        <f t="shared" si="22"/>
        <v>0</v>
      </c>
      <c r="M190" s="509" t="str">
        <f t="shared" si="25"/>
        <v xml:space="preserve"> </v>
      </c>
      <c r="N190" s="355">
        <f t="shared" si="26"/>
        <v>0</v>
      </c>
      <c r="O190" s="144">
        <f t="shared" si="23"/>
        <v>0</v>
      </c>
      <c r="P190" s="144">
        <f t="shared" si="27"/>
        <v>0</v>
      </c>
      <c r="Q190" s="563">
        <f t="shared" si="24"/>
        <v>0</v>
      </c>
      <c r="R190" s="10"/>
      <c r="V190" s="49">
        <f t="shared" si="28"/>
        <v>0</v>
      </c>
    </row>
    <row r="191" spans="1:22" x14ac:dyDescent="0.2">
      <c r="A191" s="94">
        <f t="shared" si="29"/>
        <v>178</v>
      </c>
      <c r="B191" s="437">
        <f t="shared" si="20"/>
        <v>0</v>
      </c>
      <c r="C191" s="438"/>
      <c r="D191" s="181"/>
      <c r="E191" s="181"/>
      <c r="F191" s="4"/>
      <c r="G191" s="60"/>
      <c r="H191" s="83"/>
      <c r="I191" s="10"/>
      <c r="J191" s="361"/>
      <c r="K191" s="49">
        <f t="shared" si="21"/>
        <v>0</v>
      </c>
      <c r="L191" s="508">
        <f t="shared" si="22"/>
        <v>0</v>
      </c>
      <c r="M191" s="509" t="str">
        <f t="shared" si="25"/>
        <v xml:space="preserve"> </v>
      </c>
      <c r="N191" s="355">
        <f t="shared" si="26"/>
        <v>0</v>
      </c>
      <c r="O191" s="144">
        <f t="shared" si="23"/>
        <v>0</v>
      </c>
      <c r="P191" s="144">
        <f t="shared" si="27"/>
        <v>0</v>
      </c>
      <c r="Q191" s="563">
        <f t="shared" si="24"/>
        <v>0</v>
      </c>
      <c r="R191" s="10"/>
      <c r="V191" s="49">
        <f t="shared" si="28"/>
        <v>0</v>
      </c>
    </row>
    <row r="192" spans="1:22" x14ac:dyDescent="0.2">
      <c r="A192" s="94">
        <f t="shared" si="29"/>
        <v>179</v>
      </c>
      <c r="B192" s="437">
        <f t="shared" si="20"/>
        <v>0</v>
      </c>
      <c r="C192" s="438"/>
      <c r="D192" s="181"/>
      <c r="E192" s="181"/>
      <c r="F192" s="4"/>
      <c r="G192" s="60"/>
      <c r="H192" s="83"/>
      <c r="I192" s="10"/>
      <c r="J192" s="361"/>
      <c r="K192" s="49">
        <f t="shared" si="21"/>
        <v>0</v>
      </c>
      <c r="L192" s="508">
        <f t="shared" si="22"/>
        <v>0</v>
      </c>
      <c r="M192" s="509" t="str">
        <f t="shared" si="25"/>
        <v xml:space="preserve"> </v>
      </c>
      <c r="N192" s="355">
        <f t="shared" si="26"/>
        <v>0</v>
      </c>
      <c r="O192" s="144">
        <f t="shared" si="23"/>
        <v>0</v>
      </c>
      <c r="P192" s="144">
        <f t="shared" si="27"/>
        <v>0</v>
      </c>
      <c r="Q192" s="563">
        <f t="shared" si="24"/>
        <v>0</v>
      </c>
      <c r="R192" s="10"/>
      <c r="V192" s="49">
        <f t="shared" si="28"/>
        <v>0</v>
      </c>
    </row>
    <row r="193" spans="1:22" x14ac:dyDescent="0.2">
      <c r="A193" s="94">
        <f t="shared" si="29"/>
        <v>180</v>
      </c>
      <c r="B193" s="437">
        <f t="shared" si="20"/>
        <v>0</v>
      </c>
      <c r="C193" s="438"/>
      <c r="D193" s="181"/>
      <c r="E193" s="181"/>
      <c r="F193" s="4"/>
      <c r="G193" s="60"/>
      <c r="H193" s="83"/>
      <c r="I193" s="10"/>
      <c r="J193" s="361"/>
      <c r="K193" s="49">
        <f t="shared" si="21"/>
        <v>0</v>
      </c>
      <c r="L193" s="508">
        <f t="shared" si="22"/>
        <v>0</v>
      </c>
      <c r="M193" s="509" t="str">
        <f t="shared" si="25"/>
        <v xml:space="preserve"> </v>
      </c>
      <c r="N193" s="355">
        <f t="shared" si="26"/>
        <v>0</v>
      </c>
      <c r="O193" s="144">
        <f t="shared" si="23"/>
        <v>0</v>
      </c>
      <c r="P193" s="144">
        <f t="shared" si="27"/>
        <v>0</v>
      </c>
      <c r="Q193" s="563">
        <f t="shared" si="24"/>
        <v>0</v>
      </c>
      <c r="R193" s="10"/>
      <c r="V193" s="49">
        <f t="shared" si="28"/>
        <v>0</v>
      </c>
    </row>
    <row r="194" spans="1:22" x14ac:dyDescent="0.2">
      <c r="A194" s="94">
        <f t="shared" si="29"/>
        <v>181</v>
      </c>
      <c r="B194" s="437">
        <f t="shared" si="20"/>
        <v>0</v>
      </c>
      <c r="C194" s="438"/>
      <c r="D194" s="181"/>
      <c r="E194" s="181"/>
      <c r="F194" s="4"/>
      <c r="G194" s="60"/>
      <c r="H194" s="83"/>
      <c r="I194" s="10"/>
      <c r="J194" s="361"/>
      <c r="K194" s="49">
        <f t="shared" si="21"/>
        <v>0</v>
      </c>
      <c r="L194" s="508">
        <f t="shared" si="22"/>
        <v>0</v>
      </c>
      <c r="M194" s="509" t="str">
        <f t="shared" si="25"/>
        <v xml:space="preserve"> </v>
      </c>
      <c r="N194" s="355">
        <f t="shared" si="26"/>
        <v>0</v>
      </c>
      <c r="O194" s="144">
        <f t="shared" si="23"/>
        <v>0</v>
      </c>
      <c r="P194" s="144">
        <f t="shared" si="27"/>
        <v>0</v>
      </c>
      <c r="Q194" s="563">
        <f t="shared" si="24"/>
        <v>0</v>
      </c>
      <c r="R194" s="10"/>
      <c r="V194" s="49">
        <f t="shared" si="28"/>
        <v>0</v>
      </c>
    </row>
    <row r="195" spans="1:22" x14ac:dyDescent="0.2">
      <c r="A195" s="94">
        <f t="shared" si="29"/>
        <v>182</v>
      </c>
      <c r="B195" s="437">
        <f t="shared" si="20"/>
        <v>0</v>
      </c>
      <c r="C195" s="438"/>
      <c r="D195" s="181"/>
      <c r="E195" s="181"/>
      <c r="F195" s="4"/>
      <c r="G195" s="60"/>
      <c r="H195" s="83"/>
      <c r="I195" s="10"/>
      <c r="J195" s="361"/>
      <c r="K195" s="49">
        <f t="shared" si="21"/>
        <v>0</v>
      </c>
      <c r="L195" s="508">
        <f t="shared" si="22"/>
        <v>0</v>
      </c>
      <c r="M195" s="509" t="str">
        <f t="shared" si="25"/>
        <v xml:space="preserve"> </v>
      </c>
      <c r="N195" s="355">
        <f t="shared" si="26"/>
        <v>0</v>
      </c>
      <c r="O195" s="144">
        <f t="shared" si="23"/>
        <v>0</v>
      </c>
      <c r="P195" s="144">
        <f t="shared" si="27"/>
        <v>0</v>
      </c>
      <c r="Q195" s="563">
        <f t="shared" si="24"/>
        <v>0</v>
      </c>
      <c r="R195" s="10"/>
      <c r="V195" s="49">
        <f t="shared" si="28"/>
        <v>0</v>
      </c>
    </row>
    <row r="196" spans="1:22" x14ac:dyDescent="0.2">
      <c r="A196" s="94">
        <f t="shared" si="29"/>
        <v>183</v>
      </c>
      <c r="B196" s="437">
        <f t="shared" si="20"/>
        <v>0</v>
      </c>
      <c r="C196" s="438"/>
      <c r="D196" s="181"/>
      <c r="E196" s="181"/>
      <c r="F196" s="4"/>
      <c r="G196" s="60"/>
      <c r="H196" s="83"/>
      <c r="I196" s="10"/>
      <c r="J196" s="361"/>
      <c r="K196" s="49">
        <f t="shared" si="21"/>
        <v>0</v>
      </c>
      <c r="L196" s="508">
        <f t="shared" si="22"/>
        <v>0</v>
      </c>
      <c r="M196" s="509" t="str">
        <f t="shared" si="25"/>
        <v xml:space="preserve"> </v>
      </c>
      <c r="N196" s="355">
        <f t="shared" si="26"/>
        <v>0</v>
      </c>
      <c r="O196" s="144">
        <f t="shared" si="23"/>
        <v>0</v>
      </c>
      <c r="P196" s="144">
        <f t="shared" si="27"/>
        <v>0</v>
      </c>
      <c r="Q196" s="563">
        <f t="shared" si="24"/>
        <v>0</v>
      </c>
      <c r="R196" s="10"/>
      <c r="V196" s="49">
        <f t="shared" si="28"/>
        <v>0</v>
      </c>
    </row>
    <row r="197" spans="1:22" x14ac:dyDescent="0.2">
      <c r="A197" s="94">
        <f t="shared" si="29"/>
        <v>184</v>
      </c>
      <c r="B197" s="437">
        <f t="shared" si="20"/>
        <v>0</v>
      </c>
      <c r="C197" s="438"/>
      <c r="D197" s="181"/>
      <c r="E197" s="181"/>
      <c r="F197" s="4"/>
      <c r="G197" s="60"/>
      <c r="H197" s="83"/>
      <c r="I197" s="10"/>
      <c r="J197" s="361"/>
      <c r="K197" s="49">
        <f t="shared" si="21"/>
        <v>0</v>
      </c>
      <c r="L197" s="508">
        <f t="shared" si="22"/>
        <v>0</v>
      </c>
      <c r="M197" s="509" t="str">
        <f t="shared" si="25"/>
        <v xml:space="preserve"> </v>
      </c>
      <c r="N197" s="355">
        <f t="shared" si="26"/>
        <v>0</v>
      </c>
      <c r="O197" s="144">
        <f t="shared" si="23"/>
        <v>0</v>
      </c>
      <c r="P197" s="144">
        <f t="shared" si="27"/>
        <v>0</v>
      </c>
      <c r="Q197" s="563">
        <f t="shared" si="24"/>
        <v>0</v>
      </c>
      <c r="R197" s="10"/>
      <c r="V197" s="49">
        <f t="shared" si="28"/>
        <v>0</v>
      </c>
    </row>
    <row r="198" spans="1:22" x14ac:dyDescent="0.2">
      <c r="A198" s="94">
        <f t="shared" si="29"/>
        <v>185</v>
      </c>
      <c r="B198" s="437">
        <f t="shared" si="20"/>
        <v>0</v>
      </c>
      <c r="C198" s="438"/>
      <c r="D198" s="181"/>
      <c r="E198" s="181"/>
      <c r="F198" s="4"/>
      <c r="G198" s="60"/>
      <c r="H198" s="83"/>
      <c r="I198" s="10"/>
      <c r="J198" s="361"/>
      <c r="K198" s="49">
        <f t="shared" si="21"/>
        <v>0</v>
      </c>
      <c r="L198" s="508">
        <f t="shared" si="22"/>
        <v>0</v>
      </c>
      <c r="M198" s="509" t="str">
        <f t="shared" si="25"/>
        <v xml:space="preserve"> </v>
      </c>
      <c r="N198" s="355">
        <f t="shared" si="26"/>
        <v>0</v>
      </c>
      <c r="O198" s="144">
        <f t="shared" si="23"/>
        <v>0</v>
      </c>
      <c r="P198" s="144">
        <f t="shared" si="27"/>
        <v>0</v>
      </c>
      <c r="Q198" s="563">
        <f t="shared" si="24"/>
        <v>0</v>
      </c>
      <c r="R198" s="10"/>
      <c r="V198" s="49">
        <f t="shared" si="28"/>
        <v>0</v>
      </c>
    </row>
    <row r="199" spans="1:22" x14ac:dyDescent="0.2">
      <c r="A199" s="94">
        <f t="shared" si="29"/>
        <v>186</v>
      </c>
      <c r="B199" s="437">
        <f t="shared" si="20"/>
        <v>0</v>
      </c>
      <c r="C199" s="438"/>
      <c r="D199" s="181"/>
      <c r="E199" s="181"/>
      <c r="F199" s="4"/>
      <c r="G199" s="60"/>
      <c r="H199" s="83"/>
      <c r="I199" s="10"/>
      <c r="J199" s="361"/>
      <c r="K199" s="49">
        <f t="shared" si="21"/>
        <v>0</v>
      </c>
      <c r="L199" s="508">
        <f t="shared" si="22"/>
        <v>0</v>
      </c>
      <c r="M199" s="509" t="str">
        <f t="shared" si="25"/>
        <v xml:space="preserve"> </v>
      </c>
      <c r="N199" s="355">
        <f t="shared" si="26"/>
        <v>0</v>
      </c>
      <c r="O199" s="144">
        <f t="shared" si="23"/>
        <v>0</v>
      </c>
      <c r="P199" s="144">
        <f t="shared" si="27"/>
        <v>0</v>
      </c>
      <c r="Q199" s="563">
        <f t="shared" si="24"/>
        <v>0</v>
      </c>
      <c r="R199" s="10"/>
      <c r="V199" s="49">
        <f t="shared" si="28"/>
        <v>0</v>
      </c>
    </row>
    <row r="200" spans="1:22" x14ac:dyDescent="0.2">
      <c r="A200" s="94">
        <f t="shared" si="29"/>
        <v>187</v>
      </c>
      <c r="B200" s="437">
        <f t="shared" si="20"/>
        <v>0</v>
      </c>
      <c r="C200" s="438"/>
      <c r="D200" s="181"/>
      <c r="E200" s="181"/>
      <c r="F200" s="4"/>
      <c r="G200" s="60"/>
      <c r="H200" s="83"/>
      <c r="I200" s="10"/>
      <c r="J200" s="361"/>
      <c r="K200" s="49">
        <f t="shared" si="21"/>
        <v>0</v>
      </c>
      <c r="L200" s="508">
        <f t="shared" si="22"/>
        <v>0</v>
      </c>
      <c r="M200" s="509" t="str">
        <f t="shared" si="25"/>
        <v xml:space="preserve"> </v>
      </c>
      <c r="N200" s="355">
        <f t="shared" si="26"/>
        <v>0</v>
      </c>
      <c r="O200" s="144">
        <f t="shared" si="23"/>
        <v>0</v>
      </c>
      <c r="P200" s="144">
        <f t="shared" si="27"/>
        <v>0</v>
      </c>
      <c r="Q200" s="563">
        <f t="shared" si="24"/>
        <v>0</v>
      </c>
      <c r="R200" s="10"/>
      <c r="V200" s="49">
        <f t="shared" si="28"/>
        <v>0</v>
      </c>
    </row>
    <row r="201" spans="1:22" x14ac:dyDescent="0.2">
      <c r="A201" s="94">
        <f t="shared" si="29"/>
        <v>188</v>
      </c>
      <c r="B201" s="437">
        <f t="shared" si="20"/>
        <v>0</v>
      </c>
      <c r="C201" s="438"/>
      <c r="D201" s="181"/>
      <c r="E201" s="181"/>
      <c r="F201" s="4"/>
      <c r="G201" s="60"/>
      <c r="H201" s="83"/>
      <c r="I201" s="10"/>
      <c r="J201" s="361"/>
      <c r="K201" s="49">
        <f t="shared" si="21"/>
        <v>0</v>
      </c>
      <c r="L201" s="508">
        <f t="shared" si="22"/>
        <v>0</v>
      </c>
      <c r="M201" s="509" t="str">
        <f t="shared" si="25"/>
        <v xml:space="preserve"> </v>
      </c>
      <c r="N201" s="355">
        <f t="shared" si="26"/>
        <v>0</v>
      </c>
      <c r="O201" s="144">
        <f t="shared" si="23"/>
        <v>0</v>
      </c>
      <c r="P201" s="144">
        <f t="shared" si="27"/>
        <v>0</v>
      </c>
      <c r="Q201" s="563">
        <f t="shared" si="24"/>
        <v>0</v>
      </c>
      <c r="R201" s="10"/>
      <c r="V201" s="49">
        <f t="shared" si="28"/>
        <v>0</v>
      </c>
    </row>
    <row r="202" spans="1:22" x14ac:dyDescent="0.2">
      <c r="A202" s="94">
        <f t="shared" si="29"/>
        <v>189</v>
      </c>
      <c r="B202" s="437">
        <f t="shared" si="20"/>
        <v>0</v>
      </c>
      <c r="C202" s="438"/>
      <c r="D202" s="181"/>
      <c r="E202" s="181"/>
      <c r="F202" s="4"/>
      <c r="G202" s="60"/>
      <c r="H202" s="83"/>
      <c r="I202" s="10"/>
      <c r="J202" s="361"/>
      <c r="K202" s="49">
        <f t="shared" si="21"/>
        <v>0</v>
      </c>
      <c r="L202" s="508">
        <f t="shared" si="22"/>
        <v>0</v>
      </c>
      <c r="M202" s="509" t="str">
        <f t="shared" si="25"/>
        <v xml:space="preserve"> </v>
      </c>
      <c r="N202" s="355">
        <f t="shared" si="26"/>
        <v>0</v>
      </c>
      <c r="O202" s="144">
        <f t="shared" si="23"/>
        <v>0</v>
      </c>
      <c r="P202" s="144">
        <f t="shared" si="27"/>
        <v>0</v>
      </c>
      <c r="Q202" s="563">
        <f t="shared" si="24"/>
        <v>0</v>
      </c>
      <c r="R202" s="10"/>
      <c r="V202" s="49">
        <f t="shared" si="28"/>
        <v>0</v>
      </c>
    </row>
    <row r="203" spans="1:22" x14ac:dyDescent="0.2">
      <c r="A203" s="94">
        <f t="shared" si="29"/>
        <v>190</v>
      </c>
      <c r="B203" s="437">
        <f t="shared" si="20"/>
        <v>0</v>
      </c>
      <c r="C203" s="438"/>
      <c r="D203" s="181"/>
      <c r="E203" s="181"/>
      <c r="F203" s="4"/>
      <c r="G203" s="60"/>
      <c r="H203" s="83"/>
      <c r="I203" s="10"/>
      <c r="J203" s="361"/>
      <c r="K203" s="49">
        <f t="shared" si="21"/>
        <v>0</v>
      </c>
      <c r="L203" s="508">
        <f t="shared" si="22"/>
        <v>0</v>
      </c>
      <c r="M203" s="509" t="str">
        <f t="shared" si="25"/>
        <v xml:space="preserve"> </v>
      </c>
      <c r="N203" s="355">
        <f t="shared" si="26"/>
        <v>0</v>
      </c>
      <c r="O203" s="144">
        <f t="shared" si="23"/>
        <v>0</v>
      </c>
      <c r="P203" s="144">
        <f t="shared" si="27"/>
        <v>0</v>
      </c>
      <c r="Q203" s="563">
        <f t="shared" si="24"/>
        <v>0</v>
      </c>
      <c r="R203" s="10"/>
      <c r="V203" s="49">
        <f t="shared" si="28"/>
        <v>0</v>
      </c>
    </row>
    <row r="204" spans="1:22" x14ac:dyDescent="0.2">
      <c r="A204" s="94">
        <f t="shared" si="29"/>
        <v>191</v>
      </c>
      <c r="B204" s="437">
        <f t="shared" si="20"/>
        <v>0</v>
      </c>
      <c r="C204" s="438"/>
      <c r="D204" s="181"/>
      <c r="E204" s="181"/>
      <c r="F204" s="4"/>
      <c r="G204" s="60"/>
      <c r="H204" s="83"/>
      <c r="I204" s="10"/>
      <c r="J204" s="361"/>
      <c r="K204" s="49">
        <f t="shared" si="21"/>
        <v>0</v>
      </c>
      <c r="L204" s="508">
        <f t="shared" si="22"/>
        <v>0</v>
      </c>
      <c r="M204" s="509" t="str">
        <f t="shared" si="25"/>
        <v xml:space="preserve"> </v>
      </c>
      <c r="N204" s="355">
        <f t="shared" si="26"/>
        <v>0</v>
      </c>
      <c r="O204" s="144">
        <f t="shared" si="23"/>
        <v>0</v>
      </c>
      <c r="P204" s="144">
        <f t="shared" si="27"/>
        <v>0</v>
      </c>
      <c r="Q204" s="563">
        <f t="shared" si="24"/>
        <v>0</v>
      </c>
      <c r="R204" s="10"/>
      <c r="V204" s="49">
        <f t="shared" si="28"/>
        <v>0</v>
      </c>
    </row>
    <row r="205" spans="1:22" x14ac:dyDescent="0.2">
      <c r="A205" s="94">
        <f t="shared" si="29"/>
        <v>192</v>
      </c>
      <c r="B205" s="437">
        <f t="shared" si="20"/>
        <v>0</v>
      </c>
      <c r="C205" s="438"/>
      <c r="D205" s="181"/>
      <c r="E205" s="181"/>
      <c r="F205" s="4"/>
      <c r="G205" s="60"/>
      <c r="H205" s="83"/>
      <c r="I205" s="10"/>
      <c r="J205" s="361"/>
      <c r="K205" s="49">
        <f t="shared" si="21"/>
        <v>0</v>
      </c>
      <c r="L205" s="508">
        <f t="shared" si="22"/>
        <v>0</v>
      </c>
      <c r="M205" s="509" t="str">
        <f t="shared" si="25"/>
        <v xml:space="preserve"> </v>
      </c>
      <c r="N205" s="355">
        <f t="shared" si="26"/>
        <v>0</v>
      </c>
      <c r="O205" s="144">
        <f t="shared" si="23"/>
        <v>0</v>
      </c>
      <c r="P205" s="144">
        <f t="shared" si="27"/>
        <v>0</v>
      </c>
      <c r="Q205" s="563">
        <f t="shared" si="24"/>
        <v>0</v>
      </c>
      <c r="R205" s="10"/>
      <c r="V205" s="49">
        <f t="shared" si="28"/>
        <v>0</v>
      </c>
    </row>
    <row r="206" spans="1:22" x14ac:dyDescent="0.2">
      <c r="A206" s="94">
        <f t="shared" si="29"/>
        <v>193</v>
      </c>
      <c r="B206" s="437">
        <f t="shared" ref="B206:B269" si="30">IF(ISBLANK(E206),0,VLOOKUP(TRIM(E206),AllVarieties,4,FALSE))</f>
        <v>0</v>
      </c>
      <c r="C206" s="438"/>
      <c r="D206" s="181"/>
      <c r="E206" s="181"/>
      <c r="F206" s="4"/>
      <c r="G206" s="60"/>
      <c r="H206" s="83"/>
      <c r="I206" s="10"/>
      <c r="J206" s="361"/>
      <c r="K206" s="49">
        <f t="shared" ref="K206:K261" si="31">IF(ISNA(+B206),1,0)</f>
        <v>0</v>
      </c>
      <c r="L206" s="508">
        <f t="shared" ref="L206:L261" si="32">IF(ISERR(+B206),1,0)</f>
        <v>0</v>
      </c>
      <c r="M206" s="509" t="str">
        <f t="shared" si="25"/>
        <v xml:space="preserve"> </v>
      </c>
      <c r="N206" s="355">
        <f t="shared" si="26"/>
        <v>0</v>
      </c>
      <c r="O206" s="144">
        <f t="shared" ref="O206:O269" si="33">IF(VALUE(F206)&lt;1,0,IF(VALUE(F206)&gt;17,0,VLOOKUP(VALUE(B206),T10Value,VALUE(F206)+1,FALSE)))</f>
        <v>0</v>
      </c>
      <c r="P206" s="144">
        <f t="shared" si="27"/>
        <v>0</v>
      </c>
      <c r="Q206" s="563">
        <f t="shared" ref="Q206:Q269" si="34">+P206*PDArate</f>
        <v>0</v>
      </c>
      <c r="R206" s="10"/>
      <c r="V206" s="49">
        <f t="shared" si="28"/>
        <v>0</v>
      </c>
    </row>
    <row r="207" spans="1:22" x14ac:dyDescent="0.2">
      <c r="A207" s="94">
        <f t="shared" si="29"/>
        <v>194</v>
      </c>
      <c r="B207" s="437">
        <f t="shared" si="30"/>
        <v>0</v>
      </c>
      <c r="C207" s="438"/>
      <c r="D207" s="181"/>
      <c r="E207" s="181"/>
      <c r="F207" s="4"/>
      <c r="G207" s="60"/>
      <c r="H207" s="83"/>
      <c r="I207" s="10"/>
      <c r="J207" s="361"/>
      <c r="K207" s="49">
        <f t="shared" si="31"/>
        <v>0</v>
      </c>
      <c r="L207" s="508">
        <f t="shared" si="32"/>
        <v>0</v>
      </c>
      <c r="M207" s="509" t="str">
        <f t="shared" ref="M207:M270" si="35">IF(+J207=0," ", IF(+J207=1," ","ERROR"))</f>
        <v xml:space="preserve"> </v>
      </c>
      <c r="N207" s="355">
        <f t="shared" ref="N207:N270" si="36">IF(+J207=1,IF(G207&gt;0, +G207, 0),0)</f>
        <v>0</v>
      </c>
      <c r="O207" s="144">
        <f t="shared" si="33"/>
        <v>0</v>
      </c>
      <c r="P207" s="144">
        <f t="shared" ref="P207:P270" si="37">ROUND(+N207,1)*O207</f>
        <v>0</v>
      </c>
      <c r="Q207" s="563">
        <f t="shared" si="34"/>
        <v>0</v>
      </c>
      <c r="R207" s="10"/>
      <c r="V207" s="49">
        <f t="shared" ref="V207:V270" si="38">IF(N207&gt;0,IF(P207&lt;=0,1,0),0)</f>
        <v>0</v>
      </c>
    </row>
    <row r="208" spans="1:22" x14ac:dyDescent="0.2">
      <c r="A208" s="94">
        <f t="shared" si="29"/>
        <v>195</v>
      </c>
      <c r="B208" s="437">
        <f t="shared" si="30"/>
        <v>0</v>
      </c>
      <c r="C208" s="438"/>
      <c r="D208" s="181"/>
      <c r="E208" s="181"/>
      <c r="F208" s="4"/>
      <c r="G208" s="60"/>
      <c r="H208" s="83"/>
      <c r="I208" s="10"/>
      <c r="J208" s="361"/>
      <c r="K208" s="49">
        <f t="shared" si="31"/>
        <v>0</v>
      </c>
      <c r="L208" s="508">
        <f t="shared" si="32"/>
        <v>0</v>
      </c>
      <c r="M208" s="509" t="str">
        <f t="shared" si="35"/>
        <v xml:space="preserve"> </v>
      </c>
      <c r="N208" s="355">
        <f t="shared" si="36"/>
        <v>0</v>
      </c>
      <c r="O208" s="144">
        <f t="shared" si="33"/>
        <v>0</v>
      </c>
      <c r="P208" s="144">
        <f t="shared" si="37"/>
        <v>0</v>
      </c>
      <c r="Q208" s="563">
        <f t="shared" si="34"/>
        <v>0</v>
      </c>
      <c r="R208" s="10"/>
      <c r="V208" s="49">
        <f t="shared" si="38"/>
        <v>0</v>
      </c>
    </row>
    <row r="209" spans="1:22" x14ac:dyDescent="0.2">
      <c r="A209" s="94">
        <f t="shared" ref="A209:A272" si="39">ROW()-Q3line</f>
        <v>196</v>
      </c>
      <c r="B209" s="437">
        <f t="shared" si="30"/>
        <v>0</v>
      </c>
      <c r="C209" s="438"/>
      <c r="D209" s="181"/>
      <c r="E209" s="181"/>
      <c r="F209" s="4"/>
      <c r="G209" s="60"/>
      <c r="H209" s="83"/>
      <c r="I209" s="10"/>
      <c r="J209" s="361"/>
      <c r="K209" s="49">
        <f t="shared" si="31"/>
        <v>0</v>
      </c>
      <c r="L209" s="508">
        <f t="shared" si="32"/>
        <v>0</v>
      </c>
      <c r="M209" s="509" t="str">
        <f t="shared" si="35"/>
        <v xml:space="preserve"> </v>
      </c>
      <c r="N209" s="355">
        <f t="shared" si="36"/>
        <v>0</v>
      </c>
      <c r="O209" s="144">
        <f t="shared" si="33"/>
        <v>0</v>
      </c>
      <c r="P209" s="144">
        <f t="shared" si="37"/>
        <v>0</v>
      </c>
      <c r="Q209" s="563">
        <f t="shared" si="34"/>
        <v>0</v>
      </c>
      <c r="R209" s="10"/>
      <c r="V209" s="49">
        <f t="shared" si="38"/>
        <v>0</v>
      </c>
    </row>
    <row r="210" spans="1:22" x14ac:dyDescent="0.2">
      <c r="A210" s="94">
        <f t="shared" si="39"/>
        <v>197</v>
      </c>
      <c r="B210" s="437">
        <f t="shared" si="30"/>
        <v>0</v>
      </c>
      <c r="C210" s="438"/>
      <c r="D210" s="181"/>
      <c r="E210" s="181"/>
      <c r="F210" s="4"/>
      <c r="G210" s="60"/>
      <c r="H210" s="83"/>
      <c r="I210" s="10"/>
      <c r="J210" s="361"/>
      <c r="K210" s="49">
        <f t="shared" si="31"/>
        <v>0</v>
      </c>
      <c r="L210" s="508">
        <f t="shared" si="32"/>
        <v>0</v>
      </c>
      <c r="M210" s="509" t="str">
        <f t="shared" si="35"/>
        <v xml:space="preserve"> </v>
      </c>
      <c r="N210" s="355">
        <f t="shared" si="36"/>
        <v>0</v>
      </c>
      <c r="O210" s="144">
        <f t="shared" si="33"/>
        <v>0</v>
      </c>
      <c r="P210" s="144">
        <f t="shared" si="37"/>
        <v>0</v>
      </c>
      <c r="Q210" s="563">
        <f t="shared" si="34"/>
        <v>0</v>
      </c>
      <c r="R210" s="10"/>
      <c r="V210" s="49">
        <f t="shared" si="38"/>
        <v>0</v>
      </c>
    </row>
    <row r="211" spans="1:22" x14ac:dyDescent="0.2">
      <c r="A211" s="94">
        <f t="shared" si="39"/>
        <v>198</v>
      </c>
      <c r="B211" s="437">
        <f t="shared" si="30"/>
        <v>0</v>
      </c>
      <c r="C211" s="438"/>
      <c r="D211" s="181"/>
      <c r="E211" s="181"/>
      <c r="F211" s="4"/>
      <c r="G211" s="60"/>
      <c r="H211" s="83"/>
      <c r="I211" s="10"/>
      <c r="J211" s="361"/>
      <c r="K211" s="49">
        <f t="shared" si="31"/>
        <v>0</v>
      </c>
      <c r="L211" s="508">
        <f t="shared" si="32"/>
        <v>0</v>
      </c>
      <c r="M211" s="509" t="str">
        <f t="shared" si="35"/>
        <v xml:space="preserve"> </v>
      </c>
      <c r="N211" s="355">
        <f t="shared" si="36"/>
        <v>0</v>
      </c>
      <c r="O211" s="144">
        <f t="shared" si="33"/>
        <v>0</v>
      </c>
      <c r="P211" s="144">
        <f t="shared" si="37"/>
        <v>0</v>
      </c>
      <c r="Q211" s="563">
        <f t="shared" si="34"/>
        <v>0</v>
      </c>
      <c r="R211" s="10"/>
      <c r="V211" s="49">
        <f t="shared" si="38"/>
        <v>0</v>
      </c>
    </row>
    <row r="212" spans="1:22" x14ac:dyDescent="0.2">
      <c r="A212" s="94">
        <f t="shared" si="39"/>
        <v>199</v>
      </c>
      <c r="B212" s="437">
        <f t="shared" si="30"/>
        <v>0</v>
      </c>
      <c r="C212" s="438"/>
      <c r="D212" s="181"/>
      <c r="E212" s="181"/>
      <c r="F212" s="4"/>
      <c r="G212" s="60"/>
      <c r="H212" s="83"/>
      <c r="I212" s="10"/>
      <c r="J212" s="361"/>
      <c r="K212" s="49">
        <f t="shared" si="31"/>
        <v>0</v>
      </c>
      <c r="L212" s="508">
        <f t="shared" si="32"/>
        <v>0</v>
      </c>
      <c r="M212" s="509" t="str">
        <f t="shared" si="35"/>
        <v xml:space="preserve"> </v>
      </c>
      <c r="N212" s="355">
        <f t="shared" si="36"/>
        <v>0</v>
      </c>
      <c r="O212" s="144">
        <f t="shared" si="33"/>
        <v>0</v>
      </c>
      <c r="P212" s="144">
        <f t="shared" si="37"/>
        <v>0</v>
      </c>
      <c r="Q212" s="563">
        <f t="shared" si="34"/>
        <v>0</v>
      </c>
      <c r="R212" s="10"/>
      <c r="V212" s="49">
        <f t="shared" si="38"/>
        <v>0</v>
      </c>
    </row>
    <row r="213" spans="1:22" x14ac:dyDescent="0.2">
      <c r="A213" s="94">
        <f t="shared" si="39"/>
        <v>200</v>
      </c>
      <c r="B213" s="437">
        <f t="shared" si="30"/>
        <v>0</v>
      </c>
      <c r="C213" s="438"/>
      <c r="D213" s="181"/>
      <c r="E213" s="181"/>
      <c r="F213" s="4"/>
      <c r="G213" s="60"/>
      <c r="H213" s="83"/>
      <c r="I213" s="10"/>
      <c r="J213" s="361"/>
      <c r="K213" s="49">
        <f t="shared" si="31"/>
        <v>0</v>
      </c>
      <c r="L213" s="508">
        <f t="shared" si="32"/>
        <v>0</v>
      </c>
      <c r="M213" s="509" t="str">
        <f t="shared" si="35"/>
        <v xml:space="preserve"> </v>
      </c>
      <c r="N213" s="355">
        <f t="shared" si="36"/>
        <v>0</v>
      </c>
      <c r="O213" s="144">
        <f t="shared" si="33"/>
        <v>0</v>
      </c>
      <c r="P213" s="144">
        <f t="shared" si="37"/>
        <v>0</v>
      </c>
      <c r="Q213" s="563">
        <f t="shared" si="34"/>
        <v>0</v>
      </c>
      <c r="R213" s="10"/>
      <c r="V213" s="49">
        <f t="shared" si="38"/>
        <v>0</v>
      </c>
    </row>
    <row r="214" spans="1:22" x14ac:dyDescent="0.2">
      <c r="A214" s="94">
        <f t="shared" si="39"/>
        <v>201</v>
      </c>
      <c r="B214" s="437">
        <f t="shared" si="30"/>
        <v>0</v>
      </c>
      <c r="C214" s="438"/>
      <c r="D214" s="181"/>
      <c r="E214" s="181"/>
      <c r="F214" s="4"/>
      <c r="G214" s="60"/>
      <c r="H214" s="83"/>
      <c r="I214" s="10"/>
      <c r="J214" s="361"/>
      <c r="K214" s="49">
        <f t="shared" si="31"/>
        <v>0</v>
      </c>
      <c r="L214" s="508">
        <f t="shared" si="32"/>
        <v>0</v>
      </c>
      <c r="M214" s="509" t="str">
        <f t="shared" si="35"/>
        <v xml:space="preserve"> </v>
      </c>
      <c r="N214" s="355">
        <f t="shared" si="36"/>
        <v>0</v>
      </c>
      <c r="O214" s="144">
        <f t="shared" si="33"/>
        <v>0</v>
      </c>
      <c r="P214" s="144">
        <f t="shared" si="37"/>
        <v>0</v>
      </c>
      <c r="Q214" s="563">
        <f t="shared" si="34"/>
        <v>0</v>
      </c>
      <c r="R214" s="10"/>
      <c r="V214" s="49">
        <f t="shared" si="38"/>
        <v>0</v>
      </c>
    </row>
    <row r="215" spans="1:22" x14ac:dyDescent="0.2">
      <c r="A215" s="94">
        <f t="shared" si="39"/>
        <v>202</v>
      </c>
      <c r="B215" s="437">
        <f t="shared" si="30"/>
        <v>0</v>
      </c>
      <c r="C215" s="438"/>
      <c r="D215" s="181"/>
      <c r="E215" s="181"/>
      <c r="F215" s="4"/>
      <c r="G215" s="60"/>
      <c r="H215" s="83"/>
      <c r="I215" s="10"/>
      <c r="J215" s="361"/>
      <c r="K215" s="49">
        <f t="shared" si="31"/>
        <v>0</v>
      </c>
      <c r="L215" s="508">
        <f t="shared" si="32"/>
        <v>0</v>
      </c>
      <c r="M215" s="509" t="str">
        <f t="shared" si="35"/>
        <v xml:space="preserve"> </v>
      </c>
      <c r="N215" s="355">
        <f t="shared" si="36"/>
        <v>0</v>
      </c>
      <c r="O215" s="144">
        <f t="shared" si="33"/>
        <v>0</v>
      </c>
      <c r="P215" s="144">
        <f t="shared" si="37"/>
        <v>0</v>
      </c>
      <c r="Q215" s="563">
        <f t="shared" si="34"/>
        <v>0</v>
      </c>
      <c r="R215" s="10"/>
      <c r="V215" s="49">
        <f t="shared" si="38"/>
        <v>0</v>
      </c>
    </row>
    <row r="216" spans="1:22" x14ac:dyDescent="0.2">
      <c r="A216" s="94">
        <f t="shared" si="39"/>
        <v>203</v>
      </c>
      <c r="B216" s="437">
        <f t="shared" si="30"/>
        <v>0</v>
      </c>
      <c r="C216" s="438"/>
      <c r="D216" s="181"/>
      <c r="E216" s="181"/>
      <c r="F216" s="4"/>
      <c r="G216" s="60"/>
      <c r="H216" s="83"/>
      <c r="I216" s="10"/>
      <c r="J216" s="361"/>
      <c r="K216" s="49">
        <f t="shared" si="31"/>
        <v>0</v>
      </c>
      <c r="L216" s="508">
        <f t="shared" si="32"/>
        <v>0</v>
      </c>
      <c r="M216" s="509" t="str">
        <f t="shared" si="35"/>
        <v xml:space="preserve"> </v>
      </c>
      <c r="N216" s="355">
        <f t="shared" si="36"/>
        <v>0</v>
      </c>
      <c r="O216" s="144">
        <f t="shared" si="33"/>
        <v>0</v>
      </c>
      <c r="P216" s="144">
        <f t="shared" si="37"/>
        <v>0</v>
      </c>
      <c r="Q216" s="563">
        <f t="shared" si="34"/>
        <v>0</v>
      </c>
      <c r="R216" s="10"/>
      <c r="V216" s="49">
        <f t="shared" si="38"/>
        <v>0</v>
      </c>
    </row>
    <row r="217" spans="1:22" x14ac:dyDescent="0.2">
      <c r="A217" s="94">
        <f t="shared" si="39"/>
        <v>204</v>
      </c>
      <c r="B217" s="437">
        <f t="shared" si="30"/>
        <v>0</v>
      </c>
      <c r="C217" s="438"/>
      <c r="D217" s="181"/>
      <c r="E217" s="181"/>
      <c r="F217" s="4"/>
      <c r="G217" s="60"/>
      <c r="H217" s="83"/>
      <c r="I217" s="10"/>
      <c r="J217" s="361"/>
      <c r="K217" s="49">
        <f t="shared" si="31"/>
        <v>0</v>
      </c>
      <c r="L217" s="508">
        <f t="shared" si="32"/>
        <v>0</v>
      </c>
      <c r="M217" s="509" t="str">
        <f t="shared" si="35"/>
        <v xml:space="preserve"> </v>
      </c>
      <c r="N217" s="355">
        <f t="shared" si="36"/>
        <v>0</v>
      </c>
      <c r="O217" s="144">
        <f t="shared" si="33"/>
        <v>0</v>
      </c>
      <c r="P217" s="144">
        <f t="shared" si="37"/>
        <v>0</v>
      </c>
      <c r="Q217" s="563">
        <f t="shared" si="34"/>
        <v>0</v>
      </c>
      <c r="R217" s="10"/>
      <c r="V217" s="49">
        <f t="shared" si="38"/>
        <v>0</v>
      </c>
    </row>
    <row r="218" spans="1:22" x14ac:dyDescent="0.2">
      <c r="A218" s="94">
        <f t="shared" si="39"/>
        <v>205</v>
      </c>
      <c r="B218" s="437">
        <f t="shared" si="30"/>
        <v>0</v>
      </c>
      <c r="C218" s="438"/>
      <c r="D218" s="181"/>
      <c r="E218" s="181"/>
      <c r="F218" s="4"/>
      <c r="G218" s="60"/>
      <c r="H218" s="83"/>
      <c r="I218" s="10"/>
      <c r="J218" s="361"/>
      <c r="K218" s="49">
        <f t="shared" si="31"/>
        <v>0</v>
      </c>
      <c r="L218" s="508">
        <f t="shared" si="32"/>
        <v>0</v>
      </c>
      <c r="M218" s="509" t="str">
        <f t="shared" si="35"/>
        <v xml:space="preserve"> </v>
      </c>
      <c r="N218" s="355">
        <f t="shared" si="36"/>
        <v>0</v>
      </c>
      <c r="O218" s="144">
        <f t="shared" si="33"/>
        <v>0</v>
      </c>
      <c r="P218" s="144">
        <f t="shared" si="37"/>
        <v>0</v>
      </c>
      <c r="Q218" s="563">
        <f t="shared" si="34"/>
        <v>0</v>
      </c>
      <c r="R218" s="10"/>
      <c r="V218" s="49">
        <f t="shared" si="38"/>
        <v>0</v>
      </c>
    </row>
    <row r="219" spans="1:22" x14ac:dyDescent="0.2">
      <c r="A219" s="94">
        <f t="shared" si="39"/>
        <v>206</v>
      </c>
      <c r="B219" s="437">
        <f t="shared" si="30"/>
        <v>0</v>
      </c>
      <c r="C219" s="438"/>
      <c r="D219" s="181"/>
      <c r="E219" s="181"/>
      <c r="F219" s="4"/>
      <c r="G219" s="60"/>
      <c r="H219" s="83"/>
      <c r="I219" s="10"/>
      <c r="J219" s="361"/>
      <c r="K219" s="49">
        <f t="shared" si="31"/>
        <v>0</v>
      </c>
      <c r="L219" s="508">
        <f t="shared" si="32"/>
        <v>0</v>
      </c>
      <c r="M219" s="509" t="str">
        <f t="shared" si="35"/>
        <v xml:space="preserve"> </v>
      </c>
      <c r="N219" s="355">
        <f t="shared" si="36"/>
        <v>0</v>
      </c>
      <c r="O219" s="144">
        <f t="shared" si="33"/>
        <v>0</v>
      </c>
      <c r="P219" s="144">
        <f t="shared" si="37"/>
        <v>0</v>
      </c>
      <c r="Q219" s="563">
        <f t="shared" si="34"/>
        <v>0</v>
      </c>
      <c r="R219" s="10"/>
      <c r="V219" s="49">
        <f t="shared" si="38"/>
        <v>0</v>
      </c>
    </row>
    <row r="220" spans="1:22" x14ac:dyDescent="0.2">
      <c r="A220" s="94">
        <f t="shared" si="39"/>
        <v>207</v>
      </c>
      <c r="B220" s="437">
        <f t="shared" si="30"/>
        <v>0</v>
      </c>
      <c r="C220" s="438"/>
      <c r="D220" s="181"/>
      <c r="E220" s="181"/>
      <c r="F220" s="4"/>
      <c r="G220" s="60"/>
      <c r="H220" s="83"/>
      <c r="I220" s="10"/>
      <c r="J220" s="361"/>
      <c r="K220" s="49">
        <f t="shared" si="31"/>
        <v>0</v>
      </c>
      <c r="L220" s="508">
        <f t="shared" si="32"/>
        <v>0</v>
      </c>
      <c r="M220" s="509" t="str">
        <f t="shared" si="35"/>
        <v xml:space="preserve"> </v>
      </c>
      <c r="N220" s="355">
        <f t="shared" si="36"/>
        <v>0</v>
      </c>
      <c r="O220" s="144">
        <f t="shared" si="33"/>
        <v>0</v>
      </c>
      <c r="P220" s="144">
        <f t="shared" si="37"/>
        <v>0</v>
      </c>
      <c r="Q220" s="563">
        <f t="shared" si="34"/>
        <v>0</v>
      </c>
      <c r="R220" s="10"/>
      <c r="V220" s="49">
        <f t="shared" si="38"/>
        <v>0</v>
      </c>
    </row>
    <row r="221" spans="1:22" x14ac:dyDescent="0.2">
      <c r="A221" s="94">
        <f t="shared" si="39"/>
        <v>208</v>
      </c>
      <c r="B221" s="437">
        <f t="shared" si="30"/>
        <v>0</v>
      </c>
      <c r="C221" s="438"/>
      <c r="D221" s="181"/>
      <c r="E221" s="181"/>
      <c r="F221" s="4"/>
      <c r="G221" s="60"/>
      <c r="H221" s="83"/>
      <c r="I221" s="10"/>
      <c r="J221" s="361"/>
      <c r="K221" s="49">
        <f t="shared" si="31"/>
        <v>0</v>
      </c>
      <c r="L221" s="508">
        <f t="shared" si="32"/>
        <v>0</v>
      </c>
      <c r="M221" s="509" t="str">
        <f t="shared" si="35"/>
        <v xml:space="preserve"> </v>
      </c>
      <c r="N221" s="355">
        <f t="shared" si="36"/>
        <v>0</v>
      </c>
      <c r="O221" s="144">
        <f t="shared" si="33"/>
        <v>0</v>
      </c>
      <c r="P221" s="144">
        <f t="shared" si="37"/>
        <v>0</v>
      </c>
      <c r="Q221" s="563">
        <f t="shared" si="34"/>
        <v>0</v>
      </c>
      <c r="R221" s="10"/>
      <c r="V221" s="49">
        <f t="shared" si="38"/>
        <v>0</v>
      </c>
    </row>
    <row r="222" spans="1:22" x14ac:dyDescent="0.2">
      <c r="A222" s="94">
        <f t="shared" si="39"/>
        <v>209</v>
      </c>
      <c r="B222" s="437">
        <f t="shared" si="30"/>
        <v>0</v>
      </c>
      <c r="C222" s="438"/>
      <c r="D222" s="181"/>
      <c r="E222" s="181"/>
      <c r="F222" s="4"/>
      <c r="G222" s="60"/>
      <c r="H222" s="83"/>
      <c r="I222" s="10"/>
      <c r="J222" s="361"/>
      <c r="K222" s="49">
        <f t="shared" si="31"/>
        <v>0</v>
      </c>
      <c r="L222" s="508">
        <f t="shared" si="32"/>
        <v>0</v>
      </c>
      <c r="M222" s="509" t="str">
        <f t="shared" si="35"/>
        <v xml:space="preserve"> </v>
      </c>
      <c r="N222" s="355">
        <f t="shared" si="36"/>
        <v>0</v>
      </c>
      <c r="O222" s="144">
        <f t="shared" si="33"/>
        <v>0</v>
      </c>
      <c r="P222" s="144">
        <f t="shared" si="37"/>
        <v>0</v>
      </c>
      <c r="Q222" s="563">
        <f t="shared" si="34"/>
        <v>0</v>
      </c>
      <c r="R222" s="10"/>
      <c r="V222" s="49">
        <f t="shared" si="38"/>
        <v>0</v>
      </c>
    </row>
    <row r="223" spans="1:22" x14ac:dyDescent="0.2">
      <c r="A223" s="94">
        <f t="shared" si="39"/>
        <v>210</v>
      </c>
      <c r="B223" s="437">
        <f t="shared" si="30"/>
        <v>0</v>
      </c>
      <c r="C223" s="438"/>
      <c r="D223" s="181"/>
      <c r="E223" s="181"/>
      <c r="F223" s="4"/>
      <c r="G223" s="60"/>
      <c r="H223" s="83"/>
      <c r="I223" s="10"/>
      <c r="J223" s="361"/>
      <c r="K223" s="49">
        <f t="shared" si="31"/>
        <v>0</v>
      </c>
      <c r="L223" s="508">
        <f t="shared" si="32"/>
        <v>0</v>
      </c>
      <c r="M223" s="509" t="str">
        <f t="shared" si="35"/>
        <v xml:space="preserve"> </v>
      </c>
      <c r="N223" s="355">
        <f t="shared" si="36"/>
        <v>0</v>
      </c>
      <c r="O223" s="144">
        <f t="shared" si="33"/>
        <v>0</v>
      </c>
      <c r="P223" s="144">
        <f t="shared" si="37"/>
        <v>0</v>
      </c>
      <c r="Q223" s="563">
        <f t="shared" si="34"/>
        <v>0</v>
      </c>
      <c r="R223" s="10"/>
      <c r="V223" s="49">
        <f t="shared" si="38"/>
        <v>0</v>
      </c>
    </row>
    <row r="224" spans="1:22" x14ac:dyDescent="0.2">
      <c r="A224" s="94">
        <f t="shared" si="39"/>
        <v>211</v>
      </c>
      <c r="B224" s="437">
        <f t="shared" si="30"/>
        <v>0</v>
      </c>
      <c r="C224" s="438"/>
      <c r="D224" s="181"/>
      <c r="E224" s="181"/>
      <c r="F224" s="4"/>
      <c r="G224" s="60"/>
      <c r="H224" s="83"/>
      <c r="I224" s="10"/>
      <c r="J224" s="361"/>
      <c r="K224" s="49">
        <f t="shared" si="31"/>
        <v>0</v>
      </c>
      <c r="L224" s="508">
        <f t="shared" si="32"/>
        <v>0</v>
      </c>
      <c r="M224" s="509" t="str">
        <f t="shared" si="35"/>
        <v xml:space="preserve"> </v>
      </c>
      <c r="N224" s="355">
        <f t="shared" si="36"/>
        <v>0</v>
      </c>
      <c r="O224" s="144">
        <f t="shared" si="33"/>
        <v>0</v>
      </c>
      <c r="P224" s="144">
        <f t="shared" si="37"/>
        <v>0</v>
      </c>
      <c r="Q224" s="563">
        <f t="shared" si="34"/>
        <v>0</v>
      </c>
      <c r="R224" s="10"/>
      <c r="V224" s="49">
        <f t="shared" si="38"/>
        <v>0</v>
      </c>
    </row>
    <row r="225" spans="1:22" x14ac:dyDescent="0.2">
      <c r="A225" s="94">
        <f t="shared" si="39"/>
        <v>212</v>
      </c>
      <c r="B225" s="437">
        <f t="shared" si="30"/>
        <v>0</v>
      </c>
      <c r="C225" s="438"/>
      <c r="D225" s="181"/>
      <c r="E225" s="181"/>
      <c r="F225" s="4"/>
      <c r="G225" s="60"/>
      <c r="H225" s="83"/>
      <c r="I225" s="10"/>
      <c r="J225" s="361"/>
      <c r="K225" s="49">
        <f t="shared" si="31"/>
        <v>0</v>
      </c>
      <c r="L225" s="508">
        <f t="shared" si="32"/>
        <v>0</v>
      </c>
      <c r="M225" s="509" t="str">
        <f t="shared" si="35"/>
        <v xml:space="preserve"> </v>
      </c>
      <c r="N225" s="355">
        <f t="shared" si="36"/>
        <v>0</v>
      </c>
      <c r="O225" s="144">
        <f t="shared" si="33"/>
        <v>0</v>
      </c>
      <c r="P225" s="144">
        <f t="shared" si="37"/>
        <v>0</v>
      </c>
      <c r="Q225" s="563">
        <f t="shared" si="34"/>
        <v>0</v>
      </c>
      <c r="R225" s="10"/>
      <c r="V225" s="49">
        <f t="shared" si="38"/>
        <v>0</v>
      </c>
    </row>
    <row r="226" spans="1:22" x14ac:dyDescent="0.2">
      <c r="A226" s="94">
        <f t="shared" si="39"/>
        <v>213</v>
      </c>
      <c r="B226" s="437">
        <f t="shared" si="30"/>
        <v>0</v>
      </c>
      <c r="C226" s="438"/>
      <c r="D226" s="181"/>
      <c r="E226" s="181"/>
      <c r="F226" s="4"/>
      <c r="G226" s="60"/>
      <c r="H226" s="83"/>
      <c r="I226" s="10"/>
      <c r="J226" s="361"/>
      <c r="K226" s="49">
        <f t="shared" si="31"/>
        <v>0</v>
      </c>
      <c r="L226" s="508">
        <f t="shared" si="32"/>
        <v>0</v>
      </c>
      <c r="M226" s="509" t="str">
        <f t="shared" si="35"/>
        <v xml:space="preserve"> </v>
      </c>
      <c r="N226" s="355">
        <f t="shared" si="36"/>
        <v>0</v>
      </c>
      <c r="O226" s="144">
        <f t="shared" si="33"/>
        <v>0</v>
      </c>
      <c r="P226" s="144">
        <f t="shared" si="37"/>
        <v>0</v>
      </c>
      <c r="Q226" s="563">
        <f t="shared" si="34"/>
        <v>0</v>
      </c>
      <c r="R226" s="10"/>
      <c r="V226" s="49">
        <f t="shared" si="38"/>
        <v>0</v>
      </c>
    </row>
    <row r="227" spans="1:22" x14ac:dyDescent="0.2">
      <c r="A227" s="94">
        <f t="shared" si="39"/>
        <v>214</v>
      </c>
      <c r="B227" s="437">
        <f t="shared" si="30"/>
        <v>0</v>
      </c>
      <c r="C227" s="438"/>
      <c r="D227" s="181"/>
      <c r="E227" s="181"/>
      <c r="F227" s="4"/>
      <c r="G227" s="60"/>
      <c r="H227" s="83"/>
      <c r="I227" s="10"/>
      <c r="J227" s="361"/>
      <c r="K227" s="49">
        <f t="shared" si="31"/>
        <v>0</v>
      </c>
      <c r="L227" s="508">
        <f t="shared" si="32"/>
        <v>0</v>
      </c>
      <c r="M227" s="509" t="str">
        <f t="shared" si="35"/>
        <v xml:space="preserve"> </v>
      </c>
      <c r="N227" s="355">
        <f t="shared" si="36"/>
        <v>0</v>
      </c>
      <c r="O227" s="144">
        <f t="shared" si="33"/>
        <v>0</v>
      </c>
      <c r="P227" s="144">
        <f t="shared" si="37"/>
        <v>0</v>
      </c>
      <c r="Q227" s="563">
        <f t="shared" si="34"/>
        <v>0</v>
      </c>
      <c r="R227" s="10"/>
      <c r="V227" s="49">
        <f t="shared" si="38"/>
        <v>0</v>
      </c>
    </row>
    <row r="228" spans="1:22" x14ac:dyDescent="0.2">
      <c r="A228" s="94">
        <f t="shared" si="39"/>
        <v>215</v>
      </c>
      <c r="B228" s="437">
        <f t="shared" si="30"/>
        <v>0</v>
      </c>
      <c r="C228" s="438"/>
      <c r="D228" s="181"/>
      <c r="E228" s="181"/>
      <c r="F228" s="4"/>
      <c r="G228" s="60"/>
      <c r="H228" s="83"/>
      <c r="I228" s="10"/>
      <c r="J228" s="361"/>
      <c r="K228" s="49">
        <f t="shared" si="31"/>
        <v>0</v>
      </c>
      <c r="L228" s="508">
        <f t="shared" si="32"/>
        <v>0</v>
      </c>
      <c r="M228" s="509" t="str">
        <f t="shared" si="35"/>
        <v xml:space="preserve"> </v>
      </c>
      <c r="N228" s="355">
        <f t="shared" si="36"/>
        <v>0</v>
      </c>
      <c r="O228" s="144">
        <f t="shared" si="33"/>
        <v>0</v>
      </c>
      <c r="P228" s="144">
        <f t="shared" si="37"/>
        <v>0</v>
      </c>
      <c r="Q228" s="563">
        <f t="shared" si="34"/>
        <v>0</v>
      </c>
      <c r="R228" s="10"/>
      <c r="V228" s="49">
        <f t="shared" si="38"/>
        <v>0</v>
      </c>
    </row>
    <row r="229" spans="1:22" x14ac:dyDescent="0.2">
      <c r="A229" s="94">
        <f t="shared" si="39"/>
        <v>216</v>
      </c>
      <c r="B229" s="437">
        <f t="shared" si="30"/>
        <v>0</v>
      </c>
      <c r="C229" s="438"/>
      <c r="D229" s="181"/>
      <c r="E229" s="181"/>
      <c r="F229" s="4"/>
      <c r="G229" s="60"/>
      <c r="H229" s="83"/>
      <c r="I229" s="10"/>
      <c r="J229" s="361"/>
      <c r="K229" s="49">
        <f t="shared" si="31"/>
        <v>0</v>
      </c>
      <c r="L229" s="508">
        <f t="shared" si="32"/>
        <v>0</v>
      </c>
      <c r="M229" s="509" t="str">
        <f t="shared" si="35"/>
        <v xml:space="preserve"> </v>
      </c>
      <c r="N229" s="355">
        <f t="shared" si="36"/>
        <v>0</v>
      </c>
      <c r="O229" s="144">
        <f t="shared" si="33"/>
        <v>0</v>
      </c>
      <c r="P229" s="144">
        <f t="shared" si="37"/>
        <v>0</v>
      </c>
      <c r="Q229" s="563">
        <f t="shared" si="34"/>
        <v>0</v>
      </c>
      <c r="R229" s="10"/>
      <c r="V229" s="49">
        <f t="shared" si="38"/>
        <v>0</v>
      </c>
    </row>
    <row r="230" spans="1:22" x14ac:dyDescent="0.2">
      <c r="A230" s="94">
        <f t="shared" si="39"/>
        <v>217</v>
      </c>
      <c r="B230" s="437">
        <f t="shared" si="30"/>
        <v>0</v>
      </c>
      <c r="C230" s="438"/>
      <c r="D230" s="181"/>
      <c r="E230" s="181"/>
      <c r="F230" s="4"/>
      <c r="G230" s="60"/>
      <c r="H230" s="83"/>
      <c r="I230" s="10"/>
      <c r="J230" s="361"/>
      <c r="K230" s="49">
        <f t="shared" si="31"/>
        <v>0</v>
      </c>
      <c r="L230" s="508">
        <f t="shared" si="32"/>
        <v>0</v>
      </c>
      <c r="M230" s="509" t="str">
        <f t="shared" si="35"/>
        <v xml:space="preserve"> </v>
      </c>
      <c r="N230" s="355">
        <f t="shared" si="36"/>
        <v>0</v>
      </c>
      <c r="O230" s="144">
        <f t="shared" si="33"/>
        <v>0</v>
      </c>
      <c r="P230" s="144">
        <f t="shared" si="37"/>
        <v>0</v>
      </c>
      <c r="Q230" s="563">
        <f t="shared" si="34"/>
        <v>0</v>
      </c>
      <c r="R230" s="10"/>
      <c r="V230" s="49">
        <f t="shared" si="38"/>
        <v>0</v>
      </c>
    </row>
    <row r="231" spans="1:22" x14ac:dyDescent="0.2">
      <c r="A231" s="94">
        <f t="shared" si="39"/>
        <v>218</v>
      </c>
      <c r="B231" s="437">
        <f t="shared" si="30"/>
        <v>0</v>
      </c>
      <c r="C231" s="438"/>
      <c r="D231" s="181"/>
      <c r="E231" s="181"/>
      <c r="F231" s="4"/>
      <c r="G231" s="60"/>
      <c r="H231" s="83"/>
      <c r="I231" s="10"/>
      <c r="J231" s="361"/>
      <c r="K231" s="49">
        <f t="shared" si="31"/>
        <v>0</v>
      </c>
      <c r="L231" s="508">
        <f t="shared" si="32"/>
        <v>0</v>
      </c>
      <c r="M231" s="509" t="str">
        <f t="shared" si="35"/>
        <v xml:space="preserve"> </v>
      </c>
      <c r="N231" s="355">
        <f t="shared" si="36"/>
        <v>0</v>
      </c>
      <c r="O231" s="144">
        <f t="shared" si="33"/>
        <v>0</v>
      </c>
      <c r="P231" s="144">
        <f t="shared" si="37"/>
        <v>0</v>
      </c>
      <c r="Q231" s="563">
        <f t="shared" si="34"/>
        <v>0</v>
      </c>
      <c r="R231" s="10"/>
      <c r="V231" s="49">
        <f t="shared" si="38"/>
        <v>0</v>
      </c>
    </row>
    <row r="232" spans="1:22" x14ac:dyDescent="0.2">
      <c r="A232" s="94">
        <f t="shared" si="39"/>
        <v>219</v>
      </c>
      <c r="B232" s="437">
        <f t="shared" si="30"/>
        <v>0</v>
      </c>
      <c r="C232" s="438"/>
      <c r="D232" s="181"/>
      <c r="E232" s="181"/>
      <c r="F232" s="4"/>
      <c r="G232" s="60"/>
      <c r="H232" s="83"/>
      <c r="I232" s="10"/>
      <c r="J232" s="361"/>
      <c r="K232" s="49">
        <f t="shared" si="31"/>
        <v>0</v>
      </c>
      <c r="L232" s="508">
        <f t="shared" si="32"/>
        <v>0</v>
      </c>
      <c r="M232" s="509" t="str">
        <f t="shared" si="35"/>
        <v xml:space="preserve"> </v>
      </c>
      <c r="N232" s="355">
        <f t="shared" si="36"/>
        <v>0</v>
      </c>
      <c r="O232" s="144">
        <f t="shared" si="33"/>
        <v>0</v>
      </c>
      <c r="P232" s="144">
        <f t="shared" si="37"/>
        <v>0</v>
      </c>
      <c r="Q232" s="563">
        <f t="shared" si="34"/>
        <v>0</v>
      </c>
      <c r="R232" s="10"/>
      <c r="V232" s="49">
        <f t="shared" si="38"/>
        <v>0</v>
      </c>
    </row>
    <row r="233" spans="1:22" x14ac:dyDescent="0.2">
      <c r="A233" s="94">
        <f t="shared" si="39"/>
        <v>220</v>
      </c>
      <c r="B233" s="437">
        <f t="shared" si="30"/>
        <v>0</v>
      </c>
      <c r="C233" s="438"/>
      <c r="D233" s="181"/>
      <c r="E233" s="181"/>
      <c r="F233" s="4"/>
      <c r="G233" s="60"/>
      <c r="H233" s="83"/>
      <c r="I233" s="10"/>
      <c r="J233" s="361"/>
      <c r="K233" s="49">
        <f t="shared" si="31"/>
        <v>0</v>
      </c>
      <c r="L233" s="508">
        <f t="shared" si="32"/>
        <v>0</v>
      </c>
      <c r="M233" s="509" t="str">
        <f t="shared" si="35"/>
        <v xml:space="preserve"> </v>
      </c>
      <c r="N233" s="355">
        <f t="shared" si="36"/>
        <v>0</v>
      </c>
      <c r="O233" s="144">
        <f t="shared" si="33"/>
        <v>0</v>
      </c>
      <c r="P233" s="144">
        <f t="shared" si="37"/>
        <v>0</v>
      </c>
      <c r="Q233" s="563">
        <f t="shared" si="34"/>
        <v>0</v>
      </c>
      <c r="R233" s="10"/>
      <c r="V233" s="49">
        <f t="shared" si="38"/>
        <v>0</v>
      </c>
    </row>
    <row r="234" spans="1:22" x14ac:dyDescent="0.2">
      <c r="A234" s="94">
        <f t="shared" si="39"/>
        <v>221</v>
      </c>
      <c r="B234" s="437">
        <f t="shared" si="30"/>
        <v>0</v>
      </c>
      <c r="C234" s="438"/>
      <c r="D234" s="181"/>
      <c r="E234" s="181"/>
      <c r="F234" s="4"/>
      <c r="G234" s="60"/>
      <c r="H234" s="83"/>
      <c r="I234" s="10"/>
      <c r="J234" s="361"/>
      <c r="K234" s="49">
        <f t="shared" si="31"/>
        <v>0</v>
      </c>
      <c r="L234" s="508">
        <f t="shared" si="32"/>
        <v>0</v>
      </c>
      <c r="M234" s="509" t="str">
        <f t="shared" si="35"/>
        <v xml:space="preserve"> </v>
      </c>
      <c r="N234" s="355">
        <f t="shared" si="36"/>
        <v>0</v>
      </c>
      <c r="O234" s="144">
        <f t="shared" si="33"/>
        <v>0</v>
      </c>
      <c r="P234" s="144">
        <f t="shared" si="37"/>
        <v>0</v>
      </c>
      <c r="Q234" s="563">
        <f t="shared" si="34"/>
        <v>0</v>
      </c>
      <c r="R234" s="10"/>
      <c r="V234" s="49">
        <f t="shared" si="38"/>
        <v>0</v>
      </c>
    </row>
    <row r="235" spans="1:22" x14ac:dyDescent="0.2">
      <c r="A235" s="94">
        <f t="shared" si="39"/>
        <v>222</v>
      </c>
      <c r="B235" s="437">
        <f t="shared" si="30"/>
        <v>0</v>
      </c>
      <c r="C235" s="438"/>
      <c r="D235" s="181"/>
      <c r="E235" s="181"/>
      <c r="F235" s="4"/>
      <c r="G235" s="60"/>
      <c r="H235" s="83"/>
      <c r="I235" s="10"/>
      <c r="J235" s="361"/>
      <c r="K235" s="49">
        <f t="shared" si="31"/>
        <v>0</v>
      </c>
      <c r="L235" s="508">
        <f t="shared" si="32"/>
        <v>0</v>
      </c>
      <c r="M235" s="509" t="str">
        <f t="shared" si="35"/>
        <v xml:space="preserve"> </v>
      </c>
      <c r="N235" s="355">
        <f t="shared" si="36"/>
        <v>0</v>
      </c>
      <c r="O235" s="144">
        <f t="shared" si="33"/>
        <v>0</v>
      </c>
      <c r="P235" s="144">
        <f t="shared" si="37"/>
        <v>0</v>
      </c>
      <c r="Q235" s="563">
        <f t="shared" si="34"/>
        <v>0</v>
      </c>
      <c r="R235" s="10"/>
      <c r="V235" s="49">
        <f t="shared" si="38"/>
        <v>0</v>
      </c>
    </row>
    <row r="236" spans="1:22" x14ac:dyDescent="0.2">
      <c r="A236" s="94">
        <f t="shared" si="39"/>
        <v>223</v>
      </c>
      <c r="B236" s="437">
        <f t="shared" si="30"/>
        <v>0</v>
      </c>
      <c r="C236" s="438"/>
      <c r="D236" s="181"/>
      <c r="E236" s="181"/>
      <c r="F236" s="4"/>
      <c r="G236" s="60"/>
      <c r="H236" s="83"/>
      <c r="I236" s="10"/>
      <c r="J236" s="361"/>
      <c r="K236" s="49">
        <f t="shared" si="31"/>
        <v>0</v>
      </c>
      <c r="L236" s="508">
        <f t="shared" si="32"/>
        <v>0</v>
      </c>
      <c r="M236" s="509" t="str">
        <f t="shared" si="35"/>
        <v xml:space="preserve"> </v>
      </c>
      <c r="N236" s="355">
        <f t="shared" si="36"/>
        <v>0</v>
      </c>
      <c r="O236" s="144">
        <f t="shared" si="33"/>
        <v>0</v>
      </c>
      <c r="P236" s="144">
        <f t="shared" si="37"/>
        <v>0</v>
      </c>
      <c r="Q236" s="563">
        <f t="shared" si="34"/>
        <v>0</v>
      </c>
      <c r="R236" s="10"/>
      <c r="V236" s="49">
        <f t="shared" si="38"/>
        <v>0</v>
      </c>
    </row>
    <row r="237" spans="1:22" x14ac:dyDescent="0.2">
      <c r="A237" s="94">
        <f t="shared" si="39"/>
        <v>224</v>
      </c>
      <c r="B237" s="437">
        <f t="shared" si="30"/>
        <v>0</v>
      </c>
      <c r="C237" s="438"/>
      <c r="D237" s="181"/>
      <c r="E237" s="181"/>
      <c r="F237" s="4"/>
      <c r="G237" s="60"/>
      <c r="H237" s="83"/>
      <c r="I237" s="10"/>
      <c r="J237" s="361"/>
      <c r="K237" s="49">
        <f t="shared" si="31"/>
        <v>0</v>
      </c>
      <c r="L237" s="508">
        <f t="shared" si="32"/>
        <v>0</v>
      </c>
      <c r="M237" s="509" t="str">
        <f t="shared" si="35"/>
        <v xml:space="preserve"> </v>
      </c>
      <c r="N237" s="355">
        <f t="shared" si="36"/>
        <v>0</v>
      </c>
      <c r="O237" s="144">
        <f t="shared" si="33"/>
        <v>0</v>
      </c>
      <c r="P237" s="144">
        <f t="shared" si="37"/>
        <v>0</v>
      </c>
      <c r="Q237" s="563">
        <f t="shared" si="34"/>
        <v>0</v>
      </c>
      <c r="R237" s="10"/>
      <c r="V237" s="49">
        <f t="shared" si="38"/>
        <v>0</v>
      </c>
    </row>
    <row r="238" spans="1:22" x14ac:dyDescent="0.2">
      <c r="A238" s="94">
        <f t="shared" si="39"/>
        <v>225</v>
      </c>
      <c r="B238" s="437">
        <f t="shared" si="30"/>
        <v>0</v>
      </c>
      <c r="C238" s="438"/>
      <c r="D238" s="181"/>
      <c r="E238" s="181"/>
      <c r="F238" s="4"/>
      <c r="G238" s="60"/>
      <c r="H238" s="83"/>
      <c r="I238" s="10"/>
      <c r="J238" s="361"/>
      <c r="K238" s="49">
        <f t="shared" si="31"/>
        <v>0</v>
      </c>
      <c r="L238" s="508">
        <f t="shared" si="32"/>
        <v>0</v>
      </c>
      <c r="M238" s="509" t="str">
        <f t="shared" si="35"/>
        <v xml:space="preserve"> </v>
      </c>
      <c r="N238" s="355">
        <f t="shared" si="36"/>
        <v>0</v>
      </c>
      <c r="O238" s="144">
        <f t="shared" si="33"/>
        <v>0</v>
      </c>
      <c r="P238" s="144">
        <f t="shared" si="37"/>
        <v>0</v>
      </c>
      <c r="Q238" s="563">
        <f t="shared" si="34"/>
        <v>0</v>
      </c>
      <c r="R238" s="10"/>
      <c r="V238" s="49">
        <f t="shared" si="38"/>
        <v>0</v>
      </c>
    </row>
    <row r="239" spans="1:22" x14ac:dyDescent="0.2">
      <c r="A239" s="94">
        <f t="shared" si="39"/>
        <v>226</v>
      </c>
      <c r="B239" s="437">
        <f t="shared" si="30"/>
        <v>0</v>
      </c>
      <c r="C239" s="438"/>
      <c r="D239" s="181"/>
      <c r="E239" s="181"/>
      <c r="F239" s="4"/>
      <c r="G239" s="60"/>
      <c r="H239" s="83"/>
      <c r="I239" s="10"/>
      <c r="J239" s="361"/>
      <c r="K239" s="49">
        <f t="shared" si="31"/>
        <v>0</v>
      </c>
      <c r="L239" s="508">
        <f t="shared" si="32"/>
        <v>0</v>
      </c>
      <c r="M239" s="509" t="str">
        <f t="shared" si="35"/>
        <v xml:space="preserve"> </v>
      </c>
      <c r="N239" s="355">
        <f t="shared" si="36"/>
        <v>0</v>
      </c>
      <c r="O239" s="144">
        <f t="shared" si="33"/>
        <v>0</v>
      </c>
      <c r="P239" s="144">
        <f t="shared" si="37"/>
        <v>0</v>
      </c>
      <c r="Q239" s="563">
        <f t="shared" si="34"/>
        <v>0</v>
      </c>
      <c r="R239" s="10"/>
      <c r="V239" s="49">
        <f t="shared" si="38"/>
        <v>0</v>
      </c>
    </row>
    <row r="240" spans="1:22" x14ac:dyDescent="0.2">
      <c r="A240" s="94">
        <f t="shared" si="39"/>
        <v>227</v>
      </c>
      <c r="B240" s="437">
        <f t="shared" si="30"/>
        <v>0</v>
      </c>
      <c r="C240" s="438"/>
      <c r="D240" s="181"/>
      <c r="E240" s="181"/>
      <c r="F240" s="4"/>
      <c r="G240" s="60"/>
      <c r="H240" s="83"/>
      <c r="I240" s="10"/>
      <c r="J240" s="361"/>
      <c r="K240" s="49">
        <f t="shared" si="31"/>
        <v>0</v>
      </c>
      <c r="L240" s="508">
        <f t="shared" si="32"/>
        <v>0</v>
      </c>
      <c r="M240" s="509" t="str">
        <f t="shared" si="35"/>
        <v xml:space="preserve"> </v>
      </c>
      <c r="N240" s="355">
        <f t="shared" si="36"/>
        <v>0</v>
      </c>
      <c r="O240" s="144">
        <f t="shared" si="33"/>
        <v>0</v>
      </c>
      <c r="P240" s="144">
        <f t="shared" si="37"/>
        <v>0</v>
      </c>
      <c r="Q240" s="563">
        <f t="shared" si="34"/>
        <v>0</v>
      </c>
      <c r="R240" s="10"/>
      <c r="V240" s="49">
        <f t="shared" si="38"/>
        <v>0</v>
      </c>
    </row>
    <row r="241" spans="1:22" x14ac:dyDescent="0.2">
      <c r="A241" s="94">
        <f t="shared" si="39"/>
        <v>228</v>
      </c>
      <c r="B241" s="437">
        <f t="shared" si="30"/>
        <v>0</v>
      </c>
      <c r="C241" s="438"/>
      <c r="D241" s="181"/>
      <c r="E241" s="181"/>
      <c r="F241" s="4"/>
      <c r="G241" s="60"/>
      <c r="H241" s="83"/>
      <c r="I241" s="10"/>
      <c r="J241" s="361"/>
      <c r="K241" s="49">
        <f t="shared" si="31"/>
        <v>0</v>
      </c>
      <c r="L241" s="508">
        <f t="shared" si="32"/>
        <v>0</v>
      </c>
      <c r="M241" s="509" t="str">
        <f t="shared" si="35"/>
        <v xml:space="preserve"> </v>
      </c>
      <c r="N241" s="355">
        <f t="shared" si="36"/>
        <v>0</v>
      </c>
      <c r="O241" s="144">
        <f t="shared" si="33"/>
        <v>0</v>
      </c>
      <c r="P241" s="144">
        <f t="shared" si="37"/>
        <v>0</v>
      </c>
      <c r="Q241" s="563">
        <f t="shared" si="34"/>
        <v>0</v>
      </c>
      <c r="R241" s="10"/>
      <c r="V241" s="49">
        <f t="shared" si="38"/>
        <v>0</v>
      </c>
    </row>
    <row r="242" spans="1:22" x14ac:dyDescent="0.2">
      <c r="A242" s="94">
        <f t="shared" si="39"/>
        <v>229</v>
      </c>
      <c r="B242" s="437">
        <f t="shared" si="30"/>
        <v>0</v>
      </c>
      <c r="C242" s="438"/>
      <c r="D242" s="181"/>
      <c r="E242" s="181"/>
      <c r="F242" s="4"/>
      <c r="G242" s="60"/>
      <c r="H242" s="83"/>
      <c r="I242" s="10"/>
      <c r="J242" s="361"/>
      <c r="K242" s="49">
        <f t="shared" si="31"/>
        <v>0</v>
      </c>
      <c r="L242" s="508">
        <f t="shared" si="32"/>
        <v>0</v>
      </c>
      <c r="M242" s="509" t="str">
        <f t="shared" si="35"/>
        <v xml:space="preserve"> </v>
      </c>
      <c r="N242" s="355">
        <f t="shared" si="36"/>
        <v>0</v>
      </c>
      <c r="O242" s="144">
        <f t="shared" si="33"/>
        <v>0</v>
      </c>
      <c r="P242" s="144">
        <f t="shared" si="37"/>
        <v>0</v>
      </c>
      <c r="Q242" s="563">
        <f t="shared" si="34"/>
        <v>0</v>
      </c>
      <c r="R242" s="10"/>
      <c r="V242" s="49">
        <f t="shared" si="38"/>
        <v>0</v>
      </c>
    </row>
    <row r="243" spans="1:22" x14ac:dyDescent="0.2">
      <c r="A243" s="94">
        <f t="shared" si="39"/>
        <v>230</v>
      </c>
      <c r="B243" s="437">
        <f t="shared" si="30"/>
        <v>0</v>
      </c>
      <c r="C243" s="438"/>
      <c r="D243" s="181"/>
      <c r="E243" s="181"/>
      <c r="F243" s="4"/>
      <c r="G243" s="60"/>
      <c r="H243" s="83"/>
      <c r="I243" s="10"/>
      <c r="J243" s="361"/>
      <c r="K243" s="49">
        <f t="shared" si="31"/>
        <v>0</v>
      </c>
      <c r="L243" s="508">
        <f t="shared" si="32"/>
        <v>0</v>
      </c>
      <c r="M243" s="509" t="str">
        <f t="shared" si="35"/>
        <v xml:space="preserve"> </v>
      </c>
      <c r="N243" s="355">
        <f t="shared" si="36"/>
        <v>0</v>
      </c>
      <c r="O243" s="144">
        <f t="shared" si="33"/>
        <v>0</v>
      </c>
      <c r="P243" s="144">
        <f t="shared" si="37"/>
        <v>0</v>
      </c>
      <c r="Q243" s="563">
        <f t="shared" si="34"/>
        <v>0</v>
      </c>
      <c r="R243" s="10"/>
      <c r="V243" s="49">
        <f t="shared" si="38"/>
        <v>0</v>
      </c>
    </row>
    <row r="244" spans="1:22" x14ac:dyDescent="0.2">
      <c r="A244" s="94">
        <f t="shared" si="39"/>
        <v>231</v>
      </c>
      <c r="B244" s="437">
        <f t="shared" si="30"/>
        <v>0</v>
      </c>
      <c r="C244" s="438"/>
      <c r="D244" s="181"/>
      <c r="E244" s="181"/>
      <c r="F244" s="4"/>
      <c r="G244" s="60"/>
      <c r="H244" s="83"/>
      <c r="I244" s="10"/>
      <c r="J244" s="361"/>
      <c r="K244" s="49">
        <f t="shared" si="31"/>
        <v>0</v>
      </c>
      <c r="L244" s="508">
        <f t="shared" si="32"/>
        <v>0</v>
      </c>
      <c r="M244" s="509" t="str">
        <f t="shared" si="35"/>
        <v xml:space="preserve"> </v>
      </c>
      <c r="N244" s="355">
        <f t="shared" si="36"/>
        <v>0</v>
      </c>
      <c r="O244" s="144">
        <f t="shared" si="33"/>
        <v>0</v>
      </c>
      <c r="P244" s="144">
        <f t="shared" si="37"/>
        <v>0</v>
      </c>
      <c r="Q244" s="563">
        <f t="shared" si="34"/>
        <v>0</v>
      </c>
      <c r="R244" s="10"/>
      <c r="V244" s="49">
        <f t="shared" si="38"/>
        <v>0</v>
      </c>
    </row>
    <row r="245" spans="1:22" x14ac:dyDescent="0.2">
      <c r="A245" s="94">
        <f t="shared" si="39"/>
        <v>232</v>
      </c>
      <c r="B245" s="437">
        <f t="shared" si="30"/>
        <v>0</v>
      </c>
      <c r="C245" s="438"/>
      <c r="D245" s="181"/>
      <c r="E245" s="181"/>
      <c r="F245" s="4"/>
      <c r="G245" s="60"/>
      <c r="H245" s="83"/>
      <c r="I245" s="10"/>
      <c r="J245" s="361"/>
      <c r="K245" s="49">
        <f t="shared" si="31"/>
        <v>0</v>
      </c>
      <c r="L245" s="508">
        <f t="shared" si="32"/>
        <v>0</v>
      </c>
      <c r="M245" s="509" t="str">
        <f t="shared" si="35"/>
        <v xml:space="preserve"> </v>
      </c>
      <c r="N245" s="355">
        <f t="shared" si="36"/>
        <v>0</v>
      </c>
      <c r="O245" s="144">
        <f t="shared" si="33"/>
        <v>0</v>
      </c>
      <c r="P245" s="144">
        <f t="shared" si="37"/>
        <v>0</v>
      </c>
      <c r="Q245" s="563">
        <f t="shared" si="34"/>
        <v>0</v>
      </c>
      <c r="R245" s="10"/>
      <c r="V245" s="49">
        <f t="shared" si="38"/>
        <v>0</v>
      </c>
    </row>
    <row r="246" spans="1:22" x14ac:dyDescent="0.2">
      <c r="A246" s="94">
        <f t="shared" si="39"/>
        <v>233</v>
      </c>
      <c r="B246" s="437">
        <f t="shared" si="30"/>
        <v>0</v>
      </c>
      <c r="C246" s="438"/>
      <c r="D246" s="181"/>
      <c r="E246" s="181"/>
      <c r="F246" s="4"/>
      <c r="G246" s="60"/>
      <c r="H246" s="83"/>
      <c r="I246" s="10"/>
      <c r="J246" s="361"/>
      <c r="K246" s="49">
        <f t="shared" si="31"/>
        <v>0</v>
      </c>
      <c r="L246" s="508">
        <f t="shared" si="32"/>
        <v>0</v>
      </c>
      <c r="M246" s="509" t="str">
        <f t="shared" si="35"/>
        <v xml:space="preserve"> </v>
      </c>
      <c r="N246" s="355">
        <f t="shared" si="36"/>
        <v>0</v>
      </c>
      <c r="O246" s="144">
        <f t="shared" si="33"/>
        <v>0</v>
      </c>
      <c r="P246" s="144">
        <f t="shared" si="37"/>
        <v>0</v>
      </c>
      <c r="Q246" s="563">
        <f t="shared" si="34"/>
        <v>0</v>
      </c>
      <c r="R246" s="10"/>
      <c r="V246" s="49">
        <f t="shared" si="38"/>
        <v>0</v>
      </c>
    </row>
    <row r="247" spans="1:22" x14ac:dyDescent="0.2">
      <c r="A247" s="94">
        <f t="shared" si="39"/>
        <v>234</v>
      </c>
      <c r="B247" s="437">
        <f t="shared" si="30"/>
        <v>0</v>
      </c>
      <c r="C247" s="438"/>
      <c r="D247" s="181"/>
      <c r="E247" s="181"/>
      <c r="F247" s="4"/>
      <c r="G247" s="60"/>
      <c r="H247" s="83"/>
      <c r="I247" s="10"/>
      <c r="J247" s="361"/>
      <c r="K247" s="49">
        <f t="shared" si="31"/>
        <v>0</v>
      </c>
      <c r="L247" s="508">
        <f t="shared" si="32"/>
        <v>0</v>
      </c>
      <c r="M247" s="509" t="str">
        <f t="shared" si="35"/>
        <v xml:space="preserve"> </v>
      </c>
      <c r="N247" s="355">
        <f t="shared" si="36"/>
        <v>0</v>
      </c>
      <c r="O247" s="144">
        <f t="shared" si="33"/>
        <v>0</v>
      </c>
      <c r="P247" s="144">
        <f t="shared" si="37"/>
        <v>0</v>
      </c>
      <c r="Q247" s="563">
        <f t="shared" si="34"/>
        <v>0</v>
      </c>
      <c r="R247" s="10"/>
      <c r="V247" s="49">
        <f t="shared" si="38"/>
        <v>0</v>
      </c>
    </row>
    <row r="248" spans="1:22" x14ac:dyDescent="0.2">
      <c r="A248" s="94">
        <f t="shared" si="39"/>
        <v>235</v>
      </c>
      <c r="B248" s="437">
        <f t="shared" si="30"/>
        <v>0</v>
      </c>
      <c r="C248" s="438"/>
      <c r="D248" s="181"/>
      <c r="E248" s="181"/>
      <c r="F248" s="4"/>
      <c r="G248" s="60"/>
      <c r="H248" s="83"/>
      <c r="I248" s="10"/>
      <c r="J248" s="361"/>
      <c r="K248" s="49">
        <f t="shared" si="31"/>
        <v>0</v>
      </c>
      <c r="L248" s="508">
        <f t="shared" si="32"/>
        <v>0</v>
      </c>
      <c r="M248" s="509" t="str">
        <f t="shared" si="35"/>
        <v xml:space="preserve"> </v>
      </c>
      <c r="N248" s="355">
        <f t="shared" si="36"/>
        <v>0</v>
      </c>
      <c r="O248" s="144">
        <f t="shared" si="33"/>
        <v>0</v>
      </c>
      <c r="P248" s="144">
        <f t="shared" si="37"/>
        <v>0</v>
      </c>
      <c r="Q248" s="563">
        <f t="shared" si="34"/>
        <v>0</v>
      </c>
      <c r="R248" s="10"/>
      <c r="V248" s="49">
        <f t="shared" si="38"/>
        <v>0</v>
      </c>
    </row>
    <row r="249" spans="1:22" x14ac:dyDescent="0.2">
      <c r="A249" s="94">
        <f t="shared" si="39"/>
        <v>236</v>
      </c>
      <c r="B249" s="437">
        <f t="shared" si="30"/>
        <v>0</v>
      </c>
      <c r="C249" s="438"/>
      <c r="D249" s="181"/>
      <c r="E249" s="181"/>
      <c r="F249" s="4"/>
      <c r="G249" s="60"/>
      <c r="H249" s="83"/>
      <c r="I249" s="10"/>
      <c r="J249" s="361"/>
      <c r="K249" s="49">
        <f t="shared" si="31"/>
        <v>0</v>
      </c>
      <c r="L249" s="508">
        <f t="shared" si="32"/>
        <v>0</v>
      </c>
      <c r="M249" s="509" t="str">
        <f t="shared" si="35"/>
        <v xml:space="preserve"> </v>
      </c>
      <c r="N249" s="355">
        <f t="shared" si="36"/>
        <v>0</v>
      </c>
      <c r="O249" s="144">
        <f t="shared" si="33"/>
        <v>0</v>
      </c>
      <c r="P249" s="144">
        <f t="shared" si="37"/>
        <v>0</v>
      </c>
      <c r="Q249" s="563">
        <f t="shared" si="34"/>
        <v>0</v>
      </c>
      <c r="R249" s="10"/>
      <c r="V249" s="49">
        <f t="shared" si="38"/>
        <v>0</v>
      </c>
    </row>
    <row r="250" spans="1:22" x14ac:dyDescent="0.2">
      <c r="A250" s="94">
        <f t="shared" si="39"/>
        <v>237</v>
      </c>
      <c r="B250" s="437">
        <f t="shared" si="30"/>
        <v>0</v>
      </c>
      <c r="C250" s="438"/>
      <c r="D250" s="181"/>
      <c r="E250" s="181"/>
      <c r="F250" s="4"/>
      <c r="G250" s="60"/>
      <c r="H250" s="83"/>
      <c r="I250" s="10"/>
      <c r="J250" s="361"/>
      <c r="K250" s="49">
        <f t="shared" si="31"/>
        <v>0</v>
      </c>
      <c r="L250" s="508">
        <f t="shared" si="32"/>
        <v>0</v>
      </c>
      <c r="M250" s="509" t="str">
        <f t="shared" si="35"/>
        <v xml:space="preserve"> </v>
      </c>
      <c r="N250" s="355">
        <f t="shared" si="36"/>
        <v>0</v>
      </c>
      <c r="O250" s="144">
        <f t="shared" si="33"/>
        <v>0</v>
      </c>
      <c r="P250" s="144">
        <f t="shared" si="37"/>
        <v>0</v>
      </c>
      <c r="Q250" s="563">
        <f t="shared" si="34"/>
        <v>0</v>
      </c>
      <c r="R250" s="10"/>
      <c r="V250" s="49">
        <f t="shared" si="38"/>
        <v>0</v>
      </c>
    </row>
    <row r="251" spans="1:22" x14ac:dyDescent="0.2">
      <c r="A251" s="94">
        <f t="shared" si="39"/>
        <v>238</v>
      </c>
      <c r="B251" s="437">
        <f t="shared" si="30"/>
        <v>0</v>
      </c>
      <c r="C251" s="438"/>
      <c r="D251" s="181"/>
      <c r="E251" s="181"/>
      <c r="F251" s="4"/>
      <c r="G251" s="60"/>
      <c r="H251" s="83"/>
      <c r="I251" s="10"/>
      <c r="J251" s="361"/>
      <c r="K251" s="49">
        <f t="shared" si="31"/>
        <v>0</v>
      </c>
      <c r="L251" s="508">
        <f t="shared" si="32"/>
        <v>0</v>
      </c>
      <c r="M251" s="509" t="str">
        <f t="shared" si="35"/>
        <v xml:space="preserve"> </v>
      </c>
      <c r="N251" s="355">
        <f t="shared" si="36"/>
        <v>0</v>
      </c>
      <c r="O251" s="144">
        <f t="shared" si="33"/>
        <v>0</v>
      </c>
      <c r="P251" s="144">
        <f t="shared" si="37"/>
        <v>0</v>
      </c>
      <c r="Q251" s="563">
        <f t="shared" si="34"/>
        <v>0</v>
      </c>
      <c r="R251" s="10"/>
      <c r="V251" s="49">
        <f t="shared" si="38"/>
        <v>0</v>
      </c>
    </row>
    <row r="252" spans="1:22" x14ac:dyDescent="0.2">
      <c r="A252" s="94">
        <f t="shared" si="39"/>
        <v>239</v>
      </c>
      <c r="B252" s="437">
        <f t="shared" si="30"/>
        <v>0</v>
      </c>
      <c r="C252" s="438"/>
      <c r="D252" s="181"/>
      <c r="E252" s="181"/>
      <c r="F252" s="4"/>
      <c r="G252" s="60"/>
      <c r="H252" s="83"/>
      <c r="I252" s="10"/>
      <c r="J252" s="361"/>
      <c r="K252" s="49">
        <f t="shared" si="31"/>
        <v>0</v>
      </c>
      <c r="L252" s="508">
        <f t="shared" si="32"/>
        <v>0</v>
      </c>
      <c r="M252" s="509" t="str">
        <f t="shared" si="35"/>
        <v xml:space="preserve"> </v>
      </c>
      <c r="N252" s="355">
        <f t="shared" si="36"/>
        <v>0</v>
      </c>
      <c r="O252" s="144">
        <f t="shared" si="33"/>
        <v>0</v>
      </c>
      <c r="P252" s="144">
        <f t="shared" si="37"/>
        <v>0</v>
      </c>
      <c r="Q252" s="563">
        <f t="shared" si="34"/>
        <v>0</v>
      </c>
      <c r="R252" s="10"/>
      <c r="V252" s="49">
        <f t="shared" si="38"/>
        <v>0</v>
      </c>
    </row>
    <row r="253" spans="1:22" x14ac:dyDescent="0.2">
      <c r="A253" s="94">
        <f t="shared" si="39"/>
        <v>240</v>
      </c>
      <c r="B253" s="437">
        <f t="shared" si="30"/>
        <v>0</v>
      </c>
      <c r="C253" s="438"/>
      <c r="D253" s="181"/>
      <c r="E253" s="181"/>
      <c r="F253" s="4"/>
      <c r="G253" s="60"/>
      <c r="H253" s="83"/>
      <c r="I253" s="10"/>
      <c r="J253" s="361"/>
      <c r="K253" s="49">
        <f t="shared" si="31"/>
        <v>0</v>
      </c>
      <c r="L253" s="508">
        <f t="shared" si="32"/>
        <v>0</v>
      </c>
      <c r="M253" s="509" t="str">
        <f t="shared" si="35"/>
        <v xml:space="preserve"> </v>
      </c>
      <c r="N253" s="355">
        <f t="shared" si="36"/>
        <v>0</v>
      </c>
      <c r="O253" s="144">
        <f t="shared" si="33"/>
        <v>0</v>
      </c>
      <c r="P253" s="144">
        <f t="shared" si="37"/>
        <v>0</v>
      </c>
      <c r="Q253" s="563">
        <f t="shared" si="34"/>
        <v>0</v>
      </c>
      <c r="R253" s="10"/>
      <c r="V253" s="49">
        <f t="shared" si="38"/>
        <v>0</v>
      </c>
    </row>
    <row r="254" spans="1:22" x14ac:dyDescent="0.2">
      <c r="A254" s="94">
        <f t="shared" si="39"/>
        <v>241</v>
      </c>
      <c r="B254" s="437">
        <f t="shared" si="30"/>
        <v>0</v>
      </c>
      <c r="C254" s="438"/>
      <c r="D254" s="181"/>
      <c r="E254" s="181"/>
      <c r="F254" s="4"/>
      <c r="G254" s="60"/>
      <c r="H254" s="83"/>
      <c r="I254" s="10"/>
      <c r="J254" s="361"/>
      <c r="K254" s="49">
        <f t="shared" si="31"/>
        <v>0</v>
      </c>
      <c r="L254" s="508">
        <f t="shared" si="32"/>
        <v>0</v>
      </c>
      <c r="M254" s="509" t="str">
        <f t="shared" si="35"/>
        <v xml:space="preserve"> </v>
      </c>
      <c r="N254" s="355">
        <f t="shared" si="36"/>
        <v>0</v>
      </c>
      <c r="O254" s="144">
        <f t="shared" si="33"/>
        <v>0</v>
      </c>
      <c r="P254" s="144">
        <f t="shared" si="37"/>
        <v>0</v>
      </c>
      <c r="Q254" s="563">
        <f t="shared" si="34"/>
        <v>0</v>
      </c>
      <c r="R254" s="10"/>
      <c r="V254" s="49">
        <f t="shared" si="38"/>
        <v>0</v>
      </c>
    </row>
    <row r="255" spans="1:22" x14ac:dyDescent="0.2">
      <c r="A255" s="94">
        <f t="shared" si="39"/>
        <v>242</v>
      </c>
      <c r="B255" s="437">
        <f t="shared" si="30"/>
        <v>0</v>
      </c>
      <c r="C255" s="438"/>
      <c r="D255" s="181"/>
      <c r="E255" s="181"/>
      <c r="F255" s="4"/>
      <c r="G255" s="60"/>
      <c r="H255" s="83"/>
      <c r="I255" s="10"/>
      <c r="J255" s="361"/>
      <c r="K255" s="49">
        <f t="shared" si="31"/>
        <v>0</v>
      </c>
      <c r="L255" s="508">
        <f t="shared" si="32"/>
        <v>0</v>
      </c>
      <c r="M255" s="509" t="str">
        <f t="shared" si="35"/>
        <v xml:space="preserve"> </v>
      </c>
      <c r="N255" s="355">
        <f t="shared" si="36"/>
        <v>0</v>
      </c>
      <c r="O255" s="144">
        <f t="shared" si="33"/>
        <v>0</v>
      </c>
      <c r="P255" s="144">
        <f t="shared" si="37"/>
        <v>0</v>
      </c>
      <c r="Q255" s="563">
        <f t="shared" si="34"/>
        <v>0</v>
      </c>
      <c r="R255" s="10"/>
      <c r="V255" s="49">
        <f t="shared" si="38"/>
        <v>0</v>
      </c>
    </row>
    <row r="256" spans="1:22" x14ac:dyDescent="0.2">
      <c r="A256" s="94">
        <f t="shared" si="39"/>
        <v>243</v>
      </c>
      <c r="B256" s="437">
        <f t="shared" si="30"/>
        <v>0</v>
      </c>
      <c r="C256" s="438"/>
      <c r="D256" s="181"/>
      <c r="E256" s="181"/>
      <c r="F256" s="4"/>
      <c r="G256" s="60"/>
      <c r="H256" s="83"/>
      <c r="I256" s="10"/>
      <c r="J256" s="361"/>
      <c r="K256" s="49">
        <f t="shared" si="31"/>
        <v>0</v>
      </c>
      <c r="L256" s="508">
        <f t="shared" si="32"/>
        <v>0</v>
      </c>
      <c r="M256" s="509" t="str">
        <f t="shared" si="35"/>
        <v xml:space="preserve"> </v>
      </c>
      <c r="N256" s="355">
        <f t="shared" si="36"/>
        <v>0</v>
      </c>
      <c r="O256" s="144">
        <f t="shared" si="33"/>
        <v>0</v>
      </c>
      <c r="P256" s="144">
        <f t="shared" si="37"/>
        <v>0</v>
      </c>
      <c r="Q256" s="563">
        <f t="shared" si="34"/>
        <v>0</v>
      </c>
      <c r="R256" s="10"/>
      <c r="V256" s="49">
        <f t="shared" si="38"/>
        <v>0</v>
      </c>
    </row>
    <row r="257" spans="1:22" x14ac:dyDescent="0.2">
      <c r="A257" s="94">
        <f t="shared" si="39"/>
        <v>244</v>
      </c>
      <c r="B257" s="437">
        <f t="shared" si="30"/>
        <v>0</v>
      </c>
      <c r="C257" s="438"/>
      <c r="D257" s="181"/>
      <c r="E257" s="181"/>
      <c r="F257" s="4"/>
      <c r="G257" s="60"/>
      <c r="H257" s="83"/>
      <c r="I257" s="10"/>
      <c r="J257" s="361"/>
      <c r="K257" s="49">
        <f t="shared" si="31"/>
        <v>0</v>
      </c>
      <c r="L257" s="508">
        <f t="shared" si="32"/>
        <v>0</v>
      </c>
      <c r="M257" s="509" t="str">
        <f t="shared" si="35"/>
        <v xml:space="preserve"> </v>
      </c>
      <c r="N257" s="355">
        <f t="shared" si="36"/>
        <v>0</v>
      </c>
      <c r="O257" s="144">
        <f t="shared" si="33"/>
        <v>0</v>
      </c>
      <c r="P257" s="144">
        <f t="shared" si="37"/>
        <v>0</v>
      </c>
      <c r="Q257" s="563">
        <f t="shared" si="34"/>
        <v>0</v>
      </c>
      <c r="R257" s="10"/>
      <c r="V257" s="49">
        <f t="shared" si="38"/>
        <v>0</v>
      </c>
    </row>
    <row r="258" spans="1:22" x14ac:dyDescent="0.2">
      <c r="A258" s="94">
        <f t="shared" si="39"/>
        <v>245</v>
      </c>
      <c r="B258" s="437">
        <f t="shared" si="30"/>
        <v>0</v>
      </c>
      <c r="C258" s="438"/>
      <c r="D258" s="181"/>
      <c r="E258" s="181"/>
      <c r="F258" s="4"/>
      <c r="G258" s="60"/>
      <c r="H258" s="83"/>
      <c r="I258" s="10"/>
      <c r="J258" s="361"/>
      <c r="K258" s="49">
        <f t="shared" si="31"/>
        <v>0</v>
      </c>
      <c r="L258" s="508">
        <f t="shared" si="32"/>
        <v>0</v>
      </c>
      <c r="M258" s="509" t="str">
        <f t="shared" si="35"/>
        <v xml:space="preserve"> </v>
      </c>
      <c r="N258" s="355">
        <f t="shared" si="36"/>
        <v>0</v>
      </c>
      <c r="O258" s="144">
        <f t="shared" si="33"/>
        <v>0</v>
      </c>
      <c r="P258" s="144">
        <f t="shared" si="37"/>
        <v>0</v>
      </c>
      <c r="Q258" s="563">
        <f t="shared" si="34"/>
        <v>0</v>
      </c>
      <c r="R258" s="10"/>
      <c r="V258" s="49">
        <f t="shared" si="38"/>
        <v>0</v>
      </c>
    </row>
    <row r="259" spans="1:22" x14ac:dyDescent="0.2">
      <c r="A259" s="94">
        <f t="shared" si="39"/>
        <v>246</v>
      </c>
      <c r="B259" s="437">
        <f t="shared" si="30"/>
        <v>0</v>
      </c>
      <c r="C259" s="438"/>
      <c r="D259" s="181"/>
      <c r="E259" s="181"/>
      <c r="F259" s="4"/>
      <c r="G259" s="60"/>
      <c r="H259" s="83"/>
      <c r="I259" s="10"/>
      <c r="J259" s="361"/>
      <c r="K259" s="49">
        <f t="shared" si="31"/>
        <v>0</v>
      </c>
      <c r="L259" s="508">
        <f t="shared" si="32"/>
        <v>0</v>
      </c>
      <c r="M259" s="509" t="str">
        <f t="shared" si="35"/>
        <v xml:space="preserve"> </v>
      </c>
      <c r="N259" s="355">
        <f t="shared" si="36"/>
        <v>0</v>
      </c>
      <c r="O259" s="144">
        <f t="shared" si="33"/>
        <v>0</v>
      </c>
      <c r="P259" s="144">
        <f t="shared" si="37"/>
        <v>0</v>
      </c>
      <c r="Q259" s="563">
        <f t="shared" si="34"/>
        <v>0</v>
      </c>
      <c r="R259" s="10"/>
      <c r="V259" s="49">
        <f t="shared" si="38"/>
        <v>0</v>
      </c>
    </row>
    <row r="260" spans="1:22" x14ac:dyDescent="0.2">
      <c r="A260" s="94">
        <f t="shared" si="39"/>
        <v>247</v>
      </c>
      <c r="B260" s="437">
        <f t="shared" si="30"/>
        <v>0</v>
      </c>
      <c r="C260" s="438"/>
      <c r="D260" s="181"/>
      <c r="E260" s="181"/>
      <c r="F260" s="4"/>
      <c r="G260" s="60"/>
      <c r="H260" s="83"/>
      <c r="I260" s="10"/>
      <c r="J260" s="361"/>
      <c r="K260" s="49">
        <f t="shared" si="31"/>
        <v>0</v>
      </c>
      <c r="L260" s="508">
        <f t="shared" si="32"/>
        <v>0</v>
      </c>
      <c r="M260" s="509" t="str">
        <f t="shared" si="35"/>
        <v xml:space="preserve"> </v>
      </c>
      <c r="N260" s="355">
        <f t="shared" si="36"/>
        <v>0</v>
      </c>
      <c r="O260" s="144">
        <f t="shared" si="33"/>
        <v>0</v>
      </c>
      <c r="P260" s="144">
        <f t="shared" si="37"/>
        <v>0</v>
      </c>
      <c r="Q260" s="563">
        <f t="shared" si="34"/>
        <v>0</v>
      </c>
      <c r="R260" s="10"/>
      <c r="V260" s="49">
        <f t="shared" si="38"/>
        <v>0</v>
      </c>
    </row>
    <row r="261" spans="1:22" x14ac:dyDescent="0.2">
      <c r="A261" s="94">
        <f t="shared" si="39"/>
        <v>248</v>
      </c>
      <c r="B261" s="437">
        <f t="shared" si="30"/>
        <v>0</v>
      </c>
      <c r="C261" s="438"/>
      <c r="D261" s="181"/>
      <c r="E261" s="181"/>
      <c r="F261" s="4"/>
      <c r="G261" s="60"/>
      <c r="H261" s="83"/>
      <c r="I261" s="10"/>
      <c r="J261" s="361"/>
      <c r="K261" s="49">
        <f t="shared" si="31"/>
        <v>0</v>
      </c>
      <c r="L261" s="508">
        <f t="shared" si="32"/>
        <v>0</v>
      </c>
      <c r="M261" s="509" t="str">
        <f t="shared" si="35"/>
        <v xml:space="preserve"> </v>
      </c>
      <c r="N261" s="355">
        <f t="shared" si="36"/>
        <v>0</v>
      </c>
      <c r="O261" s="144">
        <f t="shared" si="33"/>
        <v>0</v>
      </c>
      <c r="P261" s="144">
        <f t="shared" si="37"/>
        <v>0</v>
      </c>
      <c r="Q261" s="563">
        <f t="shared" si="34"/>
        <v>0</v>
      </c>
      <c r="R261" s="10"/>
      <c r="V261" s="49">
        <f t="shared" si="38"/>
        <v>0</v>
      </c>
    </row>
    <row r="262" spans="1:22" x14ac:dyDescent="0.2">
      <c r="A262" s="94">
        <f t="shared" si="39"/>
        <v>249</v>
      </c>
      <c r="B262" s="437">
        <f t="shared" si="30"/>
        <v>0</v>
      </c>
      <c r="C262" s="438"/>
      <c r="D262" s="181"/>
      <c r="E262" s="181"/>
      <c r="F262" s="4"/>
      <c r="G262" s="60"/>
      <c r="H262" s="83"/>
      <c r="I262" s="10"/>
      <c r="J262" s="361"/>
      <c r="K262" s="49">
        <f t="shared" ref="K262:K270" si="40">IF(ISNA(+B262),1,0)</f>
        <v>0</v>
      </c>
      <c r="L262" s="508">
        <f t="shared" ref="L262:L270" si="41">IF(ISERR(+B262),1,0)</f>
        <v>0</v>
      </c>
      <c r="M262" s="509" t="str">
        <f t="shared" si="35"/>
        <v xml:space="preserve"> </v>
      </c>
      <c r="N262" s="355">
        <f t="shared" si="36"/>
        <v>0</v>
      </c>
      <c r="O262" s="144">
        <f t="shared" si="33"/>
        <v>0</v>
      </c>
      <c r="P262" s="144">
        <f t="shared" si="37"/>
        <v>0</v>
      </c>
      <c r="Q262" s="563">
        <f t="shared" si="34"/>
        <v>0</v>
      </c>
      <c r="R262" s="10"/>
      <c r="V262" s="49">
        <f t="shared" si="38"/>
        <v>0</v>
      </c>
    </row>
    <row r="263" spans="1:22" x14ac:dyDescent="0.2">
      <c r="A263" s="94">
        <f t="shared" si="39"/>
        <v>250</v>
      </c>
      <c r="B263" s="437">
        <f t="shared" si="30"/>
        <v>0</v>
      </c>
      <c r="C263" s="438"/>
      <c r="D263" s="181"/>
      <c r="E263" s="181"/>
      <c r="F263" s="4"/>
      <c r="G263" s="60"/>
      <c r="H263" s="83"/>
      <c r="I263" s="10"/>
      <c r="J263" s="361"/>
      <c r="K263" s="49">
        <f t="shared" si="40"/>
        <v>0</v>
      </c>
      <c r="L263" s="508">
        <f t="shared" si="41"/>
        <v>0</v>
      </c>
      <c r="M263" s="509" t="str">
        <f t="shared" si="35"/>
        <v xml:space="preserve"> </v>
      </c>
      <c r="N263" s="355">
        <f t="shared" si="36"/>
        <v>0</v>
      </c>
      <c r="O263" s="144">
        <f t="shared" si="33"/>
        <v>0</v>
      </c>
      <c r="P263" s="144">
        <f t="shared" si="37"/>
        <v>0</v>
      </c>
      <c r="Q263" s="563">
        <f t="shared" si="34"/>
        <v>0</v>
      </c>
      <c r="R263" s="10"/>
      <c r="V263" s="49">
        <f t="shared" si="38"/>
        <v>0</v>
      </c>
    </row>
    <row r="264" spans="1:22" x14ac:dyDescent="0.2">
      <c r="A264" s="94">
        <f t="shared" si="39"/>
        <v>251</v>
      </c>
      <c r="B264" s="437">
        <f t="shared" si="30"/>
        <v>0</v>
      </c>
      <c r="C264" s="438"/>
      <c r="D264" s="181"/>
      <c r="E264" s="181"/>
      <c r="F264" s="4"/>
      <c r="G264" s="60"/>
      <c r="H264" s="83"/>
      <c r="I264" s="10"/>
      <c r="J264" s="361"/>
      <c r="K264" s="49">
        <f t="shared" si="40"/>
        <v>0</v>
      </c>
      <c r="L264" s="508">
        <f t="shared" si="41"/>
        <v>0</v>
      </c>
      <c r="M264" s="509" t="str">
        <f t="shared" si="35"/>
        <v xml:space="preserve"> </v>
      </c>
      <c r="N264" s="355">
        <f t="shared" si="36"/>
        <v>0</v>
      </c>
      <c r="O264" s="144">
        <f t="shared" si="33"/>
        <v>0</v>
      </c>
      <c r="P264" s="144">
        <f t="shared" si="37"/>
        <v>0</v>
      </c>
      <c r="Q264" s="563">
        <f t="shared" si="34"/>
        <v>0</v>
      </c>
      <c r="R264" s="10"/>
      <c r="V264" s="49">
        <f t="shared" si="38"/>
        <v>0</v>
      </c>
    </row>
    <row r="265" spans="1:22" x14ac:dyDescent="0.2">
      <c r="A265" s="94">
        <f t="shared" si="39"/>
        <v>252</v>
      </c>
      <c r="B265" s="437">
        <f t="shared" si="30"/>
        <v>0</v>
      </c>
      <c r="C265" s="438"/>
      <c r="D265" s="181"/>
      <c r="E265" s="181"/>
      <c r="F265" s="4"/>
      <c r="G265" s="60"/>
      <c r="H265" s="83"/>
      <c r="I265" s="10"/>
      <c r="J265" s="361"/>
      <c r="K265" s="49">
        <f t="shared" si="40"/>
        <v>0</v>
      </c>
      <c r="L265" s="508">
        <f t="shared" si="41"/>
        <v>0</v>
      </c>
      <c r="M265" s="509" t="str">
        <f t="shared" si="35"/>
        <v xml:space="preserve"> </v>
      </c>
      <c r="N265" s="355">
        <f t="shared" si="36"/>
        <v>0</v>
      </c>
      <c r="O265" s="144">
        <f t="shared" si="33"/>
        <v>0</v>
      </c>
      <c r="P265" s="144">
        <f t="shared" si="37"/>
        <v>0</v>
      </c>
      <c r="Q265" s="563">
        <f t="shared" si="34"/>
        <v>0</v>
      </c>
      <c r="R265" s="10"/>
      <c r="V265" s="49">
        <f t="shared" si="38"/>
        <v>0</v>
      </c>
    </row>
    <row r="266" spans="1:22" x14ac:dyDescent="0.2">
      <c r="A266" s="94">
        <f t="shared" si="39"/>
        <v>253</v>
      </c>
      <c r="B266" s="437">
        <f t="shared" si="30"/>
        <v>0</v>
      </c>
      <c r="C266" s="438"/>
      <c r="D266" s="181"/>
      <c r="E266" s="181"/>
      <c r="F266" s="4"/>
      <c r="G266" s="60"/>
      <c r="H266" s="83"/>
      <c r="I266" s="10"/>
      <c r="J266" s="361"/>
      <c r="K266" s="49">
        <f t="shared" si="40"/>
        <v>0</v>
      </c>
      <c r="L266" s="508">
        <f t="shared" si="41"/>
        <v>0</v>
      </c>
      <c r="M266" s="509" t="str">
        <f t="shared" si="35"/>
        <v xml:space="preserve"> </v>
      </c>
      <c r="N266" s="355">
        <f t="shared" si="36"/>
        <v>0</v>
      </c>
      <c r="O266" s="144">
        <f t="shared" si="33"/>
        <v>0</v>
      </c>
      <c r="P266" s="144">
        <f t="shared" si="37"/>
        <v>0</v>
      </c>
      <c r="Q266" s="563">
        <f t="shared" si="34"/>
        <v>0</v>
      </c>
      <c r="R266" s="10"/>
      <c r="V266" s="49">
        <f t="shared" si="38"/>
        <v>0</v>
      </c>
    </row>
    <row r="267" spans="1:22" x14ac:dyDescent="0.2">
      <c r="A267" s="94">
        <f t="shared" si="39"/>
        <v>254</v>
      </c>
      <c r="B267" s="437">
        <f t="shared" si="30"/>
        <v>0</v>
      </c>
      <c r="C267" s="438"/>
      <c r="D267" s="181"/>
      <c r="E267" s="181"/>
      <c r="F267" s="4"/>
      <c r="G267" s="60"/>
      <c r="H267" s="83"/>
      <c r="I267" s="10"/>
      <c r="J267" s="361"/>
      <c r="K267" s="49">
        <f t="shared" si="40"/>
        <v>0</v>
      </c>
      <c r="L267" s="508">
        <f t="shared" si="41"/>
        <v>0</v>
      </c>
      <c r="M267" s="509" t="str">
        <f t="shared" si="35"/>
        <v xml:space="preserve"> </v>
      </c>
      <c r="N267" s="355">
        <f t="shared" si="36"/>
        <v>0</v>
      </c>
      <c r="O267" s="144">
        <f t="shared" si="33"/>
        <v>0</v>
      </c>
      <c r="P267" s="144">
        <f t="shared" si="37"/>
        <v>0</v>
      </c>
      <c r="Q267" s="563">
        <f t="shared" si="34"/>
        <v>0</v>
      </c>
      <c r="R267" s="10"/>
      <c r="V267" s="49">
        <f t="shared" si="38"/>
        <v>0</v>
      </c>
    </row>
    <row r="268" spans="1:22" x14ac:dyDescent="0.2">
      <c r="A268" s="94">
        <f t="shared" si="39"/>
        <v>255</v>
      </c>
      <c r="B268" s="437">
        <f t="shared" si="30"/>
        <v>0</v>
      </c>
      <c r="C268" s="438"/>
      <c r="D268" s="181"/>
      <c r="E268" s="181"/>
      <c r="F268" s="4"/>
      <c r="G268" s="60"/>
      <c r="H268" s="83"/>
      <c r="I268" s="10"/>
      <c r="J268" s="361"/>
      <c r="K268" s="49">
        <f t="shared" si="40"/>
        <v>0</v>
      </c>
      <c r="L268" s="508">
        <f t="shared" si="41"/>
        <v>0</v>
      </c>
      <c r="M268" s="509" t="str">
        <f t="shared" si="35"/>
        <v xml:space="preserve"> </v>
      </c>
      <c r="N268" s="355">
        <f t="shared" si="36"/>
        <v>0</v>
      </c>
      <c r="O268" s="144">
        <f t="shared" si="33"/>
        <v>0</v>
      </c>
      <c r="P268" s="144">
        <f t="shared" si="37"/>
        <v>0</v>
      </c>
      <c r="Q268" s="563">
        <f t="shared" si="34"/>
        <v>0</v>
      </c>
      <c r="R268" s="10"/>
      <c r="V268" s="49">
        <f t="shared" si="38"/>
        <v>0</v>
      </c>
    </row>
    <row r="269" spans="1:22" x14ac:dyDescent="0.2">
      <c r="A269" s="94">
        <f t="shared" si="39"/>
        <v>256</v>
      </c>
      <c r="B269" s="437">
        <f t="shared" si="30"/>
        <v>0</v>
      </c>
      <c r="C269" s="438"/>
      <c r="D269" s="181"/>
      <c r="E269" s="181"/>
      <c r="F269" s="4"/>
      <c r="G269" s="60"/>
      <c r="H269" s="83"/>
      <c r="I269" s="10"/>
      <c r="J269" s="361"/>
      <c r="K269" s="49">
        <f t="shared" si="40"/>
        <v>0</v>
      </c>
      <c r="L269" s="508">
        <f t="shared" si="41"/>
        <v>0</v>
      </c>
      <c r="M269" s="509" t="str">
        <f t="shared" si="35"/>
        <v xml:space="preserve"> </v>
      </c>
      <c r="N269" s="355">
        <f t="shared" si="36"/>
        <v>0</v>
      </c>
      <c r="O269" s="144">
        <f t="shared" si="33"/>
        <v>0</v>
      </c>
      <c r="P269" s="144">
        <f t="shared" si="37"/>
        <v>0</v>
      </c>
      <c r="Q269" s="563">
        <f t="shared" si="34"/>
        <v>0</v>
      </c>
      <c r="R269" s="10"/>
      <c r="V269" s="49">
        <f t="shared" si="38"/>
        <v>0</v>
      </c>
    </row>
    <row r="270" spans="1:22" x14ac:dyDescent="0.2">
      <c r="A270" s="94">
        <f t="shared" si="39"/>
        <v>257</v>
      </c>
      <c r="B270" s="437">
        <f t="shared" ref="B270:B333" si="42">IF(ISBLANK(E270),0,VLOOKUP(TRIM(E270),AllVarieties,4,FALSE))</f>
        <v>0</v>
      </c>
      <c r="C270" s="438"/>
      <c r="D270" s="181"/>
      <c r="E270" s="181"/>
      <c r="F270" s="4"/>
      <c r="G270" s="60"/>
      <c r="H270" s="83"/>
      <c r="I270" s="10"/>
      <c r="J270" s="361"/>
      <c r="K270" s="49">
        <f t="shared" si="40"/>
        <v>0</v>
      </c>
      <c r="L270" s="508">
        <f t="shared" si="41"/>
        <v>0</v>
      </c>
      <c r="M270" s="509" t="str">
        <f t="shared" si="35"/>
        <v xml:space="preserve"> </v>
      </c>
      <c r="N270" s="355">
        <f t="shared" si="36"/>
        <v>0</v>
      </c>
      <c r="O270" s="144">
        <f t="shared" ref="O270:O333" si="43">IF(VALUE(F270)&lt;1,0,IF(VALUE(F270)&gt;17,0,VLOOKUP(VALUE(B270),T10Value,VALUE(F270)+1,FALSE)))</f>
        <v>0</v>
      </c>
      <c r="P270" s="144">
        <f t="shared" si="37"/>
        <v>0</v>
      </c>
      <c r="Q270" s="563">
        <f t="shared" ref="Q270:Q333" si="44">+P270*PDArate</f>
        <v>0</v>
      </c>
      <c r="R270" s="10"/>
      <c r="V270" s="49">
        <f t="shared" si="38"/>
        <v>0</v>
      </c>
    </row>
    <row r="271" spans="1:22" x14ac:dyDescent="0.2">
      <c r="A271" s="94">
        <f t="shared" si="39"/>
        <v>258</v>
      </c>
      <c r="B271" s="437">
        <f t="shared" si="42"/>
        <v>0</v>
      </c>
      <c r="C271" s="438"/>
      <c r="D271" s="181"/>
      <c r="E271" s="181"/>
      <c r="F271" s="4"/>
      <c r="G271" s="60"/>
      <c r="H271" s="83"/>
      <c r="I271" s="10"/>
      <c r="J271" s="361"/>
      <c r="K271" s="49">
        <f t="shared" ref="K271:K334" si="45">IF(ISNA(+B271),1,0)</f>
        <v>0</v>
      </c>
      <c r="L271" s="508">
        <f t="shared" ref="L271:L334" si="46">IF(ISERR(+B271),1,0)</f>
        <v>0</v>
      </c>
      <c r="M271" s="509" t="str">
        <f t="shared" ref="M271:M334" si="47">IF(+J271=0," ", IF(+J271=1," ","ERROR"))</f>
        <v xml:space="preserve"> </v>
      </c>
      <c r="N271" s="355">
        <f t="shared" ref="N271:N334" si="48">IF(+J271=1,IF(G271&gt;0, +G271, 0),0)</f>
        <v>0</v>
      </c>
      <c r="O271" s="144">
        <f t="shared" si="43"/>
        <v>0</v>
      </c>
      <c r="P271" s="144">
        <f t="shared" ref="P271:P334" si="49">ROUND(+N271,1)*O271</f>
        <v>0</v>
      </c>
      <c r="Q271" s="563">
        <f t="shared" si="44"/>
        <v>0</v>
      </c>
      <c r="R271" s="10"/>
      <c r="V271" s="49">
        <f t="shared" ref="V271:V334" si="50">IF(N271&gt;0,IF(P271&lt;=0,1,0),0)</f>
        <v>0</v>
      </c>
    </row>
    <row r="272" spans="1:22" x14ac:dyDescent="0.2">
      <c r="A272" s="94">
        <f t="shared" si="39"/>
        <v>259</v>
      </c>
      <c r="B272" s="437">
        <f t="shared" si="42"/>
        <v>0</v>
      </c>
      <c r="C272" s="438"/>
      <c r="D272" s="181"/>
      <c r="E272" s="181"/>
      <c r="F272" s="4"/>
      <c r="G272" s="60"/>
      <c r="H272" s="83"/>
      <c r="I272" s="10"/>
      <c r="J272" s="361"/>
      <c r="K272" s="49">
        <f t="shared" si="45"/>
        <v>0</v>
      </c>
      <c r="L272" s="508">
        <f t="shared" si="46"/>
        <v>0</v>
      </c>
      <c r="M272" s="509" t="str">
        <f t="shared" si="47"/>
        <v xml:space="preserve"> </v>
      </c>
      <c r="N272" s="355">
        <f t="shared" si="48"/>
        <v>0</v>
      </c>
      <c r="O272" s="144">
        <f t="shared" si="43"/>
        <v>0</v>
      </c>
      <c r="P272" s="144">
        <f t="shared" si="49"/>
        <v>0</v>
      </c>
      <c r="Q272" s="563">
        <f t="shared" si="44"/>
        <v>0</v>
      </c>
      <c r="R272" s="10"/>
      <c r="V272" s="49">
        <f t="shared" si="50"/>
        <v>0</v>
      </c>
    </row>
    <row r="273" spans="1:22" x14ac:dyDescent="0.2">
      <c r="A273" s="94">
        <f t="shared" ref="A273:A336" si="51">ROW()-Q3line</f>
        <v>260</v>
      </c>
      <c r="B273" s="437">
        <f t="shared" si="42"/>
        <v>0</v>
      </c>
      <c r="C273" s="438"/>
      <c r="D273" s="181"/>
      <c r="E273" s="181"/>
      <c r="F273" s="4"/>
      <c r="G273" s="60"/>
      <c r="H273" s="83"/>
      <c r="I273" s="10"/>
      <c r="J273" s="361"/>
      <c r="K273" s="49">
        <f t="shared" si="45"/>
        <v>0</v>
      </c>
      <c r="L273" s="508">
        <f t="shared" si="46"/>
        <v>0</v>
      </c>
      <c r="M273" s="509" t="str">
        <f t="shared" si="47"/>
        <v xml:space="preserve"> </v>
      </c>
      <c r="N273" s="355">
        <f t="shared" si="48"/>
        <v>0</v>
      </c>
      <c r="O273" s="144">
        <f t="shared" si="43"/>
        <v>0</v>
      </c>
      <c r="P273" s="144">
        <f t="shared" si="49"/>
        <v>0</v>
      </c>
      <c r="Q273" s="563">
        <f t="shared" si="44"/>
        <v>0</v>
      </c>
      <c r="R273" s="10"/>
      <c r="V273" s="49">
        <f t="shared" si="50"/>
        <v>0</v>
      </c>
    </row>
    <row r="274" spans="1:22" x14ac:dyDescent="0.2">
      <c r="A274" s="94">
        <f t="shared" si="51"/>
        <v>261</v>
      </c>
      <c r="B274" s="437">
        <f t="shared" si="42"/>
        <v>0</v>
      </c>
      <c r="C274" s="438"/>
      <c r="D274" s="181"/>
      <c r="E274" s="181"/>
      <c r="F274" s="4"/>
      <c r="G274" s="60"/>
      <c r="H274" s="83"/>
      <c r="I274" s="10"/>
      <c r="J274" s="361"/>
      <c r="K274" s="49">
        <f t="shared" si="45"/>
        <v>0</v>
      </c>
      <c r="L274" s="508">
        <f t="shared" si="46"/>
        <v>0</v>
      </c>
      <c r="M274" s="509" t="str">
        <f t="shared" si="47"/>
        <v xml:space="preserve"> </v>
      </c>
      <c r="N274" s="355">
        <f t="shared" si="48"/>
        <v>0</v>
      </c>
      <c r="O274" s="144">
        <f t="shared" si="43"/>
        <v>0</v>
      </c>
      <c r="P274" s="144">
        <f t="shared" si="49"/>
        <v>0</v>
      </c>
      <c r="Q274" s="563">
        <f t="shared" si="44"/>
        <v>0</v>
      </c>
      <c r="R274" s="10"/>
      <c r="V274" s="49">
        <f t="shared" si="50"/>
        <v>0</v>
      </c>
    </row>
    <row r="275" spans="1:22" x14ac:dyDescent="0.2">
      <c r="A275" s="94">
        <f t="shared" si="51"/>
        <v>262</v>
      </c>
      <c r="B275" s="437">
        <f t="shared" si="42"/>
        <v>0</v>
      </c>
      <c r="C275" s="438"/>
      <c r="D275" s="181"/>
      <c r="E275" s="181"/>
      <c r="F275" s="4"/>
      <c r="G275" s="60"/>
      <c r="H275" s="83"/>
      <c r="I275" s="10"/>
      <c r="J275" s="361"/>
      <c r="K275" s="49">
        <f t="shared" si="45"/>
        <v>0</v>
      </c>
      <c r="L275" s="508">
        <f t="shared" si="46"/>
        <v>0</v>
      </c>
      <c r="M275" s="509" t="str">
        <f t="shared" si="47"/>
        <v xml:space="preserve"> </v>
      </c>
      <c r="N275" s="355">
        <f t="shared" si="48"/>
        <v>0</v>
      </c>
      <c r="O275" s="144">
        <f t="shared" si="43"/>
        <v>0</v>
      </c>
      <c r="P275" s="144">
        <f t="shared" si="49"/>
        <v>0</v>
      </c>
      <c r="Q275" s="563">
        <f t="shared" si="44"/>
        <v>0</v>
      </c>
      <c r="R275" s="10"/>
      <c r="V275" s="49">
        <f t="shared" si="50"/>
        <v>0</v>
      </c>
    </row>
    <row r="276" spans="1:22" x14ac:dyDescent="0.2">
      <c r="A276" s="94">
        <f t="shared" si="51"/>
        <v>263</v>
      </c>
      <c r="B276" s="437">
        <f t="shared" si="42"/>
        <v>0</v>
      </c>
      <c r="C276" s="438"/>
      <c r="D276" s="181"/>
      <c r="E276" s="181"/>
      <c r="F276" s="4"/>
      <c r="G276" s="60"/>
      <c r="H276" s="83"/>
      <c r="I276" s="10"/>
      <c r="J276" s="361"/>
      <c r="K276" s="49">
        <f t="shared" si="45"/>
        <v>0</v>
      </c>
      <c r="L276" s="508">
        <f t="shared" si="46"/>
        <v>0</v>
      </c>
      <c r="M276" s="509" t="str">
        <f t="shared" si="47"/>
        <v xml:space="preserve"> </v>
      </c>
      <c r="N276" s="355">
        <f t="shared" si="48"/>
        <v>0</v>
      </c>
      <c r="O276" s="144">
        <f t="shared" si="43"/>
        <v>0</v>
      </c>
      <c r="P276" s="144">
        <f t="shared" si="49"/>
        <v>0</v>
      </c>
      <c r="Q276" s="563">
        <f t="shared" si="44"/>
        <v>0</v>
      </c>
      <c r="R276" s="10"/>
      <c r="V276" s="49">
        <f t="shared" si="50"/>
        <v>0</v>
      </c>
    </row>
    <row r="277" spans="1:22" x14ac:dyDescent="0.2">
      <c r="A277" s="94">
        <f t="shared" si="51"/>
        <v>264</v>
      </c>
      <c r="B277" s="437">
        <f t="shared" si="42"/>
        <v>0</v>
      </c>
      <c r="C277" s="438"/>
      <c r="D277" s="181"/>
      <c r="E277" s="181"/>
      <c r="F277" s="4"/>
      <c r="G277" s="60"/>
      <c r="H277" s="83"/>
      <c r="I277" s="10"/>
      <c r="J277" s="361"/>
      <c r="K277" s="49">
        <f t="shared" si="45"/>
        <v>0</v>
      </c>
      <c r="L277" s="508">
        <f t="shared" si="46"/>
        <v>0</v>
      </c>
      <c r="M277" s="509" t="str">
        <f t="shared" si="47"/>
        <v xml:space="preserve"> </v>
      </c>
      <c r="N277" s="355">
        <f t="shared" si="48"/>
        <v>0</v>
      </c>
      <c r="O277" s="144">
        <f t="shared" si="43"/>
        <v>0</v>
      </c>
      <c r="P277" s="144">
        <f t="shared" si="49"/>
        <v>0</v>
      </c>
      <c r="Q277" s="563">
        <f t="shared" si="44"/>
        <v>0</v>
      </c>
      <c r="R277" s="10"/>
      <c r="V277" s="49">
        <f t="shared" si="50"/>
        <v>0</v>
      </c>
    </row>
    <row r="278" spans="1:22" x14ac:dyDescent="0.2">
      <c r="A278" s="94">
        <f t="shared" si="51"/>
        <v>265</v>
      </c>
      <c r="B278" s="437">
        <f t="shared" si="42"/>
        <v>0</v>
      </c>
      <c r="C278" s="438"/>
      <c r="D278" s="181"/>
      <c r="E278" s="181"/>
      <c r="F278" s="4"/>
      <c r="G278" s="60"/>
      <c r="H278" s="83"/>
      <c r="I278" s="10"/>
      <c r="J278" s="361"/>
      <c r="K278" s="49">
        <f t="shared" si="45"/>
        <v>0</v>
      </c>
      <c r="L278" s="508">
        <f t="shared" si="46"/>
        <v>0</v>
      </c>
      <c r="M278" s="509" t="str">
        <f t="shared" si="47"/>
        <v xml:space="preserve"> </v>
      </c>
      <c r="N278" s="355">
        <f t="shared" si="48"/>
        <v>0</v>
      </c>
      <c r="O278" s="144">
        <f t="shared" si="43"/>
        <v>0</v>
      </c>
      <c r="P278" s="144">
        <f t="shared" si="49"/>
        <v>0</v>
      </c>
      <c r="Q278" s="563">
        <f t="shared" si="44"/>
        <v>0</v>
      </c>
      <c r="R278" s="10"/>
      <c r="V278" s="49">
        <f t="shared" si="50"/>
        <v>0</v>
      </c>
    </row>
    <row r="279" spans="1:22" x14ac:dyDescent="0.2">
      <c r="A279" s="94">
        <f t="shared" si="51"/>
        <v>266</v>
      </c>
      <c r="B279" s="437">
        <f t="shared" si="42"/>
        <v>0</v>
      </c>
      <c r="C279" s="438"/>
      <c r="D279" s="181"/>
      <c r="E279" s="181"/>
      <c r="F279" s="4"/>
      <c r="G279" s="60"/>
      <c r="H279" s="83"/>
      <c r="I279" s="10"/>
      <c r="J279" s="361"/>
      <c r="K279" s="49">
        <f t="shared" si="45"/>
        <v>0</v>
      </c>
      <c r="L279" s="508">
        <f t="shared" si="46"/>
        <v>0</v>
      </c>
      <c r="M279" s="509" t="str">
        <f t="shared" si="47"/>
        <v xml:space="preserve"> </v>
      </c>
      <c r="N279" s="355">
        <f t="shared" si="48"/>
        <v>0</v>
      </c>
      <c r="O279" s="144">
        <f t="shared" si="43"/>
        <v>0</v>
      </c>
      <c r="P279" s="144">
        <f t="shared" si="49"/>
        <v>0</v>
      </c>
      <c r="Q279" s="563">
        <f t="shared" si="44"/>
        <v>0</v>
      </c>
      <c r="R279" s="10"/>
      <c r="V279" s="49">
        <f t="shared" si="50"/>
        <v>0</v>
      </c>
    </row>
    <row r="280" spans="1:22" x14ac:dyDescent="0.2">
      <c r="A280" s="94">
        <f t="shared" si="51"/>
        <v>267</v>
      </c>
      <c r="B280" s="437">
        <f t="shared" si="42"/>
        <v>0</v>
      </c>
      <c r="C280" s="438"/>
      <c r="D280" s="181"/>
      <c r="E280" s="181"/>
      <c r="F280" s="4"/>
      <c r="G280" s="60"/>
      <c r="H280" s="83"/>
      <c r="I280" s="10"/>
      <c r="J280" s="361"/>
      <c r="K280" s="49">
        <f t="shared" si="45"/>
        <v>0</v>
      </c>
      <c r="L280" s="508">
        <f t="shared" si="46"/>
        <v>0</v>
      </c>
      <c r="M280" s="509" t="str">
        <f t="shared" si="47"/>
        <v xml:space="preserve"> </v>
      </c>
      <c r="N280" s="355">
        <f t="shared" si="48"/>
        <v>0</v>
      </c>
      <c r="O280" s="144">
        <f t="shared" si="43"/>
        <v>0</v>
      </c>
      <c r="P280" s="144">
        <f t="shared" si="49"/>
        <v>0</v>
      </c>
      <c r="Q280" s="563">
        <f t="shared" si="44"/>
        <v>0</v>
      </c>
      <c r="R280" s="10"/>
      <c r="V280" s="49">
        <f t="shared" si="50"/>
        <v>0</v>
      </c>
    </row>
    <row r="281" spans="1:22" x14ac:dyDescent="0.2">
      <c r="A281" s="94">
        <f t="shared" si="51"/>
        <v>268</v>
      </c>
      <c r="B281" s="437">
        <f t="shared" si="42"/>
        <v>0</v>
      </c>
      <c r="C281" s="438"/>
      <c r="D281" s="181"/>
      <c r="E281" s="181"/>
      <c r="F281" s="4"/>
      <c r="G281" s="60"/>
      <c r="H281" s="83"/>
      <c r="I281" s="10"/>
      <c r="J281" s="361"/>
      <c r="K281" s="49">
        <f t="shared" si="45"/>
        <v>0</v>
      </c>
      <c r="L281" s="508">
        <f t="shared" si="46"/>
        <v>0</v>
      </c>
      <c r="M281" s="509" t="str">
        <f t="shared" si="47"/>
        <v xml:space="preserve"> </v>
      </c>
      <c r="N281" s="355">
        <f t="shared" si="48"/>
        <v>0</v>
      </c>
      <c r="O281" s="144">
        <f t="shared" si="43"/>
        <v>0</v>
      </c>
      <c r="P281" s="144">
        <f t="shared" si="49"/>
        <v>0</v>
      </c>
      <c r="Q281" s="563">
        <f t="shared" si="44"/>
        <v>0</v>
      </c>
      <c r="R281" s="10"/>
      <c r="V281" s="49">
        <f t="shared" si="50"/>
        <v>0</v>
      </c>
    </row>
    <row r="282" spans="1:22" x14ac:dyDescent="0.2">
      <c r="A282" s="94">
        <f t="shared" si="51"/>
        <v>269</v>
      </c>
      <c r="B282" s="437">
        <f t="shared" si="42"/>
        <v>0</v>
      </c>
      <c r="C282" s="438"/>
      <c r="D282" s="181"/>
      <c r="E282" s="181"/>
      <c r="F282" s="4"/>
      <c r="G282" s="60"/>
      <c r="H282" s="83"/>
      <c r="I282" s="10"/>
      <c r="J282" s="361"/>
      <c r="K282" s="49">
        <f t="shared" si="45"/>
        <v>0</v>
      </c>
      <c r="L282" s="508">
        <f t="shared" si="46"/>
        <v>0</v>
      </c>
      <c r="M282" s="509" t="str">
        <f t="shared" si="47"/>
        <v xml:space="preserve"> </v>
      </c>
      <c r="N282" s="355">
        <f t="shared" si="48"/>
        <v>0</v>
      </c>
      <c r="O282" s="144">
        <f t="shared" si="43"/>
        <v>0</v>
      </c>
      <c r="P282" s="144">
        <f t="shared" si="49"/>
        <v>0</v>
      </c>
      <c r="Q282" s="563">
        <f t="shared" si="44"/>
        <v>0</v>
      </c>
      <c r="R282" s="10"/>
      <c r="V282" s="49">
        <f t="shared" si="50"/>
        <v>0</v>
      </c>
    </row>
    <row r="283" spans="1:22" x14ac:dyDescent="0.2">
      <c r="A283" s="94">
        <f t="shared" si="51"/>
        <v>270</v>
      </c>
      <c r="B283" s="437">
        <f t="shared" si="42"/>
        <v>0</v>
      </c>
      <c r="C283" s="438"/>
      <c r="D283" s="181"/>
      <c r="E283" s="181"/>
      <c r="F283" s="4"/>
      <c r="G283" s="60"/>
      <c r="H283" s="83"/>
      <c r="I283" s="10"/>
      <c r="J283" s="361"/>
      <c r="K283" s="49">
        <f t="shared" si="45"/>
        <v>0</v>
      </c>
      <c r="L283" s="508">
        <f t="shared" si="46"/>
        <v>0</v>
      </c>
      <c r="M283" s="509" t="str">
        <f t="shared" si="47"/>
        <v xml:space="preserve"> </v>
      </c>
      <c r="N283" s="355">
        <f t="shared" si="48"/>
        <v>0</v>
      </c>
      <c r="O283" s="144">
        <f t="shared" si="43"/>
        <v>0</v>
      </c>
      <c r="P283" s="144">
        <f t="shared" si="49"/>
        <v>0</v>
      </c>
      <c r="Q283" s="563">
        <f t="shared" si="44"/>
        <v>0</v>
      </c>
      <c r="R283" s="10"/>
      <c r="V283" s="49">
        <f t="shared" si="50"/>
        <v>0</v>
      </c>
    </row>
    <row r="284" spans="1:22" x14ac:dyDescent="0.2">
      <c r="A284" s="94">
        <f t="shared" si="51"/>
        <v>271</v>
      </c>
      <c r="B284" s="437">
        <f t="shared" si="42"/>
        <v>0</v>
      </c>
      <c r="C284" s="438"/>
      <c r="D284" s="181"/>
      <c r="E284" s="181"/>
      <c r="F284" s="4"/>
      <c r="G284" s="60"/>
      <c r="H284" s="83"/>
      <c r="I284" s="10"/>
      <c r="J284" s="361"/>
      <c r="K284" s="49">
        <f t="shared" si="45"/>
        <v>0</v>
      </c>
      <c r="L284" s="508">
        <f t="shared" si="46"/>
        <v>0</v>
      </c>
      <c r="M284" s="509" t="str">
        <f t="shared" si="47"/>
        <v xml:space="preserve"> </v>
      </c>
      <c r="N284" s="355">
        <f t="shared" si="48"/>
        <v>0</v>
      </c>
      <c r="O284" s="144">
        <f t="shared" si="43"/>
        <v>0</v>
      </c>
      <c r="P284" s="144">
        <f t="shared" si="49"/>
        <v>0</v>
      </c>
      <c r="Q284" s="563">
        <f t="shared" si="44"/>
        <v>0</v>
      </c>
      <c r="R284" s="10"/>
      <c r="V284" s="49">
        <f t="shared" si="50"/>
        <v>0</v>
      </c>
    </row>
    <row r="285" spans="1:22" x14ac:dyDescent="0.2">
      <c r="A285" s="94">
        <f t="shared" si="51"/>
        <v>272</v>
      </c>
      <c r="B285" s="437">
        <f t="shared" si="42"/>
        <v>0</v>
      </c>
      <c r="C285" s="438"/>
      <c r="D285" s="181"/>
      <c r="E285" s="181"/>
      <c r="F285" s="4"/>
      <c r="G285" s="60"/>
      <c r="H285" s="83"/>
      <c r="I285" s="10"/>
      <c r="J285" s="361"/>
      <c r="K285" s="49">
        <f t="shared" si="45"/>
        <v>0</v>
      </c>
      <c r="L285" s="508">
        <f t="shared" si="46"/>
        <v>0</v>
      </c>
      <c r="M285" s="509" t="str">
        <f t="shared" si="47"/>
        <v xml:space="preserve"> </v>
      </c>
      <c r="N285" s="355">
        <f t="shared" si="48"/>
        <v>0</v>
      </c>
      <c r="O285" s="144">
        <f t="shared" si="43"/>
        <v>0</v>
      </c>
      <c r="P285" s="144">
        <f t="shared" si="49"/>
        <v>0</v>
      </c>
      <c r="Q285" s="563">
        <f t="shared" si="44"/>
        <v>0</v>
      </c>
      <c r="R285" s="10"/>
      <c r="V285" s="49">
        <f t="shared" si="50"/>
        <v>0</v>
      </c>
    </row>
    <row r="286" spans="1:22" x14ac:dyDescent="0.2">
      <c r="A286" s="94">
        <f t="shared" si="51"/>
        <v>273</v>
      </c>
      <c r="B286" s="437">
        <f t="shared" si="42"/>
        <v>0</v>
      </c>
      <c r="C286" s="438"/>
      <c r="D286" s="181"/>
      <c r="E286" s="181"/>
      <c r="F286" s="4"/>
      <c r="G286" s="60"/>
      <c r="H286" s="83"/>
      <c r="I286" s="10"/>
      <c r="J286" s="361"/>
      <c r="K286" s="49">
        <f t="shared" si="45"/>
        <v>0</v>
      </c>
      <c r="L286" s="508">
        <f t="shared" si="46"/>
        <v>0</v>
      </c>
      <c r="M286" s="509" t="str">
        <f t="shared" si="47"/>
        <v xml:space="preserve"> </v>
      </c>
      <c r="N286" s="355">
        <f t="shared" si="48"/>
        <v>0</v>
      </c>
      <c r="O286" s="144">
        <f t="shared" si="43"/>
        <v>0</v>
      </c>
      <c r="P286" s="144">
        <f t="shared" si="49"/>
        <v>0</v>
      </c>
      <c r="Q286" s="563">
        <f t="shared" si="44"/>
        <v>0</v>
      </c>
      <c r="R286" s="10"/>
      <c r="V286" s="49">
        <f t="shared" si="50"/>
        <v>0</v>
      </c>
    </row>
    <row r="287" spans="1:22" x14ac:dyDescent="0.2">
      <c r="A287" s="94">
        <f t="shared" si="51"/>
        <v>274</v>
      </c>
      <c r="B287" s="437">
        <f t="shared" si="42"/>
        <v>0</v>
      </c>
      <c r="C287" s="438"/>
      <c r="D287" s="181"/>
      <c r="E287" s="181"/>
      <c r="F287" s="4"/>
      <c r="G287" s="60"/>
      <c r="H287" s="83"/>
      <c r="I287" s="10"/>
      <c r="J287" s="361"/>
      <c r="K287" s="49">
        <f t="shared" si="45"/>
        <v>0</v>
      </c>
      <c r="L287" s="508">
        <f t="shared" si="46"/>
        <v>0</v>
      </c>
      <c r="M287" s="509" t="str">
        <f t="shared" si="47"/>
        <v xml:space="preserve"> </v>
      </c>
      <c r="N287" s="355">
        <f t="shared" si="48"/>
        <v>0</v>
      </c>
      <c r="O287" s="144">
        <f t="shared" si="43"/>
        <v>0</v>
      </c>
      <c r="P287" s="144">
        <f t="shared" si="49"/>
        <v>0</v>
      </c>
      <c r="Q287" s="563">
        <f t="shared" si="44"/>
        <v>0</v>
      </c>
      <c r="R287" s="10"/>
      <c r="V287" s="49">
        <f t="shared" si="50"/>
        <v>0</v>
      </c>
    </row>
    <row r="288" spans="1:22" x14ac:dyDescent="0.2">
      <c r="A288" s="94">
        <f t="shared" si="51"/>
        <v>275</v>
      </c>
      <c r="B288" s="437">
        <f t="shared" si="42"/>
        <v>0</v>
      </c>
      <c r="C288" s="438"/>
      <c r="D288" s="181"/>
      <c r="E288" s="181"/>
      <c r="F288" s="4"/>
      <c r="G288" s="60"/>
      <c r="H288" s="83"/>
      <c r="I288" s="10"/>
      <c r="J288" s="361"/>
      <c r="K288" s="49">
        <f t="shared" si="45"/>
        <v>0</v>
      </c>
      <c r="L288" s="508">
        <f t="shared" si="46"/>
        <v>0</v>
      </c>
      <c r="M288" s="509" t="str">
        <f t="shared" si="47"/>
        <v xml:space="preserve"> </v>
      </c>
      <c r="N288" s="355">
        <f t="shared" si="48"/>
        <v>0</v>
      </c>
      <c r="O288" s="144">
        <f t="shared" si="43"/>
        <v>0</v>
      </c>
      <c r="P288" s="144">
        <f t="shared" si="49"/>
        <v>0</v>
      </c>
      <c r="Q288" s="563">
        <f t="shared" si="44"/>
        <v>0</v>
      </c>
      <c r="R288" s="10"/>
      <c r="V288" s="49">
        <f t="shared" si="50"/>
        <v>0</v>
      </c>
    </row>
    <row r="289" spans="1:22" x14ac:dyDescent="0.2">
      <c r="A289" s="94">
        <f t="shared" si="51"/>
        <v>276</v>
      </c>
      <c r="B289" s="437">
        <f t="shared" si="42"/>
        <v>0</v>
      </c>
      <c r="C289" s="438"/>
      <c r="D289" s="181"/>
      <c r="E289" s="181"/>
      <c r="F289" s="4"/>
      <c r="G289" s="60"/>
      <c r="H289" s="83"/>
      <c r="I289" s="10"/>
      <c r="J289" s="361"/>
      <c r="K289" s="49">
        <f t="shared" si="45"/>
        <v>0</v>
      </c>
      <c r="L289" s="508">
        <f t="shared" si="46"/>
        <v>0</v>
      </c>
      <c r="M289" s="509" t="str">
        <f t="shared" si="47"/>
        <v xml:space="preserve"> </v>
      </c>
      <c r="N289" s="355">
        <f t="shared" si="48"/>
        <v>0</v>
      </c>
      <c r="O289" s="144">
        <f t="shared" si="43"/>
        <v>0</v>
      </c>
      <c r="P289" s="144">
        <f t="shared" si="49"/>
        <v>0</v>
      </c>
      <c r="Q289" s="563">
        <f t="shared" si="44"/>
        <v>0</v>
      </c>
      <c r="R289" s="10"/>
      <c r="V289" s="49">
        <f t="shared" si="50"/>
        <v>0</v>
      </c>
    </row>
    <row r="290" spans="1:22" x14ac:dyDescent="0.2">
      <c r="A290" s="94">
        <f t="shared" si="51"/>
        <v>277</v>
      </c>
      <c r="B290" s="437">
        <f t="shared" si="42"/>
        <v>0</v>
      </c>
      <c r="C290" s="438"/>
      <c r="D290" s="181"/>
      <c r="E290" s="181"/>
      <c r="F290" s="4"/>
      <c r="G290" s="60"/>
      <c r="H290" s="83"/>
      <c r="I290" s="10"/>
      <c r="J290" s="361"/>
      <c r="K290" s="49">
        <f t="shared" si="45"/>
        <v>0</v>
      </c>
      <c r="L290" s="508">
        <f t="shared" si="46"/>
        <v>0</v>
      </c>
      <c r="M290" s="509" t="str">
        <f t="shared" si="47"/>
        <v xml:space="preserve"> </v>
      </c>
      <c r="N290" s="355">
        <f t="shared" si="48"/>
        <v>0</v>
      </c>
      <c r="O290" s="144">
        <f t="shared" si="43"/>
        <v>0</v>
      </c>
      <c r="P290" s="144">
        <f t="shared" si="49"/>
        <v>0</v>
      </c>
      <c r="Q290" s="563">
        <f t="shared" si="44"/>
        <v>0</v>
      </c>
      <c r="R290" s="10"/>
      <c r="V290" s="49">
        <f t="shared" si="50"/>
        <v>0</v>
      </c>
    </row>
    <row r="291" spans="1:22" x14ac:dyDescent="0.2">
      <c r="A291" s="94">
        <f t="shared" si="51"/>
        <v>278</v>
      </c>
      <c r="B291" s="437">
        <f t="shared" si="42"/>
        <v>0</v>
      </c>
      <c r="C291" s="438"/>
      <c r="D291" s="181"/>
      <c r="E291" s="181"/>
      <c r="F291" s="4"/>
      <c r="G291" s="60"/>
      <c r="H291" s="83"/>
      <c r="I291" s="10"/>
      <c r="J291" s="361"/>
      <c r="K291" s="49">
        <f t="shared" si="45"/>
        <v>0</v>
      </c>
      <c r="L291" s="508">
        <f t="shared" si="46"/>
        <v>0</v>
      </c>
      <c r="M291" s="509" t="str">
        <f t="shared" si="47"/>
        <v xml:space="preserve"> </v>
      </c>
      <c r="N291" s="355">
        <f t="shared" si="48"/>
        <v>0</v>
      </c>
      <c r="O291" s="144">
        <f t="shared" si="43"/>
        <v>0</v>
      </c>
      <c r="P291" s="144">
        <f t="shared" si="49"/>
        <v>0</v>
      </c>
      <c r="Q291" s="563">
        <f t="shared" si="44"/>
        <v>0</v>
      </c>
      <c r="R291" s="10"/>
      <c r="V291" s="49">
        <f t="shared" si="50"/>
        <v>0</v>
      </c>
    </row>
    <row r="292" spans="1:22" x14ac:dyDescent="0.2">
      <c r="A292" s="94">
        <f t="shared" si="51"/>
        <v>279</v>
      </c>
      <c r="B292" s="437">
        <f t="shared" si="42"/>
        <v>0</v>
      </c>
      <c r="C292" s="438"/>
      <c r="D292" s="181"/>
      <c r="E292" s="181"/>
      <c r="F292" s="4"/>
      <c r="G292" s="60"/>
      <c r="H292" s="83"/>
      <c r="I292" s="10"/>
      <c r="J292" s="361"/>
      <c r="K292" s="49">
        <f t="shared" si="45"/>
        <v>0</v>
      </c>
      <c r="L292" s="508">
        <f t="shared" si="46"/>
        <v>0</v>
      </c>
      <c r="M292" s="509" t="str">
        <f t="shared" si="47"/>
        <v xml:space="preserve"> </v>
      </c>
      <c r="N292" s="355">
        <f t="shared" si="48"/>
        <v>0</v>
      </c>
      <c r="O292" s="144">
        <f t="shared" si="43"/>
        <v>0</v>
      </c>
      <c r="P292" s="144">
        <f t="shared" si="49"/>
        <v>0</v>
      </c>
      <c r="Q292" s="563">
        <f t="shared" si="44"/>
        <v>0</v>
      </c>
      <c r="R292" s="10"/>
      <c r="V292" s="49">
        <f t="shared" si="50"/>
        <v>0</v>
      </c>
    </row>
    <row r="293" spans="1:22" x14ac:dyDescent="0.2">
      <c r="A293" s="94">
        <f t="shared" si="51"/>
        <v>280</v>
      </c>
      <c r="B293" s="437">
        <f t="shared" si="42"/>
        <v>0</v>
      </c>
      <c r="C293" s="438"/>
      <c r="D293" s="181"/>
      <c r="E293" s="181"/>
      <c r="F293" s="4"/>
      <c r="G293" s="60"/>
      <c r="H293" s="83"/>
      <c r="I293" s="10"/>
      <c r="J293" s="361"/>
      <c r="K293" s="49">
        <f t="shared" si="45"/>
        <v>0</v>
      </c>
      <c r="L293" s="508">
        <f t="shared" si="46"/>
        <v>0</v>
      </c>
      <c r="M293" s="509" t="str">
        <f t="shared" si="47"/>
        <v xml:space="preserve"> </v>
      </c>
      <c r="N293" s="355">
        <f t="shared" si="48"/>
        <v>0</v>
      </c>
      <c r="O293" s="144">
        <f t="shared" si="43"/>
        <v>0</v>
      </c>
      <c r="P293" s="144">
        <f t="shared" si="49"/>
        <v>0</v>
      </c>
      <c r="Q293" s="563">
        <f t="shared" si="44"/>
        <v>0</v>
      </c>
      <c r="R293" s="10"/>
      <c r="V293" s="49">
        <f t="shared" si="50"/>
        <v>0</v>
      </c>
    </row>
    <row r="294" spans="1:22" x14ac:dyDescent="0.2">
      <c r="A294" s="94">
        <f t="shared" si="51"/>
        <v>281</v>
      </c>
      <c r="B294" s="437">
        <f t="shared" si="42"/>
        <v>0</v>
      </c>
      <c r="C294" s="438"/>
      <c r="D294" s="181"/>
      <c r="E294" s="181"/>
      <c r="F294" s="4"/>
      <c r="G294" s="60"/>
      <c r="H294" s="83"/>
      <c r="I294" s="10"/>
      <c r="J294" s="361"/>
      <c r="K294" s="49">
        <f t="shared" si="45"/>
        <v>0</v>
      </c>
      <c r="L294" s="508">
        <f t="shared" si="46"/>
        <v>0</v>
      </c>
      <c r="M294" s="509" t="str">
        <f t="shared" si="47"/>
        <v xml:space="preserve"> </v>
      </c>
      <c r="N294" s="355">
        <f t="shared" si="48"/>
        <v>0</v>
      </c>
      <c r="O294" s="144">
        <f t="shared" si="43"/>
        <v>0</v>
      </c>
      <c r="P294" s="144">
        <f t="shared" si="49"/>
        <v>0</v>
      </c>
      <c r="Q294" s="563">
        <f t="shared" si="44"/>
        <v>0</v>
      </c>
      <c r="R294" s="10"/>
      <c r="V294" s="49">
        <f t="shared" si="50"/>
        <v>0</v>
      </c>
    </row>
    <row r="295" spans="1:22" x14ac:dyDescent="0.2">
      <c r="A295" s="94">
        <f t="shared" si="51"/>
        <v>282</v>
      </c>
      <c r="B295" s="437">
        <f t="shared" si="42"/>
        <v>0</v>
      </c>
      <c r="C295" s="438"/>
      <c r="D295" s="181"/>
      <c r="E295" s="181"/>
      <c r="F295" s="4"/>
      <c r="G295" s="60"/>
      <c r="H295" s="83"/>
      <c r="I295" s="10"/>
      <c r="J295" s="361"/>
      <c r="K295" s="49">
        <f t="shared" si="45"/>
        <v>0</v>
      </c>
      <c r="L295" s="508">
        <f t="shared" si="46"/>
        <v>0</v>
      </c>
      <c r="M295" s="509" t="str">
        <f t="shared" si="47"/>
        <v xml:space="preserve"> </v>
      </c>
      <c r="N295" s="355">
        <f t="shared" si="48"/>
        <v>0</v>
      </c>
      <c r="O295" s="144">
        <f t="shared" si="43"/>
        <v>0</v>
      </c>
      <c r="P295" s="144">
        <f t="shared" si="49"/>
        <v>0</v>
      </c>
      <c r="Q295" s="563">
        <f t="shared" si="44"/>
        <v>0</v>
      </c>
      <c r="R295" s="10"/>
      <c r="V295" s="49">
        <f t="shared" si="50"/>
        <v>0</v>
      </c>
    </row>
    <row r="296" spans="1:22" x14ac:dyDescent="0.2">
      <c r="A296" s="94">
        <f t="shared" si="51"/>
        <v>283</v>
      </c>
      <c r="B296" s="437">
        <f t="shared" si="42"/>
        <v>0</v>
      </c>
      <c r="C296" s="438"/>
      <c r="D296" s="181"/>
      <c r="E296" s="181"/>
      <c r="F296" s="4"/>
      <c r="G296" s="60"/>
      <c r="H296" s="83"/>
      <c r="I296" s="10"/>
      <c r="J296" s="361"/>
      <c r="K296" s="49">
        <f t="shared" si="45"/>
        <v>0</v>
      </c>
      <c r="L296" s="508">
        <f t="shared" si="46"/>
        <v>0</v>
      </c>
      <c r="M296" s="509" t="str">
        <f t="shared" si="47"/>
        <v xml:space="preserve"> </v>
      </c>
      <c r="N296" s="355">
        <f t="shared" si="48"/>
        <v>0</v>
      </c>
      <c r="O296" s="144">
        <f t="shared" si="43"/>
        <v>0</v>
      </c>
      <c r="P296" s="144">
        <f t="shared" si="49"/>
        <v>0</v>
      </c>
      <c r="Q296" s="563">
        <f t="shared" si="44"/>
        <v>0</v>
      </c>
      <c r="R296" s="10"/>
      <c r="V296" s="49">
        <f t="shared" si="50"/>
        <v>0</v>
      </c>
    </row>
    <row r="297" spans="1:22" x14ac:dyDescent="0.2">
      <c r="A297" s="94">
        <f t="shared" si="51"/>
        <v>284</v>
      </c>
      <c r="B297" s="437">
        <f t="shared" si="42"/>
        <v>0</v>
      </c>
      <c r="C297" s="438"/>
      <c r="D297" s="181"/>
      <c r="E297" s="181"/>
      <c r="F297" s="4"/>
      <c r="G297" s="60"/>
      <c r="H297" s="83"/>
      <c r="I297" s="10"/>
      <c r="J297" s="361"/>
      <c r="K297" s="49">
        <f t="shared" si="45"/>
        <v>0</v>
      </c>
      <c r="L297" s="508">
        <f t="shared" si="46"/>
        <v>0</v>
      </c>
      <c r="M297" s="509" t="str">
        <f t="shared" si="47"/>
        <v xml:space="preserve"> </v>
      </c>
      <c r="N297" s="355">
        <f t="shared" si="48"/>
        <v>0</v>
      </c>
      <c r="O297" s="144">
        <f t="shared" si="43"/>
        <v>0</v>
      </c>
      <c r="P297" s="144">
        <f t="shared" si="49"/>
        <v>0</v>
      </c>
      <c r="Q297" s="563">
        <f t="shared" si="44"/>
        <v>0</v>
      </c>
      <c r="R297" s="10"/>
      <c r="V297" s="49">
        <f t="shared" si="50"/>
        <v>0</v>
      </c>
    </row>
    <row r="298" spans="1:22" x14ac:dyDescent="0.2">
      <c r="A298" s="94">
        <f t="shared" si="51"/>
        <v>285</v>
      </c>
      <c r="B298" s="437">
        <f t="shared" si="42"/>
        <v>0</v>
      </c>
      <c r="C298" s="438"/>
      <c r="D298" s="181"/>
      <c r="E298" s="181"/>
      <c r="F298" s="4"/>
      <c r="G298" s="60"/>
      <c r="H298" s="83"/>
      <c r="I298" s="10"/>
      <c r="J298" s="361"/>
      <c r="K298" s="49">
        <f t="shared" si="45"/>
        <v>0</v>
      </c>
      <c r="L298" s="508">
        <f t="shared" si="46"/>
        <v>0</v>
      </c>
      <c r="M298" s="509" t="str">
        <f t="shared" si="47"/>
        <v xml:space="preserve"> </v>
      </c>
      <c r="N298" s="355">
        <f t="shared" si="48"/>
        <v>0</v>
      </c>
      <c r="O298" s="144">
        <f t="shared" si="43"/>
        <v>0</v>
      </c>
      <c r="P298" s="144">
        <f t="shared" si="49"/>
        <v>0</v>
      </c>
      <c r="Q298" s="563">
        <f t="shared" si="44"/>
        <v>0</v>
      </c>
      <c r="R298" s="10"/>
      <c r="V298" s="49">
        <f t="shared" si="50"/>
        <v>0</v>
      </c>
    </row>
    <row r="299" spans="1:22" x14ac:dyDescent="0.2">
      <c r="A299" s="94">
        <f t="shared" si="51"/>
        <v>286</v>
      </c>
      <c r="B299" s="437">
        <f t="shared" si="42"/>
        <v>0</v>
      </c>
      <c r="C299" s="438"/>
      <c r="D299" s="181"/>
      <c r="E299" s="181"/>
      <c r="F299" s="4"/>
      <c r="G299" s="60"/>
      <c r="H299" s="83"/>
      <c r="I299" s="10"/>
      <c r="J299" s="361"/>
      <c r="K299" s="49">
        <f t="shared" si="45"/>
        <v>0</v>
      </c>
      <c r="L299" s="508">
        <f t="shared" si="46"/>
        <v>0</v>
      </c>
      <c r="M299" s="509" t="str">
        <f t="shared" si="47"/>
        <v xml:space="preserve"> </v>
      </c>
      <c r="N299" s="355">
        <f t="shared" si="48"/>
        <v>0</v>
      </c>
      <c r="O299" s="144">
        <f t="shared" si="43"/>
        <v>0</v>
      </c>
      <c r="P299" s="144">
        <f t="shared" si="49"/>
        <v>0</v>
      </c>
      <c r="Q299" s="563">
        <f t="shared" si="44"/>
        <v>0</v>
      </c>
      <c r="R299" s="10"/>
      <c r="V299" s="49">
        <f t="shared" si="50"/>
        <v>0</v>
      </c>
    </row>
    <row r="300" spans="1:22" x14ac:dyDescent="0.2">
      <c r="A300" s="94">
        <f t="shared" si="51"/>
        <v>287</v>
      </c>
      <c r="B300" s="437">
        <f t="shared" si="42"/>
        <v>0</v>
      </c>
      <c r="C300" s="438"/>
      <c r="D300" s="181"/>
      <c r="E300" s="181"/>
      <c r="F300" s="4"/>
      <c r="G300" s="60"/>
      <c r="H300" s="83"/>
      <c r="I300" s="10"/>
      <c r="J300" s="361"/>
      <c r="K300" s="49">
        <f t="shared" si="45"/>
        <v>0</v>
      </c>
      <c r="L300" s="508">
        <f t="shared" si="46"/>
        <v>0</v>
      </c>
      <c r="M300" s="509" t="str">
        <f t="shared" si="47"/>
        <v xml:space="preserve"> </v>
      </c>
      <c r="N300" s="355">
        <f t="shared" si="48"/>
        <v>0</v>
      </c>
      <c r="O300" s="144">
        <f t="shared" si="43"/>
        <v>0</v>
      </c>
      <c r="P300" s="144">
        <f t="shared" si="49"/>
        <v>0</v>
      </c>
      <c r="Q300" s="563">
        <f t="shared" si="44"/>
        <v>0</v>
      </c>
      <c r="R300" s="10"/>
      <c r="V300" s="49">
        <f t="shared" si="50"/>
        <v>0</v>
      </c>
    </row>
    <row r="301" spans="1:22" x14ac:dyDescent="0.2">
      <c r="A301" s="94">
        <f t="shared" si="51"/>
        <v>288</v>
      </c>
      <c r="B301" s="437">
        <f t="shared" si="42"/>
        <v>0</v>
      </c>
      <c r="C301" s="438"/>
      <c r="D301" s="181"/>
      <c r="E301" s="181"/>
      <c r="F301" s="4"/>
      <c r="G301" s="60"/>
      <c r="H301" s="83"/>
      <c r="I301" s="10"/>
      <c r="J301" s="361"/>
      <c r="K301" s="49">
        <f t="shared" si="45"/>
        <v>0</v>
      </c>
      <c r="L301" s="508">
        <f t="shared" si="46"/>
        <v>0</v>
      </c>
      <c r="M301" s="509" t="str">
        <f t="shared" si="47"/>
        <v xml:space="preserve"> </v>
      </c>
      <c r="N301" s="355">
        <f t="shared" si="48"/>
        <v>0</v>
      </c>
      <c r="O301" s="144">
        <f t="shared" si="43"/>
        <v>0</v>
      </c>
      <c r="P301" s="144">
        <f t="shared" si="49"/>
        <v>0</v>
      </c>
      <c r="Q301" s="563">
        <f t="shared" si="44"/>
        <v>0</v>
      </c>
      <c r="R301" s="10"/>
      <c r="V301" s="49">
        <f t="shared" si="50"/>
        <v>0</v>
      </c>
    </row>
    <row r="302" spans="1:22" x14ac:dyDescent="0.2">
      <c r="A302" s="94">
        <f t="shared" si="51"/>
        <v>289</v>
      </c>
      <c r="B302" s="437">
        <f t="shared" si="42"/>
        <v>0</v>
      </c>
      <c r="C302" s="438"/>
      <c r="D302" s="181"/>
      <c r="E302" s="181"/>
      <c r="F302" s="4"/>
      <c r="G302" s="60"/>
      <c r="H302" s="83"/>
      <c r="I302" s="10"/>
      <c r="J302" s="361"/>
      <c r="K302" s="49">
        <f t="shared" si="45"/>
        <v>0</v>
      </c>
      <c r="L302" s="508">
        <f t="shared" si="46"/>
        <v>0</v>
      </c>
      <c r="M302" s="509" t="str">
        <f t="shared" si="47"/>
        <v xml:space="preserve"> </v>
      </c>
      <c r="N302" s="355">
        <f t="shared" si="48"/>
        <v>0</v>
      </c>
      <c r="O302" s="144">
        <f t="shared" si="43"/>
        <v>0</v>
      </c>
      <c r="P302" s="144">
        <f t="shared" si="49"/>
        <v>0</v>
      </c>
      <c r="Q302" s="563">
        <f t="shared" si="44"/>
        <v>0</v>
      </c>
      <c r="R302" s="10"/>
      <c r="V302" s="49">
        <f t="shared" si="50"/>
        <v>0</v>
      </c>
    </row>
    <row r="303" spans="1:22" x14ac:dyDescent="0.2">
      <c r="A303" s="94">
        <f t="shared" si="51"/>
        <v>290</v>
      </c>
      <c r="B303" s="437">
        <f t="shared" si="42"/>
        <v>0</v>
      </c>
      <c r="C303" s="438"/>
      <c r="D303" s="181"/>
      <c r="E303" s="181"/>
      <c r="F303" s="4"/>
      <c r="G303" s="60"/>
      <c r="H303" s="83"/>
      <c r="I303" s="10"/>
      <c r="J303" s="361"/>
      <c r="K303" s="49">
        <f t="shared" si="45"/>
        <v>0</v>
      </c>
      <c r="L303" s="508">
        <f t="shared" si="46"/>
        <v>0</v>
      </c>
      <c r="M303" s="509" t="str">
        <f t="shared" si="47"/>
        <v xml:space="preserve"> </v>
      </c>
      <c r="N303" s="355">
        <f t="shared" si="48"/>
        <v>0</v>
      </c>
      <c r="O303" s="144">
        <f t="shared" si="43"/>
        <v>0</v>
      </c>
      <c r="P303" s="144">
        <f t="shared" si="49"/>
        <v>0</v>
      </c>
      <c r="Q303" s="563">
        <f t="shared" si="44"/>
        <v>0</v>
      </c>
      <c r="R303" s="10"/>
      <c r="V303" s="49">
        <f t="shared" si="50"/>
        <v>0</v>
      </c>
    </row>
    <row r="304" spans="1:22" x14ac:dyDescent="0.2">
      <c r="A304" s="94">
        <f t="shared" si="51"/>
        <v>291</v>
      </c>
      <c r="B304" s="437">
        <f t="shared" si="42"/>
        <v>0</v>
      </c>
      <c r="C304" s="438"/>
      <c r="D304" s="181"/>
      <c r="E304" s="181"/>
      <c r="F304" s="4"/>
      <c r="G304" s="60"/>
      <c r="H304" s="83"/>
      <c r="I304" s="10"/>
      <c r="J304" s="361"/>
      <c r="K304" s="49">
        <f t="shared" si="45"/>
        <v>0</v>
      </c>
      <c r="L304" s="508">
        <f t="shared" si="46"/>
        <v>0</v>
      </c>
      <c r="M304" s="509" t="str">
        <f t="shared" si="47"/>
        <v xml:space="preserve"> </v>
      </c>
      <c r="N304" s="355">
        <f t="shared" si="48"/>
        <v>0</v>
      </c>
      <c r="O304" s="144">
        <f t="shared" si="43"/>
        <v>0</v>
      </c>
      <c r="P304" s="144">
        <f t="shared" si="49"/>
        <v>0</v>
      </c>
      <c r="Q304" s="563">
        <f t="shared" si="44"/>
        <v>0</v>
      </c>
      <c r="R304" s="10"/>
      <c r="V304" s="49">
        <f t="shared" si="50"/>
        <v>0</v>
      </c>
    </row>
    <row r="305" spans="1:22" x14ac:dyDescent="0.2">
      <c r="A305" s="94">
        <f t="shared" si="51"/>
        <v>292</v>
      </c>
      <c r="B305" s="437">
        <f t="shared" si="42"/>
        <v>0</v>
      </c>
      <c r="C305" s="438"/>
      <c r="D305" s="181"/>
      <c r="E305" s="181"/>
      <c r="F305" s="4"/>
      <c r="G305" s="60"/>
      <c r="H305" s="83"/>
      <c r="I305" s="10"/>
      <c r="J305" s="361"/>
      <c r="K305" s="49">
        <f t="shared" si="45"/>
        <v>0</v>
      </c>
      <c r="L305" s="508">
        <f t="shared" si="46"/>
        <v>0</v>
      </c>
      <c r="M305" s="509" t="str">
        <f t="shared" si="47"/>
        <v xml:space="preserve"> </v>
      </c>
      <c r="N305" s="355">
        <f t="shared" si="48"/>
        <v>0</v>
      </c>
      <c r="O305" s="144">
        <f t="shared" si="43"/>
        <v>0</v>
      </c>
      <c r="P305" s="144">
        <f t="shared" si="49"/>
        <v>0</v>
      </c>
      <c r="Q305" s="563">
        <f t="shared" si="44"/>
        <v>0</v>
      </c>
      <c r="R305" s="10"/>
      <c r="V305" s="49">
        <f t="shared" si="50"/>
        <v>0</v>
      </c>
    </row>
    <row r="306" spans="1:22" x14ac:dyDescent="0.2">
      <c r="A306" s="94">
        <f t="shared" si="51"/>
        <v>293</v>
      </c>
      <c r="B306" s="437">
        <f t="shared" si="42"/>
        <v>0</v>
      </c>
      <c r="C306" s="438"/>
      <c r="D306" s="181"/>
      <c r="E306" s="181"/>
      <c r="F306" s="4"/>
      <c r="G306" s="60"/>
      <c r="H306" s="83"/>
      <c r="I306" s="10"/>
      <c r="J306" s="361"/>
      <c r="K306" s="49">
        <f t="shared" si="45"/>
        <v>0</v>
      </c>
      <c r="L306" s="508">
        <f t="shared" si="46"/>
        <v>0</v>
      </c>
      <c r="M306" s="509" t="str">
        <f t="shared" si="47"/>
        <v xml:space="preserve"> </v>
      </c>
      <c r="N306" s="355">
        <f t="shared" si="48"/>
        <v>0</v>
      </c>
      <c r="O306" s="144">
        <f t="shared" si="43"/>
        <v>0</v>
      </c>
      <c r="P306" s="144">
        <f t="shared" si="49"/>
        <v>0</v>
      </c>
      <c r="Q306" s="563">
        <f t="shared" si="44"/>
        <v>0</v>
      </c>
      <c r="R306" s="10"/>
      <c r="V306" s="49">
        <f t="shared" si="50"/>
        <v>0</v>
      </c>
    </row>
    <row r="307" spans="1:22" x14ac:dyDescent="0.2">
      <c r="A307" s="94">
        <f t="shared" si="51"/>
        <v>294</v>
      </c>
      <c r="B307" s="437">
        <f t="shared" si="42"/>
        <v>0</v>
      </c>
      <c r="C307" s="438"/>
      <c r="D307" s="181"/>
      <c r="E307" s="181"/>
      <c r="F307" s="4"/>
      <c r="G307" s="60"/>
      <c r="H307" s="83"/>
      <c r="I307" s="10"/>
      <c r="J307" s="361"/>
      <c r="K307" s="49">
        <f t="shared" si="45"/>
        <v>0</v>
      </c>
      <c r="L307" s="508">
        <f t="shared" si="46"/>
        <v>0</v>
      </c>
      <c r="M307" s="509" t="str">
        <f t="shared" si="47"/>
        <v xml:space="preserve"> </v>
      </c>
      <c r="N307" s="355">
        <f t="shared" si="48"/>
        <v>0</v>
      </c>
      <c r="O307" s="144">
        <f t="shared" si="43"/>
        <v>0</v>
      </c>
      <c r="P307" s="144">
        <f t="shared" si="49"/>
        <v>0</v>
      </c>
      <c r="Q307" s="563">
        <f t="shared" si="44"/>
        <v>0</v>
      </c>
      <c r="R307" s="10"/>
      <c r="V307" s="49">
        <f t="shared" si="50"/>
        <v>0</v>
      </c>
    </row>
    <row r="308" spans="1:22" x14ac:dyDescent="0.2">
      <c r="A308" s="94">
        <f t="shared" si="51"/>
        <v>295</v>
      </c>
      <c r="B308" s="437">
        <f t="shared" si="42"/>
        <v>0</v>
      </c>
      <c r="C308" s="438"/>
      <c r="D308" s="181"/>
      <c r="E308" s="181"/>
      <c r="F308" s="4"/>
      <c r="G308" s="60"/>
      <c r="H308" s="83"/>
      <c r="I308" s="10"/>
      <c r="J308" s="361"/>
      <c r="K308" s="49">
        <f t="shared" si="45"/>
        <v>0</v>
      </c>
      <c r="L308" s="508">
        <f t="shared" si="46"/>
        <v>0</v>
      </c>
      <c r="M308" s="509" t="str">
        <f t="shared" si="47"/>
        <v xml:space="preserve"> </v>
      </c>
      <c r="N308" s="355">
        <f t="shared" si="48"/>
        <v>0</v>
      </c>
      <c r="O308" s="144">
        <f t="shared" si="43"/>
        <v>0</v>
      </c>
      <c r="P308" s="144">
        <f t="shared" si="49"/>
        <v>0</v>
      </c>
      <c r="Q308" s="563">
        <f t="shared" si="44"/>
        <v>0</v>
      </c>
      <c r="R308" s="10"/>
      <c r="V308" s="49">
        <f t="shared" si="50"/>
        <v>0</v>
      </c>
    </row>
    <row r="309" spans="1:22" x14ac:dyDescent="0.2">
      <c r="A309" s="94">
        <f t="shared" si="51"/>
        <v>296</v>
      </c>
      <c r="B309" s="437">
        <f t="shared" si="42"/>
        <v>0</v>
      </c>
      <c r="C309" s="438"/>
      <c r="D309" s="181"/>
      <c r="E309" s="181"/>
      <c r="F309" s="4"/>
      <c r="G309" s="60"/>
      <c r="H309" s="83"/>
      <c r="I309" s="10"/>
      <c r="J309" s="361"/>
      <c r="K309" s="49">
        <f t="shared" si="45"/>
        <v>0</v>
      </c>
      <c r="L309" s="508">
        <f t="shared" si="46"/>
        <v>0</v>
      </c>
      <c r="M309" s="509" t="str">
        <f t="shared" si="47"/>
        <v xml:space="preserve"> </v>
      </c>
      <c r="N309" s="355">
        <f t="shared" si="48"/>
        <v>0</v>
      </c>
      <c r="O309" s="144">
        <f t="shared" si="43"/>
        <v>0</v>
      </c>
      <c r="P309" s="144">
        <f t="shared" si="49"/>
        <v>0</v>
      </c>
      <c r="Q309" s="563">
        <f t="shared" si="44"/>
        <v>0</v>
      </c>
      <c r="R309" s="10"/>
      <c r="V309" s="49">
        <f t="shared" si="50"/>
        <v>0</v>
      </c>
    </row>
    <row r="310" spans="1:22" x14ac:dyDescent="0.2">
      <c r="A310" s="94">
        <f t="shared" si="51"/>
        <v>297</v>
      </c>
      <c r="B310" s="437">
        <f t="shared" si="42"/>
        <v>0</v>
      </c>
      <c r="C310" s="438"/>
      <c r="D310" s="181"/>
      <c r="E310" s="181"/>
      <c r="F310" s="4"/>
      <c r="G310" s="60"/>
      <c r="H310" s="83"/>
      <c r="I310" s="10"/>
      <c r="J310" s="361"/>
      <c r="K310" s="49">
        <f t="shared" si="45"/>
        <v>0</v>
      </c>
      <c r="L310" s="508">
        <f t="shared" si="46"/>
        <v>0</v>
      </c>
      <c r="M310" s="509" t="str">
        <f t="shared" si="47"/>
        <v xml:space="preserve"> </v>
      </c>
      <c r="N310" s="355">
        <f t="shared" si="48"/>
        <v>0</v>
      </c>
      <c r="O310" s="144">
        <f t="shared" si="43"/>
        <v>0</v>
      </c>
      <c r="P310" s="144">
        <f t="shared" si="49"/>
        <v>0</v>
      </c>
      <c r="Q310" s="563">
        <f t="shared" si="44"/>
        <v>0</v>
      </c>
      <c r="R310" s="10"/>
      <c r="V310" s="49">
        <f t="shared" si="50"/>
        <v>0</v>
      </c>
    </row>
    <row r="311" spans="1:22" x14ac:dyDescent="0.2">
      <c r="A311" s="94">
        <f t="shared" si="51"/>
        <v>298</v>
      </c>
      <c r="B311" s="437">
        <f t="shared" si="42"/>
        <v>0</v>
      </c>
      <c r="C311" s="438"/>
      <c r="D311" s="181"/>
      <c r="E311" s="181"/>
      <c r="F311" s="4"/>
      <c r="G311" s="60"/>
      <c r="H311" s="83"/>
      <c r="I311" s="10"/>
      <c r="J311" s="361"/>
      <c r="K311" s="49">
        <f t="shared" si="45"/>
        <v>0</v>
      </c>
      <c r="L311" s="508">
        <f t="shared" si="46"/>
        <v>0</v>
      </c>
      <c r="M311" s="509" t="str">
        <f t="shared" si="47"/>
        <v xml:space="preserve"> </v>
      </c>
      <c r="N311" s="355">
        <f t="shared" si="48"/>
        <v>0</v>
      </c>
      <c r="O311" s="144">
        <f t="shared" si="43"/>
        <v>0</v>
      </c>
      <c r="P311" s="144">
        <f t="shared" si="49"/>
        <v>0</v>
      </c>
      <c r="Q311" s="563">
        <f t="shared" si="44"/>
        <v>0</v>
      </c>
      <c r="R311" s="10"/>
      <c r="V311" s="49">
        <f t="shared" si="50"/>
        <v>0</v>
      </c>
    </row>
    <row r="312" spans="1:22" x14ac:dyDescent="0.2">
      <c r="A312" s="94">
        <f t="shared" si="51"/>
        <v>299</v>
      </c>
      <c r="B312" s="437">
        <f t="shared" si="42"/>
        <v>0</v>
      </c>
      <c r="C312" s="438"/>
      <c r="D312" s="181"/>
      <c r="E312" s="181"/>
      <c r="F312" s="4"/>
      <c r="G312" s="60"/>
      <c r="H312" s="83"/>
      <c r="I312" s="10"/>
      <c r="J312" s="361"/>
      <c r="K312" s="49">
        <f t="shared" si="45"/>
        <v>0</v>
      </c>
      <c r="L312" s="508">
        <f t="shared" si="46"/>
        <v>0</v>
      </c>
      <c r="M312" s="509" t="str">
        <f t="shared" si="47"/>
        <v xml:space="preserve"> </v>
      </c>
      <c r="N312" s="355">
        <f t="shared" si="48"/>
        <v>0</v>
      </c>
      <c r="O312" s="144">
        <f t="shared" si="43"/>
        <v>0</v>
      </c>
      <c r="P312" s="144">
        <f t="shared" si="49"/>
        <v>0</v>
      </c>
      <c r="Q312" s="563">
        <f t="shared" si="44"/>
        <v>0</v>
      </c>
      <c r="R312" s="10"/>
      <c r="V312" s="49">
        <f t="shared" si="50"/>
        <v>0</v>
      </c>
    </row>
    <row r="313" spans="1:22" x14ac:dyDescent="0.2">
      <c r="A313" s="94">
        <f t="shared" si="51"/>
        <v>300</v>
      </c>
      <c r="B313" s="437">
        <f t="shared" si="42"/>
        <v>0</v>
      </c>
      <c r="C313" s="438"/>
      <c r="D313" s="181"/>
      <c r="E313" s="181"/>
      <c r="F313" s="4"/>
      <c r="G313" s="60"/>
      <c r="H313" s="83"/>
      <c r="I313" s="10"/>
      <c r="J313" s="361"/>
      <c r="K313" s="49">
        <f t="shared" si="45"/>
        <v>0</v>
      </c>
      <c r="L313" s="508">
        <f t="shared" si="46"/>
        <v>0</v>
      </c>
      <c r="M313" s="509" t="str">
        <f t="shared" si="47"/>
        <v xml:space="preserve"> </v>
      </c>
      <c r="N313" s="355">
        <f t="shared" si="48"/>
        <v>0</v>
      </c>
      <c r="O313" s="144">
        <f t="shared" si="43"/>
        <v>0</v>
      </c>
      <c r="P313" s="144">
        <f t="shared" si="49"/>
        <v>0</v>
      </c>
      <c r="Q313" s="563">
        <f t="shared" si="44"/>
        <v>0</v>
      </c>
      <c r="R313" s="10"/>
      <c r="V313" s="49">
        <f t="shared" si="50"/>
        <v>0</v>
      </c>
    </row>
    <row r="314" spans="1:22" x14ac:dyDescent="0.2">
      <c r="A314" s="94">
        <f t="shared" si="51"/>
        <v>301</v>
      </c>
      <c r="B314" s="437">
        <f t="shared" si="42"/>
        <v>0</v>
      </c>
      <c r="C314" s="438"/>
      <c r="D314" s="181"/>
      <c r="E314" s="181"/>
      <c r="F314" s="4"/>
      <c r="G314" s="60"/>
      <c r="H314" s="83"/>
      <c r="I314" s="10"/>
      <c r="J314" s="361"/>
      <c r="K314" s="49">
        <f t="shared" si="45"/>
        <v>0</v>
      </c>
      <c r="L314" s="508">
        <f t="shared" si="46"/>
        <v>0</v>
      </c>
      <c r="M314" s="509" t="str">
        <f t="shared" si="47"/>
        <v xml:space="preserve"> </v>
      </c>
      <c r="N314" s="355">
        <f t="shared" si="48"/>
        <v>0</v>
      </c>
      <c r="O314" s="144">
        <f t="shared" si="43"/>
        <v>0</v>
      </c>
      <c r="P314" s="144">
        <f t="shared" si="49"/>
        <v>0</v>
      </c>
      <c r="Q314" s="563">
        <f t="shared" si="44"/>
        <v>0</v>
      </c>
      <c r="R314" s="10"/>
      <c r="V314" s="49">
        <f t="shared" si="50"/>
        <v>0</v>
      </c>
    </row>
    <row r="315" spans="1:22" x14ac:dyDescent="0.2">
      <c r="A315" s="94">
        <f t="shared" si="51"/>
        <v>302</v>
      </c>
      <c r="B315" s="437">
        <f t="shared" si="42"/>
        <v>0</v>
      </c>
      <c r="C315" s="438"/>
      <c r="D315" s="181"/>
      <c r="E315" s="181"/>
      <c r="F315" s="4"/>
      <c r="G315" s="60"/>
      <c r="H315" s="83"/>
      <c r="I315" s="10"/>
      <c r="J315" s="361"/>
      <c r="K315" s="49">
        <f t="shared" si="45"/>
        <v>0</v>
      </c>
      <c r="L315" s="508">
        <f t="shared" si="46"/>
        <v>0</v>
      </c>
      <c r="M315" s="509" t="str">
        <f t="shared" si="47"/>
        <v xml:space="preserve"> </v>
      </c>
      <c r="N315" s="355">
        <f t="shared" si="48"/>
        <v>0</v>
      </c>
      <c r="O315" s="144">
        <f t="shared" si="43"/>
        <v>0</v>
      </c>
      <c r="P315" s="144">
        <f t="shared" si="49"/>
        <v>0</v>
      </c>
      <c r="Q315" s="563">
        <f t="shared" si="44"/>
        <v>0</v>
      </c>
      <c r="R315" s="10"/>
      <c r="V315" s="49">
        <f t="shared" si="50"/>
        <v>0</v>
      </c>
    </row>
    <row r="316" spans="1:22" x14ac:dyDescent="0.2">
      <c r="A316" s="94">
        <f t="shared" si="51"/>
        <v>303</v>
      </c>
      <c r="B316" s="437">
        <f t="shared" si="42"/>
        <v>0</v>
      </c>
      <c r="C316" s="438"/>
      <c r="D316" s="181"/>
      <c r="E316" s="181"/>
      <c r="F316" s="4"/>
      <c r="G316" s="60"/>
      <c r="H316" s="83"/>
      <c r="I316" s="10"/>
      <c r="J316" s="361"/>
      <c r="K316" s="49">
        <f t="shared" si="45"/>
        <v>0</v>
      </c>
      <c r="L316" s="508">
        <f t="shared" si="46"/>
        <v>0</v>
      </c>
      <c r="M316" s="509" t="str">
        <f t="shared" si="47"/>
        <v xml:space="preserve"> </v>
      </c>
      <c r="N316" s="355">
        <f t="shared" si="48"/>
        <v>0</v>
      </c>
      <c r="O316" s="144">
        <f t="shared" si="43"/>
        <v>0</v>
      </c>
      <c r="P316" s="144">
        <f t="shared" si="49"/>
        <v>0</v>
      </c>
      <c r="Q316" s="563">
        <f t="shared" si="44"/>
        <v>0</v>
      </c>
      <c r="R316" s="10"/>
      <c r="V316" s="49">
        <f t="shared" si="50"/>
        <v>0</v>
      </c>
    </row>
    <row r="317" spans="1:22" x14ac:dyDescent="0.2">
      <c r="A317" s="94">
        <f t="shared" si="51"/>
        <v>304</v>
      </c>
      <c r="B317" s="437">
        <f t="shared" si="42"/>
        <v>0</v>
      </c>
      <c r="C317" s="438"/>
      <c r="D317" s="181"/>
      <c r="E317" s="181"/>
      <c r="F317" s="4"/>
      <c r="G317" s="60"/>
      <c r="H317" s="83"/>
      <c r="I317" s="10"/>
      <c r="J317" s="361"/>
      <c r="K317" s="49">
        <f t="shared" si="45"/>
        <v>0</v>
      </c>
      <c r="L317" s="508">
        <f t="shared" si="46"/>
        <v>0</v>
      </c>
      <c r="M317" s="509" t="str">
        <f t="shared" si="47"/>
        <v xml:space="preserve"> </v>
      </c>
      <c r="N317" s="355">
        <f t="shared" si="48"/>
        <v>0</v>
      </c>
      <c r="O317" s="144">
        <f t="shared" si="43"/>
        <v>0</v>
      </c>
      <c r="P317" s="144">
        <f t="shared" si="49"/>
        <v>0</v>
      </c>
      <c r="Q317" s="563">
        <f t="shared" si="44"/>
        <v>0</v>
      </c>
      <c r="R317" s="10"/>
      <c r="V317" s="49">
        <f t="shared" si="50"/>
        <v>0</v>
      </c>
    </row>
    <row r="318" spans="1:22" x14ac:dyDescent="0.2">
      <c r="A318" s="94">
        <f t="shared" si="51"/>
        <v>305</v>
      </c>
      <c r="B318" s="437">
        <f t="shared" si="42"/>
        <v>0</v>
      </c>
      <c r="C318" s="438"/>
      <c r="D318" s="181"/>
      <c r="E318" s="181"/>
      <c r="F318" s="4"/>
      <c r="G318" s="60"/>
      <c r="H318" s="83"/>
      <c r="I318" s="10"/>
      <c r="J318" s="361"/>
      <c r="K318" s="49">
        <f t="shared" si="45"/>
        <v>0</v>
      </c>
      <c r="L318" s="508">
        <f t="shared" si="46"/>
        <v>0</v>
      </c>
      <c r="M318" s="509" t="str">
        <f t="shared" si="47"/>
        <v xml:space="preserve"> </v>
      </c>
      <c r="N318" s="355">
        <f t="shared" si="48"/>
        <v>0</v>
      </c>
      <c r="O318" s="144">
        <f t="shared" si="43"/>
        <v>0</v>
      </c>
      <c r="P318" s="144">
        <f t="shared" si="49"/>
        <v>0</v>
      </c>
      <c r="Q318" s="563">
        <f t="shared" si="44"/>
        <v>0</v>
      </c>
      <c r="R318" s="10"/>
      <c r="V318" s="49">
        <f t="shared" si="50"/>
        <v>0</v>
      </c>
    </row>
    <row r="319" spans="1:22" x14ac:dyDescent="0.2">
      <c r="A319" s="94">
        <f t="shared" si="51"/>
        <v>306</v>
      </c>
      <c r="B319" s="437">
        <f t="shared" si="42"/>
        <v>0</v>
      </c>
      <c r="C319" s="438"/>
      <c r="D319" s="181"/>
      <c r="E319" s="181"/>
      <c r="F319" s="4"/>
      <c r="G319" s="60"/>
      <c r="H319" s="83"/>
      <c r="I319" s="10"/>
      <c r="J319" s="361"/>
      <c r="K319" s="49">
        <f t="shared" si="45"/>
        <v>0</v>
      </c>
      <c r="L319" s="508">
        <f t="shared" si="46"/>
        <v>0</v>
      </c>
      <c r="M319" s="509" t="str">
        <f t="shared" si="47"/>
        <v xml:space="preserve"> </v>
      </c>
      <c r="N319" s="355">
        <f t="shared" si="48"/>
        <v>0</v>
      </c>
      <c r="O319" s="144">
        <f t="shared" si="43"/>
        <v>0</v>
      </c>
      <c r="P319" s="144">
        <f t="shared" si="49"/>
        <v>0</v>
      </c>
      <c r="Q319" s="563">
        <f t="shared" si="44"/>
        <v>0</v>
      </c>
      <c r="R319" s="10"/>
      <c r="V319" s="49">
        <f t="shared" si="50"/>
        <v>0</v>
      </c>
    </row>
    <row r="320" spans="1:22" x14ac:dyDescent="0.2">
      <c r="A320" s="94">
        <f t="shared" si="51"/>
        <v>307</v>
      </c>
      <c r="B320" s="437">
        <f t="shared" si="42"/>
        <v>0</v>
      </c>
      <c r="C320" s="438"/>
      <c r="D320" s="181"/>
      <c r="E320" s="181"/>
      <c r="F320" s="4"/>
      <c r="G320" s="60"/>
      <c r="H320" s="83"/>
      <c r="I320" s="10"/>
      <c r="J320" s="361"/>
      <c r="K320" s="49">
        <f t="shared" si="45"/>
        <v>0</v>
      </c>
      <c r="L320" s="508">
        <f t="shared" si="46"/>
        <v>0</v>
      </c>
      <c r="M320" s="509" t="str">
        <f t="shared" si="47"/>
        <v xml:space="preserve"> </v>
      </c>
      <c r="N320" s="355">
        <f t="shared" si="48"/>
        <v>0</v>
      </c>
      <c r="O320" s="144">
        <f t="shared" si="43"/>
        <v>0</v>
      </c>
      <c r="P320" s="144">
        <f t="shared" si="49"/>
        <v>0</v>
      </c>
      <c r="Q320" s="563">
        <f t="shared" si="44"/>
        <v>0</v>
      </c>
      <c r="R320" s="10"/>
      <c r="V320" s="49">
        <f t="shared" si="50"/>
        <v>0</v>
      </c>
    </row>
    <row r="321" spans="1:22" x14ac:dyDescent="0.2">
      <c r="A321" s="94">
        <f t="shared" si="51"/>
        <v>308</v>
      </c>
      <c r="B321" s="437">
        <f t="shared" si="42"/>
        <v>0</v>
      </c>
      <c r="C321" s="438"/>
      <c r="D321" s="181"/>
      <c r="E321" s="181"/>
      <c r="F321" s="4"/>
      <c r="G321" s="60"/>
      <c r="H321" s="83"/>
      <c r="I321" s="10"/>
      <c r="J321" s="361"/>
      <c r="K321" s="49">
        <f t="shared" si="45"/>
        <v>0</v>
      </c>
      <c r="L321" s="508">
        <f t="shared" si="46"/>
        <v>0</v>
      </c>
      <c r="M321" s="509" t="str">
        <f t="shared" si="47"/>
        <v xml:space="preserve"> </v>
      </c>
      <c r="N321" s="355">
        <f t="shared" si="48"/>
        <v>0</v>
      </c>
      <c r="O321" s="144">
        <f t="shared" si="43"/>
        <v>0</v>
      </c>
      <c r="P321" s="144">
        <f t="shared" si="49"/>
        <v>0</v>
      </c>
      <c r="Q321" s="563">
        <f t="shared" si="44"/>
        <v>0</v>
      </c>
      <c r="R321" s="10"/>
      <c r="V321" s="49">
        <f t="shared" si="50"/>
        <v>0</v>
      </c>
    </row>
    <row r="322" spans="1:22" x14ac:dyDescent="0.2">
      <c r="A322" s="94">
        <f t="shared" si="51"/>
        <v>309</v>
      </c>
      <c r="B322" s="437">
        <f t="shared" si="42"/>
        <v>0</v>
      </c>
      <c r="C322" s="438"/>
      <c r="D322" s="181"/>
      <c r="E322" s="181"/>
      <c r="F322" s="4"/>
      <c r="G322" s="60"/>
      <c r="H322" s="83"/>
      <c r="I322" s="10"/>
      <c r="J322" s="361"/>
      <c r="K322" s="49">
        <f t="shared" si="45"/>
        <v>0</v>
      </c>
      <c r="L322" s="508">
        <f t="shared" si="46"/>
        <v>0</v>
      </c>
      <c r="M322" s="509" t="str">
        <f t="shared" si="47"/>
        <v xml:space="preserve"> </v>
      </c>
      <c r="N322" s="355">
        <f t="shared" si="48"/>
        <v>0</v>
      </c>
      <c r="O322" s="144">
        <f t="shared" si="43"/>
        <v>0</v>
      </c>
      <c r="P322" s="144">
        <f t="shared" si="49"/>
        <v>0</v>
      </c>
      <c r="Q322" s="563">
        <f t="shared" si="44"/>
        <v>0</v>
      </c>
      <c r="R322" s="10"/>
      <c r="V322" s="49">
        <f t="shared" si="50"/>
        <v>0</v>
      </c>
    </row>
    <row r="323" spans="1:22" x14ac:dyDescent="0.2">
      <c r="A323" s="94">
        <f t="shared" si="51"/>
        <v>310</v>
      </c>
      <c r="B323" s="437">
        <f t="shared" si="42"/>
        <v>0</v>
      </c>
      <c r="C323" s="438"/>
      <c r="D323" s="181"/>
      <c r="E323" s="181"/>
      <c r="F323" s="4"/>
      <c r="G323" s="60"/>
      <c r="H323" s="83"/>
      <c r="I323" s="10"/>
      <c r="J323" s="361"/>
      <c r="K323" s="49">
        <f t="shared" si="45"/>
        <v>0</v>
      </c>
      <c r="L323" s="508">
        <f t="shared" si="46"/>
        <v>0</v>
      </c>
      <c r="M323" s="509" t="str">
        <f t="shared" si="47"/>
        <v xml:space="preserve"> </v>
      </c>
      <c r="N323" s="355">
        <f t="shared" si="48"/>
        <v>0</v>
      </c>
      <c r="O323" s="144">
        <f t="shared" si="43"/>
        <v>0</v>
      </c>
      <c r="P323" s="144">
        <f t="shared" si="49"/>
        <v>0</v>
      </c>
      <c r="Q323" s="563">
        <f t="shared" si="44"/>
        <v>0</v>
      </c>
      <c r="R323" s="10"/>
      <c r="V323" s="49">
        <f t="shared" si="50"/>
        <v>0</v>
      </c>
    </row>
    <row r="324" spans="1:22" x14ac:dyDescent="0.2">
      <c r="A324" s="94">
        <f t="shared" si="51"/>
        <v>311</v>
      </c>
      <c r="B324" s="437">
        <f t="shared" si="42"/>
        <v>0</v>
      </c>
      <c r="C324" s="438"/>
      <c r="D324" s="181"/>
      <c r="E324" s="181"/>
      <c r="F324" s="4"/>
      <c r="G324" s="60"/>
      <c r="H324" s="83"/>
      <c r="I324" s="10"/>
      <c r="J324" s="361"/>
      <c r="K324" s="49">
        <f t="shared" si="45"/>
        <v>0</v>
      </c>
      <c r="L324" s="508">
        <f t="shared" si="46"/>
        <v>0</v>
      </c>
      <c r="M324" s="509" t="str">
        <f t="shared" si="47"/>
        <v xml:space="preserve"> </v>
      </c>
      <c r="N324" s="355">
        <f t="shared" si="48"/>
        <v>0</v>
      </c>
      <c r="O324" s="144">
        <f t="shared" si="43"/>
        <v>0</v>
      </c>
      <c r="P324" s="144">
        <f t="shared" si="49"/>
        <v>0</v>
      </c>
      <c r="Q324" s="563">
        <f t="shared" si="44"/>
        <v>0</v>
      </c>
      <c r="R324" s="10"/>
      <c r="V324" s="49">
        <f t="shared" si="50"/>
        <v>0</v>
      </c>
    </row>
    <row r="325" spans="1:22" x14ac:dyDescent="0.2">
      <c r="A325" s="94">
        <f t="shared" si="51"/>
        <v>312</v>
      </c>
      <c r="B325" s="437">
        <f t="shared" si="42"/>
        <v>0</v>
      </c>
      <c r="C325" s="438"/>
      <c r="D325" s="181"/>
      <c r="E325" s="181"/>
      <c r="F325" s="4"/>
      <c r="G325" s="60"/>
      <c r="H325" s="83"/>
      <c r="I325" s="10"/>
      <c r="J325" s="361"/>
      <c r="K325" s="49">
        <f t="shared" si="45"/>
        <v>0</v>
      </c>
      <c r="L325" s="508">
        <f t="shared" si="46"/>
        <v>0</v>
      </c>
      <c r="M325" s="509" t="str">
        <f t="shared" si="47"/>
        <v xml:space="preserve"> </v>
      </c>
      <c r="N325" s="355">
        <f t="shared" si="48"/>
        <v>0</v>
      </c>
      <c r="O325" s="144">
        <f t="shared" si="43"/>
        <v>0</v>
      </c>
      <c r="P325" s="144">
        <f t="shared" si="49"/>
        <v>0</v>
      </c>
      <c r="Q325" s="563">
        <f t="shared" si="44"/>
        <v>0</v>
      </c>
      <c r="R325" s="10"/>
      <c r="V325" s="49">
        <f t="shared" si="50"/>
        <v>0</v>
      </c>
    </row>
    <row r="326" spans="1:22" x14ac:dyDescent="0.2">
      <c r="A326" s="94">
        <f t="shared" si="51"/>
        <v>313</v>
      </c>
      <c r="B326" s="437">
        <f t="shared" si="42"/>
        <v>0</v>
      </c>
      <c r="C326" s="438"/>
      <c r="D326" s="181"/>
      <c r="E326" s="181"/>
      <c r="F326" s="4"/>
      <c r="G326" s="60"/>
      <c r="H326" s="83"/>
      <c r="I326" s="10"/>
      <c r="J326" s="361"/>
      <c r="K326" s="49">
        <f t="shared" si="45"/>
        <v>0</v>
      </c>
      <c r="L326" s="508">
        <f t="shared" si="46"/>
        <v>0</v>
      </c>
      <c r="M326" s="509" t="str">
        <f t="shared" si="47"/>
        <v xml:space="preserve"> </v>
      </c>
      <c r="N326" s="355">
        <f t="shared" si="48"/>
        <v>0</v>
      </c>
      <c r="O326" s="144">
        <f t="shared" si="43"/>
        <v>0</v>
      </c>
      <c r="P326" s="144">
        <f t="shared" si="49"/>
        <v>0</v>
      </c>
      <c r="Q326" s="563">
        <f t="shared" si="44"/>
        <v>0</v>
      </c>
      <c r="R326" s="10"/>
      <c r="V326" s="49">
        <f t="shared" si="50"/>
        <v>0</v>
      </c>
    </row>
    <row r="327" spans="1:22" x14ac:dyDescent="0.2">
      <c r="A327" s="94">
        <f t="shared" si="51"/>
        <v>314</v>
      </c>
      <c r="B327" s="437">
        <f t="shared" si="42"/>
        <v>0</v>
      </c>
      <c r="C327" s="438"/>
      <c r="D327" s="181"/>
      <c r="E327" s="181"/>
      <c r="F327" s="4"/>
      <c r="G327" s="60"/>
      <c r="H327" s="83"/>
      <c r="I327" s="10"/>
      <c r="J327" s="361"/>
      <c r="K327" s="49">
        <f t="shared" si="45"/>
        <v>0</v>
      </c>
      <c r="L327" s="508">
        <f t="shared" si="46"/>
        <v>0</v>
      </c>
      <c r="M327" s="509" t="str">
        <f t="shared" si="47"/>
        <v xml:space="preserve"> </v>
      </c>
      <c r="N327" s="355">
        <f t="shared" si="48"/>
        <v>0</v>
      </c>
      <c r="O327" s="144">
        <f t="shared" si="43"/>
        <v>0</v>
      </c>
      <c r="P327" s="144">
        <f t="shared" si="49"/>
        <v>0</v>
      </c>
      <c r="Q327" s="563">
        <f t="shared" si="44"/>
        <v>0</v>
      </c>
      <c r="R327" s="10"/>
      <c r="V327" s="49">
        <f t="shared" si="50"/>
        <v>0</v>
      </c>
    </row>
    <row r="328" spans="1:22" x14ac:dyDescent="0.2">
      <c r="A328" s="94">
        <f t="shared" si="51"/>
        <v>315</v>
      </c>
      <c r="B328" s="437">
        <f t="shared" si="42"/>
        <v>0</v>
      </c>
      <c r="C328" s="438"/>
      <c r="D328" s="181"/>
      <c r="E328" s="181"/>
      <c r="F328" s="4"/>
      <c r="G328" s="60"/>
      <c r="H328" s="83"/>
      <c r="I328" s="10"/>
      <c r="J328" s="361"/>
      <c r="K328" s="49">
        <f t="shared" si="45"/>
        <v>0</v>
      </c>
      <c r="L328" s="508">
        <f t="shared" si="46"/>
        <v>0</v>
      </c>
      <c r="M328" s="509" t="str">
        <f t="shared" si="47"/>
        <v xml:space="preserve"> </v>
      </c>
      <c r="N328" s="355">
        <f t="shared" si="48"/>
        <v>0</v>
      </c>
      <c r="O328" s="144">
        <f t="shared" si="43"/>
        <v>0</v>
      </c>
      <c r="P328" s="144">
        <f t="shared" si="49"/>
        <v>0</v>
      </c>
      <c r="Q328" s="563">
        <f t="shared" si="44"/>
        <v>0</v>
      </c>
      <c r="R328" s="10"/>
      <c r="V328" s="49">
        <f t="shared" si="50"/>
        <v>0</v>
      </c>
    </row>
    <row r="329" spans="1:22" x14ac:dyDescent="0.2">
      <c r="A329" s="94">
        <f t="shared" si="51"/>
        <v>316</v>
      </c>
      <c r="B329" s="437">
        <f t="shared" si="42"/>
        <v>0</v>
      </c>
      <c r="C329" s="438"/>
      <c r="D329" s="181"/>
      <c r="E329" s="181"/>
      <c r="F329" s="4"/>
      <c r="G329" s="60"/>
      <c r="H329" s="83"/>
      <c r="I329" s="10"/>
      <c r="J329" s="361"/>
      <c r="K329" s="49">
        <f t="shared" si="45"/>
        <v>0</v>
      </c>
      <c r="L329" s="508">
        <f t="shared" si="46"/>
        <v>0</v>
      </c>
      <c r="M329" s="509" t="str">
        <f t="shared" si="47"/>
        <v xml:space="preserve"> </v>
      </c>
      <c r="N329" s="355">
        <f t="shared" si="48"/>
        <v>0</v>
      </c>
      <c r="O329" s="144">
        <f t="shared" si="43"/>
        <v>0</v>
      </c>
      <c r="P329" s="144">
        <f t="shared" si="49"/>
        <v>0</v>
      </c>
      <c r="Q329" s="563">
        <f t="shared" si="44"/>
        <v>0</v>
      </c>
      <c r="R329" s="10"/>
      <c r="V329" s="49">
        <f t="shared" si="50"/>
        <v>0</v>
      </c>
    </row>
    <row r="330" spans="1:22" x14ac:dyDescent="0.2">
      <c r="A330" s="94">
        <f t="shared" si="51"/>
        <v>317</v>
      </c>
      <c r="B330" s="437">
        <f t="shared" si="42"/>
        <v>0</v>
      </c>
      <c r="C330" s="438"/>
      <c r="D330" s="181"/>
      <c r="E330" s="181"/>
      <c r="F330" s="4"/>
      <c r="G330" s="60"/>
      <c r="H330" s="83"/>
      <c r="I330" s="10"/>
      <c r="J330" s="361"/>
      <c r="K330" s="49">
        <f t="shared" si="45"/>
        <v>0</v>
      </c>
      <c r="L330" s="508">
        <f t="shared" si="46"/>
        <v>0</v>
      </c>
      <c r="M330" s="509" t="str">
        <f t="shared" si="47"/>
        <v xml:space="preserve"> </v>
      </c>
      <c r="N330" s="355">
        <f t="shared" si="48"/>
        <v>0</v>
      </c>
      <c r="O330" s="144">
        <f t="shared" si="43"/>
        <v>0</v>
      </c>
      <c r="P330" s="144">
        <f t="shared" si="49"/>
        <v>0</v>
      </c>
      <c r="Q330" s="563">
        <f t="shared" si="44"/>
        <v>0</v>
      </c>
      <c r="R330" s="10"/>
      <c r="V330" s="49">
        <f t="shared" si="50"/>
        <v>0</v>
      </c>
    </row>
    <row r="331" spans="1:22" x14ac:dyDescent="0.2">
      <c r="A331" s="94">
        <f t="shared" si="51"/>
        <v>318</v>
      </c>
      <c r="B331" s="437">
        <f t="shared" si="42"/>
        <v>0</v>
      </c>
      <c r="C331" s="438"/>
      <c r="D331" s="181"/>
      <c r="E331" s="181"/>
      <c r="F331" s="4"/>
      <c r="G331" s="60"/>
      <c r="H331" s="83"/>
      <c r="I331" s="10"/>
      <c r="J331" s="361"/>
      <c r="K331" s="49">
        <f t="shared" si="45"/>
        <v>0</v>
      </c>
      <c r="L331" s="508">
        <f t="shared" si="46"/>
        <v>0</v>
      </c>
      <c r="M331" s="509" t="str">
        <f t="shared" si="47"/>
        <v xml:space="preserve"> </v>
      </c>
      <c r="N331" s="355">
        <f t="shared" si="48"/>
        <v>0</v>
      </c>
      <c r="O331" s="144">
        <f t="shared" si="43"/>
        <v>0</v>
      </c>
      <c r="P331" s="144">
        <f t="shared" si="49"/>
        <v>0</v>
      </c>
      <c r="Q331" s="563">
        <f t="shared" si="44"/>
        <v>0</v>
      </c>
      <c r="R331" s="10"/>
      <c r="V331" s="49">
        <f t="shared" si="50"/>
        <v>0</v>
      </c>
    </row>
    <row r="332" spans="1:22" x14ac:dyDescent="0.2">
      <c r="A332" s="94">
        <f t="shared" si="51"/>
        <v>319</v>
      </c>
      <c r="B332" s="437">
        <f t="shared" si="42"/>
        <v>0</v>
      </c>
      <c r="C332" s="438"/>
      <c r="D332" s="181"/>
      <c r="E332" s="181"/>
      <c r="F332" s="4"/>
      <c r="G332" s="60"/>
      <c r="H332" s="83"/>
      <c r="I332" s="10"/>
      <c r="J332" s="361"/>
      <c r="K332" s="49">
        <f t="shared" si="45"/>
        <v>0</v>
      </c>
      <c r="L332" s="508">
        <f t="shared" si="46"/>
        <v>0</v>
      </c>
      <c r="M332" s="509" t="str">
        <f t="shared" si="47"/>
        <v xml:space="preserve"> </v>
      </c>
      <c r="N332" s="355">
        <f t="shared" si="48"/>
        <v>0</v>
      </c>
      <c r="O332" s="144">
        <f t="shared" si="43"/>
        <v>0</v>
      </c>
      <c r="P332" s="144">
        <f t="shared" si="49"/>
        <v>0</v>
      </c>
      <c r="Q332" s="563">
        <f t="shared" si="44"/>
        <v>0</v>
      </c>
      <c r="R332" s="10"/>
      <c r="V332" s="49">
        <f t="shared" si="50"/>
        <v>0</v>
      </c>
    </row>
    <row r="333" spans="1:22" x14ac:dyDescent="0.2">
      <c r="A333" s="94">
        <f t="shared" si="51"/>
        <v>320</v>
      </c>
      <c r="B333" s="437">
        <f t="shared" si="42"/>
        <v>0</v>
      </c>
      <c r="C333" s="438"/>
      <c r="D333" s="181"/>
      <c r="E333" s="181"/>
      <c r="F333" s="4"/>
      <c r="G333" s="60"/>
      <c r="H333" s="83"/>
      <c r="I333" s="10"/>
      <c r="J333" s="361"/>
      <c r="K333" s="49">
        <f t="shared" si="45"/>
        <v>0</v>
      </c>
      <c r="L333" s="508">
        <f t="shared" si="46"/>
        <v>0</v>
      </c>
      <c r="M333" s="509" t="str">
        <f t="shared" si="47"/>
        <v xml:space="preserve"> </v>
      </c>
      <c r="N333" s="355">
        <f t="shared" si="48"/>
        <v>0</v>
      </c>
      <c r="O333" s="144">
        <f t="shared" si="43"/>
        <v>0</v>
      </c>
      <c r="P333" s="144">
        <f t="shared" si="49"/>
        <v>0</v>
      </c>
      <c r="Q333" s="563">
        <f t="shared" si="44"/>
        <v>0</v>
      </c>
      <c r="R333" s="10"/>
      <c r="V333" s="49">
        <f t="shared" si="50"/>
        <v>0</v>
      </c>
    </row>
    <row r="334" spans="1:22" x14ac:dyDescent="0.2">
      <c r="A334" s="94">
        <f t="shared" si="51"/>
        <v>321</v>
      </c>
      <c r="B334" s="437">
        <f t="shared" ref="B334:B397" si="52">IF(ISBLANK(E334),0,VLOOKUP(TRIM(E334),AllVarieties,4,FALSE))</f>
        <v>0</v>
      </c>
      <c r="C334" s="438"/>
      <c r="D334" s="181"/>
      <c r="E334" s="181"/>
      <c r="F334" s="4"/>
      <c r="G334" s="60"/>
      <c r="H334" s="83"/>
      <c r="I334" s="10"/>
      <c r="J334" s="361"/>
      <c r="K334" s="49">
        <f t="shared" si="45"/>
        <v>0</v>
      </c>
      <c r="L334" s="508">
        <f t="shared" si="46"/>
        <v>0</v>
      </c>
      <c r="M334" s="509" t="str">
        <f t="shared" si="47"/>
        <v xml:space="preserve"> </v>
      </c>
      <c r="N334" s="355">
        <f t="shared" si="48"/>
        <v>0</v>
      </c>
      <c r="O334" s="144">
        <f t="shared" ref="O334:O397" si="53">IF(VALUE(F334)&lt;1,0,IF(VALUE(F334)&gt;17,0,VLOOKUP(VALUE(B334),T10Value,VALUE(F334)+1,FALSE)))</f>
        <v>0</v>
      </c>
      <c r="P334" s="144">
        <f t="shared" si="49"/>
        <v>0</v>
      </c>
      <c r="Q334" s="563">
        <f t="shared" ref="Q334:Q397" si="54">+P334*PDArate</f>
        <v>0</v>
      </c>
      <c r="R334" s="10"/>
      <c r="V334" s="49">
        <f t="shared" si="50"/>
        <v>0</v>
      </c>
    </row>
    <row r="335" spans="1:22" x14ac:dyDescent="0.2">
      <c r="A335" s="94">
        <f t="shared" si="51"/>
        <v>322</v>
      </c>
      <c r="B335" s="437">
        <f t="shared" si="52"/>
        <v>0</v>
      </c>
      <c r="C335" s="438"/>
      <c r="D335" s="181"/>
      <c r="E335" s="181"/>
      <c r="F335" s="4"/>
      <c r="G335" s="60"/>
      <c r="H335" s="83"/>
      <c r="I335" s="10"/>
      <c r="J335" s="361"/>
      <c r="K335" s="49">
        <f t="shared" ref="K335:K398" si="55">IF(ISNA(+B335),1,0)</f>
        <v>0</v>
      </c>
      <c r="L335" s="508">
        <f t="shared" ref="L335:L398" si="56">IF(ISERR(+B335),1,0)</f>
        <v>0</v>
      </c>
      <c r="M335" s="509" t="str">
        <f t="shared" ref="M335:M398" si="57">IF(+J335=0," ", IF(+J335=1," ","ERROR"))</f>
        <v xml:space="preserve"> </v>
      </c>
      <c r="N335" s="355">
        <f t="shared" ref="N335:N398" si="58">IF(+J335=1,IF(G335&gt;0, +G335, 0),0)</f>
        <v>0</v>
      </c>
      <c r="O335" s="144">
        <f t="shared" si="53"/>
        <v>0</v>
      </c>
      <c r="P335" s="144">
        <f t="shared" ref="P335:P398" si="59">ROUND(+N335,1)*O335</f>
        <v>0</v>
      </c>
      <c r="Q335" s="563">
        <f t="shared" si="54"/>
        <v>0</v>
      </c>
      <c r="R335" s="10"/>
      <c r="V335" s="49">
        <f t="shared" ref="V335:V398" si="60">IF(N335&gt;0,IF(P335&lt;=0,1,0),0)</f>
        <v>0</v>
      </c>
    </row>
    <row r="336" spans="1:22" x14ac:dyDescent="0.2">
      <c r="A336" s="94">
        <f t="shared" si="51"/>
        <v>323</v>
      </c>
      <c r="B336" s="437">
        <f t="shared" si="52"/>
        <v>0</v>
      </c>
      <c r="C336" s="438"/>
      <c r="D336" s="181"/>
      <c r="E336" s="181"/>
      <c r="F336" s="4"/>
      <c r="G336" s="60"/>
      <c r="H336" s="83"/>
      <c r="I336" s="10"/>
      <c r="J336" s="361"/>
      <c r="K336" s="49">
        <f t="shared" si="55"/>
        <v>0</v>
      </c>
      <c r="L336" s="508">
        <f t="shared" si="56"/>
        <v>0</v>
      </c>
      <c r="M336" s="509" t="str">
        <f t="shared" si="57"/>
        <v xml:space="preserve"> </v>
      </c>
      <c r="N336" s="355">
        <f t="shared" si="58"/>
        <v>0</v>
      </c>
      <c r="O336" s="144">
        <f t="shared" si="53"/>
        <v>0</v>
      </c>
      <c r="P336" s="144">
        <f t="shared" si="59"/>
        <v>0</v>
      </c>
      <c r="Q336" s="563">
        <f t="shared" si="54"/>
        <v>0</v>
      </c>
      <c r="R336" s="10"/>
      <c r="V336" s="49">
        <f t="shared" si="60"/>
        <v>0</v>
      </c>
    </row>
    <row r="337" spans="1:22" x14ac:dyDescent="0.2">
      <c r="A337" s="94">
        <f t="shared" ref="A337:A400" si="61">ROW()-Q3line</f>
        <v>324</v>
      </c>
      <c r="B337" s="437">
        <f t="shared" si="52"/>
        <v>0</v>
      </c>
      <c r="C337" s="438"/>
      <c r="D337" s="181"/>
      <c r="E337" s="181"/>
      <c r="F337" s="4"/>
      <c r="G337" s="60"/>
      <c r="H337" s="83"/>
      <c r="I337" s="10"/>
      <c r="J337" s="361"/>
      <c r="K337" s="49">
        <f t="shared" si="55"/>
        <v>0</v>
      </c>
      <c r="L337" s="508">
        <f t="shared" si="56"/>
        <v>0</v>
      </c>
      <c r="M337" s="509" t="str">
        <f t="shared" si="57"/>
        <v xml:space="preserve"> </v>
      </c>
      <c r="N337" s="355">
        <f t="shared" si="58"/>
        <v>0</v>
      </c>
      <c r="O337" s="144">
        <f t="shared" si="53"/>
        <v>0</v>
      </c>
      <c r="P337" s="144">
        <f t="shared" si="59"/>
        <v>0</v>
      </c>
      <c r="Q337" s="563">
        <f t="shared" si="54"/>
        <v>0</v>
      </c>
      <c r="R337" s="10"/>
      <c r="V337" s="49">
        <f t="shared" si="60"/>
        <v>0</v>
      </c>
    </row>
    <row r="338" spans="1:22" x14ac:dyDescent="0.2">
      <c r="A338" s="94">
        <f t="shared" si="61"/>
        <v>325</v>
      </c>
      <c r="B338" s="437">
        <f t="shared" si="52"/>
        <v>0</v>
      </c>
      <c r="C338" s="438"/>
      <c r="D338" s="181"/>
      <c r="E338" s="181"/>
      <c r="F338" s="4"/>
      <c r="G338" s="60"/>
      <c r="H338" s="83"/>
      <c r="I338" s="10"/>
      <c r="J338" s="361"/>
      <c r="K338" s="49">
        <f t="shared" si="55"/>
        <v>0</v>
      </c>
      <c r="L338" s="508">
        <f t="shared" si="56"/>
        <v>0</v>
      </c>
      <c r="M338" s="509" t="str">
        <f t="shared" si="57"/>
        <v xml:space="preserve"> </v>
      </c>
      <c r="N338" s="355">
        <f t="shared" si="58"/>
        <v>0</v>
      </c>
      <c r="O338" s="144">
        <f t="shared" si="53"/>
        <v>0</v>
      </c>
      <c r="P338" s="144">
        <f t="shared" si="59"/>
        <v>0</v>
      </c>
      <c r="Q338" s="563">
        <f t="shared" si="54"/>
        <v>0</v>
      </c>
      <c r="R338" s="10"/>
      <c r="V338" s="49">
        <f t="shared" si="60"/>
        <v>0</v>
      </c>
    </row>
    <row r="339" spans="1:22" x14ac:dyDescent="0.2">
      <c r="A339" s="94">
        <f t="shared" si="61"/>
        <v>326</v>
      </c>
      <c r="B339" s="437">
        <f t="shared" si="52"/>
        <v>0</v>
      </c>
      <c r="C339" s="438"/>
      <c r="D339" s="181"/>
      <c r="E339" s="181"/>
      <c r="F339" s="4"/>
      <c r="G339" s="60"/>
      <c r="H339" s="83"/>
      <c r="I339" s="10"/>
      <c r="J339" s="361"/>
      <c r="K339" s="49">
        <f t="shared" si="55"/>
        <v>0</v>
      </c>
      <c r="L339" s="508">
        <f t="shared" si="56"/>
        <v>0</v>
      </c>
      <c r="M339" s="509" t="str">
        <f t="shared" si="57"/>
        <v xml:space="preserve"> </v>
      </c>
      <c r="N339" s="355">
        <f t="shared" si="58"/>
        <v>0</v>
      </c>
      <c r="O339" s="144">
        <f t="shared" si="53"/>
        <v>0</v>
      </c>
      <c r="P339" s="144">
        <f t="shared" si="59"/>
        <v>0</v>
      </c>
      <c r="Q339" s="563">
        <f t="shared" si="54"/>
        <v>0</v>
      </c>
      <c r="R339" s="10"/>
      <c r="V339" s="49">
        <f t="shared" si="60"/>
        <v>0</v>
      </c>
    </row>
    <row r="340" spans="1:22" x14ac:dyDescent="0.2">
      <c r="A340" s="94">
        <f t="shared" si="61"/>
        <v>327</v>
      </c>
      <c r="B340" s="437">
        <f t="shared" si="52"/>
        <v>0</v>
      </c>
      <c r="C340" s="438"/>
      <c r="D340" s="181"/>
      <c r="E340" s="181"/>
      <c r="F340" s="4"/>
      <c r="G340" s="60"/>
      <c r="H340" s="83"/>
      <c r="I340" s="10"/>
      <c r="J340" s="361"/>
      <c r="K340" s="49">
        <f t="shared" si="55"/>
        <v>0</v>
      </c>
      <c r="L340" s="508">
        <f t="shared" si="56"/>
        <v>0</v>
      </c>
      <c r="M340" s="509" t="str">
        <f t="shared" si="57"/>
        <v xml:space="preserve"> </v>
      </c>
      <c r="N340" s="355">
        <f t="shared" si="58"/>
        <v>0</v>
      </c>
      <c r="O340" s="144">
        <f t="shared" si="53"/>
        <v>0</v>
      </c>
      <c r="P340" s="144">
        <f t="shared" si="59"/>
        <v>0</v>
      </c>
      <c r="Q340" s="563">
        <f t="shared" si="54"/>
        <v>0</v>
      </c>
      <c r="R340" s="10"/>
      <c r="V340" s="49">
        <f t="shared" si="60"/>
        <v>0</v>
      </c>
    </row>
    <row r="341" spans="1:22" x14ac:dyDescent="0.2">
      <c r="A341" s="94">
        <f t="shared" si="61"/>
        <v>328</v>
      </c>
      <c r="B341" s="437">
        <f t="shared" si="52"/>
        <v>0</v>
      </c>
      <c r="C341" s="438"/>
      <c r="D341" s="181"/>
      <c r="E341" s="181"/>
      <c r="F341" s="4"/>
      <c r="G341" s="60"/>
      <c r="H341" s="83"/>
      <c r="I341" s="10"/>
      <c r="J341" s="361"/>
      <c r="K341" s="49">
        <f t="shared" si="55"/>
        <v>0</v>
      </c>
      <c r="L341" s="508">
        <f t="shared" si="56"/>
        <v>0</v>
      </c>
      <c r="M341" s="509" t="str">
        <f t="shared" si="57"/>
        <v xml:space="preserve"> </v>
      </c>
      <c r="N341" s="355">
        <f t="shared" si="58"/>
        <v>0</v>
      </c>
      <c r="O341" s="144">
        <f t="shared" si="53"/>
        <v>0</v>
      </c>
      <c r="P341" s="144">
        <f t="shared" si="59"/>
        <v>0</v>
      </c>
      <c r="Q341" s="563">
        <f t="shared" si="54"/>
        <v>0</v>
      </c>
      <c r="R341" s="10"/>
      <c r="V341" s="49">
        <f t="shared" si="60"/>
        <v>0</v>
      </c>
    </row>
    <row r="342" spans="1:22" x14ac:dyDescent="0.2">
      <c r="A342" s="94">
        <f t="shared" si="61"/>
        <v>329</v>
      </c>
      <c r="B342" s="437">
        <f t="shared" si="52"/>
        <v>0</v>
      </c>
      <c r="C342" s="438"/>
      <c r="D342" s="181"/>
      <c r="E342" s="181"/>
      <c r="F342" s="4"/>
      <c r="G342" s="60"/>
      <c r="H342" s="83"/>
      <c r="I342" s="10"/>
      <c r="J342" s="361"/>
      <c r="K342" s="49">
        <f t="shared" si="55"/>
        <v>0</v>
      </c>
      <c r="L342" s="508">
        <f t="shared" si="56"/>
        <v>0</v>
      </c>
      <c r="M342" s="509" t="str">
        <f t="shared" si="57"/>
        <v xml:space="preserve"> </v>
      </c>
      <c r="N342" s="355">
        <f t="shared" si="58"/>
        <v>0</v>
      </c>
      <c r="O342" s="144">
        <f t="shared" si="53"/>
        <v>0</v>
      </c>
      <c r="P342" s="144">
        <f t="shared" si="59"/>
        <v>0</v>
      </c>
      <c r="Q342" s="563">
        <f t="shared" si="54"/>
        <v>0</v>
      </c>
      <c r="R342" s="10"/>
      <c r="V342" s="49">
        <f t="shared" si="60"/>
        <v>0</v>
      </c>
    </row>
    <row r="343" spans="1:22" x14ac:dyDescent="0.2">
      <c r="A343" s="94">
        <f t="shared" si="61"/>
        <v>330</v>
      </c>
      <c r="B343" s="437">
        <f t="shared" si="52"/>
        <v>0</v>
      </c>
      <c r="C343" s="438"/>
      <c r="D343" s="181"/>
      <c r="E343" s="181"/>
      <c r="F343" s="4"/>
      <c r="G343" s="60"/>
      <c r="H343" s="83"/>
      <c r="I343" s="10"/>
      <c r="J343" s="361"/>
      <c r="K343" s="49">
        <f t="shared" si="55"/>
        <v>0</v>
      </c>
      <c r="L343" s="508">
        <f t="shared" si="56"/>
        <v>0</v>
      </c>
      <c r="M343" s="509" t="str">
        <f t="shared" si="57"/>
        <v xml:space="preserve"> </v>
      </c>
      <c r="N343" s="355">
        <f t="shared" si="58"/>
        <v>0</v>
      </c>
      <c r="O343" s="144">
        <f t="shared" si="53"/>
        <v>0</v>
      </c>
      <c r="P343" s="144">
        <f t="shared" si="59"/>
        <v>0</v>
      </c>
      <c r="Q343" s="563">
        <f t="shared" si="54"/>
        <v>0</v>
      </c>
      <c r="R343" s="10"/>
      <c r="V343" s="49">
        <f t="shared" si="60"/>
        <v>0</v>
      </c>
    </row>
    <row r="344" spans="1:22" x14ac:dyDescent="0.2">
      <c r="A344" s="94">
        <f t="shared" si="61"/>
        <v>331</v>
      </c>
      <c r="B344" s="437">
        <f t="shared" si="52"/>
        <v>0</v>
      </c>
      <c r="C344" s="438"/>
      <c r="D344" s="181"/>
      <c r="E344" s="181"/>
      <c r="F344" s="4"/>
      <c r="G344" s="60"/>
      <c r="H344" s="83"/>
      <c r="I344" s="10"/>
      <c r="J344" s="361"/>
      <c r="K344" s="49">
        <f t="shared" si="55"/>
        <v>0</v>
      </c>
      <c r="L344" s="508">
        <f t="shared" si="56"/>
        <v>0</v>
      </c>
      <c r="M344" s="509" t="str">
        <f t="shared" si="57"/>
        <v xml:space="preserve"> </v>
      </c>
      <c r="N344" s="355">
        <f t="shared" si="58"/>
        <v>0</v>
      </c>
      <c r="O344" s="144">
        <f t="shared" si="53"/>
        <v>0</v>
      </c>
      <c r="P344" s="144">
        <f t="shared" si="59"/>
        <v>0</v>
      </c>
      <c r="Q344" s="563">
        <f t="shared" si="54"/>
        <v>0</v>
      </c>
      <c r="R344" s="10"/>
      <c r="V344" s="49">
        <f t="shared" si="60"/>
        <v>0</v>
      </c>
    </row>
    <row r="345" spans="1:22" x14ac:dyDescent="0.2">
      <c r="A345" s="94">
        <f t="shared" si="61"/>
        <v>332</v>
      </c>
      <c r="B345" s="437">
        <f t="shared" si="52"/>
        <v>0</v>
      </c>
      <c r="C345" s="438"/>
      <c r="D345" s="181"/>
      <c r="E345" s="181"/>
      <c r="F345" s="4"/>
      <c r="G345" s="60"/>
      <c r="H345" s="83"/>
      <c r="I345" s="10"/>
      <c r="J345" s="361"/>
      <c r="K345" s="49">
        <f t="shared" si="55"/>
        <v>0</v>
      </c>
      <c r="L345" s="508">
        <f t="shared" si="56"/>
        <v>0</v>
      </c>
      <c r="M345" s="509" t="str">
        <f t="shared" si="57"/>
        <v xml:space="preserve"> </v>
      </c>
      <c r="N345" s="355">
        <f t="shared" si="58"/>
        <v>0</v>
      </c>
      <c r="O345" s="144">
        <f t="shared" si="53"/>
        <v>0</v>
      </c>
      <c r="P345" s="144">
        <f t="shared" si="59"/>
        <v>0</v>
      </c>
      <c r="Q345" s="563">
        <f t="shared" si="54"/>
        <v>0</v>
      </c>
      <c r="R345" s="10"/>
      <c r="V345" s="49">
        <f t="shared" si="60"/>
        <v>0</v>
      </c>
    </row>
    <row r="346" spans="1:22" x14ac:dyDescent="0.2">
      <c r="A346" s="94">
        <f t="shared" si="61"/>
        <v>333</v>
      </c>
      <c r="B346" s="437">
        <f t="shared" si="52"/>
        <v>0</v>
      </c>
      <c r="C346" s="438"/>
      <c r="D346" s="181"/>
      <c r="E346" s="181"/>
      <c r="F346" s="4"/>
      <c r="G346" s="60"/>
      <c r="H346" s="83"/>
      <c r="I346" s="10"/>
      <c r="J346" s="361"/>
      <c r="K346" s="49">
        <f t="shared" si="55"/>
        <v>0</v>
      </c>
      <c r="L346" s="508">
        <f t="shared" si="56"/>
        <v>0</v>
      </c>
      <c r="M346" s="509" t="str">
        <f t="shared" si="57"/>
        <v xml:space="preserve"> </v>
      </c>
      <c r="N346" s="355">
        <f t="shared" si="58"/>
        <v>0</v>
      </c>
      <c r="O346" s="144">
        <f t="shared" si="53"/>
        <v>0</v>
      </c>
      <c r="P346" s="144">
        <f t="shared" si="59"/>
        <v>0</v>
      </c>
      <c r="Q346" s="563">
        <f t="shared" si="54"/>
        <v>0</v>
      </c>
      <c r="R346" s="10"/>
      <c r="V346" s="49">
        <f t="shared" si="60"/>
        <v>0</v>
      </c>
    </row>
    <row r="347" spans="1:22" x14ac:dyDescent="0.2">
      <c r="A347" s="94">
        <f t="shared" si="61"/>
        <v>334</v>
      </c>
      <c r="B347" s="437">
        <f t="shared" si="52"/>
        <v>0</v>
      </c>
      <c r="C347" s="438"/>
      <c r="D347" s="181"/>
      <c r="E347" s="181"/>
      <c r="F347" s="4"/>
      <c r="G347" s="60"/>
      <c r="H347" s="83"/>
      <c r="I347" s="10"/>
      <c r="J347" s="361"/>
      <c r="K347" s="49">
        <f t="shared" si="55"/>
        <v>0</v>
      </c>
      <c r="L347" s="508">
        <f t="shared" si="56"/>
        <v>0</v>
      </c>
      <c r="M347" s="509" t="str">
        <f t="shared" si="57"/>
        <v xml:space="preserve"> </v>
      </c>
      <c r="N347" s="355">
        <f t="shared" si="58"/>
        <v>0</v>
      </c>
      <c r="O347" s="144">
        <f t="shared" si="53"/>
        <v>0</v>
      </c>
      <c r="P347" s="144">
        <f t="shared" si="59"/>
        <v>0</v>
      </c>
      <c r="Q347" s="563">
        <f t="shared" si="54"/>
        <v>0</v>
      </c>
      <c r="R347" s="10"/>
      <c r="V347" s="49">
        <f t="shared" si="60"/>
        <v>0</v>
      </c>
    </row>
    <row r="348" spans="1:22" x14ac:dyDescent="0.2">
      <c r="A348" s="94">
        <f t="shared" si="61"/>
        <v>335</v>
      </c>
      <c r="B348" s="437">
        <f t="shared" si="52"/>
        <v>0</v>
      </c>
      <c r="C348" s="438"/>
      <c r="D348" s="181"/>
      <c r="E348" s="181"/>
      <c r="F348" s="4"/>
      <c r="G348" s="60"/>
      <c r="H348" s="83"/>
      <c r="I348" s="10"/>
      <c r="J348" s="361"/>
      <c r="K348" s="49">
        <f t="shared" si="55"/>
        <v>0</v>
      </c>
      <c r="L348" s="508">
        <f t="shared" si="56"/>
        <v>0</v>
      </c>
      <c r="M348" s="509" t="str">
        <f t="shared" si="57"/>
        <v xml:space="preserve"> </v>
      </c>
      <c r="N348" s="355">
        <f t="shared" si="58"/>
        <v>0</v>
      </c>
      <c r="O348" s="144">
        <f t="shared" si="53"/>
        <v>0</v>
      </c>
      <c r="P348" s="144">
        <f t="shared" si="59"/>
        <v>0</v>
      </c>
      <c r="Q348" s="563">
        <f t="shared" si="54"/>
        <v>0</v>
      </c>
      <c r="R348" s="10"/>
      <c r="V348" s="49">
        <f t="shared" si="60"/>
        <v>0</v>
      </c>
    </row>
    <row r="349" spans="1:22" x14ac:dyDescent="0.2">
      <c r="A349" s="94">
        <f t="shared" si="61"/>
        <v>336</v>
      </c>
      <c r="B349" s="437">
        <f t="shared" si="52"/>
        <v>0</v>
      </c>
      <c r="C349" s="438"/>
      <c r="D349" s="181"/>
      <c r="E349" s="181"/>
      <c r="F349" s="4"/>
      <c r="G349" s="60"/>
      <c r="H349" s="83"/>
      <c r="I349" s="10"/>
      <c r="J349" s="361"/>
      <c r="K349" s="49">
        <f t="shared" si="55"/>
        <v>0</v>
      </c>
      <c r="L349" s="508">
        <f t="shared" si="56"/>
        <v>0</v>
      </c>
      <c r="M349" s="509" t="str">
        <f t="shared" si="57"/>
        <v xml:space="preserve"> </v>
      </c>
      <c r="N349" s="355">
        <f t="shared" si="58"/>
        <v>0</v>
      </c>
      <c r="O349" s="144">
        <f t="shared" si="53"/>
        <v>0</v>
      </c>
      <c r="P349" s="144">
        <f t="shared" si="59"/>
        <v>0</v>
      </c>
      <c r="Q349" s="563">
        <f t="shared" si="54"/>
        <v>0</v>
      </c>
      <c r="R349" s="10"/>
      <c r="V349" s="49">
        <f t="shared" si="60"/>
        <v>0</v>
      </c>
    </row>
    <row r="350" spans="1:22" x14ac:dyDescent="0.2">
      <c r="A350" s="94">
        <f t="shared" si="61"/>
        <v>337</v>
      </c>
      <c r="B350" s="437">
        <f t="shared" si="52"/>
        <v>0</v>
      </c>
      <c r="C350" s="438"/>
      <c r="D350" s="181"/>
      <c r="E350" s="181"/>
      <c r="F350" s="4"/>
      <c r="G350" s="60"/>
      <c r="H350" s="83"/>
      <c r="I350" s="10"/>
      <c r="J350" s="361"/>
      <c r="K350" s="49">
        <f t="shared" si="55"/>
        <v>0</v>
      </c>
      <c r="L350" s="508">
        <f t="shared" si="56"/>
        <v>0</v>
      </c>
      <c r="M350" s="509" t="str">
        <f t="shared" si="57"/>
        <v xml:space="preserve"> </v>
      </c>
      <c r="N350" s="355">
        <f t="shared" si="58"/>
        <v>0</v>
      </c>
      <c r="O350" s="144">
        <f t="shared" si="53"/>
        <v>0</v>
      </c>
      <c r="P350" s="144">
        <f t="shared" si="59"/>
        <v>0</v>
      </c>
      <c r="Q350" s="563">
        <f t="shared" si="54"/>
        <v>0</v>
      </c>
      <c r="R350" s="10"/>
      <c r="V350" s="49">
        <f t="shared" si="60"/>
        <v>0</v>
      </c>
    </row>
    <row r="351" spans="1:22" x14ac:dyDescent="0.2">
      <c r="A351" s="94">
        <f t="shared" si="61"/>
        <v>338</v>
      </c>
      <c r="B351" s="437">
        <f t="shared" si="52"/>
        <v>0</v>
      </c>
      <c r="C351" s="438"/>
      <c r="D351" s="181"/>
      <c r="E351" s="181"/>
      <c r="F351" s="4"/>
      <c r="G351" s="60"/>
      <c r="H351" s="83"/>
      <c r="I351" s="10"/>
      <c r="J351" s="361"/>
      <c r="K351" s="49">
        <f t="shared" si="55"/>
        <v>0</v>
      </c>
      <c r="L351" s="508">
        <f t="shared" si="56"/>
        <v>0</v>
      </c>
      <c r="M351" s="509" t="str">
        <f t="shared" si="57"/>
        <v xml:space="preserve"> </v>
      </c>
      <c r="N351" s="355">
        <f t="shared" si="58"/>
        <v>0</v>
      </c>
      <c r="O351" s="144">
        <f t="shared" si="53"/>
        <v>0</v>
      </c>
      <c r="P351" s="144">
        <f t="shared" si="59"/>
        <v>0</v>
      </c>
      <c r="Q351" s="563">
        <f t="shared" si="54"/>
        <v>0</v>
      </c>
      <c r="R351" s="10"/>
      <c r="V351" s="49">
        <f t="shared" si="60"/>
        <v>0</v>
      </c>
    </row>
    <row r="352" spans="1:22" x14ac:dyDescent="0.2">
      <c r="A352" s="94">
        <f t="shared" si="61"/>
        <v>339</v>
      </c>
      <c r="B352" s="437">
        <f t="shared" si="52"/>
        <v>0</v>
      </c>
      <c r="C352" s="438"/>
      <c r="D352" s="181"/>
      <c r="E352" s="181"/>
      <c r="F352" s="4"/>
      <c r="G352" s="60"/>
      <c r="H352" s="83"/>
      <c r="I352" s="10"/>
      <c r="J352" s="361"/>
      <c r="K352" s="49">
        <f t="shared" si="55"/>
        <v>0</v>
      </c>
      <c r="L352" s="508">
        <f t="shared" si="56"/>
        <v>0</v>
      </c>
      <c r="M352" s="509" t="str">
        <f t="shared" si="57"/>
        <v xml:space="preserve"> </v>
      </c>
      <c r="N352" s="355">
        <f t="shared" si="58"/>
        <v>0</v>
      </c>
      <c r="O352" s="144">
        <f t="shared" si="53"/>
        <v>0</v>
      </c>
      <c r="P352" s="144">
        <f t="shared" si="59"/>
        <v>0</v>
      </c>
      <c r="Q352" s="563">
        <f t="shared" si="54"/>
        <v>0</v>
      </c>
      <c r="R352" s="10"/>
      <c r="V352" s="49">
        <f t="shared" si="60"/>
        <v>0</v>
      </c>
    </row>
    <row r="353" spans="1:22" x14ac:dyDescent="0.2">
      <c r="A353" s="94">
        <f t="shared" si="61"/>
        <v>340</v>
      </c>
      <c r="B353" s="437">
        <f t="shared" si="52"/>
        <v>0</v>
      </c>
      <c r="C353" s="438"/>
      <c r="D353" s="181"/>
      <c r="E353" s="181"/>
      <c r="F353" s="4"/>
      <c r="G353" s="60"/>
      <c r="H353" s="83"/>
      <c r="I353" s="10"/>
      <c r="J353" s="361"/>
      <c r="K353" s="49">
        <f t="shared" si="55"/>
        <v>0</v>
      </c>
      <c r="L353" s="508">
        <f t="shared" si="56"/>
        <v>0</v>
      </c>
      <c r="M353" s="509" t="str">
        <f t="shared" si="57"/>
        <v xml:space="preserve"> </v>
      </c>
      <c r="N353" s="355">
        <f t="shared" si="58"/>
        <v>0</v>
      </c>
      <c r="O353" s="144">
        <f t="shared" si="53"/>
        <v>0</v>
      </c>
      <c r="P353" s="144">
        <f t="shared" si="59"/>
        <v>0</v>
      </c>
      <c r="Q353" s="563">
        <f t="shared" si="54"/>
        <v>0</v>
      </c>
      <c r="R353" s="10"/>
      <c r="V353" s="49">
        <f t="shared" si="60"/>
        <v>0</v>
      </c>
    </row>
    <row r="354" spans="1:22" x14ac:dyDescent="0.2">
      <c r="A354" s="94">
        <f t="shared" si="61"/>
        <v>341</v>
      </c>
      <c r="B354" s="437">
        <f t="shared" si="52"/>
        <v>0</v>
      </c>
      <c r="C354" s="438"/>
      <c r="D354" s="181"/>
      <c r="E354" s="181"/>
      <c r="F354" s="4"/>
      <c r="G354" s="60"/>
      <c r="H354" s="83"/>
      <c r="I354" s="10"/>
      <c r="J354" s="361"/>
      <c r="K354" s="49">
        <f t="shared" si="55"/>
        <v>0</v>
      </c>
      <c r="L354" s="508">
        <f t="shared" si="56"/>
        <v>0</v>
      </c>
      <c r="M354" s="509" t="str">
        <f t="shared" si="57"/>
        <v xml:space="preserve"> </v>
      </c>
      <c r="N354" s="355">
        <f t="shared" si="58"/>
        <v>0</v>
      </c>
      <c r="O354" s="144">
        <f t="shared" si="53"/>
        <v>0</v>
      </c>
      <c r="P354" s="144">
        <f t="shared" si="59"/>
        <v>0</v>
      </c>
      <c r="Q354" s="563">
        <f t="shared" si="54"/>
        <v>0</v>
      </c>
      <c r="R354" s="10"/>
      <c r="V354" s="49">
        <f t="shared" si="60"/>
        <v>0</v>
      </c>
    </row>
    <row r="355" spans="1:22" x14ac:dyDescent="0.2">
      <c r="A355" s="94">
        <f t="shared" si="61"/>
        <v>342</v>
      </c>
      <c r="B355" s="437">
        <f t="shared" si="52"/>
        <v>0</v>
      </c>
      <c r="C355" s="438"/>
      <c r="D355" s="181"/>
      <c r="E355" s="181"/>
      <c r="F355" s="4"/>
      <c r="G355" s="60"/>
      <c r="H355" s="83"/>
      <c r="I355" s="10"/>
      <c r="J355" s="361"/>
      <c r="K355" s="49">
        <f t="shared" si="55"/>
        <v>0</v>
      </c>
      <c r="L355" s="508">
        <f t="shared" si="56"/>
        <v>0</v>
      </c>
      <c r="M355" s="509" t="str">
        <f t="shared" si="57"/>
        <v xml:space="preserve"> </v>
      </c>
      <c r="N355" s="355">
        <f t="shared" si="58"/>
        <v>0</v>
      </c>
      <c r="O355" s="144">
        <f t="shared" si="53"/>
        <v>0</v>
      </c>
      <c r="P355" s="144">
        <f t="shared" si="59"/>
        <v>0</v>
      </c>
      <c r="Q355" s="563">
        <f t="shared" si="54"/>
        <v>0</v>
      </c>
      <c r="R355" s="10"/>
      <c r="V355" s="49">
        <f t="shared" si="60"/>
        <v>0</v>
      </c>
    </row>
    <row r="356" spans="1:22" x14ac:dyDescent="0.2">
      <c r="A356" s="94">
        <f t="shared" si="61"/>
        <v>343</v>
      </c>
      <c r="B356" s="437">
        <f t="shared" si="52"/>
        <v>0</v>
      </c>
      <c r="C356" s="438"/>
      <c r="D356" s="181"/>
      <c r="E356" s="181"/>
      <c r="F356" s="4"/>
      <c r="G356" s="60"/>
      <c r="H356" s="83"/>
      <c r="I356" s="10"/>
      <c r="J356" s="361"/>
      <c r="K356" s="49">
        <f t="shared" si="55"/>
        <v>0</v>
      </c>
      <c r="L356" s="508">
        <f t="shared" si="56"/>
        <v>0</v>
      </c>
      <c r="M356" s="509" t="str">
        <f t="shared" si="57"/>
        <v xml:space="preserve"> </v>
      </c>
      <c r="N356" s="355">
        <f t="shared" si="58"/>
        <v>0</v>
      </c>
      <c r="O356" s="144">
        <f t="shared" si="53"/>
        <v>0</v>
      </c>
      <c r="P356" s="144">
        <f t="shared" si="59"/>
        <v>0</v>
      </c>
      <c r="Q356" s="563">
        <f t="shared" si="54"/>
        <v>0</v>
      </c>
      <c r="R356" s="10"/>
      <c r="V356" s="49">
        <f t="shared" si="60"/>
        <v>0</v>
      </c>
    </row>
    <row r="357" spans="1:22" x14ac:dyDescent="0.2">
      <c r="A357" s="94">
        <f t="shared" si="61"/>
        <v>344</v>
      </c>
      <c r="B357" s="437">
        <f t="shared" si="52"/>
        <v>0</v>
      </c>
      <c r="C357" s="438"/>
      <c r="D357" s="181"/>
      <c r="E357" s="181"/>
      <c r="F357" s="4"/>
      <c r="G357" s="60"/>
      <c r="H357" s="83"/>
      <c r="I357" s="10"/>
      <c r="J357" s="361"/>
      <c r="K357" s="49">
        <f t="shared" si="55"/>
        <v>0</v>
      </c>
      <c r="L357" s="508">
        <f t="shared" si="56"/>
        <v>0</v>
      </c>
      <c r="M357" s="509" t="str">
        <f t="shared" si="57"/>
        <v xml:space="preserve"> </v>
      </c>
      <c r="N357" s="355">
        <f t="shared" si="58"/>
        <v>0</v>
      </c>
      <c r="O357" s="144">
        <f t="shared" si="53"/>
        <v>0</v>
      </c>
      <c r="P357" s="144">
        <f t="shared" si="59"/>
        <v>0</v>
      </c>
      <c r="Q357" s="563">
        <f t="shared" si="54"/>
        <v>0</v>
      </c>
      <c r="R357" s="10"/>
      <c r="V357" s="49">
        <f t="shared" si="60"/>
        <v>0</v>
      </c>
    </row>
    <row r="358" spans="1:22" x14ac:dyDescent="0.2">
      <c r="A358" s="94">
        <f t="shared" si="61"/>
        <v>345</v>
      </c>
      <c r="B358" s="437">
        <f t="shared" si="52"/>
        <v>0</v>
      </c>
      <c r="C358" s="438"/>
      <c r="D358" s="181"/>
      <c r="E358" s="181"/>
      <c r="F358" s="4"/>
      <c r="G358" s="60"/>
      <c r="H358" s="83"/>
      <c r="I358" s="10"/>
      <c r="J358" s="361"/>
      <c r="K358" s="49">
        <f t="shared" si="55"/>
        <v>0</v>
      </c>
      <c r="L358" s="508">
        <f t="shared" si="56"/>
        <v>0</v>
      </c>
      <c r="M358" s="509" t="str">
        <f t="shared" si="57"/>
        <v xml:space="preserve"> </v>
      </c>
      <c r="N358" s="355">
        <f t="shared" si="58"/>
        <v>0</v>
      </c>
      <c r="O358" s="144">
        <f t="shared" si="53"/>
        <v>0</v>
      </c>
      <c r="P358" s="144">
        <f t="shared" si="59"/>
        <v>0</v>
      </c>
      <c r="Q358" s="563">
        <f t="shared" si="54"/>
        <v>0</v>
      </c>
      <c r="R358" s="10"/>
      <c r="V358" s="49">
        <f t="shared" si="60"/>
        <v>0</v>
      </c>
    </row>
    <row r="359" spans="1:22" x14ac:dyDescent="0.2">
      <c r="A359" s="94">
        <f t="shared" si="61"/>
        <v>346</v>
      </c>
      <c r="B359" s="437">
        <f t="shared" si="52"/>
        <v>0</v>
      </c>
      <c r="C359" s="438"/>
      <c r="D359" s="181"/>
      <c r="E359" s="181"/>
      <c r="F359" s="4"/>
      <c r="G359" s="60"/>
      <c r="H359" s="83"/>
      <c r="I359" s="10"/>
      <c r="J359" s="361"/>
      <c r="K359" s="49">
        <f t="shared" si="55"/>
        <v>0</v>
      </c>
      <c r="L359" s="508">
        <f t="shared" si="56"/>
        <v>0</v>
      </c>
      <c r="M359" s="509" t="str">
        <f t="shared" si="57"/>
        <v xml:space="preserve"> </v>
      </c>
      <c r="N359" s="355">
        <f t="shared" si="58"/>
        <v>0</v>
      </c>
      <c r="O359" s="144">
        <f t="shared" si="53"/>
        <v>0</v>
      </c>
      <c r="P359" s="144">
        <f t="shared" si="59"/>
        <v>0</v>
      </c>
      <c r="Q359" s="563">
        <f t="shared" si="54"/>
        <v>0</v>
      </c>
      <c r="R359" s="10"/>
      <c r="V359" s="49">
        <f t="shared" si="60"/>
        <v>0</v>
      </c>
    </row>
    <row r="360" spans="1:22" x14ac:dyDescent="0.2">
      <c r="A360" s="94">
        <f t="shared" si="61"/>
        <v>347</v>
      </c>
      <c r="B360" s="437">
        <f t="shared" si="52"/>
        <v>0</v>
      </c>
      <c r="C360" s="438"/>
      <c r="D360" s="181"/>
      <c r="E360" s="181"/>
      <c r="F360" s="4"/>
      <c r="G360" s="60"/>
      <c r="H360" s="83"/>
      <c r="I360" s="10"/>
      <c r="J360" s="361"/>
      <c r="K360" s="49">
        <f t="shared" si="55"/>
        <v>0</v>
      </c>
      <c r="L360" s="508">
        <f t="shared" si="56"/>
        <v>0</v>
      </c>
      <c r="M360" s="509" t="str">
        <f t="shared" si="57"/>
        <v xml:space="preserve"> </v>
      </c>
      <c r="N360" s="355">
        <f t="shared" si="58"/>
        <v>0</v>
      </c>
      <c r="O360" s="144">
        <f t="shared" si="53"/>
        <v>0</v>
      </c>
      <c r="P360" s="144">
        <f t="shared" si="59"/>
        <v>0</v>
      </c>
      <c r="Q360" s="563">
        <f t="shared" si="54"/>
        <v>0</v>
      </c>
      <c r="R360" s="10"/>
      <c r="V360" s="49">
        <f t="shared" si="60"/>
        <v>0</v>
      </c>
    </row>
    <row r="361" spans="1:22" x14ac:dyDescent="0.2">
      <c r="A361" s="94">
        <f t="shared" si="61"/>
        <v>348</v>
      </c>
      <c r="B361" s="437">
        <f t="shared" si="52"/>
        <v>0</v>
      </c>
      <c r="C361" s="438"/>
      <c r="D361" s="181"/>
      <c r="E361" s="181"/>
      <c r="F361" s="4"/>
      <c r="G361" s="60"/>
      <c r="H361" s="83"/>
      <c r="I361" s="10"/>
      <c r="J361" s="361"/>
      <c r="K361" s="49">
        <f t="shared" si="55"/>
        <v>0</v>
      </c>
      <c r="L361" s="508">
        <f t="shared" si="56"/>
        <v>0</v>
      </c>
      <c r="M361" s="509" t="str">
        <f t="shared" si="57"/>
        <v xml:space="preserve"> </v>
      </c>
      <c r="N361" s="355">
        <f t="shared" si="58"/>
        <v>0</v>
      </c>
      <c r="O361" s="144">
        <f t="shared" si="53"/>
        <v>0</v>
      </c>
      <c r="P361" s="144">
        <f t="shared" si="59"/>
        <v>0</v>
      </c>
      <c r="Q361" s="563">
        <f t="shared" si="54"/>
        <v>0</v>
      </c>
      <c r="R361" s="10"/>
      <c r="V361" s="49">
        <f t="shared" si="60"/>
        <v>0</v>
      </c>
    </row>
    <row r="362" spans="1:22" x14ac:dyDescent="0.2">
      <c r="A362" s="94">
        <f t="shared" si="61"/>
        <v>349</v>
      </c>
      <c r="B362" s="437">
        <f t="shared" si="52"/>
        <v>0</v>
      </c>
      <c r="C362" s="438"/>
      <c r="D362" s="181"/>
      <c r="E362" s="181"/>
      <c r="F362" s="4"/>
      <c r="G362" s="60"/>
      <c r="H362" s="83"/>
      <c r="I362" s="10"/>
      <c r="J362" s="361"/>
      <c r="K362" s="49">
        <f t="shared" si="55"/>
        <v>0</v>
      </c>
      <c r="L362" s="508">
        <f t="shared" si="56"/>
        <v>0</v>
      </c>
      <c r="M362" s="509" t="str">
        <f t="shared" si="57"/>
        <v xml:space="preserve"> </v>
      </c>
      <c r="N362" s="355">
        <f t="shared" si="58"/>
        <v>0</v>
      </c>
      <c r="O362" s="144">
        <f t="shared" si="53"/>
        <v>0</v>
      </c>
      <c r="P362" s="144">
        <f t="shared" si="59"/>
        <v>0</v>
      </c>
      <c r="Q362" s="563">
        <f t="shared" si="54"/>
        <v>0</v>
      </c>
      <c r="R362" s="10"/>
      <c r="V362" s="49">
        <f t="shared" si="60"/>
        <v>0</v>
      </c>
    </row>
    <row r="363" spans="1:22" x14ac:dyDescent="0.2">
      <c r="A363" s="94">
        <f t="shared" si="61"/>
        <v>350</v>
      </c>
      <c r="B363" s="437">
        <f t="shared" si="52"/>
        <v>0</v>
      </c>
      <c r="C363" s="438"/>
      <c r="D363" s="181"/>
      <c r="E363" s="181"/>
      <c r="F363" s="4"/>
      <c r="G363" s="60"/>
      <c r="H363" s="83"/>
      <c r="I363" s="10"/>
      <c r="J363" s="361"/>
      <c r="K363" s="49">
        <f t="shared" si="55"/>
        <v>0</v>
      </c>
      <c r="L363" s="508">
        <f t="shared" si="56"/>
        <v>0</v>
      </c>
      <c r="M363" s="509" t="str">
        <f t="shared" si="57"/>
        <v xml:space="preserve"> </v>
      </c>
      <c r="N363" s="355">
        <f t="shared" si="58"/>
        <v>0</v>
      </c>
      <c r="O363" s="144">
        <f t="shared" si="53"/>
        <v>0</v>
      </c>
      <c r="P363" s="144">
        <f t="shared" si="59"/>
        <v>0</v>
      </c>
      <c r="Q363" s="563">
        <f t="shared" si="54"/>
        <v>0</v>
      </c>
      <c r="R363" s="10"/>
      <c r="V363" s="49">
        <f t="shared" si="60"/>
        <v>0</v>
      </c>
    </row>
    <row r="364" spans="1:22" x14ac:dyDescent="0.2">
      <c r="A364" s="94">
        <f t="shared" si="61"/>
        <v>351</v>
      </c>
      <c r="B364" s="437">
        <f t="shared" si="52"/>
        <v>0</v>
      </c>
      <c r="C364" s="438"/>
      <c r="D364" s="181"/>
      <c r="E364" s="181"/>
      <c r="F364" s="4"/>
      <c r="G364" s="60"/>
      <c r="H364" s="83"/>
      <c r="I364" s="10"/>
      <c r="J364" s="361"/>
      <c r="K364" s="49">
        <f t="shared" si="55"/>
        <v>0</v>
      </c>
      <c r="L364" s="508">
        <f t="shared" si="56"/>
        <v>0</v>
      </c>
      <c r="M364" s="509" t="str">
        <f t="shared" si="57"/>
        <v xml:space="preserve"> </v>
      </c>
      <c r="N364" s="355">
        <f t="shared" si="58"/>
        <v>0</v>
      </c>
      <c r="O364" s="144">
        <f t="shared" si="53"/>
        <v>0</v>
      </c>
      <c r="P364" s="144">
        <f t="shared" si="59"/>
        <v>0</v>
      </c>
      <c r="Q364" s="563">
        <f t="shared" si="54"/>
        <v>0</v>
      </c>
      <c r="R364" s="10"/>
      <c r="V364" s="49">
        <f t="shared" si="60"/>
        <v>0</v>
      </c>
    </row>
    <row r="365" spans="1:22" x14ac:dyDescent="0.2">
      <c r="A365" s="94">
        <f t="shared" si="61"/>
        <v>352</v>
      </c>
      <c r="B365" s="437">
        <f t="shared" si="52"/>
        <v>0</v>
      </c>
      <c r="C365" s="438"/>
      <c r="D365" s="181"/>
      <c r="E365" s="181"/>
      <c r="F365" s="4"/>
      <c r="G365" s="60"/>
      <c r="H365" s="83"/>
      <c r="I365" s="10"/>
      <c r="J365" s="361"/>
      <c r="K365" s="49">
        <f t="shared" si="55"/>
        <v>0</v>
      </c>
      <c r="L365" s="508">
        <f t="shared" si="56"/>
        <v>0</v>
      </c>
      <c r="M365" s="509" t="str">
        <f t="shared" si="57"/>
        <v xml:space="preserve"> </v>
      </c>
      <c r="N365" s="355">
        <f t="shared" si="58"/>
        <v>0</v>
      </c>
      <c r="O365" s="144">
        <f t="shared" si="53"/>
        <v>0</v>
      </c>
      <c r="P365" s="144">
        <f t="shared" si="59"/>
        <v>0</v>
      </c>
      <c r="Q365" s="563">
        <f t="shared" si="54"/>
        <v>0</v>
      </c>
      <c r="R365" s="10"/>
      <c r="V365" s="49">
        <f t="shared" si="60"/>
        <v>0</v>
      </c>
    </row>
    <row r="366" spans="1:22" x14ac:dyDescent="0.2">
      <c r="A366" s="94">
        <f t="shared" si="61"/>
        <v>353</v>
      </c>
      <c r="B366" s="437">
        <f t="shared" si="52"/>
        <v>0</v>
      </c>
      <c r="C366" s="438"/>
      <c r="D366" s="181"/>
      <c r="E366" s="181"/>
      <c r="F366" s="4"/>
      <c r="G366" s="60"/>
      <c r="H366" s="83"/>
      <c r="I366" s="10"/>
      <c r="J366" s="361"/>
      <c r="K366" s="49">
        <f t="shared" si="55"/>
        <v>0</v>
      </c>
      <c r="L366" s="508">
        <f t="shared" si="56"/>
        <v>0</v>
      </c>
      <c r="M366" s="509" t="str">
        <f t="shared" si="57"/>
        <v xml:space="preserve"> </v>
      </c>
      <c r="N366" s="355">
        <f t="shared" si="58"/>
        <v>0</v>
      </c>
      <c r="O366" s="144">
        <f t="shared" si="53"/>
        <v>0</v>
      </c>
      <c r="P366" s="144">
        <f t="shared" si="59"/>
        <v>0</v>
      </c>
      <c r="Q366" s="563">
        <f t="shared" si="54"/>
        <v>0</v>
      </c>
      <c r="R366" s="10"/>
      <c r="V366" s="49">
        <f t="shared" si="60"/>
        <v>0</v>
      </c>
    </row>
    <row r="367" spans="1:22" x14ac:dyDescent="0.2">
      <c r="A367" s="94">
        <f t="shared" si="61"/>
        <v>354</v>
      </c>
      <c r="B367" s="437">
        <f t="shared" si="52"/>
        <v>0</v>
      </c>
      <c r="C367" s="438"/>
      <c r="D367" s="181"/>
      <c r="E367" s="181"/>
      <c r="F367" s="4"/>
      <c r="G367" s="60"/>
      <c r="H367" s="83"/>
      <c r="I367" s="10"/>
      <c r="J367" s="361"/>
      <c r="K367" s="49">
        <f t="shared" si="55"/>
        <v>0</v>
      </c>
      <c r="L367" s="508">
        <f t="shared" si="56"/>
        <v>0</v>
      </c>
      <c r="M367" s="509" t="str">
        <f t="shared" si="57"/>
        <v xml:space="preserve"> </v>
      </c>
      <c r="N367" s="355">
        <f t="shared" si="58"/>
        <v>0</v>
      </c>
      <c r="O367" s="144">
        <f t="shared" si="53"/>
        <v>0</v>
      </c>
      <c r="P367" s="144">
        <f t="shared" si="59"/>
        <v>0</v>
      </c>
      <c r="Q367" s="563">
        <f t="shared" si="54"/>
        <v>0</v>
      </c>
      <c r="R367" s="10"/>
      <c r="V367" s="49">
        <f t="shared" si="60"/>
        <v>0</v>
      </c>
    </row>
    <row r="368" spans="1:22" x14ac:dyDescent="0.2">
      <c r="A368" s="94">
        <f t="shared" si="61"/>
        <v>355</v>
      </c>
      <c r="B368" s="437">
        <f t="shared" si="52"/>
        <v>0</v>
      </c>
      <c r="C368" s="438"/>
      <c r="D368" s="181"/>
      <c r="E368" s="181"/>
      <c r="F368" s="4"/>
      <c r="G368" s="60"/>
      <c r="H368" s="83"/>
      <c r="I368" s="10"/>
      <c r="J368" s="361"/>
      <c r="K368" s="49">
        <f t="shared" si="55"/>
        <v>0</v>
      </c>
      <c r="L368" s="508">
        <f t="shared" si="56"/>
        <v>0</v>
      </c>
      <c r="M368" s="509" t="str">
        <f t="shared" si="57"/>
        <v xml:space="preserve"> </v>
      </c>
      <c r="N368" s="355">
        <f t="shared" si="58"/>
        <v>0</v>
      </c>
      <c r="O368" s="144">
        <f t="shared" si="53"/>
        <v>0</v>
      </c>
      <c r="P368" s="144">
        <f t="shared" si="59"/>
        <v>0</v>
      </c>
      <c r="Q368" s="563">
        <f t="shared" si="54"/>
        <v>0</v>
      </c>
      <c r="R368" s="10"/>
      <c r="V368" s="49">
        <f t="shared" si="60"/>
        <v>0</v>
      </c>
    </row>
    <row r="369" spans="1:22" x14ac:dyDescent="0.2">
      <c r="A369" s="94">
        <f t="shared" si="61"/>
        <v>356</v>
      </c>
      <c r="B369" s="437">
        <f t="shared" si="52"/>
        <v>0</v>
      </c>
      <c r="C369" s="438"/>
      <c r="D369" s="181"/>
      <c r="E369" s="181"/>
      <c r="F369" s="4"/>
      <c r="G369" s="60"/>
      <c r="H369" s="83"/>
      <c r="I369" s="10"/>
      <c r="J369" s="361"/>
      <c r="K369" s="49">
        <f t="shared" si="55"/>
        <v>0</v>
      </c>
      <c r="L369" s="508">
        <f t="shared" si="56"/>
        <v>0</v>
      </c>
      <c r="M369" s="509" t="str">
        <f t="shared" si="57"/>
        <v xml:space="preserve"> </v>
      </c>
      <c r="N369" s="355">
        <f t="shared" si="58"/>
        <v>0</v>
      </c>
      <c r="O369" s="144">
        <f t="shared" si="53"/>
        <v>0</v>
      </c>
      <c r="P369" s="144">
        <f t="shared" si="59"/>
        <v>0</v>
      </c>
      <c r="Q369" s="563">
        <f t="shared" si="54"/>
        <v>0</v>
      </c>
      <c r="R369" s="10"/>
      <c r="V369" s="49">
        <f t="shared" si="60"/>
        <v>0</v>
      </c>
    </row>
    <row r="370" spans="1:22" x14ac:dyDescent="0.2">
      <c r="A370" s="94">
        <f t="shared" si="61"/>
        <v>357</v>
      </c>
      <c r="B370" s="437">
        <f t="shared" si="52"/>
        <v>0</v>
      </c>
      <c r="C370" s="438"/>
      <c r="D370" s="181"/>
      <c r="E370" s="181"/>
      <c r="F370" s="4"/>
      <c r="G370" s="60"/>
      <c r="H370" s="83"/>
      <c r="I370" s="10"/>
      <c r="J370" s="361"/>
      <c r="K370" s="49">
        <f t="shared" si="55"/>
        <v>0</v>
      </c>
      <c r="L370" s="508">
        <f t="shared" si="56"/>
        <v>0</v>
      </c>
      <c r="M370" s="509" t="str">
        <f t="shared" si="57"/>
        <v xml:space="preserve"> </v>
      </c>
      <c r="N370" s="355">
        <f t="shared" si="58"/>
        <v>0</v>
      </c>
      <c r="O370" s="144">
        <f t="shared" si="53"/>
        <v>0</v>
      </c>
      <c r="P370" s="144">
        <f t="shared" si="59"/>
        <v>0</v>
      </c>
      <c r="Q370" s="563">
        <f t="shared" si="54"/>
        <v>0</v>
      </c>
      <c r="R370" s="10"/>
      <c r="V370" s="49">
        <f t="shared" si="60"/>
        <v>0</v>
      </c>
    </row>
    <row r="371" spans="1:22" x14ac:dyDescent="0.2">
      <c r="A371" s="94">
        <f t="shared" si="61"/>
        <v>358</v>
      </c>
      <c r="B371" s="437">
        <f t="shared" si="52"/>
        <v>0</v>
      </c>
      <c r="C371" s="438"/>
      <c r="D371" s="181"/>
      <c r="E371" s="181"/>
      <c r="F371" s="4"/>
      <c r="G371" s="60"/>
      <c r="H371" s="83"/>
      <c r="I371" s="10"/>
      <c r="J371" s="361"/>
      <c r="K371" s="49">
        <f t="shared" si="55"/>
        <v>0</v>
      </c>
      <c r="L371" s="508">
        <f t="shared" si="56"/>
        <v>0</v>
      </c>
      <c r="M371" s="509" t="str">
        <f t="shared" si="57"/>
        <v xml:space="preserve"> </v>
      </c>
      <c r="N371" s="355">
        <f t="shared" si="58"/>
        <v>0</v>
      </c>
      <c r="O371" s="144">
        <f t="shared" si="53"/>
        <v>0</v>
      </c>
      <c r="P371" s="144">
        <f t="shared" si="59"/>
        <v>0</v>
      </c>
      <c r="Q371" s="563">
        <f t="shared" si="54"/>
        <v>0</v>
      </c>
      <c r="R371" s="10"/>
      <c r="V371" s="49">
        <f t="shared" si="60"/>
        <v>0</v>
      </c>
    </row>
    <row r="372" spans="1:22" x14ac:dyDescent="0.2">
      <c r="A372" s="94">
        <f t="shared" si="61"/>
        <v>359</v>
      </c>
      <c r="B372" s="437">
        <f t="shared" si="52"/>
        <v>0</v>
      </c>
      <c r="C372" s="438"/>
      <c r="D372" s="181"/>
      <c r="E372" s="181"/>
      <c r="F372" s="4"/>
      <c r="G372" s="60"/>
      <c r="H372" s="83"/>
      <c r="I372" s="10"/>
      <c r="J372" s="361"/>
      <c r="K372" s="49">
        <f t="shared" si="55"/>
        <v>0</v>
      </c>
      <c r="L372" s="508">
        <f t="shared" si="56"/>
        <v>0</v>
      </c>
      <c r="M372" s="509" t="str">
        <f t="shared" si="57"/>
        <v xml:space="preserve"> </v>
      </c>
      <c r="N372" s="355">
        <f t="shared" si="58"/>
        <v>0</v>
      </c>
      <c r="O372" s="144">
        <f t="shared" si="53"/>
        <v>0</v>
      </c>
      <c r="P372" s="144">
        <f t="shared" si="59"/>
        <v>0</v>
      </c>
      <c r="Q372" s="563">
        <f t="shared" si="54"/>
        <v>0</v>
      </c>
      <c r="R372" s="10"/>
      <c r="V372" s="49">
        <f t="shared" si="60"/>
        <v>0</v>
      </c>
    </row>
    <row r="373" spans="1:22" x14ac:dyDescent="0.2">
      <c r="A373" s="94">
        <f t="shared" si="61"/>
        <v>360</v>
      </c>
      <c r="B373" s="437">
        <f t="shared" si="52"/>
        <v>0</v>
      </c>
      <c r="C373" s="438"/>
      <c r="D373" s="181"/>
      <c r="E373" s="181"/>
      <c r="F373" s="4"/>
      <c r="G373" s="60"/>
      <c r="H373" s="83"/>
      <c r="I373" s="10"/>
      <c r="J373" s="361"/>
      <c r="K373" s="49">
        <f t="shared" si="55"/>
        <v>0</v>
      </c>
      <c r="L373" s="508">
        <f t="shared" si="56"/>
        <v>0</v>
      </c>
      <c r="M373" s="509" t="str">
        <f t="shared" si="57"/>
        <v xml:space="preserve"> </v>
      </c>
      <c r="N373" s="355">
        <f t="shared" si="58"/>
        <v>0</v>
      </c>
      <c r="O373" s="144">
        <f t="shared" si="53"/>
        <v>0</v>
      </c>
      <c r="P373" s="144">
        <f t="shared" si="59"/>
        <v>0</v>
      </c>
      <c r="Q373" s="563">
        <f t="shared" si="54"/>
        <v>0</v>
      </c>
      <c r="R373" s="10"/>
      <c r="V373" s="49">
        <f t="shared" si="60"/>
        <v>0</v>
      </c>
    </row>
    <row r="374" spans="1:22" x14ac:dyDescent="0.2">
      <c r="A374" s="94">
        <f t="shared" si="61"/>
        <v>361</v>
      </c>
      <c r="B374" s="437">
        <f t="shared" si="52"/>
        <v>0</v>
      </c>
      <c r="C374" s="438"/>
      <c r="D374" s="181"/>
      <c r="E374" s="181"/>
      <c r="F374" s="4"/>
      <c r="G374" s="60"/>
      <c r="H374" s="83"/>
      <c r="I374" s="10"/>
      <c r="J374" s="361"/>
      <c r="K374" s="49">
        <f t="shared" si="55"/>
        <v>0</v>
      </c>
      <c r="L374" s="508">
        <f t="shared" si="56"/>
        <v>0</v>
      </c>
      <c r="M374" s="509" t="str">
        <f t="shared" si="57"/>
        <v xml:space="preserve"> </v>
      </c>
      <c r="N374" s="355">
        <f t="shared" si="58"/>
        <v>0</v>
      </c>
      <c r="O374" s="144">
        <f t="shared" si="53"/>
        <v>0</v>
      </c>
      <c r="P374" s="144">
        <f t="shared" si="59"/>
        <v>0</v>
      </c>
      <c r="Q374" s="563">
        <f t="shared" si="54"/>
        <v>0</v>
      </c>
      <c r="R374" s="10"/>
      <c r="V374" s="49">
        <f t="shared" si="60"/>
        <v>0</v>
      </c>
    </row>
    <row r="375" spans="1:22" x14ac:dyDescent="0.2">
      <c r="A375" s="94">
        <f t="shared" si="61"/>
        <v>362</v>
      </c>
      <c r="B375" s="437">
        <f t="shared" si="52"/>
        <v>0</v>
      </c>
      <c r="C375" s="438"/>
      <c r="D375" s="181"/>
      <c r="E375" s="181"/>
      <c r="F375" s="4"/>
      <c r="G375" s="60"/>
      <c r="H375" s="83"/>
      <c r="I375" s="10"/>
      <c r="J375" s="361"/>
      <c r="K375" s="49">
        <f t="shared" si="55"/>
        <v>0</v>
      </c>
      <c r="L375" s="508">
        <f t="shared" si="56"/>
        <v>0</v>
      </c>
      <c r="M375" s="509" t="str">
        <f t="shared" si="57"/>
        <v xml:space="preserve"> </v>
      </c>
      <c r="N375" s="355">
        <f t="shared" si="58"/>
        <v>0</v>
      </c>
      <c r="O375" s="144">
        <f t="shared" si="53"/>
        <v>0</v>
      </c>
      <c r="P375" s="144">
        <f t="shared" si="59"/>
        <v>0</v>
      </c>
      <c r="Q375" s="563">
        <f t="shared" si="54"/>
        <v>0</v>
      </c>
      <c r="R375" s="10"/>
      <c r="V375" s="49">
        <f t="shared" si="60"/>
        <v>0</v>
      </c>
    </row>
    <row r="376" spans="1:22" x14ac:dyDescent="0.2">
      <c r="A376" s="94">
        <f t="shared" si="61"/>
        <v>363</v>
      </c>
      <c r="B376" s="437">
        <f t="shared" si="52"/>
        <v>0</v>
      </c>
      <c r="C376" s="438"/>
      <c r="D376" s="181"/>
      <c r="E376" s="181"/>
      <c r="F376" s="4"/>
      <c r="G376" s="60"/>
      <c r="H376" s="83"/>
      <c r="I376" s="10"/>
      <c r="J376" s="361"/>
      <c r="K376" s="49">
        <f t="shared" si="55"/>
        <v>0</v>
      </c>
      <c r="L376" s="508">
        <f t="shared" si="56"/>
        <v>0</v>
      </c>
      <c r="M376" s="509" t="str">
        <f t="shared" si="57"/>
        <v xml:space="preserve"> </v>
      </c>
      <c r="N376" s="355">
        <f t="shared" si="58"/>
        <v>0</v>
      </c>
      <c r="O376" s="144">
        <f t="shared" si="53"/>
        <v>0</v>
      </c>
      <c r="P376" s="144">
        <f t="shared" si="59"/>
        <v>0</v>
      </c>
      <c r="Q376" s="563">
        <f t="shared" si="54"/>
        <v>0</v>
      </c>
      <c r="R376" s="10"/>
      <c r="V376" s="49">
        <f t="shared" si="60"/>
        <v>0</v>
      </c>
    </row>
    <row r="377" spans="1:22" x14ac:dyDescent="0.2">
      <c r="A377" s="94">
        <f t="shared" si="61"/>
        <v>364</v>
      </c>
      <c r="B377" s="437">
        <f t="shared" si="52"/>
        <v>0</v>
      </c>
      <c r="C377" s="438"/>
      <c r="D377" s="181"/>
      <c r="E377" s="181"/>
      <c r="F377" s="4"/>
      <c r="G377" s="60"/>
      <c r="H377" s="83"/>
      <c r="I377" s="10"/>
      <c r="J377" s="361"/>
      <c r="K377" s="49">
        <f t="shared" si="55"/>
        <v>0</v>
      </c>
      <c r="L377" s="508">
        <f t="shared" si="56"/>
        <v>0</v>
      </c>
      <c r="M377" s="509" t="str">
        <f t="shared" si="57"/>
        <v xml:space="preserve"> </v>
      </c>
      <c r="N377" s="355">
        <f t="shared" si="58"/>
        <v>0</v>
      </c>
      <c r="O377" s="144">
        <f t="shared" si="53"/>
        <v>0</v>
      </c>
      <c r="P377" s="144">
        <f t="shared" si="59"/>
        <v>0</v>
      </c>
      <c r="Q377" s="563">
        <f t="shared" si="54"/>
        <v>0</v>
      </c>
      <c r="R377" s="10"/>
      <c r="V377" s="49">
        <f t="shared" si="60"/>
        <v>0</v>
      </c>
    </row>
    <row r="378" spans="1:22" x14ac:dyDescent="0.2">
      <c r="A378" s="94">
        <f t="shared" si="61"/>
        <v>365</v>
      </c>
      <c r="B378" s="437">
        <f t="shared" si="52"/>
        <v>0</v>
      </c>
      <c r="C378" s="438"/>
      <c r="D378" s="181"/>
      <c r="E378" s="181"/>
      <c r="F378" s="4"/>
      <c r="G378" s="60"/>
      <c r="H378" s="83"/>
      <c r="I378" s="10"/>
      <c r="J378" s="361"/>
      <c r="K378" s="49">
        <f t="shared" si="55"/>
        <v>0</v>
      </c>
      <c r="L378" s="508">
        <f t="shared" si="56"/>
        <v>0</v>
      </c>
      <c r="M378" s="509" t="str">
        <f t="shared" si="57"/>
        <v xml:space="preserve"> </v>
      </c>
      <c r="N378" s="355">
        <f t="shared" si="58"/>
        <v>0</v>
      </c>
      <c r="O378" s="144">
        <f t="shared" si="53"/>
        <v>0</v>
      </c>
      <c r="P378" s="144">
        <f t="shared" si="59"/>
        <v>0</v>
      </c>
      <c r="Q378" s="563">
        <f t="shared" si="54"/>
        <v>0</v>
      </c>
      <c r="R378" s="10"/>
      <c r="V378" s="49">
        <f t="shared" si="60"/>
        <v>0</v>
      </c>
    </row>
    <row r="379" spans="1:22" x14ac:dyDescent="0.2">
      <c r="A379" s="94">
        <f t="shared" si="61"/>
        <v>366</v>
      </c>
      <c r="B379" s="437">
        <f t="shared" si="52"/>
        <v>0</v>
      </c>
      <c r="C379" s="438"/>
      <c r="D379" s="181"/>
      <c r="E379" s="181"/>
      <c r="F379" s="4"/>
      <c r="G379" s="60"/>
      <c r="H379" s="83"/>
      <c r="I379" s="10"/>
      <c r="J379" s="361"/>
      <c r="K379" s="49">
        <f t="shared" si="55"/>
        <v>0</v>
      </c>
      <c r="L379" s="508">
        <f t="shared" si="56"/>
        <v>0</v>
      </c>
      <c r="M379" s="509" t="str">
        <f t="shared" si="57"/>
        <v xml:space="preserve"> </v>
      </c>
      <c r="N379" s="355">
        <f t="shared" si="58"/>
        <v>0</v>
      </c>
      <c r="O379" s="144">
        <f t="shared" si="53"/>
        <v>0</v>
      </c>
      <c r="P379" s="144">
        <f t="shared" si="59"/>
        <v>0</v>
      </c>
      <c r="Q379" s="563">
        <f t="shared" si="54"/>
        <v>0</v>
      </c>
      <c r="R379" s="10"/>
      <c r="V379" s="49">
        <f t="shared" si="60"/>
        <v>0</v>
      </c>
    </row>
    <row r="380" spans="1:22" x14ac:dyDescent="0.2">
      <c r="A380" s="94">
        <f t="shared" si="61"/>
        <v>367</v>
      </c>
      <c r="B380" s="437">
        <f t="shared" si="52"/>
        <v>0</v>
      </c>
      <c r="C380" s="438"/>
      <c r="D380" s="181"/>
      <c r="E380" s="181"/>
      <c r="F380" s="4"/>
      <c r="G380" s="60"/>
      <c r="H380" s="83"/>
      <c r="I380" s="10"/>
      <c r="J380" s="361"/>
      <c r="K380" s="49">
        <f t="shared" si="55"/>
        <v>0</v>
      </c>
      <c r="L380" s="508">
        <f t="shared" si="56"/>
        <v>0</v>
      </c>
      <c r="M380" s="509" t="str">
        <f t="shared" si="57"/>
        <v xml:space="preserve"> </v>
      </c>
      <c r="N380" s="355">
        <f t="shared" si="58"/>
        <v>0</v>
      </c>
      <c r="O380" s="144">
        <f t="shared" si="53"/>
        <v>0</v>
      </c>
      <c r="P380" s="144">
        <f t="shared" si="59"/>
        <v>0</v>
      </c>
      <c r="Q380" s="563">
        <f t="shared" si="54"/>
        <v>0</v>
      </c>
      <c r="R380" s="10"/>
      <c r="V380" s="49">
        <f t="shared" si="60"/>
        <v>0</v>
      </c>
    </row>
    <row r="381" spans="1:22" x14ac:dyDescent="0.2">
      <c r="A381" s="94">
        <f t="shared" si="61"/>
        <v>368</v>
      </c>
      <c r="B381" s="437">
        <f t="shared" si="52"/>
        <v>0</v>
      </c>
      <c r="C381" s="438"/>
      <c r="D381" s="181"/>
      <c r="E381" s="181"/>
      <c r="F381" s="4"/>
      <c r="G381" s="60"/>
      <c r="H381" s="83"/>
      <c r="I381" s="10"/>
      <c r="J381" s="361"/>
      <c r="K381" s="49">
        <f t="shared" si="55"/>
        <v>0</v>
      </c>
      <c r="L381" s="508">
        <f t="shared" si="56"/>
        <v>0</v>
      </c>
      <c r="M381" s="509" t="str">
        <f t="shared" si="57"/>
        <v xml:space="preserve"> </v>
      </c>
      <c r="N381" s="355">
        <f t="shared" si="58"/>
        <v>0</v>
      </c>
      <c r="O381" s="144">
        <f t="shared" si="53"/>
        <v>0</v>
      </c>
      <c r="P381" s="144">
        <f t="shared" si="59"/>
        <v>0</v>
      </c>
      <c r="Q381" s="563">
        <f t="shared" si="54"/>
        <v>0</v>
      </c>
      <c r="R381" s="10"/>
      <c r="V381" s="49">
        <f t="shared" si="60"/>
        <v>0</v>
      </c>
    </row>
    <row r="382" spans="1:22" x14ac:dyDescent="0.2">
      <c r="A382" s="94">
        <f t="shared" si="61"/>
        <v>369</v>
      </c>
      <c r="B382" s="437">
        <f t="shared" si="52"/>
        <v>0</v>
      </c>
      <c r="C382" s="438"/>
      <c r="D382" s="181"/>
      <c r="E382" s="181"/>
      <c r="F382" s="4"/>
      <c r="G382" s="60"/>
      <c r="H382" s="83"/>
      <c r="I382" s="10"/>
      <c r="J382" s="361"/>
      <c r="K382" s="49">
        <f t="shared" si="55"/>
        <v>0</v>
      </c>
      <c r="L382" s="508">
        <f t="shared" si="56"/>
        <v>0</v>
      </c>
      <c r="M382" s="509" t="str">
        <f t="shared" si="57"/>
        <v xml:space="preserve"> </v>
      </c>
      <c r="N382" s="355">
        <f t="shared" si="58"/>
        <v>0</v>
      </c>
      <c r="O382" s="144">
        <f t="shared" si="53"/>
        <v>0</v>
      </c>
      <c r="P382" s="144">
        <f t="shared" si="59"/>
        <v>0</v>
      </c>
      <c r="Q382" s="563">
        <f t="shared" si="54"/>
        <v>0</v>
      </c>
      <c r="R382" s="10"/>
      <c r="V382" s="49">
        <f t="shared" si="60"/>
        <v>0</v>
      </c>
    </row>
    <row r="383" spans="1:22" x14ac:dyDescent="0.2">
      <c r="A383" s="94">
        <f t="shared" si="61"/>
        <v>370</v>
      </c>
      <c r="B383" s="437">
        <f t="shared" si="52"/>
        <v>0</v>
      </c>
      <c r="C383" s="438"/>
      <c r="D383" s="181"/>
      <c r="E383" s="181"/>
      <c r="F383" s="4"/>
      <c r="G383" s="60"/>
      <c r="H383" s="83"/>
      <c r="I383" s="10"/>
      <c r="J383" s="361"/>
      <c r="K383" s="49">
        <f t="shared" si="55"/>
        <v>0</v>
      </c>
      <c r="L383" s="508">
        <f t="shared" si="56"/>
        <v>0</v>
      </c>
      <c r="M383" s="509" t="str">
        <f t="shared" si="57"/>
        <v xml:space="preserve"> </v>
      </c>
      <c r="N383" s="355">
        <f t="shared" si="58"/>
        <v>0</v>
      </c>
      <c r="O383" s="144">
        <f t="shared" si="53"/>
        <v>0</v>
      </c>
      <c r="P383" s="144">
        <f t="shared" si="59"/>
        <v>0</v>
      </c>
      <c r="Q383" s="563">
        <f t="shared" si="54"/>
        <v>0</v>
      </c>
      <c r="R383" s="10"/>
      <c r="V383" s="49">
        <f t="shared" si="60"/>
        <v>0</v>
      </c>
    </row>
    <row r="384" spans="1:22" x14ac:dyDescent="0.2">
      <c r="A384" s="94">
        <f t="shared" si="61"/>
        <v>371</v>
      </c>
      <c r="B384" s="437">
        <f t="shared" si="52"/>
        <v>0</v>
      </c>
      <c r="C384" s="438"/>
      <c r="D384" s="181"/>
      <c r="E384" s="181"/>
      <c r="F384" s="4"/>
      <c r="G384" s="60"/>
      <c r="H384" s="83"/>
      <c r="I384" s="10"/>
      <c r="J384" s="361"/>
      <c r="K384" s="49">
        <f t="shared" si="55"/>
        <v>0</v>
      </c>
      <c r="L384" s="508">
        <f t="shared" si="56"/>
        <v>0</v>
      </c>
      <c r="M384" s="509" t="str">
        <f t="shared" si="57"/>
        <v xml:space="preserve"> </v>
      </c>
      <c r="N384" s="355">
        <f t="shared" si="58"/>
        <v>0</v>
      </c>
      <c r="O384" s="144">
        <f t="shared" si="53"/>
        <v>0</v>
      </c>
      <c r="P384" s="144">
        <f t="shared" si="59"/>
        <v>0</v>
      </c>
      <c r="Q384" s="563">
        <f t="shared" si="54"/>
        <v>0</v>
      </c>
      <c r="R384" s="10"/>
      <c r="V384" s="49">
        <f t="shared" si="60"/>
        <v>0</v>
      </c>
    </row>
    <row r="385" spans="1:22" x14ac:dyDescent="0.2">
      <c r="A385" s="94">
        <f t="shared" si="61"/>
        <v>372</v>
      </c>
      <c r="B385" s="437">
        <f t="shared" si="52"/>
        <v>0</v>
      </c>
      <c r="C385" s="438"/>
      <c r="D385" s="181"/>
      <c r="E385" s="181"/>
      <c r="F385" s="4"/>
      <c r="G385" s="60"/>
      <c r="H385" s="83"/>
      <c r="I385" s="10"/>
      <c r="J385" s="361"/>
      <c r="K385" s="49">
        <f t="shared" si="55"/>
        <v>0</v>
      </c>
      <c r="L385" s="508">
        <f t="shared" si="56"/>
        <v>0</v>
      </c>
      <c r="M385" s="509" t="str">
        <f t="shared" si="57"/>
        <v xml:space="preserve"> </v>
      </c>
      <c r="N385" s="355">
        <f t="shared" si="58"/>
        <v>0</v>
      </c>
      <c r="O385" s="144">
        <f t="shared" si="53"/>
        <v>0</v>
      </c>
      <c r="P385" s="144">
        <f t="shared" si="59"/>
        <v>0</v>
      </c>
      <c r="Q385" s="563">
        <f t="shared" si="54"/>
        <v>0</v>
      </c>
      <c r="R385" s="10"/>
      <c r="V385" s="49">
        <f t="shared" si="60"/>
        <v>0</v>
      </c>
    </row>
    <row r="386" spans="1:22" x14ac:dyDescent="0.2">
      <c r="A386" s="94">
        <f t="shared" si="61"/>
        <v>373</v>
      </c>
      <c r="B386" s="437">
        <f t="shared" si="52"/>
        <v>0</v>
      </c>
      <c r="C386" s="438"/>
      <c r="D386" s="181"/>
      <c r="E386" s="181"/>
      <c r="F386" s="4"/>
      <c r="G386" s="60"/>
      <c r="H386" s="83"/>
      <c r="I386" s="10"/>
      <c r="J386" s="361"/>
      <c r="K386" s="49">
        <f t="shared" si="55"/>
        <v>0</v>
      </c>
      <c r="L386" s="508">
        <f t="shared" si="56"/>
        <v>0</v>
      </c>
      <c r="M386" s="509" t="str">
        <f t="shared" si="57"/>
        <v xml:space="preserve"> </v>
      </c>
      <c r="N386" s="355">
        <f t="shared" si="58"/>
        <v>0</v>
      </c>
      <c r="O386" s="144">
        <f t="shared" si="53"/>
        <v>0</v>
      </c>
      <c r="P386" s="144">
        <f t="shared" si="59"/>
        <v>0</v>
      </c>
      <c r="Q386" s="563">
        <f t="shared" si="54"/>
        <v>0</v>
      </c>
      <c r="R386" s="10"/>
      <c r="V386" s="49">
        <f t="shared" si="60"/>
        <v>0</v>
      </c>
    </row>
    <row r="387" spans="1:22" x14ac:dyDescent="0.2">
      <c r="A387" s="94">
        <f t="shared" si="61"/>
        <v>374</v>
      </c>
      <c r="B387" s="437">
        <f t="shared" si="52"/>
        <v>0</v>
      </c>
      <c r="C387" s="438"/>
      <c r="D387" s="181"/>
      <c r="E387" s="181"/>
      <c r="F387" s="4"/>
      <c r="G387" s="60"/>
      <c r="H387" s="83"/>
      <c r="I387" s="10"/>
      <c r="J387" s="361"/>
      <c r="K387" s="49">
        <f t="shared" si="55"/>
        <v>0</v>
      </c>
      <c r="L387" s="508">
        <f t="shared" si="56"/>
        <v>0</v>
      </c>
      <c r="M387" s="509" t="str">
        <f t="shared" si="57"/>
        <v xml:space="preserve"> </v>
      </c>
      <c r="N387" s="355">
        <f t="shared" si="58"/>
        <v>0</v>
      </c>
      <c r="O387" s="144">
        <f t="shared" si="53"/>
        <v>0</v>
      </c>
      <c r="P387" s="144">
        <f t="shared" si="59"/>
        <v>0</v>
      </c>
      <c r="Q387" s="563">
        <f t="shared" si="54"/>
        <v>0</v>
      </c>
      <c r="R387" s="10"/>
      <c r="V387" s="49">
        <f t="shared" si="60"/>
        <v>0</v>
      </c>
    </row>
    <row r="388" spans="1:22" x14ac:dyDescent="0.2">
      <c r="A388" s="94">
        <f t="shared" si="61"/>
        <v>375</v>
      </c>
      <c r="B388" s="437">
        <f t="shared" si="52"/>
        <v>0</v>
      </c>
      <c r="C388" s="438"/>
      <c r="D388" s="181"/>
      <c r="E388" s="181"/>
      <c r="F388" s="4"/>
      <c r="G388" s="60"/>
      <c r="H388" s="83"/>
      <c r="I388" s="10"/>
      <c r="J388" s="361"/>
      <c r="K388" s="49">
        <f t="shared" si="55"/>
        <v>0</v>
      </c>
      <c r="L388" s="508">
        <f t="shared" si="56"/>
        <v>0</v>
      </c>
      <c r="M388" s="509" t="str">
        <f t="shared" si="57"/>
        <v xml:space="preserve"> </v>
      </c>
      <c r="N388" s="355">
        <f t="shared" si="58"/>
        <v>0</v>
      </c>
      <c r="O388" s="144">
        <f t="shared" si="53"/>
        <v>0</v>
      </c>
      <c r="P388" s="144">
        <f t="shared" si="59"/>
        <v>0</v>
      </c>
      <c r="Q388" s="563">
        <f t="shared" si="54"/>
        <v>0</v>
      </c>
      <c r="R388" s="10"/>
      <c r="V388" s="49">
        <f t="shared" si="60"/>
        <v>0</v>
      </c>
    </row>
    <row r="389" spans="1:22" x14ac:dyDescent="0.2">
      <c r="A389" s="94">
        <f t="shared" si="61"/>
        <v>376</v>
      </c>
      <c r="B389" s="437">
        <f t="shared" si="52"/>
        <v>0</v>
      </c>
      <c r="C389" s="438"/>
      <c r="D389" s="181"/>
      <c r="E389" s="181"/>
      <c r="F389" s="4"/>
      <c r="G389" s="60"/>
      <c r="H389" s="83"/>
      <c r="I389" s="10"/>
      <c r="J389" s="361"/>
      <c r="K389" s="49">
        <f t="shared" si="55"/>
        <v>0</v>
      </c>
      <c r="L389" s="508">
        <f t="shared" si="56"/>
        <v>0</v>
      </c>
      <c r="M389" s="509" t="str">
        <f t="shared" si="57"/>
        <v xml:space="preserve"> </v>
      </c>
      <c r="N389" s="355">
        <f t="shared" si="58"/>
        <v>0</v>
      </c>
      <c r="O389" s="144">
        <f t="shared" si="53"/>
        <v>0</v>
      </c>
      <c r="P389" s="144">
        <f t="shared" si="59"/>
        <v>0</v>
      </c>
      <c r="Q389" s="563">
        <f t="shared" si="54"/>
        <v>0</v>
      </c>
      <c r="R389" s="10"/>
      <c r="V389" s="49">
        <f t="shared" si="60"/>
        <v>0</v>
      </c>
    </row>
    <row r="390" spans="1:22" x14ac:dyDescent="0.2">
      <c r="A390" s="94">
        <f t="shared" si="61"/>
        <v>377</v>
      </c>
      <c r="B390" s="437">
        <f t="shared" si="52"/>
        <v>0</v>
      </c>
      <c r="C390" s="438"/>
      <c r="D390" s="181"/>
      <c r="E390" s="181"/>
      <c r="F390" s="4"/>
      <c r="G390" s="60"/>
      <c r="H390" s="83"/>
      <c r="I390" s="10"/>
      <c r="J390" s="361"/>
      <c r="K390" s="49">
        <f t="shared" si="55"/>
        <v>0</v>
      </c>
      <c r="L390" s="508">
        <f t="shared" si="56"/>
        <v>0</v>
      </c>
      <c r="M390" s="509" t="str">
        <f t="shared" si="57"/>
        <v xml:space="preserve"> </v>
      </c>
      <c r="N390" s="355">
        <f t="shared" si="58"/>
        <v>0</v>
      </c>
      <c r="O390" s="144">
        <f t="shared" si="53"/>
        <v>0</v>
      </c>
      <c r="P390" s="144">
        <f t="shared" si="59"/>
        <v>0</v>
      </c>
      <c r="Q390" s="563">
        <f t="shared" si="54"/>
        <v>0</v>
      </c>
      <c r="R390" s="10"/>
      <c r="V390" s="49">
        <f t="shared" si="60"/>
        <v>0</v>
      </c>
    </row>
    <row r="391" spans="1:22" x14ac:dyDescent="0.2">
      <c r="A391" s="94">
        <f t="shared" si="61"/>
        <v>378</v>
      </c>
      <c r="B391" s="437">
        <f t="shared" si="52"/>
        <v>0</v>
      </c>
      <c r="C391" s="438"/>
      <c r="D391" s="181"/>
      <c r="E391" s="181"/>
      <c r="F391" s="4"/>
      <c r="G391" s="60"/>
      <c r="H391" s="83"/>
      <c r="I391" s="10"/>
      <c r="J391" s="361"/>
      <c r="K391" s="49">
        <f t="shared" si="55"/>
        <v>0</v>
      </c>
      <c r="L391" s="508">
        <f t="shared" si="56"/>
        <v>0</v>
      </c>
      <c r="M391" s="509" t="str">
        <f t="shared" si="57"/>
        <v xml:space="preserve"> </v>
      </c>
      <c r="N391" s="355">
        <f t="shared" si="58"/>
        <v>0</v>
      </c>
      <c r="O391" s="144">
        <f t="shared" si="53"/>
        <v>0</v>
      </c>
      <c r="P391" s="144">
        <f t="shared" si="59"/>
        <v>0</v>
      </c>
      <c r="Q391" s="563">
        <f t="shared" si="54"/>
        <v>0</v>
      </c>
      <c r="R391" s="10"/>
      <c r="V391" s="49">
        <f t="shared" si="60"/>
        <v>0</v>
      </c>
    </row>
    <row r="392" spans="1:22" x14ac:dyDescent="0.2">
      <c r="A392" s="94">
        <f t="shared" si="61"/>
        <v>379</v>
      </c>
      <c r="B392" s="437">
        <f t="shared" si="52"/>
        <v>0</v>
      </c>
      <c r="C392" s="438"/>
      <c r="D392" s="181"/>
      <c r="E392" s="181"/>
      <c r="F392" s="4"/>
      <c r="G392" s="60"/>
      <c r="H392" s="83"/>
      <c r="I392" s="10"/>
      <c r="J392" s="361"/>
      <c r="K392" s="49">
        <f t="shared" si="55"/>
        <v>0</v>
      </c>
      <c r="L392" s="508">
        <f t="shared" si="56"/>
        <v>0</v>
      </c>
      <c r="M392" s="509" t="str">
        <f t="shared" si="57"/>
        <v xml:space="preserve"> </v>
      </c>
      <c r="N392" s="355">
        <f t="shared" si="58"/>
        <v>0</v>
      </c>
      <c r="O392" s="144">
        <f t="shared" si="53"/>
        <v>0</v>
      </c>
      <c r="P392" s="144">
        <f t="shared" si="59"/>
        <v>0</v>
      </c>
      <c r="Q392" s="563">
        <f t="shared" si="54"/>
        <v>0</v>
      </c>
      <c r="R392" s="10"/>
      <c r="V392" s="49">
        <f t="shared" si="60"/>
        <v>0</v>
      </c>
    </row>
    <row r="393" spans="1:22" x14ac:dyDescent="0.2">
      <c r="A393" s="94">
        <f t="shared" si="61"/>
        <v>380</v>
      </c>
      <c r="B393" s="437">
        <f t="shared" si="52"/>
        <v>0</v>
      </c>
      <c r="C393" s="438"/>
      <c r="D393" s="181"/>
      <c r="E393" s="181"/>
      <c r="F393" s="4"/>
      <c r="G393" s="60"/>
      <c r="H393" s="83"/>
      <c r="I393" s="10"/>
      <c r="J393" s="361"/>
      <c r="K393" s="49">
        <f t="shared" si="55"/>
        <v>0</v>
      </c>
      <c r="L393" s="508">
        <f t="shared" si="56"/>
        <v>0</v>
      </c>
      <c r="M393" s="509" t="str">
        <f t="shared" si="57"/>
        <v xml:space="preserve"> </v>
      </c>
      <c r="N393" s="355">
        <f t="shared" si="58"/>
        <v>0</v>
      </c>
      <c r="O393" s="144">
        <f t="shared" si="53"/>
        <v>0</v>
      </c>
      <c r="P393" s="144">
        <f t="shared" si="59"/>
        <v>0</v>
      </c>
      <c r="Q393" s="563">
        <f t="shared" si="54"/>
        <v>0</v>
      </c>
      <c r="R393" s="10"/>
      <c r="V393" s="49">
        <f t="shared" si="60"/>
        <v>0</v>
      </c>
    </row>
    <row r="394" spans="1:22" x14ac:dyDescent="0.2">
      <c r="A394" s="94">
        <f t="shared" si="61"/>
        <v>381</v>
      </c>
      <c r="B394" s="437">
        <f t="shared" si="52"/>
        <v>0</v>
      </c>
      <c r="C394" s="438"/>
      <c r="D394" s="181"/>
      <c r="E394" s="181"/>
      <c r="F394" s="4"/>
      <c r="G394" s="60"/>
      <c r="H394" s="83"/>
      <c r="I394" s="10"/>
      <c r="J394" s="361"/>
      <c r="K394" s="49">
        <f t="shared" si="55"/>
        <v>0</v>
      </c>
      <c r="L394" s="508">
        <f t="shared" si="56"/>
        <v>0</v>
      </c>
      <c r="M394" s="509" t="str">
        <f t="shared" si="57"/>
        <v xml:space="preserve"> </v>
      </c>
      <c r="N394" s="355">
        <f t="shared" si="58"/>
        <v>0</v>
      </c>
      <c r="O394" s="144">
        <f t="shared" si="53"/>
        <v>0</v>
      </c>
      <c r="P394" s="144">
        <f t="shared" si="59"/>
        <v>0</v>
      </c>
      <c r="Q394" s="563">
        <f t="shared" si="54"/>
        <v>0</v>
      </c>
      <c r="R394" s="10"/>
      <c r="V394" s="49">
        <f t="shared" si="60"/>
        <v>0</v>
      </c>
    </row>
    <row r="395" spans="1:22" x14ac:dyDescent="0.2">
      <c r="A395" s="94">
        <f t="shared" si="61"/>
        <v>382</v>
      </c>
      <c r="B395" s="437">
        <f t="shared" si="52"/>
        <v>0</v>
      </c>
      <c r="C395" s="438"/>
      <c r="D395" s="181"/>
      <c r="E395" s="181"/>
      <c r="F395" s="4"/>
      <c r="G395" s="60"/>
      <c r="H395" s="83"/>
      <c r="I395" s="10"/>
      <c r="J395" s="361"/>
      <c r="K395" s="49">
        <f t="shared" si="55"/>
        <v>0</v>
      </c>
      <c r="L395" s="508">
        <f t="shared" si="56"/>
        <v>0</v>
      </c>
      <c r="M395" s="509" t="str">
        <f t="shared" si="57"/>
        <v xml:space="preserve"> </v>
      </c>
      <c r="N395" s="355">
        <f t="shared" si="58"/>
        <v>0</v>
      </c>
      <c r="O395" s="144">
        <f t="shared" si="53"/>
        <v>0</v>
      </c>
      <c r="P395" s="144">
        <f t="shared" si="59"/>
        <v>0</v>
      </c>
      <c r="Q395" s="563">
        <f t="shared" si="54"/>
        <v>0</v>
      </c>
      <c r="R395" s="10"/>
      <c r="V395" s="49">
        <f t="shared" si="60"/>
        <v>0</v>
      </c>
    </row>
    <row r="396" spans="1:22" x14ac:dyDescent="0.2">
      <c r="A396" s="94">
        <f t="shared" si="61"/>
        <v>383</v>
      </c>
      <c r="B396" s="437">
        <f t="shared" si="52"/>
        <v>0</v>
      </c>
      <c r="C396" s="438"/>
      <c r="D396" s="181"/>
      <c r="E396" s="181"/>
      <c r="F396" s="4"/>
      <c r="G396" s="60"/>
      <c r="H396" s="83"/>
      <c r="I396" s="10"/>
      <c r="J396" s="361"/>
      <c r="K396" s="49">
        <f t="shared" si="55"/>
        <v>0</v>
      </c>
      <c r="L396" s="508">
        <f t="shared" si="56"/>
        <v>0</v>
      </c>
      <c r="M396" s="509" t="str">
        <f t="shared" si="57"/>
        <v xml:space="preserve"> </v>
      </c>
      <c r="N396" s="355">
        <f t="shared" si="58"/>
        <v>0</v>
      </c>
      <c r="O396" s="144">
        <f t="shared" si="53"/>
        <v>0</v>
      </c>
      <c r="P396" s="144">
        <f t="shared" si="59"/>
        <v>0</v>
      </c>
      <c r="Q396" s="563">
        <f t="shared" si="54"/>
        <v>0</v>
      </c>
      <c r="R396" s="10"/>
      <c r="V396" s="49">
        <f t="shared" si="60"/>
        <v>0</v>
      </c>
    </row>
    <row r="397" spans="1:22" x14ac:dyDescent="0.2">
      <c r="A397" s="94">
        <f t="shared" si="61"/>
        <v>384</v>
      </c>
      <c r="B397" s="437">
        <f t="shared" si="52"/>
        <v>0</v>
      </c>
      <c r="C397" s="438"/>
      <c r="D397" s="181"/>
      <c r="E397" s="181"/>
      <c r="F397" s="4"/>
      <c r="G397" s="60"/>
      <c r="H397" s="83"/>
      <c r="I397" s="10"/>
      <c r="J397" s="361"/>
      <c r="K397" s="49">
        <f t="shared" si="55"/>
        <v>0</v>
      </c>
      <c r="L397" s="508">
        <f t="shared" si="56"/>
        <v>0</v>
      </c>
      <c r="M397" s="509" t="str">
        <f t="shared" si="57"/>
        <v xml:space="preserve"> </v>
      </c>
      <c r="N397" s="355">
        <f t="shared" si="58"/>
        <v>0</v>
      </c>
      <c r="O397" s="144">
        <f t="shared" si="53"/>
        <v>0</v>
      </c>
      <c r="P397" s="144">
        <f t="shared" si="59"/>
        <v>0</v>
      </c>
      <c r="Q397" s="563">
        <f t="shared" si="54"/>
        <v>0</v>
      </c>
      <c r="R397" s="10"/>
      <c r="V397" s="49">
        <f t="shared" si="60"/>
        <v>0</v>
      </c>
    </row>
    <row r="398" spans="1:22" x14ac:dyDescent="0.2">
      <c r="A398" s="94">
        <f t="shared" si="61"/>
        <v>385</v>
      </c>
      <c r="B398" s="437">
        <f t="shared" ref="B398:B461" si="62">IF(ISBLANK(E398),0,VLOOKUP(TRIM(E398),AllVarieties,4,FALSE))</f>
        <v>0</v>
      </c>
      <c r="C398" s="438"/>
      <c r="D398" s="181"/>
      <c r="E398" s="181"/>
      <c r="F398" s="4"/>
      <c r="G398" s="60"/>
      <c r="H398" s="83"/>
      <c r="I398" s="10"/>
      <c r="J398" s="361"/>
      <c r="K398" s="49">
        <f t="shared" si="55"/>
        <v>0</v>
      </c>
      <c r="L398" s="508">
        <f t="shared" si="56"/>
        <v>0</v>
      </c>
      <c r="M398" s="509" t="str">
        <f t="shared" si="57"/>
        <v xml:space="preserve"> </v>
      </c>
      <c r="N398" s="355">
        <f t="shared" si="58"/>
        <v>0</v>
      </c>
      <c r="O398" s="144">
        <f t="shared" ref="O398:O461" si="63">IF(VALUE(F398)&lt;1,0,IF(VALUE(F398)&gt;17,0,VLOOKUP(VALUE(B398),T10Value,VALUE(F398)+1,FALSE)))</f>
        <v>0</v>
      </c>
      <c r="P398" s="144">
        <f t="shared" si="59"/>
        <v>0</v>
      </c>
      <c r="Q398" s="563">
        <f t="shared" ref="Q398:Q461" si="64">+P398*PDArate</f>
        <v>0</v>
      </c>
      <c r="R398" s="10"/>
      <c r="V398" s="49">
        <f t="shared" si="60"/>
        <v>0</v>
      </c>
    </row>
    <row r="399" spans="1:22" x14ac:dyDescent="0.2">
      <c r="A399" s="94">
        <f t="shared" si="61"/>
        <v>386</v>
      </c>
      <c r="B399" s="437">
        <f t="shared" si="62"/>
        <v>0</v>
      </c>
      <c r="C399" s="438"/>
      <c r="D399" s="181"/>
      <c r="E399" s="181"/>
      <c r="F399" s="4"/>
      <c r="G399" s="60"/>
      <c r="H399" s="83"/>
      <c r="I399" s="10"/>
      <c r="J399" s="361"/>
      <c r="K399" s="49">
        <f t="shared" ref="K399:K462" si="65">IF(ISNA(+B399),1,0)</f>
        <v>0</v>
      </c>
      <c r="L399" s="508">
        <f t="shared" ref="L399:L462" si="66">IF(ISERR(+B399),1,0)</f>
        <v>0</v>
      </c>
      <c r="M399" s="509" t="str">
        <f t="shared" ref="M399:M462" si="67">IF(+J399=0," ", IF(+J399=1," ","ERROR"))</f>
        <v xml:space="preserve"> </v>
      </c>
      <c r="N399" s="355">
        <f t="shared" ref="N399:N462" si="68">IF(+J399=1,IF(G399&gt;0, +G399, 0),0)</f>
        <v>0</v>
      </c>
      <c r="O399" s="144">
        <f t="shared" si="63"/>
        <v>0</v>
      </c>
      <c r="P399" s="144">
        <f t="shared" ref="P399:P462" si="69">ROUND(+N399,1)*O399</f>
        <v>0</v>
      </c>
      <c r="Q399" s="563">
        <f t="shared" si="64"/>
        <v>0</v>
      </c>
      <c r="R399" s="10"/>
      <c r="V399" s="49">
        <f t="shared" ref="V399:V462" si="70">IF(N399&gt;0,IF(P399&lt;=0,1,0),0)</f>
        <v>0</v>
      </c>
    </row>
    <row r="400" spans="1:22" x14ac:dyDescent="0.2">
      <c r="A400" s="94">
        <f t="shared" si="61"/>
        <v>387</v>
      </c>
      <c r="B400" s="437">
        <f t="shared" si="62"/>
        <v>0</v>
      </c>
      <c r="C400" s="438"/>
      <c r="D400" s="181"/>
      <c r="E400" s="181"/>
      <c r="F400" s="4"/>
      <c r="G400" s="60"/>
      <c r="H400" s="83"/>
      <c r="I400" s="10"/>
      <c r="J400" s="361"/>
      <c r="K400" s="49">
        <f t="shared" si="65"/>
        <v>0</v>
      </c>
      <c r="L400" s="508">
        <f t="shared" si="66"/>
        <v>0</v>
      </c>
      <c r="M400" s="509" t="str">
        <f t="shared" si="67"/>
        <v xml:space="preserve"> </v>
      </c>
      <c r="N400" s="355">
        <f t="shared" si="68"/>
        <v>0</v>
      </c>
      <c r="O400" s="144">
        <f t="shared" si="63"/>
        <v>0</v>
      </c>
      <c r="P400" s="144">
        <f t="shared" si="69"/>
        <v>0</v>
      </c>
      <c r="Q400" s="563">
        <f t="shared" si="64"/>
        <v>0</v>
      </c>
      <c r="R400" s="10"/>
      <c r="V400" s="49">
        <f t="shared" si="70"/>
        <v>0</v>
      </c>
    </row>
    <row r="401" spans="1:22" x14ac:dyDescent="0.2">
      <c r="A401" s="94">
        <f t="shared" ref="A401:A464" si="71">ROW()-Q3line</f>
        <v>388</v>
      </c>
      <c r="B401" s="437">
        <f t="shared" si="62"/>
        <v>0</v>
      </c>
      <c r="C401" s="438"/>
      <c r="D401" s="181"/>
      <c r="E401" s="181"/>
      <c r="F401" s="4"/>
      <c r="G401" s="60"/>
      <c r="H401" s="83"/>
      <c r="I401" s="10"/>
      <c r="J401" s="361"/>
      <c r="K401" s="49">
        <f t="shared" si="65"/>
        <v>0</v>
      </c>
      <c r="L401" s="508">
        <f t="shared" si="66"/>
        <v>0</v>
      </c>
      <c r="M401" s="509" t="str">
        <f t="shared" si="67"/>
        <v xml:space="preserve"> </v>
      </c>
      <c r="N401" s="355">
        <f t="shared" si="68"/>
        <v>0</v>
      </c>
      <c r="O401" s="144">
        <f t="shared" si="63"/>
        <v>0</v>
      </c>
      <c r="P401" s="144">
        <f t="shared" si="69"/>
        <v>0</v>
      </c>
      <c r="Q401" s="563">
        <f t="shared" si="64"/>
        <v>0</v>
      </c>
      <c r="R401" s="10"/>
      <c r="V401" s="49">
        <f t="shared" si="70"/>
        <v>0</v>
      </c>
    </row>
    <row r="402" spans="1:22" x14ac:dyDescent="0.2">
      <c r="A402" s="94">
        <f t="shared" si="71"/>
        <v>389</v>
      </c>
      <c r="B402" s="437">
        <f t="shared" si="62"/>
        <v>0</v>
      </c>
      <c r="C402" s="438"/>
      <c r="D402" s="181"/>
      <c r="E402" s="181"/>
      <c r="F402" s="4"/>
      <c r="G402" s="60"/>
      <c r="H402" s="83"/>
      <c r="I402" s="10"/>
      <c r="J402" s="361"/>
      <c r="K402" s="49">
        <f t="shared" si="65"/>
        <v>0</v>
      </c>
      <c r="L402" s="508">
        <f t="shared" si="66"/>
        <v>0</v>
      </c>
      <c r="M402" s="509" t="str">
        <f t="shared" si="67"/>
        <v xml:space="preserve"> </v>
      </c>
      <c r="N402" s="355">
        <f t="shared" si="68"/>
        <v>0</v>
      </c>
      <c r="O402" s="144">
        <f t="shared" si="63"/>
        <v>0</v>
      </c>
      <c r="P402" s="144">
        <f t="shared" si="69"/>
        <v>0</v>
      </c>
      <c r="Q402" s="563">
        <f t="shared" si="64"/>
        <v>0</v>
      </c>
      <c r="R402" s="10"/>
      <c r="V402" s="49">
        <f t="shared" si="70"/>
        <v>0</v>
      </c>
    </row>
    <row r="403" spans="1:22" x14ac:dyDescent="0.2">
      <c r="A403" s="94">
        <f t="shared" si="71"/>
        <v>390</v>
      </c>
      <c r="B403" s="437">
        <f t="shared" si="62"/>
        <v>0</v>
      </c>
      <c r="C403" s="438"/>
      <c r="D403" s="181"/>
      <c r="E403" s="181"/>
      <c r="F403" s="4"/>
      <c r="G403" s="60"/>
      <c r="H403" s="83"/>
      <c r="I403" s="10"/>
      <c r="J403" s="361"/>
      <c r="K403" s="49">
        <f t="shared" si="65"/>
        <v>0</v>
      </c>
      <c r="L403" s="508">
        <f t="shared" si="66"/>
        <v>0</v>
      </c>
      <c r="M403" s="509" t="str">
        <f t="shared" si="67"/>
        <v xml:space="preserve"> </v>
      </c>
      <c r="N403" s="355">
        <f t="shared" si="68"/>
        <v>0</v>
      </c>
      <c r="O403" s="144">
        <f t="shared" si="63"/>
        <v>0</v>
      </c>
      <c r="P403" s="144">
        <f t="shared" si="69"/>
        <v>0</v>
      </c>
      <c r="Q403" s="563">
        <f t="shared" si="64"/>
        <v>0</v>
      </c>
      <c r="R403" s="10"/>
      <c r="V403" s="49">
        <f t="shared" si="70"/>
        <v>0</v>
      </c>
    </row>
    <row r="404" spans="1:22" x14ac:dyDescent="0.2">
      <c r="A404" s="94">
        <f t="shared" si="71"/>
        <v>391</v>
      </c>
      <c r="B404" s="437">
        <f t="shared" si="62"/>
        <v>0</v>
      </c>
      <c r="C404" s="438"/>
      <c r="D404" s="181"/>
      <c r="E404" s="181"/>
      <c r="F404" s="4"/>
      <c r="G404" s="60"/>
      <c r="H404" s="83"/>
      <c r="I404" s="10"/>
      <c r="J404" s="361"/>
      <c r="K404" s="49">
        <f t="shared" si="65"/>
        <v>0</v>
      </c>
      <c r="L404" s="508">
        <f t="shared" si="66"/>
        <v>0</v>
      </c>
      <c r="M404" s="509" t="str">
        <f t="shared" si="67"/>
        <v xml:space="preserve"> </v>
      </c>
      <c r="N404" s="355">
        <f t="shared" si="68"/>
        <v>0</v>
      </c>
      <c r="O404" s="144">
        <f t="shared" si="63"/>
        <v>0</v>
      </c>
      <c r="P404" s="144">
        <f t="shared" si="69"/>
        <v>0</v>
      </c>
      <c r="Q404" s="563">
        <f t="shared" si="64"/>
        <v>0</v>
      </c>
      <c r="R404" s="10"/>
      <c r="V404" s="49">
        <f t="shared" si="70"/>
        <v>0</v>
      </c>
    </row>
    <row r="405" spans="1:22" x14ac:dyDescent="0.2">
      <c r="A405" s="94">
        <f t="shared" si="71"/>
        <v>392</v>
      </c>
      <c r="B405" s="437">
        <f t="shared" si="62"/>
        <v>0</v>
      </c>
      <c r="C405" s="438"/>
      <c r="D405" s="181"/>
      <c r="E405" s="181"/>
      <c r="F405" s="4"/>
      <c r="G405" s="60"/>
      <c r="H405" s="83"/>
      <c r="I405" s="10"/>
      <c r="J405" s="361"/>
      <c r="K405" s="49">
        <f t="shared" si="65"/>
        <v>0</v>
      </c>
      <c r="L405" s="508">
        <f t="shared" si="66"/>
        <v>0</v>
      </c>
      <c r="M405" s="509" t="str">
        <f t="shared" si="67"/>
        <v xml:space="preserve"> </v>
      </c>
      <c r="N405" s="355">
        <f t="shared" si="68"/>
        <v>0</v>
      </c>
      <c r="O405" s="144">
        <f t="shared" si="63"/>
        <v>0</v>
      </c>
      <c r="P405" s="144">
        <f t="shared" si="69"/>
        <v>0</v>
      </c>
      <c r="Q405" s="563">
        <f t="shared" si="64"/>
        <v>0</v>
      </c>
      <c r="R405" s="10"/>
      <c r="V405" s="49">
        <f t="shared" si="70"/>
        <v>0</v>
      </c>
    </row>
    <row r="406" spans="1:22" x14ac:dyDescent="0.2">
      <c r="A406" s="94">
        <f t="shared" si="71"/>
        <v>393</v>
      </c>
      <c r="B406" s="437">
        <f t="shared" si="62"/>
        <v>0</v>
      </c>
      <c r="C406" s="438"/>
      <c r="D406" s="181"/>
      <c r="E406" s="181"/>
      <c r="F406" s="4"/>
      <c r="G406" s="60"/>
      <c r="H406" s="83"/>
      <c r="I406" s="10"/>
      <c r="J406" s="361"/>
      <c r="K406" s="49">
        <f t="shared" si="65"/>
        <v>0</v>
      </c>
      <c r="L406" s="508">
        <f t="shared" si="66"/>
        <v>0</v>
      </c>
      <c r="M406" s="509" t="str">
        <f t="shared" si="67"/>
        <v xml:space="preserve"> </v>
      </c>
      <c r="N406" s="355">
        <f t="shared" si="68"/>
        <v>0</v>
      </c>
      <c r="O406" s="144">
        <f t="shared" si="63"/>
        <v>0</v>
      </c>
      <c r="P406" s="144">
        <f t="shared" si="69"/>
        <v>0</v>
      </c>
      <c r="Q406" s="563">
        <f t="shared" si="64"/>
        <v>0</v>
      </c>
      <c r="R406" s="10"/>
      <c r="V406" s="49">
        <f t="shared" si="70"/>
        <v>0</v>
      </c>
    </row>
    <row r="407" spans="1:22" x14ac:dyDescent="0.2">
      <c r="A407" s="94">
        <f t="shared" si="71"/>
        <v>394</v>
      </c>
      <c r="B407" s="437">
        <f t="shared" si="62"/>
        <v>0</v>
      </c>
      <c r="C407" s="438"/>
      <c r="D407" s="181"/>
      <c r="E407" s="181"/>
      <c r="F407" s="4"/>
      <c r="G407" s="60"/>
      <c r="H407" s="83"/>
      <c r="I407" s="10"/>
      <c r="J407" s="361"/>
      <c r="K407" s="49">
        <f t="shared" si="65"/>
        <v>0</v>
      </c>
      <c r="L407" s="508">
        <f t="shared" si="66"/>
        <v>0</v>
      </c>
      <c r="M407" s="509" t="str">
        <f t="shared" si="67"/>
        <v xml:space="preserve"> </v>
      </c>
      <c r="N407" s="355">
        <f t="shared" si="68"/>
        <v>0</v>
      </c>
      <c r="O407" s="144">
        <f t="shared" si="63"/>
        <v>0</v>
      </c>
      <c r="P407" s="144">
        <f t="shared" si="69"/>
        <v>0</v>
      </c>
      <c r="Q407" s="563">
        <f t="shared" si="64"/>
        <v>0</v>
      </c>
      <c r="R407" s="10"/>
      <c r="V407" s="49">
        <f t="shared" si="70"/>
        <v>0</v>
      </c>
    </row>
    <row r="408" spans="1:22" x14ac:dyDescent="0.2">
      <c r="A408" s="94">
        <f t="shared" si="71"/>
        <v>395</v>
      </c>
      <c r="B408" s="437">
        <f t="shared" si="62"/>
        <v>0</v>
      </c>
      <c r="C408" s="438"/>
      <c r="D408" s="181"/>
      <c r="E408" s="181"/>
      <c r="F408" s="4"/>
      <c r="G408" s="60"/>
      <c r="H408" s="83"/>
      <c r="I408" s="10"/>
      <c r="J408" s="361"/>
      <c r="K408" s="49">
        <f t="shared" si="65"/>
        <v>0</v>
      </c>
      <c r="L408" s="508">
        <f t="shared" si="66"/>
        <v>0</v>
      </c>
      <c r="M408" s="509" t="str">
        <f t="shared" si="67"/>
        <v xml:space="preserve"> </v>
      </c>
      <c r="N408" s="355">
        <f t="shared" si="68"/>
        <v>0</v>
      </c>
      <c r="O408" s="144">
        <f t="shared" si="63"/>
        <v>0</v>
      </c>
      <c r="P408" s="144">
        <f t="shared" si="69"/>
        <v>0</v>
      </c>
      <c r="Q408" s="563">
        <f t="shared" si="64"/>
        <v>0</v>
      </c>
      <c r="R408" s="10"/>
      <c r="V408" s="49">
        <f t="shared" si="70"/>
        <v>0</v>
      </c>
    </row>
    <row r="409" spans="1:22" x14ac:dyDescent="0.2">
      <c r="A409" s="94">
        <f t="shared" si="71"/>
        <v>396</v>
      </c>
      <c r="B409" s="437">
        <f t="shared" si="62"/>
        <v>0</v>
      </c>
      <c r="C409" s="438"/>
      <c r="D409" s="181"/>
      <c r="E409" s="181"/>
      <c r="F409" s="4"/>
      <c r="G409" s="60"/>
      <c r="H409" s="83"/>
      <c r="I409" s="10"/>
      <c r="J409" s="361"/>
      <c r="K409" s="49">
        <f t="shared" si="65"/>
        <v>0</v>
      </c>
      <c r="L409" s="508">
        <f t="shared" si="66"/>
        <v>0</v>
      </c>
      <c r="M409" s="509" t="str">
        <f t="shared" si="67"/>
        <v xml:space="preserve"> </v>
      </c>
      <c r="N409" s="355">
        <f t="shared" si="68"/>
        <v>0</v>
      </c>
      <c r="O409" s="144">
        <f t="shared" si="63"/>
        <v>0</v>
      </c>
      <c r="P409" s="144">
        <f t="shared" si="69"/>
        <v>0</v>
      </c>
      <c r="Q409" s="563">
        <f t="shared" si="64"/>
        <v>0</v>
      </c>
      <c r="R409" s="10"/>
      <c r="V409" s="49">
        <f t="shared" si="70"/>
        <v>0</v>
      </c>
    </row>
    <row r="410" spans="1:22" x14ac:dyDescent="0.2">
      <c r="A410" s="94">
        <f t="shared" si="71"/>
        <v>397</v>
      </c>
      <c r="B410" s="437">
        <f t="shared" si="62"/>
        <v>0</v>
      </c>
      <c r="C410" s="438"/>
      <c r="D410" s="181"/>
      <c r="E410" s="181"/>
      <c r="F410" s="4"/>
      <c r="G410" s="60"/>
      <c r="H410" s="83"/>
      <c r="I410" s="10"/>
      <c r="J410" s="361"/>
      <c r="K410" s="49">
        <f t="shared" si="65"/>
        <v>0</v>
      </c>
      <c r="L410" s="508">
        <f t="shared" si="66"/>
        <v>0</v>
      </c>
      <c r="M410" s="509" t="str">
        <f t="shared" si="67"/>
        <v xml:space="preserve"> </v>
      </c>
      <c r="N410" s="355">
        <f t="shared" si="68"/>
        <v>0</v>
      </c>
      <c r="O410" s="144">
        <f t="shared" si="63"/>
        <v>0</v>
      </c>
      <c r="P410" s="144">
        <f t="shared" si="69"/>
        <v>0</v>
      </c>
      <c r="Q410" s="563">
        <f t="shared" si="64"/>
        <v>0</v>
      </c>
      <c r="R410" s="10"/>
      <c r="V410" s="49">
        <f t="shared" si="70"/>
        <v>0</v>
      </c>
    </row>
    <row r="411" spans="1:22" x14ac:dyDescent="0.2">
      <c r="A411" s="94">
        <f t="shared" si="71"/>
        <v>398</v>
      </c>
      <c r="B411" s="437">
        <f t="shared" si="62"/>
        <v>0</v>
      </c>
      <c r="C411" s="438"/>
      <c r="D411" s="181"/>
      <c r="E411" s="181"/>
      <c r="F411" s="4"/>
      <c r="G411" s="60"/>
      <c r="H411" s="83"/>
      <c r="I411" s="10"/>
      <c r="J411" s="361"/>
      <c r="K411" s="49">
        <f t="shared" si="65"/>
        <v>0</v>
      </c>
      <c r="L411" s="508">
        <f t="shared" si="66"/>
        <v>0</v>
      </c>
      <c r="M411" s="509" t="str">
        <f t="shared" si="67"/>
        <v xml:space="preserve"> </v>
      </c>
      <c r="N411" s="355">
        <f t="shared" si="68"/>
        <v>0</v>
      </c>
      <c r="O411" s="144">
        <f t="shared" si="63"/>
        <v>0</v>
      </c>
      <c r="P411" s="144">
        <f t="shared" si="69"/>
        <v>0</v>
      </c>
      <c r="Q411" s="563">
        <f t="shared" si="64"/>
        <v>0</v>
      </c>
      <c r="R411" s="10"/>
      <c r="V411" s="49">
        <f t="shared" si="70"/>
        <v>0</v>
      </c>
    </row>
    <row r="412" spans="1:22" x14ac:dyDescent="0.2">
      <c r="A412" s="94">
        <f t="shared" si="71"/>
        <v>399</v>
      </c>
      <c r="B412" s="437">
        <f t="shared" si="62"/>
        <v>0</v>
      </c>
      <c r="C412" s="438"/>
      <c r="D412" s="181"/>
      <c r="E412" s="181"/>
      <c r="F412" s="4"/>
      <c r="G412" s="60"/>
      <c r="H412" s="83"/>
      <c r="I412" s="10"/>
      <c r="J412" s="361"/>
      <c r="K412" s="49">
        <f t="shared" si="65"/>
        <v>0</v>
      </c>
      <c r="L412" s="508">
        <f t="shared" si="66"/>
        <v>0</v>
      </c>
      <c r="M412" s="509" t="str">
        <f t="shared" si="67"/>
        <v xml:space="preserve"> </v>
      </c>
      <c r="N412" s="355">
        <f t="shared" si="68"/>
        <v>0</v>
      </c>
      <c r="O412" s="144">
        <f t="shared" si="63"/>
        <v>0</v>
      </c>
      <c r="P412" s="144">
        <f t="shared" si="69"/>
        <v>0</v>
      </c>
      <c r="Q412" s="563">
        <f t="shared" si="64"/>
        <v>0</v>
      </c>
      <c r="R412" s="10"/>
      <c r="V412" s="49">
        <f t="shared" si="70"/>
        <v>0</v>
      </c>
    </row>
    <row r="413" spans="1:22" x14ac:dyDescent="0.2">
      <c r="A413" s="94">
        <f t="shared" si="71"/>
        <v>400</v>
      </c>
      <c r="B413" s="437">
        <f t="shared" si="62"/>
        <v>0</v>
      </c>
      <c r="C413" s="438"/>
      <c r="D413" s="181"/>
      <c r="E413" s="181"/>
      <c r="F413" s="4"/>
      <c r="G413" s="60"/>
      <c r="H413" s="83"/>
      <c r="I413" s="10"/>
      <c r="J413" s="361"/>
      <c r="K413" s="49">
        <f t="shared" si="65"/>
        <v>0</v>
      </c>
      <c r="L413" s="508">
        <f t="shared" si="66"/>
        <v>0</v>
      </c>
      <c r="M413" s="509" t="str">
        <f t="shared" si="67"/>
        <v xml:space="preserve"> </v>
      </c>
      <c r="N413" s="355">
        <f t="shared" si="68"/>
        <v>0</v>
      </c>
      <c r="O413" s="144">
        <f t="shared" si="63"/>
        <v>0</v>
      </c>
      <c r="P413" s="144">
        <f t="shared" si="69"/>
        <v>0</v>
      </c>
      <c r="Q413" s="563">
        <f t="shared" si="64"/>
        <v>0</v>
      </c>
      <c r="R413" s="10"/>
      <c r="V413" s="49">
        <f t="shared" si="70"/>
        <v>0</v>
      </c>
    </row>
    <row r="414" spans="1:22" x14ac:dyDescent="0.2">
      <c r="A414" s="94">
        <f t="shared" si="71"/>
        <v>401</v>
      </c>
      <c r="B414" s="437">
        <f t="shared" si="62"/>
        <v>0</v>
      </c>
      <c r="C414" s="438"/>
      <c r="D414" s="181"/>
      <c r="E414" s="181"/>
      <c r="F414" s="4"/>
      <c r="G414" s="60"/>
      <c r="H414" s="83"/>
      <c r="I414" s="10"/>
      <c r="J414" s="361"/>
      <c r="K414" s="49">
        <f t="shared" si="65"/>
        <v>0</v>
      </c>
      <c r="L414" s="508">
        <f t="shared" si="66"/>
        <v>0</v>
      </c>
      <c r="M414" s="509" t="str">
        <f t="shared" si="67"/>
        <v xml:space="preserve"> </v>
      </c>
      <c r="N414" s="355">
        <f t="shared" si="68"/>
        <v>0</v>
      </c>
      <c r="O414" s="144">
        <f t="shared" si="63"/>
        <v>0</v>
      </c>
      <c r="P414" s="144">
        <f t="shared" si="69"/>
        <v>0</v>
      </c>
      <c r="Q414" s="563">
        <f t="shared" si="64"/>
        <v>0</v>
      </c>
      <c r="R414" s="10"/>
      <c r="V414" s="49">
        <f t="shared" si="70"/>
        <v>0</v>
      </c>
    </row>
    <row r="415" spans="1:22" x14ac:dyDescent="0.2">
      <c r="A415" s="94">
        <f t="shared" si="71"/>
        <v>402</v>
      </c>
      <c r="B415" s="437">
        <f t="shared" si="62"/>
        <v>0</v>
      </c>
      <c r="C415" s="438"/>
      <c r="D415" s="181"/>
      <c r="E415" s="181"/>
      <c r="F415" s="4"/>
      <c r="G415" s="60"/>
      <c r="H415" s="83"/>
      <c r="I415" s="10"/>
      <c r="J415" s="361"/>
      <c r="K415" s="49">
        <f t="shared" si="65"/>
        <v>0</v>
      </c>
      <c r="L415" s="508">
        <f t="shared" si="66"/>
        <v>0</v>
      </c>
      <c r="M415" s="509" t="str">
        <f t="shared" si="67"/>
        <v xml:space="preserve"> </v>
      </c>
      <c r="N415" s="355">
        <f t="shared" si="68"/>
        <v>0</v>
      </c>
      <c r="O415" s="144">
        <f t="shared" si="63"/>
        <v>0</v>
      </c>
      <c r="P415" s="144">
        <f t="shared" si="69"/>
        <v>0</v>
      </c>
      <c r="Q415" s="563">
        <f t="shared" si="64"/>
        <v>0</v>
      </c>
      <c r="R415" s="10"/>
      <c r="V415" s="49">
        <f t="shared" si="70"/>
        <v>0</v>
      </c>
    </row>
    <row r="416" spans="1:22" x14ac:dyDescent="0.2">
      <c r="A416" s="94">
        <f t="shared" si="71"/>
        <v>403</v>
      </c>
      <c r="B416" s="437">
        <f t="shared" si="62"/>
        <v>0</v>
      </c>
      <c r="C416" s="438"/>
      <c r="D416" s="181"/>
      <c r="E416" s="181"/>
      <c r="F416" s="4"/>
      <c r="G416" s="60"/>
      <c r="H416" s="83"/>
      <c r="I416" s="10"/>
      <c r="J416" s="361"/>
      <c r="K416" s="49">
        <f t="shared" si="65"/>
        <v>0</v>
      </c>
      <c r="L416" s="508">
        <f t="shared" si="66"/>
        <v>0</v>
      </c>
      <c r="M416" s="509" t="str">
        <f t="shared" si="67"/>
        <v xml:space="preserve"> </v>
      </c>
      <c r="N416" s="355">
        <f t="shared" si="68"/>
        <v>0</v>
      </c>
      <c r="O416" s="144">
        <f t="shared" si="63"/>
        <v>0</v>
      </c>
      <c r="P416" s="144">
        <f t="shared" si="69"/>
        <v>0</v>
      </c>
      <c r="Q416" s="563">
        <f t="shared" si="64"/>
        <v>0</v>
      </c>
      <c r="R416" s="10"/>
      <c r="V416" s="49">
        <f t="shared" si="70"/>
        <v>0</v>
      </c>
    </row>
    <row r="417" spans="1:22" x14ac:dyDescent="0.2">
      <c r="A417" s="94">
        <f t="shared" si="71"/>
        <v>404</v>
      </c>
      <c r="B417" s="437">
        <f t="shared" si="62"/>
        <v>0</v>
      </c>
      <c r="C417" s="438"/>
      <c r="D417" s="181"/>
      <c r="E417" s="181"/>
      <c r="F417" s="4"/>
      <c r="G417" s="60"/>
      <c r="H417" s="83"/>
      <c r="I417" s="10"/>
      <c r="J417" s="361"/>
      <c r="K417" s="49">
        <f t="shared" si="65"/>
        <v>0</v>
      </c>
      <c r="L417" s="508">
        <f t="shared" si="66"/>
        <v>0</v>
      </c>
      <c r="M417" s="509" t="str">
        <f t="shared" si="67"/>
        <v xml:space="preserve"> </v>
      </c>
      <c r="N417" s="355">
        <f t="shared" si="68"/>
        <v>0</v>
      </c>
      <c r="O417" s="144">
        <f t="shared" si="63"/>
        <v>0</v>
      </c>
      <c r="P417" s="144">
        <f t="shared" si="69"/>
        <v>0</v>
      </c>
      <c r="Q417" s="563">
        <f t="shared" si="64"/>
        <v>0</v>
      </c>
      <c r="R417" s="10"/>
      <c r="V417" s="49">
        <f t="shared" si="70"/>
        <v>0</v>
      </c>
    </row>
    <row r="418" spans="1:22" x14ac:dyDescent="0.2">
      <c r="A418" s="94">
        <f t="shared" si="71"/>
        <v>405</v>
      </c>
      <c r="B418" s="437">
        <f t="shared" si="62"/>
        <v>0</v>
      </c>
      <c r="C418" s="438"/>
      <c r="D418" s="181"/>
      <c r="E418" s="181"/>
      <c r="F418" s="4"/>
      <c r="G418" s="60"/>
      <c r="H418" s="83"/>
      <c r="I418" s="10"/>
      <c r="J418" s="361"/>
      <c r="K418" s="49">
        <f t="shared" si="65"/>
        <v>0</v>
      </c>
      <c r="L418" s="508">
        <f t="shared" si="66"/>
        <v>0</v>
      </c>
      <c r="M418" s="509" t="str">
        <f t="shared" si="67"/>
        <v xml:space="preserve"> </v>
      </c>
      <c r="N418" s="355">
        <f t="shared" si="68"/>
        <v>0</v>
      </c>
      <c r="O418" s="144">
        <f t="shared" si="63"/>
        <v>0</v>
      </c>
      <c r="P418" s="144">
        <f t="shared" si="69"/>
        <v>0</v>
      </c>
      <c r="Q418" s="563">
        <f t="shared" si="64"/>
        <v>0</v>
      </c>
      <c r="R418" s="10"/>
      <c r="V418" s="49">
        <f t="shared" si="70"/>
        <v>0</v>
      </c>
    </row>
    <row r="419" spans="1:22" x14ac:dyDescent="0.2">
      <c r="A419" s="94">
        <f t="shared" si="71"/>
        <v>406</v>
      </c>
      <c r="B419" s="437">
        <f t="shared" si="62"/>
        <v>0</v>
      </c>
      <c r="C419" s="438"/>
      <c r="D419" s="181"/>
      <c r="E419" s="181"/>
      <c r="F419" s="4"/>
      <c r="G419" s="60"/>
      <c r="H419" s="83"/>
      <c r="I419" s="10"/>
      <c r="J419" s="361"/>
      <c r="K419" s="49">
        <f t="shared" si="65"/>
        <v>0</v>
      </c>
      <c r="L419" s="508">
        <f t="shared" si="66"/>
        <v>0</v>
      </c>
      <c r="M419" s="509" t="str">
        <f t="shared" si="67"/>
        <v xml:space="preserve"> </v>
      </c>
      <c r="N419" s="355">
        <f t="shared" si="68"/>
        <v>0</v>
      </c>
      <c r="O419" s="144">
        <f t="shared" si="63"/>
        <v>0</v>
      </c>
      <c r="P419" s="144">
        <f t="shared" si="69"/>
        <v>0</v>
      </c>
      <c r="Q419" s="563">
        <f t="shared" si="64"/>
        <v>0</v>
      </c>
      <c r="R419" s="10"/>
      <c r="V419" s="49">
        <f t="shared" si="70"/>
        <v>0</v>
      </c>
    </row>
    <row r="420" spans="1:22" x14ac:dyDescent="0.2">
      <c r="A420" s="94">
        <f t="shared" si="71"/>
        <v>407</v>
      </c>
      <c r="B420" s="437">
        <f t="shared" si="62"/>
        <v>0</v>
      </c>
      <c r="C420" s="438"/>
      <c r="D420" s="181"/>
      <c r="E420" s="181"/>
      <c r="F420" s="4"/>
      <c r="G420" s="60"/>
      <c r="H420" s="83"/>
      <c r="I420" s="10"/>
      <c r="J420" s="361"/>
      <c r="K420" s="49">
        <f t="shared" si="65"/>
        <v>0</v>
      </c>
      <c r="L420" s="508">
        <f t="shared" si="66"/>
        <v>0</v>
      </c>
      <c r="M420" s="509" t="str">
        <f t="shared" si="67"/>
        <v xml:space="preserve"> </v>
      </c>
      <c r="N420" s="355">
        <f t="shared" si="68"/>
        <v>0</v>
      </c>
      <c r="O420" s="144">
        <f t="shared" si="63"/>
        <v>0</v>
      </c>
      <c r="P420" s="144">
        <f t="shared" si="69"/>
        <v>0</v>
      </c>
      <c r="Q420" s="563">
        <f t="shared" si="64"/>
        <v>0</v>
      </c>
      <c r="R420" s="10"/>
      <c r="V420" s="49">
        <f t="shared" si="70"/>
        <v>0</v>
      </c>
    </row>
    <row r="421" spans="1:22" x14ac:dyDescent="0.2">
      <c r="A421" s="94">
        <f t="shared" si="71"/>
        <v>408</v>
      </c>
      <c r="B421" s="437">
        <f t="shared" si="62"/>
        <v>0</v>
      </c>
      <c r="C421" s="438"/>
      <c r="D421" s="181"/>
      <c r="E421" s="181"/>
      <c r="F421" s="4"/>
      <c r="G421" s="60"/>
      <c r="H421" s="83"/>
      <c r="I421" s="10"/>
      <c r="J421" s="361"/>
      <c r="K421" s="49">
        <f t="shared" si="65"/>
        <v>0</v>
      </c>
      <c r="L421" s="508">
        <f t="shared" si="66"/>
        <v>0</v>
      </c>
      <c r="M421" s="509" t="str">
        <f t="shared" si="67"/>
        <v xml:space="preserve"> </v>
      </c>
      <c r="N421" s="355">
        <f t="shared" si="68"/>
        <v>0</v>
      </c>
      <c r="O421" s="144">
        <f t="shared" si="63"/>
        <v>0</v>
      </c>
      <c r="P421" s="144">
        <f t="shared" si="69"/>
        <v>0</v>
      </c>
      <c r="Q421" s="563">
        <f t="shared" si="64"/>
        <v>0</v>
      </c>
      <c r="R421" s="10"/>
      <c r="V421" s="49">
        <f t="shared" si="70"/>
        <v>0</v>
      </c>
    </row>
    <row r="422" spans="1:22" x14ac:dyDescent="0.2">
      <c r="A422" s="94">
        <f t="shared" si="71"/>
        <v>409</v>
      </c>
      <c r="B422" s="437">
        <f t="shared" si="62"/>
        <v>0</v>
      </c>
      <c r="C422" s="438"/>
      <c r="D422" s="181"/>
      <c r="E422" s="181"/>
      <c r="F422" s="4"/>
      <c r="G422" s="60"/>
      <c r="H422" s="83"/>
      <c r="I422" s="10"/>
      <c r="J422" s="361"/>
      <c r="K422" s="49">
        <f t="shared" si="65"/>
        <v>0</v>
      </c>
      <c r="L422" s="508">
        <f t="shared" si="66"/>
        <v>0</v>
      </c>
      <c r="M422" s="509" t="str">
        <f t="shared" si="67"/>
        <v xml:space="preserve"> </v>
      </c>
      <c r="N422" s="355">
        <f t="shared" si="68"/>
        <v>0</v>
      </c>
      <c r="O422" s="144">
        <f t="shared" si="63"/>
        <v>0</v>
      </c>
      <c r="P422" s="144">
        <f t="shared" si="69"/>
        <v>0</v>
      </c>
      <c r="Q422" s="563">
        <f t="shared" si="64"/>
        <v>0</v>
      </c>
      <c r="R422" s="10"/>
      <c r="V422" s="49">
        <f t="shared" si="70"/>
        <v>0</v>
      </c>
    </row>
    <row r="423" spans="1:22" x14ac:dyDescent="0.2">
      <c r="A423" s="94">
        <f t="shared" si="71"/>
        <v>410</v>
      </c>
      <c r="B423" s="437">
        <f t="shared" si="62"/>
        <v>0</v>
      </c>
      <c r="C423" s="438"/>
      <c r="D423" s="181"/>
      <c r="E423" s="181"/>
      <c r="F423" s="4"/>
      <c r="G423" s="60"/>
      <c r="H423" s="83"/>
      <c r="I423" s="10"/>
      <c r="J423" s="361"/>
      <c r="K423" s="49">
        <f t="shared" si="65"/>
        <v>0</v>
      </c>
      <c r="L423" s="508">
        <f t="shared" si="66"/>
        <v>0</v>
      </c>
      <c r="M423" s="509" t="str">
        <f t="shared" si="67"/>
        <v xml:space="preserve"> </v>
      </c>
      <c r="N423" s="355">
        <f t="shared" si="68"/>
        <v>0</v>
      </c>
      <c r="O423" s="144">
        <f t="shared" si="63"/>
        <v>0</v>
      </c>
      <c r="P423" s="144">
        <f t="shared" si="69"/>
        <v>0</v>
      </c>
      <c r="Q423" s="563">
        <f t="shared" si="64"/>
        <v>0</v>
      </c>
      <c r="R423" s="10"/>
      <c r="V423" s="49">
        <f t="shared" si="70"/>
        <v>0</v>
      </c>
    </row>
    <row r="424" spans="1:22" x14ac:dyDescent="0.2">
      <c r="A424" s="94">
        <f t="shared" si="71"/>
        <v>411</v>
      </c>
      <c r="B424" s="437">
        <f t="shared" si="62"/>
        <v>0</v>
      </c>
      <c r="C424" s="438"/>
      <c r="D424" s="181"/>
      <c r="E424" s="181"/>
      <c r="F424" s="4"/>
      <c r="G424" s="60"/>
      <c r="H424" s="83"/>
      <c r="I424" s="10"/>
      <c r="J424" s="361"/>
      <c r="K424" s="49">
        <f t="shared" si="65"/>
        <v>0</v>
      </c>
      <c r="L424" s="508">
        <f t="shared" si="66"/>
        <v>0</v>
      </c>
      <c r="M424" s="509" t="str">
        <f t="shared" si="67"/>
        <v xml:space="preserve"> </v>
      </c>
      <c r="N424" s="355">
        <f t="shared" si="68"/>
        <v>0</v>
      </c>
      <c r="O424" s="144">
        <f t="shared" si="63"/>
        <v>0</v>
      </c>
      <c r="P424" s="144">
        <f t="shared" si="69"/>
        <v>0</v>
      </c>
      <c r="Q424" s="563">
        <f t="shared" si="64"/>
        <v>0</v>
      </c>
      <c r="R424" s="10"/>
      <c r="V424" s="49">
        <f t="shared" si="70"/>
        <v>0</v>
      </c>
    </row>
    <row r="425" spans="1:22" x14ac:dyDescent="0.2">
      <c r="A425" s="94">
        <f t="shared" si="71"/>
        <v>412</v>
      </c>
      <c r="B425" s="437">
        <f t="shared" si="62"/>
        <v>0</v>
      </c>
      <c r="C425" s="438"/>
      <c r="D425" s="181"/>
      <c r="E425" s="181"/>
      <c r="F425" s="4"/>
      <c r="G425" s="60"/>
      <c r="H425" s="83"/>
      <c r="I425" s="10"/>
      <c r="J425" s="361"/>
      <c r="K425" s="49">
        <f t="shared" si="65"/>
        <v>0</v>
      </c>
      <c r="L425" s="508">
        <f t="shared" si="66"/>
        <v>0</v>
      </c>
      <c r="M425" s="509" t="str">
        <f t="shared" si="67"/>
        <v xml:space="preserve"> </v>
      </c>
      <c r="N425" s="355">
        <f t="shared" si="68"/>
        <v>0</v>
      </c>
      <c r="O425" s="144">
        <f t="shared" si="63"/>
        <v>0</v>
      </c>
      <c r="P425" s="144">
        <f t="shared" si="69"/>
        <v>0</v>
      </c>
      <c r="Q425" s="563">
        <f t="shared" si="64"/>
        <v>0</v>
      </c>
      <c r="R425" s="10"/>
      <c r="V425" s="49">
        <f t="shared" si="70"/>
        <v>0</v>
      </c>
    </row>
    <row r="426" spans="1:22" x14ac:dyDescent="0.2">
      <c r="A426" s="94">
        <f t="shared" si="71"/>
        <v>413</v>
      </c>
      <c r="B426" s="437">
        <f t="shared" si="62"/>
        <v>0</v>
      </c>
      <c r="C426" s="438"/>
      <c r="D426" s="181"/>
      <c r="E426" s="181"/>
      <c r="F426" s="4"/>
      <c r="G426" s="60"/>
      <c r="H426" s="83"/>
      <c r="I426" s="10"/>
      <c r="J426" s="361"/>
      <c r="K426" s="49">
        <f t="shared" si="65"/>
        <v>0</v>
      </c>
      <c r="L426" s="508">
        <f t="shared" si="66"/>
        <v>0</v>
      </c>
      <c r="M426" s="509" t="str">
        <f t="shared" si="67"/>
        <v xml:space="preserve"> </v>
      </c>
      <c r="N426" s="355">
        <f t="shared" si="68"/>
        <v>0</v>
      </c>
      <c r="O426" s="144">
        <f t="shared" si="63"/>
        <v>0</v>
      </c>
      <c r="P426" s="144">
        <f t="shared" si="69"/>
        <v>0</v>
      </c>
      <c r="Q426" s="563">
        <f t="shared" si="64"/>
        <v>0</v>
      </c>
      <c r="R426" s="10"/>
      <c r="V426" s="49">
        <f t="shared" si="70"/>
        <v>0</v>
      </c>
    </row>
    <row r="427" spans="1:22" x14ac:dyDescent="0.2">
      <c r="A427" s="94">
        <f t="shared" si="71"/>
        <v>414</v>
      </c>
      <c r="B427" s="437">
        <f t="shared" si="62"/>
        <v>0</v>
      </c>
      <c r="C427" s="438"/>
      <c r="D427" s="181"/>
      <c r="E427" s="181"/>
      <c r="F427" s="4"/>
      <c r="G427" s="60"/>
      <c r="H427" s="83"/>
      <c r="I427" s="10"/>
      <c r="J427" s="361"/>
      <c r="K427" s="49">
        <f t="shared" si="65"/>
        <v>0</v>
      </c>
      <c r="L427" s="508">
        <f t="shared" si="66"/>
        <v>0</v>
      </c>
      <c r="M427" s="509" t="str">
        <f t="shared" si="67"/>
        <v xml:space="preserve"> </v>
      </c>
      <c r="N427" s="355">
        <f t="shared" si="68"/>
        <v>0</v>
      </c>
      <c r="O427" s="144">
        <f t="shared" si="63"/>
        <v>0</v>
      </c>
      <c r="P427" s="144">
        <f t="shared" si="69"/>
        <v>0</v>
      </c>
      <c r="Q427" s="563">
        <f t="shared" si="64"/>
        <v>0</v>
      </c>
      <c r="R427" s="10"/>
      <c r="V427" s="49">
        <f t="shared" si="70"/>
        <v>0</v>
      </c>
    </row>
    <row r="428" spans="1:22" x14ac:dyDescent="0.2">
      <c r="A428" s="94">
        <f t="shared" si="71"/>
        <v>415</v>
      </c>
      <c r="B428" s="437">
        <f t="shared" si="62"/>
        <v>0</v>
      </c>
      <c r="C428" s="438"/>
      <c r="D428" s="181"/>
      <c r="E428" s="181"/>
      <c r="F428" s="4"/>
      <c r="G428" s="60"/>
      <c r="H428" s="83"/>
      <c r="I428" s="10"/>
      <c r="J428" s="361"/>
      <c r="K428" s="49">
        <f t="shared" si="65"/>
        <v>0</v>
      </c>
      <c r="L428" s="508">
        <f t="shared" si="66"/>
        <v>0</v>
      </c>
      <c r="M428" s="509" t="str">
        <f t="shared" si="67"/>
        <v xml:space="preserve"> </v>
      </c>
      <c r="N428" s="355">
        <f t="shared" si="68"/>
        <v>0</v>
      </c>
      <c r="O428" s="144">
        <f t="shared" si="63"/>
        <v>0</v>
      </c>
      <c r="P428" s="144">
        <f t="shared" si="69"/>
        <v>0</v>
      </c>
      <c r="Q428" s="563">
        <f t="shared" si="64"/>
        <v>0</v>
      </c>
      <c r="R428" s="10"/>
      <c r="V428" s="49">
        <f t="shared" si="70"/>
        <v>0</v>
      </c>
    </row>
    <row r="429" spans="1:22" x14ac:dyDescent="0.2">
      <c r="A429" s="94">
        <f t="shared" si="71"/>
        <v>416</v>
      </c>
      <c r="B429" s="437">
        <f t="shared" si="62"/>
        <v>0</v>
      </c>
      <c r="C429" s="438"/>
      <c r="D429" s="181"/>
      <c r="E429" s="181"/>
      <c r="F429" s="4"/>
      <c r="G429" s="60"/>
      <c r="H429" s="83"/>
      <c r="I429" s="10"/>
      <c r="J429" s="361"/>
      <c r="K429" s="49">
        <f t="shared" si="65"/>
        <v>0</v>
      </c>
      <c r="L429" s="508">
        <f t="shared" si="66"/>
        <v>0</v>
      </c>
      <c r="M429" s="509" t="str">
        <f t="shared" si="67"/>
        <v xml:space="preserve"> </v>
      </c>
      <c r="N429" s="355">
        <f t="shared" si="68"/>
        <v>0</v>
      </c>
      <c r="O429" s="144">
        <f t="shared" si="63"/>
        <v>0</v>
      </c>
      <c r="P429" s="144">
        <f t="shared" si="69"/>
        <v>0</v>
      </c>
      <c r="Q429" s="563">
        <f t="shared" si="64"/>
        <v>0</v>
      </c>
      <c r="R429" s="10"/>
      <c r="V429" s="49">
        <f t="shared" si="70"/>
        <v>0</v>
      </c>
    </row>
    <row r="430" spans="1:22" x14ac:dyDescent="0.2">
      <c r="A430" s="94">
        <f t="shared" si="71"/>
        <v>417</v>
      </c>
      <c r="B430" s="437">
        <f t="shared" si="62"/>
        <v>0</v>
      </c>
      <c r="C430" s="438"/>
      <c r="D430" s="181"/>
      <c r="E430" s="181"/>
      <c r="F430" s="4"/>
      <c r="G430" s="60"/>
      <c r="H430" s="83"/>
      <c r="I430" s="10"/>
      <c r="J430" s="361"/>
      <c r="K430" s="49">
        <f t="shared" si="65"/>
        <v>0</v>
      </c>
      <c r="L430" s="508">
        <f t="shared" si="66"/>
        <v>0</v>
      </c>
      <c r="M430" s="509" t="str">
        <f t="shared" si="67"/>
        <v xml:space="preserve"> </v>
      </c>
      <c r="N430" s="355">
        <f t="shared" si="68"/>
        <v>0</v>
      </c>
      <c r="O430" s="144">
        <f t="shared" si="63"/>
        <v>0</v>
      </c>
      <c r="P430" s="144">
        <f t="shared" si="69"/>
        <v>0</v>
      </c>
      <c r="Q430" s="563">
        <f t="shared" si="64"/>
        <v>0</v>
      </c>
      <c r="R430" s="10"/>
      <c r="V430" s="49">
        <f t="shared" si="70"/>
        <v>0</v>
      </c>
    </row>
    <row r="431" spans="1:22" x14ac:dyDescent="0.2">
      <c r="A431" s="94">
        <f t="shared" si="71"/>
        <v>418</v>
      </c>
      <c r="B431" s="437">
        <f t="shared" si="62"/>
        <v>0</v>
      </c>
      <c r="C431" s="438"/>
      <c r="D431" s="181"/>
      <c r="E431" s="181"/>
      <c r="F431" s="4"/>
      <c r="G431" s="60"/>
      <c r="H431" s="83"/>
      <c r="I431" s="10"/>
      <c r="J431" s="361"/>
      <c r="K431" s="49">
        <f t="shared" si="65"/>
        <v>0</v>
      </c>
      <c r="L431" s="508">
        <f t="shared" si="66"/>
        <v>0</v>
      </c>
      <c r="M431" s="509" t="str">
        <f t="shared" si="67"/>
        <v xml:space="preserve"> </v>
      </c>
      <c r="N431" s="355">
        <f t="shared" si="68"/>
        <v>0</v>
      </c>
      <c r="O431" s="144">
        <f t="shared" si="63"/>
        <v>0</v>
      </c>
      <c r="P431" s="144">
        <f t="shared" si="69"/>
        <v>0</v>
      </c>
      <c r="Q431" s="563">
        <f t="shared" si="64"/>
        <v>0</v>
      </c>
      <c r="R431" s="10"/>
      <c r="V431" s="49">
        <f t="shared" si="70"/>
        <v>0</v>
      </c>
    </row>
    <row r="432" spans="1:22" x14ac:dyDescent="0.2">
      <c r="A432" s="94">
        <f t="shared" si="71"/>
        <v>419</v>
      </c>
      <c r="B432" s="437">
        <f t="shared" si="62"/>
        <v>0</v>
      </c>
      <c r="C432" s="438"/>
      <c r="D432" s="181"/>
      <c r="E432" s="181"/>
      <c r="F432" s="4"/>
      <c r="G432" s="60"/>
      <c r="H432" s="83"/>
      <c r="I432" s="10"/>
      <c r="J432" s="361"/>
      <c r="K432" s="49">
        <f t="shared" si="65"/>
        <v>0</v>
      </c>
      <c r="L432" s="508">
        <f t="shared" si="66"/>
        <v>0</v>
      </c>
      <c r="M432" s="509" t="str">
        <f t="shared" si="67"/>
        <v xml:space="preserve"> </v>
      </c>
      <c r="N432" s="355">
        <f t="shared" si="68"/>
        <v>0</v>
      </c>
      <c r="O432" s="144">
        <f t="shared" si="63"/>
        <v>0</v>
      </c>
      <c r="P432" s="144">
        <f t="shared" si="69"/>
        <v>0</v>
      </c>
      <c r="Q432" s="563">
        <f t="shared" si="64"/>
        <v>0</v>
      </c>
      <c r="R432" s="10"/>
      <c r="V432" s="49">
        <f t="shared" si="70"/>
        <v>0</v>
      </c>
    </row>
    <row r="433" spans="1:22" x14ac:dyDescent="0.2">
      <c r="A433" s="94">
        <f t="shared" si="71"/>
        <v>420</v>
      </c>
      <c r="B433" s="437">
        <f t="shared" si="62"/>
        <v>0</v>
      </c>
      <c r="C433" s="438"/>
      <c r="D433" s="181"/>
      <c r="E433" s="181"/>
      <c r="F433" s="4"/>
      <c r="G433" s="60"/>
      <c r="H433" s="83"/>
      <c r="I433" s="10"/>
      <c r="J433" s="361"/>
      <c r="K433" s="49">
        <f t="shared" si="65"/>
        <v>0</v>
      </c>
      <c r="L433" s="508">
        <f t="shared" si="66"/>
        <v>0</v>
      </c>
      <c r="M433" s="509" t="str">
        <f t="shared" si="67"/>
        <v xml:space="preserve"> </v>
      </c>
      <c r="N433" s="355">
        <f t="shared" si="68"/>
        <v>0</v>
      </c>
      <c r="O433" s="144">
        <f t="shared" si="63"/>
        <v>0</v>
      </c>
      <c r="P433" s="144">
        <f t="shared" si="69"/>
        <v>0</v>
      </c>
      <c r="Q433" s="563">
        <f t="shared" si="64"/>
        <v>0</v>
      </c>
      <c r="R433" s="10"/>
      <c r="V433" s="49">
        <f t="shared" si="70"/>
        <v>0</v>
      </c>
    </row>
    <row r="434" spans="1:22" x14ac:dyDescent="0.2">
      <c r="A434" s="94">
        <f t="shared" si="71"/>
        <v>421</v>
      </c>
      <c r="B434" s="437">
        <f t="shared" si="62"/>
        <v>0</v>
      </c>
      <c r="C434" s="438"/>
      <c r="D434" s="181"/>
      <c r="E434" s="181"/>
      <c r="F434" s="4"/>
      <c r="G434" s="60"/>
      <c r="H434" s="83"/>
      <c r="I434" s="10"/>
      <c r="J434" s="361"/>
      <c r="K434" s="49">
        <f t="shared" si="65"/>
        <v>0</v>
      </c>
      <c r="L434" s="508">
        <f t="shared" si="66"/>
        <v>0</v>
      </c>
      <c r="M434" s="509" t="str">
        <f t="shared" si="67"/>
        <v xml:space="preserve"> </v>
      </c>
      <c r="N434" s="355">
        <f t="shared" si="68"/>
        <v>0</v>
      </c>
      <c r="O434" s="144">
        <f t="shared" si="63"/>
        <v>0</v>
      </c>
      <c r="P434" s="144">
        <f t="shared" si="69"/>
        <v>0</v>
      </c>
      <c r="Q434" s="563">
        <f t="shared" si="64"/>
        <v>0</v>
      </c>
      <c r="R434" s="10"/>
      <c r="V434" s="49">
        <f t="shared" si="70"/>
        <v>0</v>
      </c>
    </row>
    <row r="435" spans="1:22" x14ac:dyDescent="0.2">
      <c r="A435" s="94">
        <f t="shared" si="71"/>
        <v>422</v>
      </c>
      <c r="B435" s="437">
        <f t="shared" si="62"/>
        <v>0</v>
      </c>
      <c r="C435" s="438"/>
      <c r="D435" s="181"/>
      <c r="E435" s="181"/>
      <c r="F435" s="4"/>
      <c r="G435" s="60"/>
      <c r="H435" s="83"/>
      <c r="I435" s="10"/>
      <c r="J435" s="361"/>
      <c r="K435" s="49">
        <f t="shared" si="65"/>
        <v>0</v>
      </c>
      <c r="L435" s="508">
        <f t="shared" si="66"/>
        <v>0</v>
      </c>
      <c r="M435" s="509" t="str">
        <f t="shared" si="67"/>
        <v xml:space="preserve"> </v>
      </c>
      <c r="N435" s="355">
        <f t="shared" si="68"/>
        <v>0</v>
      </c>
      <c r="O435" s="144">
        <f t="shared" si="63"/>
        <v>0</v>
      </c>
      <c r="P435" s="144">
        <f t="shared" si="69"/>
        <v>0</v>
      </c>
      <c r="Q435" s="563">
        <f t="shared" si="64"/>
        <v>0</v>
      </c>
      <c r="R435" s="10"/>
      <c r="V435" s="49">
        <f t="shared" si="70"/>
        <v>0</v>
      </c>
    </row>
    <row r="436" spans="1:22" x14ac:dyDescent="0.2">
      <c r="A436" s="94">
        <f t="shared" si="71"/>
        <v>423</v>
      </c>
      <c r="B436" s="437">
        <f t="shared" si="62"/>
        <v>0</v>
      </c>
      <c r="C436" s="438"/>
      <c r="D436" s="181"/>
      <c r="E436" s="181"/>
      <c r="F436" s="4"/>
      <c r="G436" s="60"/>
      <c r="H436" s="83"/>
      <c r="I436" s="10"/>
      <c r="J436" s="361"/>
      <c r="K436" s="49">
        <f t="shared" si="65"/>
        <v>0</v>
      </c>
      <c r="L436" s="508">
        <f t="shared" si="66"/>
        <v>0</v>
      </c>
      <c r="M436" s="509" t="str">
        <f t="shared" si="67"/>
        <v xml:space="preserve"> </v>
      </c>
      <c r="N436" s="355">
        <f t="shared" si="68"/>
        <v>0</v>
      </c>
      <c r="O436" s="144">
        <f t="shared" si="63"/>
        <v>0</v>
      </c>
      <c r="P436" s="144">
        <f t="shared" si="69"/>
        <v>0</v>
      </c>
      <c r="Q436" s="563">
        <f t="shared" si="64"/>
        <v>0</v>
      </c>
      <c r="R436" s="10"/>
      <c r="V436" s="49">
        <f t="shared" si="70"/>
        <v>0</v>
      </c>
    </row>
    <row r="437" spans="1:22" x14ac:dyDescent="0.2">
      <c r="A437" s="94">
        <f t="shared" si="71"/>
        <v>424</v>
      </c>
      <c r="B437" s="437">
        <f t="shared" si="62"/>
        <v>0</v>
      </c>
      <c r="C437" s="438"/>
      <c r="D437" s="181"/>
      <c r="E437" s="181"/>
      <c r="F437" s="4"/>
      <c r="G437" s="60"/>
      <c r="H437" s="83"/>
      <c r="I437" s="10"/>
      <c r="J437" s="361"/>
      <c r="K437" s="49">
        <f t="shared" si="65"/>
        <v>0</v>
      </c>
      <c r="L437" s="508">
        <f t="shared" si="66"/>
        <v>0</v>
      </c>
      <c r="M437" s="509" t="str">
        <f t="shared" si="67"/>
        <v xml:space="preserve"> </v>
      </c>
      <c r="N437" s="355">
        <f t="shared" si="68"/>
        <v>0</v>
      </c>
      <c r="O437" s="144">
        <f t="shared" si="63"/>
        <v>0</v>
      </c>
      <c r="P437" s="144">
        <f t="shared" si="69"/>
        <v>0</v>
      </c>
      <c r="Q437" s="563">
        <f t="shared" si="64"/>
        <v>0</v>
      </c>
      <c r="R437" s="10"/>
      <c r="V437" s="49">
        <f t="shared" si="70"/>
        <v>0</v>
      </c>
    </row>
    <row r="438" spans="1:22" x14ac:dyDescent="0.2">
      <c r="A438" s="94">
        <f t="shared" si="71"/>
        <v>425</v>
      </c>
      <c r="B438" s="437">
        <f t="shared" si="62"/>
        <v>0</v>
      </c>
      <c r="C438" s="438"/>
      <c r="D438" s="181"/>
      <c r="E438" s="181"/>
      <c r="F438" s="4"/>
      <c r="G438" s="60"/>
      <c r="H438" s="83"/>
      <c r="I438" s="10"/>
      <c r="J438" s="361"/>
      <c r="K438" s="49">
        <f t="shared" si="65"/>
        <v>0</v>
      </c>
      <c r="L438" s="508">
        <f t="shared" si="66"/>
        <v>0</v>
      </c>
      <c r="M438" s="509" t="str">
        <f t="shared" si="67"/>
        <v xml:space="preserve"> </v>
      </c>
      <c r="N438" s="355">
        <f t="shared" si="68"/>
        <v>0</v>
      </c>
      <c r="O438" s="144">
        <f t="shared" si="63"/>
        <v>0</v>
      </c>
      <c r="P438" s="144">
        <f t="shared" si="69"/>
        <v>0</v>
      </c>
      <c r="Q438" s="563">
        <f t="shared" si="64"/>
        <v>0</v>
      </c>
      <c r="R438" s="10"/>
      <c r="V438" s="49">
        <f t="shared" si="70"/>
        <v>0</v>
      </c>
    </row>
    <row r="439" spans="1:22" x14ac:dyDescent="0.2">
      <c r="A439" s="94">
        <f t="shared" si="71"/>
        <v>426</v>
      </c>
      <c r="B439" s="437">
        <f t="shared" si="62"/>
        <v>0</v>
      </c>
      <c r="C439" s="438"/>
      <c r="D439" s="181"/>
      <c r="E439" s="181"/>
      <c r="F439" s="4"/>
      <c r="G439" s="60"/>
      <c r="H439" s="83"/>
      <c r="I439" s="10"/>
      <c r="J439" s="361"/>
      <c r="K439" s="49">
        <f t="shared" si="65"/>
        <v>0</v>
      </c>
      <c r="L439" s="508">
        <f t="shared" si="66"/>
        <v>0</v>
      </c>
      <c r="M439" s="509" t="str">
        <f t="shared" si="67"/>
        <v xml:space="preserve"> </v>
      </c>
      <c r="N439" s="355">
        <f t="shared" si="68"/>
        <v>0</v>
      </c>
      <c r="O439" s="144">
        <f t="shared" si="63"/>
        <v>0</v>
      </c>
      <c r="P439" s="144">
        <f t="shared" si="69"/>
        <v>0</v>
      </c>
      <c r="Q439" s="563">
        <f t="shared" si="64"/>
        <v>0</v>
      </c>
      <c r="R439" s="10"/>
      <c r="V439" s="49">
        <f t="shared" si="70"/>
        <v>0</v>
      </c>
    </row>
    <row r="440" spans="1:22" x14ac:dyDescent="0.2">
      <c r="A440" s="94">
        <f t="shared" si="71"/>
        <v>427</v>
      </c>
      <c r="B440" s="437">
        <f t="shared" si="62"/>
        <v>0</v>
      </c>
      <c r="C440" s="438"/>
      <c r="D440" s="181"/>
      <c r="E440" s="181"/>
      <c r="F440" s="4"/>
      <c r="G440" s="60"/>
      <c r="H440" s="83"/>
      <c r="I440" s="10"/>
      <c r="J440" s="361"/>
      <c r="K440" s="49">
        <f t="shared" si="65"/>
        <v>0</v>
      </c>
      <c r="L440" s="508">
        <f t="shared" si="66"/>
        <v>0</v>
      </c>
      <c r="M440" s="509" t="str">
        <f t="shared" si="67"/>
        <v xml:space="preserve"> </v>
      </c>
      <c r="N440" s="355">
        <f t="shared" si="68"/>
        <v>0</v>
      </c>
      <c r="O440" s="144">
        <f t="shared" si="63"/>
        <v>0</v>
      </c>
      <c r="P440" s="144">
        <f t="shared" si="69"/>
        <v>0</v>
      </c>
      <c r="Q440" s="563">
        <f t="shared" si="64"/>
        <v>0</v>
      </c>
      <c r="R440" s="10"/>
      <c r="V440" s="49">
        <f t="shared" si="70"/>
        <v>0</v>
      </c>
    </row>
    <row r="441" spans="1:22" x14ac:dyDescent="0.2">
      <c r="A441" s="94">
        <f t="shared" si="71"/>
        <v>428</v>
      </c>
      <c r="B441" s="437">
        <f t="shared" si="62"/>
        <v>0</v>
      </c>
      <c r="C441" s="438"/>
      <c r="D441" s="181"/>
      <c r="E441" s="181"/>
      <c r="F441" s="4"/>
      <c r="G441" s="60"/>
      <c r="H441" s="83"/>
      <c r="I441" s="10"/>
      <c r="J441" s="361"/>
      <c r="K441" s="49">
        <f t="shared" si="65"/>
        <v>0</v>
      </c>
      <c r="L441" s="508">
        <f t="shared" si="66"/>
        <v>0</v>
      </c>
      <c r="M441" s="509" t="str">
        <f t="shared" si="67"/>
        <v xml:space="preserve"> </v>
      </c>
      <c r="N441" s="355">
        <f t="shared" si="68"/>
        <v>0</v>
      </c>
      <c r="O441" s="144">
        <f t="shared" si="63"/>
        <v>0</v>
      </c>
      <c r="P441" s="144">
        <f t="shared" si="69"/>
        <v>0</v>
      </c>
      <c r="Q441" s="563">
        <f t="shared" si="64"/>
        <v>0</v>
      </c>
      <c r="R441" s="10"/>
      <c r="V441" s="49">
        <f t="shared" si="70"/>
        <v>0</v>
      </c>
    </row>
    <row r="442" spans="1:22" x14ac:dyDescent="0.2">
      <c r="A442" s="94">
        <f t="shared" si="71"/>
        <v>429</v>
      </c>
      <c r="B442" s="437">
        <f t="shared" si="62"/>
        <v>0</v>
      </c>
      <c r="C442" s="438"/>
      <c r="D442" s="181"/>
      <c r="E442" s="181"/>
      <c r="F442" s="4"/>
      <c r="G442" s="60"/>
      <c r="H442" s="83"/>
      <c r="I442" s="10"/>
      <c r="J442" s="361"/>
      <c r="K442" s="49">
        <f t="shared" si="65"/>
        <v>0</v>
      </c>
      <c r="L442" s="508">
        <f t="shared" si="66"/>
        <v>0</v>
      </c>
      <c r="M442" s="509" t="str">
        <f t="shared" si="67"/>
        <v xml:space="preserve"> </v>
      </c>
      <c r="N442" s="355">
        <f t="shared" si="68"/>
        <v>0</v>
      </c>
      <c r="O442" s="144">
        <f t="shared" si="63"/>
        <v>0</v>
      </c>
      <c r="P442" s="144">
        <f t="shared" si="69"/>
        <v>0</v>
      </c>
      <c r="Q442" s="563">
        <f t="shared" si="64"/>
        <v>0</v>
      </c>
      <c r="R442" s="10"/>
      <c r="V442" s="49">
        <f t="shared" si="70"/>
        <v>0</v>
      </c>
    </row>
    <row r="443" spans="1:22" x14ac:dyDescent="0.2">
      <c r="A443" s="94">
        <f t="shared" si="71"/>
        <v>430</v>
      </c>
      <c r="B443" s="437">
        <f t="shared" si="62"/>
        <v>0</v>
      </c>
      <c r="C443" s="438"/>
      <c r="D443" s="181"/>
      <c r="E443" s="181"/>
      <c r="F443" s="4"/>
      <c r="G443" s="60"/>
      <c r="H443" s="83"/>
      <c r="I443" s="10"/>
      <c r="J443" s="361"/>
      <c r="K443" s="49">
        <f t="shared" si="65"/>
        <v>0</v>
      </c>
      <c r="L443" s="508">
        <f t="shared" si="66"/>
        <v>0</v>
      </c>
      <c r="M443" s="509" t="str">
        <f t="shared" si="67"/>
        <v xml:space="preserve"> </v>
      </c>
      <c r="N443" s="355">
        <f t="shared" si="68"/>
        <v>0</v>
      </c>
      <c r="O443" s="144">
        <f t="shared" si="63"/>
        <v>0</v>
      </c>
      <c r="P443" s="144">
        <f t="shared" si="69"/>
        <v>0</v>
      </c>
      <c r="Q443" s="563">
        <f t="shared" si="64"/>
        <v>0</v>
      </c>
      <c r="R443" s="10"/>
      <c r="V443" s="49">
        <f t="shared" si="70"/>
        <v>0</v>
      </c>
    </row>
    <row r="444" spans="1:22" x14ac:dyDescent="0.2">
      <c r="A444" s="94">
        <f t="shared" si="71"/>
        <v>431</v>
      </c>
      <c r="B444" s="437">
        <f t="shared" si="62"/>
        <v>0</v>
      </c>
      <c r="C444" s="438"/>
      <c r="D444" s="181"/>
      <c r="E444" s="181"/>
      <c r="F444" s="4"/>
      <c r="G444" s="60"/>
      <c r="H444" s="83"/>
      <c r="I444" s="10"/>
      <c r="J444" s="361"/>
      <c r="K444" s="49">
        <f t="shared" si="65"/>
        <v>0</v>
      </c>
      <c r="L444" s="508">
        <f t="shared" si="66"/>
        <v>0</v>
      </c>
      <c r="M444" s="509" t="str">
        <f t="shared" si="67"/>
        <v xml:space="preserve"> </v>
      </c>
      <c r="N444" s="355">
        <f t="shared" si="68"/>
        <v>0</v>
      </c>
      <c r="O444" s="144">
        <f t="shared" si="63"/>
        <v>0</v>
      </c>
      <c r="P444" s="144">
        <f t="shared" si="69"/>
        <v>0</v>
      </c>
      <c r="Q444" s="563">
        <f t="shared" si="64"/>
        <v>0</v>
      </c>
      <c r="R444" s="10"/>
      <c r="V444" s="49">
        <f t="shared" si="70"/>
        <v>0</v>
      </c>
    </row>
    <row r="445" spans="1:22" x14ac:dyDescent="0.2">
      <c r="A445" s="94">
        <f t="shared" si="71"/>
        <v>432</v>
      </c>
      <c r="B445" s="437">
        <f t="shared" si="62"/>
        <v>0</v>
      </c>
      <c r="C445" s="438"/>
      <c r="D445" s="181"/>
      <c r="E445" s="181"/>
      <c r="F445" s="4"/>
      <c r="G445" s="60"/>
      <c r="H445" s="83"/>
      <c r="I445" s="10"/>
      <c r="J445" s="361"/>
      <c r="K445" s="49">
        <f t="shared" si="65"/>
        <v>0</v>
      </c>
      <c r="L445" s="508">
        <f t="shared" si="66"/>
        <v>0</v>
      </c>
      <c r="M445" s="509" t="str">
        <f t="shared" si="67"/>
        <v xml:space="preserve"> </v>
      </c>
      <c r="N445" s="355">
        <f t="shared" si="68"/>
        <v>0</v>
      </c>
      <c r="O445" s="144">
        <f t="shared" si="63"/>
        <v>0</v>
      </c>
      <c r="P445" s="144">
        <f t="shared" si="69"/>
        <v>0</v>
      </c>
      <c r="Q445" s="563">
        <f t="shared" si="64"/>
        <v>0</v>
      </c>
      <c r="R445" s="10"/>
      <c r="V445" s="49">
        <f t="shared" si="70"/>
        <v>0</v>
      </c>
    </row>
    <row r="446" spans="1:22" x14ac:dyDescent="0.2">
      <c r="A446" s="94">
        <f t="shared" si="71"/>
        <v>433</v>
      </c>
      <c r="B446" s="437">
        <f t="shared" si="62"/>
        <v>0</v>
      </c>
      <c r="C446" s="438"/>
      <c r="D446" s="181"/>
      <c r="E446" s="181"/>
      <c r="F446" s="4"/>
      <c r="G446" s="60"/>
      <c r="H446" s="83"/>
      <c r="I446" s="10"/>
      <c r="J446" s="361"/>
      <c r="K446" s="49">
        <f t="shared" si="65"/>
        <v>0</v>
      </c>
      <c r="L446" s="508">
        <f t="shared" si="66"/>
        <v>0</v>
      </c>
      <c r="M446" s="509" t="str">
        <f t="shared" si="67"/>
        <v xml:space="preserve"> </v>
      </c>
      <c r="N446" s="355">
        <f t="shared" si="68"/>
        <v>0</v>
      </c>
      <c r="O446" s="144">
        <f t="shared" si="63"/>
        <v>0</v>
      </c>
      <c r="P446" s="144">
        <f t="shared" si="69"/>
        <v>0</v>
      </c>
      <c r="Q446" s="563">
        <f t="shared" si="64"/>
        <v>0</v>
      </c>
      <c r="R446" s="10"/>
      <c r="V446" s="49">
        <f t="shared" si="70"/>
        <v>0</v>
      </c>
    </row>
    <row r="447" spans="1:22" x14ac:dyDescent="0.2">
      <c r="A447" s="94">
        <f t="shared" si="71"/>
        <v>434</v>
      </c>
      <c r="B447" s="437">
        <f t="shared" si="62"/>
        <v>0</v>
      </c>
      <c r="C447" s="438"/>
      <c r="D447" s="181"/>
      <c r="E447" s="181"/>
      <c r="F447" s="4"/>
      <c r="G447" s="60"/>
      <c r="H447" s="83"/>
      <c r="I447" s="10"/>
      <c r="J447" s="361"/>
      <c r="K447" s="49">
        <f t="shared" si="65"/>
        <v>0</v>
      </c>
      <c r="L447" s="508">
        <f t="shared" si="66"/>
        <v>0</v>
      </c>
      <c r="M447" s="509" t="str">
        <f t="shared" si="67"/>
        <v xml:space="preserve"> </v>
      </c>
      <c r="N447" s="355">
        <f t="shared" si="68"/>
        <v>0</v>
      </c>
      <c r="O447" s="144">
        <f t="shared" si="63"/>
        <v>0</v>
      </c>
      <c r="P447" s="144">
        <f t="shared" si="69"/>
        <v>0</v>
      </c>
      <c r="Q447" s="563">
        <f t="shared" si="64"/>
        <v>0</v>
      </c>
      <c r="R447" s="10"/>
      <c r="V447" s="49">
        <f t="shared" si="70"/>
        <v>0</v>
      </c>
    </row>
    <row r="448" spans="1:22" x14ac:dyDescent="0.2">
      <c r="A448" s="94">
        <f t="shared" si="71"/>
        <v>435</v>
      </c>
      <c r="B448" s="437">
        <f t="shared" si="62"/>
        <v>0</v>
      </c>
      <c r="C448" s="438"/>
      <c r="D448" s="181"/>
      <c r="E448" s="181"/>
      <c r="F448" s="4"/>
      <c r="G448" s="60"/>
      <c r="H448" s="83"/>
      <c r="I448" s="10"/>
      <c r="J448" s="361"/>
      <c r="K448" s="49">
        <f t="shared" si="65"/>
        <v>0</v>
      </c>
      <c r="L448" s="508">
        <f t="shared" si="66"/>
        <v>0</v>
      </c>
      <c r="M448" s="509" t="str">
        <f t="shared" si="67"/>
        <v xml:space="preserve"> </v>
      </c>
      <c r="N448" s="355">
        <f t="shared" si="68"/>
        <v>0</v>
      </c>
      <c r="O448" s="144">
        <f t="shared" si="63"/>
        <v>0</v>
      </c>
      <c r="P448" s="144">
        <f t="shared" si="69"/>
        <v>0</v>
      </c>
      <c r="Q448" s="563">
        <f t="shared" si="64"/>
        <v>0</v>
      </c>
      <c r="R448" s="10"/>
      <c r="V448" s="49">
        <f t="shared" si="70"/>
        <v>0</v>
      </c>
    </row>
    <row r="449" spans="1:22" x14ac:dyDescent="0.2">
      <c r="A449" s="94">
        <f t="shared" si="71"/>
        <v>436</v>
      </c>
      <c r="B449" s="437">
        <f t="shared" si="62"/>
        <v>0</v>
      </c>
      <c r="C449" s="438"/>
      <c r="D449" s="181"/>
      <c r="E449" s="181"/>
      <c r="F449" s="4"/>
      <c r="G449" s="60"/>
      <c r="H449" s="83"/>
      <c r="I449" s="10"/>
      <c r="J449" s="361"/>
      <c r="K449" s="49">
        <f t="shared" si="65"/>
        <v>0</v>
      </c>
      <c r="L449" s="508">
        <f t="shared" si="66"/>
        <v>0</v>
      </c>
      <c r="M449" s="509" t="str">
        <f t="shared" si="67"/>
        <v xml:space="preserve"> </v>
      </c>
      <c r="N449" s="355">
        <f t="shared" si="68"/>
        <v>0</v>
      </c>
      <c r="O449" s="144">
        <f t="shared" si="63"/>
        <v>0</v>
      </c>
      <c r="P449" s="144">
        <f t="shared" si="69"/>
        <v>0</v>
      </c>
      <c r="Q449" s="563">
        <f t="shared" si="64"/>
        <v>0</v>
      </c>
      <c r="R449" s="10"/>
      <c r="V449" s="49">
        <f t="shared" si="70"/>
        <v>0</v>
      </c>
    </row>
    <row r="450" spans="1:22" x14ac:dyDescent="0.2">
      <c r="A450" s="94">
        <f t="shared" si="71"/>
        <v>437</v>
      </c>
      <c r="B450" s="437">
        <f t="shared" si="62"/>
        <v>0</v>
      </c>
      <c r="C450" s="438"/>
      <c r="D450" s="181"/>
      <c r="E450" s="181"/>
      <c r="F450" s="4"/>
      <c r="G450" s="60"/>
      <c r="H450" s="83"/>
      <c r="I450" s="10"/>
      <c r="J450" s="361"/>
      <c r="K450" s="49">
        <f t="shared" si="65"/>
        <v>0</v>
      </c>
      <c r="L450" s="508">
        <f t="shared" si="66"/>
        <v>0</v>
      </c>
      <c r="M450" s="509" t="str">
        <f t="shared" si="67"/>
        <v xml:space="preserve"> </v>
      </c>
      <c r="N450" s="355">
        <f t="shared" si="68"/>
        <v>0</v>
      </c>
      <c r="O450" s="144">
        <f t="shared" si="63"/>
        <v>0</v>
      </c>
      <c r="P450" s="144">
        <f t="shared" si="69"/>
        <v>0</v>
      </c>
      <c r="Q450" s="563">
        <f t="shared" si="64"/>
        <v>0</v>
      </c>
      <c r="R450" s="10"/>
      <c r="V450" s="49">
        <f t="shared" si="70"/>
        <v>0</v>
      </c>
    </row>
    <row r="451" spans="1:22" x14ac:dyDescent="0.2">
      <c r="A451" s="94">
        <f t="shared" si="71"/>
        <v>438</v>
      </c>
      <c r="B451" s="437">
        <f t="shared" si="62"/>
        <v>0</v>
      </c>
      <c r="C451" s="438"/>
      <c r="D451" s="181"/>
      <c r="E451" s="181"/>
      <c r="F451" s="4"/>
      <c r="G451" s="60"/>
      <c r="H451" s="83"/>
      <c r="I451" s="10"/>
      <c r="J451" s="361"/>
      <c r="K451" s="49">
        <f t="shared" si="65"/>
        <v>0</v>
      </c>
      <c r="L451" s="508">
        <f t="shared" si="66"/>
        <v>0</v>
      </c>
      <c r="M451" s="509" t="str">
        <f t="shared" si="67"/>
        <v xml:space="preserve"> </v>
      </c>
      <c r="N451" s="355">
        <f t="shared" si="68"/>
        <v>0</v>
      </c>
      <c r="O451" s="144">
        <f t="shared" si="63"/>
        <v>0</v>
      </c>
      <c r="P451" s="144">
        <f t="shared" si="69"/>
        <v>0</v>
      </c>
      <c r="Q451" s="563">
        <f t="shared" si="64"/>
        <v>0</v>
      </c>
      <c r="R451" s="10"/>
      <c r="V451" s="49">
        <f t="shared" si="70"/>
        <v>0</v>
      </c>
    </row>
    <row r="452" spans="1:22" x14ac:dyDescent="0.2">
      <c r="A452" s="94">
        <f t="shared" si="71"/>
        <v>439</v>
      </c>
      <c r="B452" s="437">
        <f t="shared" si="62"/>
        <v>0</v>
      </c>
      <c r="C452" s="438"/>
      <c r="D452" s="181"/>
      <c r="E452" s="181"/>
      <c r="F452" s="4"/>
      <c r="G452" s="60"/>
      <c r="H452" s="83"/>
      <c r="I452" s="10"/>
      <c r="J452" s="361"/>
      <c r="K452" s="49">
        <f t="shared" si="65"/>
        <v>0</v>
      </c>
      <c r="L452" s="508">
        <f t="shared" si="66"/>
        <v>0</v>
      </c>
      <c r="M452" s="509" t="str">
        <f t="shared" si="67"/>
        <v xml:space="preserve"> </v>
      </c>
      <c r="N452" s="355">
        <f t="shared" si="68"/>
        <v>0</v>
      </c>
      <c r="O452" s="144">
        <f t="shared" si="63"/>
        <v>0</v>
      </c>
      <c r="P452" s="144">
        <f t="shared" si="69"/>
        <v>0</v>
      </c>
      <c r="Q452" s="563">
        <f t="shared" si="64"/>
        <v>0</v>
      </c>
      <c r="R452" s="10"/>
      <c r="V452" s="49">
        <f t="shared" si="70"/>
        <v>0</v>
      </c>
    </row>
    <row r="453" spans="1:22" x14ac:dyDescent="0.2">
      <c r="A453" s="94">
        <f t="shared" si="71"/>
        <v>440</v>
      </c>
      <c r="B453" s="437">
        <f t="shared" si="62"/>
        <v>0</v>
      </c>
      <c r="C453" s="438"/>
      <c r="D453" s="181"/>
      <c r="E453" s="181"/>
      <c r="F453" s="4"/>
      <c r="G453" s="60"/>
      <c r="H453" s="83"/>
      <c r="I453" s="10"/>
      <c r="J453" s="361"/>
      <c r="K453" s="49">
        <f t="shared" si="65"/>
        <v>0</v>
      </c>
      <c r="L453" s="508">
        <f t="shared" si="66"/>
        <v>0</v>
      </c>
      <c r="M453" s="509" t="str">
        <f t="shared" si="67"/>
        <v xml:space="preserve"> </v>
      </c>
      <c r="N453" s="355">
        <f t="shared" si="68"/>
        <v>0</v>
      </c>
      <c r="O453" s="144">
        <f t="shared" si="63"/>
        <v>0</v>
      </c>
      <c r="P453" s="144">
        <f t="shared" si="69"/>
        <v>0</v>
      </c>
      <c r="Q453" s="563">
        <f t="shared" si="64"/>
        <v>0</v>
      </c>
      <c r="R453" s="10"/>
      <c r="V453" s="49">
        <f t="shared" si="70"/>
        <v>0</v>
      </c>
    </row>
    <row r="454" spans="1:22" x14ac:dyDescent="0.2">
      <c r="A454" s="94">
        <f t="shared" si="71"/>
        <v>441</v>
      </c>
      <c r="B454" s="437">
        <f t="shared" si="62"/>
        <v>0</v>
      </c>
      <c r="C454" s="438"/>
      <c r="D454" s="181"/>
      <c r="E454" s="181"/>
      <c r="F454" s="4"/>
      <c r="G454" s="60"/>
      <c r="H454" s="83"/>
      <c r="I454" s="10"/>
      <c r="J454" s="361"/>
      <c r="K454" s="49">
        <f t="shared" si="65"/>
        <v>0</v>
      </c>
      <c r="L454" s="508">
        <f t="shared" si="66"/>
        <v>0</v>
      </c>
      <c r="M454" s="509" t="str">
        <f t="shared" si="67"/>
        <v xml:space="preserve"> </v>
      </c>
      <c r="N454" s="355">
        <f t="shared" si="68"/>
        <v>0</v>
      </c>
      <c r="O454" s="144">
        <f t="shared" si="63"/>
        <v>0</v>
      </c>
      <c r="P454" s="144">
        <f t="shared" si="69"/>
        <v>0</v>
      </c>
      <c r="Q454" s="563">
        <f t="shared" si="64"/>
        <v>0</v>
      </c>
      <c r="R454" s="10"/>
      <c r="V454" s="49">
        <f t="shared" si="70"/>
        <v>0</v>
      </c>
    </row>
    <row r="455" spans="1:22" x14ac:dyDescent="0.2">
      <c r="A455" s="94">
        <f t="shared" si="71"/>
        <v>442</v>
      </c>
      <c r="B455" s="437">
        <f t="shared" si="62"/>
        <v>0</v>
      </c>
      <c r="C455" s="438"/>
      <c r="D455" s="181"/>
      <c r="E455" s="181"/>
      <c r="F455" s="4"/>
      <c r="G455" s="60"/>
      <c r="H455" s="83"/>
      <c r="I455" s="10"/>
      <c r="J455" s="361"/>
      <c r="K455" s="49">
        <f t="shared" si="65"/>
        <v>0</v>
      </c>
      <c r="L455" s="508">
        <f t="shared" si="66"/>
        <v>0</v>
      </c>
      <c r="M455" s="509" t="str">
        <f t="shared" si="67"/>
        <v xml:space="preserve"> </v>
      </c>
      <c r="N455" s="355">
        <f t="shared" si="68"/>
        <v>0</v>
      </c>
      <c r="O455" s="144">
        <f t="shared" si="63"/>
        <v>0</v>
      </c>
      <c r="P455" s="144">
        <f t="shared" si="69"/>
        <v>0</v>
      </c>
      <c r="Q455" s="563">
        <f t="shared" si="64"/>
        <v>0</v>
      </c>
      <c r="R455" s="10"/>
      <c r="V455" s="49">
        <f t="shared" si="70"/>
        <v>0</v>
      </c>
    </row>
    <row r="456" spans="1:22" x14ac:dyDescent="0.2">
      <c r="A456" s="94">
        <f t="shared" si="71"/>
        <v>443</v>
      </c>
      <c r="B456" s="437">
        <f t="shared" si="62"/>
        <v>0</v>
      </c>
      <c r="C456" s="438"/>
      <c r="D456" s="181"/>
      <c r="E456" s="181"/>
      <c r="F456" s="4"/>
      <c r="G456" s="60"/>
      <c r="H456" s="83"/>
      <c r="I456" s="10"/>
      <c r="J456" s="361"/>
      <c r="K456" s="49">
        <f t="shared" si="65"/>
        <v>0</v>
      </c>
      <c r="L456" s="508">
        <f t="shared" si="66"/>
        <v>0</v>
      </c>
      <c r="M456" s="509" t="str">
        <f t="shared" si="67"/>
        <v xml:space="preserve"> </v>
      </c>
      <c r="N456" s="355">
        <f t="shared" si="68"/>
        <v>0</v>
      </c>
      <c r="O456" s="144">
        <f t="shared" si="63"/>
        <v>0</v>
      </c>
      <c r="P456" s="144">
        <f t="shared" si="69"/>
        <v>0</v>
      </c>
      <c r="Q456" s="563">
        <f t="shared" si="64"/>
        <v>0</v>
      </c>
      <c r="R456" s="10"/>
      <c r="V456" s="49">
        <f t="shared" si="70"/>
        <v>0</v>
      </c>
    </row>
    <row r="457" spans="1:22" x14ac:dyDescent="0.2">
      <c r="A457" s="94">
        <f t="shared" si="71"/>
        <v>444</v>
      </c>
      <c r="B457" s="437">
        <f t="shared" si="62"/>
        <v>0</v>
      </c>
      <c r="C457" s="438"/>
      <c r="D457" s="181"/>
      <c r="E457" s="181"/>
      <c r="F457" s="4"/>
      <c r="G457" s="60"/>
      <c r="H457" s="83"/>
      <c r="I457" s="10"/>
      <c r="J457" s="361"/>
      <c r="K457" s="49">
        <f t="shared" si="65"/>
        <v>0</v>
      </c>
      <c r="L457" s="508">
        <f t="shared" si="66"/>
        <v>0</v>
      </c>
      <c r="M457" s="509" t="str">
        <f t="shared" si="67"/>
        <v xml:space="preserve"> </v>
      </c>
      <c r="N457" s="355">
        <f t="shared" si="68"/>
        <v>0</v>
      </c>
      <c r="O457" s="144">
        <f t="shared" si="63"/>
        <v>0</v>
      </c>
      <c r="P457" s="144">
        <f t="shared" si="69"/>
        <v>0</v>
      </c>
      <c r="Q457" s="563">
        <f t="shared" si="64"/>
        <v>0</v>
      </c>
      <c r="R457" s="10"/>
      <c r="V457" s="49">
        <f t="shared" si="70"/>
        <v>0</v>
      </c>
    </row>
    <row r="458" spans="1:22" x14ac:dyDescent="0.2">
      <c r="A458" s="94">
        <f t="shared" si="71"/>
        <v>445</v>
      </c>
      <c r="B458" s="437">
        <f t="shared" si="62"/>
        <v>0</v>
      </c>
      <c r="C458" s="438"/>
      <c r="D458" s="181"/>
      <c r="E458" s="181"/>
      <c r="F458" s="4"/>
      <c r="G458" s="60"/>
      <c r="H458" s="83"/>
      <c r="I458" s="10"/>
      <c r="J458" s="361"/>
      <c r="K458" s="49">
        <f t="shared" si="65"/>
        <v>0</v>
      </c>
      <c r="L458" s="508">
        <f t="shared" si="66"/>
        <v>0</v>
      </c>
      <c r="M458" s="509" t="str">
        <f t="shared" si="67"/>
        <v xml:space="preserve"> </v>
      </c>
      <c r="N458" s="355">
        <f t="shared" si="68"/>
        <v>0</v>
      </c>
      <c r="O458" s="144">
        <f t="shared" si="63"/>
        <v>0</v>
      </c>
      <c r="P458" s="144">
        <f t="shared" si="69"/>
        <v>0</v>
      </c>
      <c r="Q458" s="563">
        <f t="shared" si="64"/>
        <v>0</v>
      </c>
      <c r="R458" s="10"/>
      <c r="V458" s="49">
        <f t="shared" si="70"/>
        <v>0</v>
      </c>
    </row>
    <row r="459" spans="1:22" x14ac:dyDescent="0.2">
      <c r="A459" s="94">
        <f t="shared" si="71"/>
        <v>446</v>
      </c>
      <c r="B459" s="437">
        <f t="shared" si="62"/>
        <v>0</v>
      </c>
      <c r="C459" s="438"/>
      <c r="D459" s="181"/>
      <c r="E459" s="181"/>
      <c r="F459" s="4"/>
      <c r="G459" s="60"/>
      <c r="H459" s="83"/>
      <c r="I459" s="10"/>
      <c r="J459" s="361"/>
      <c r="K459" s="49">
        <f t="shared" si="65"/>
        <v>0</v>
      </c>
      <c r="L459" s="508">
        <f t="shared" si="66"/>
        <v>0</v>
      </c>
      <c r="M459" s="509" t="str">
        <f t="shared" si="67"/>
        <v xml:space="preserve"> </v>
      </c>
      <c r="N459" s="355">
        <f t="shared" si="68"/>
        <v>0</v>
      </c>
      <c r="O459" s="144">
        <f t="shared" si="63"/>
        <v>0</v>
      </c>
      <c r="P459" s="144">
        <f t="shared" si="69"/>
        <v>0</v>
      </c>
      <c r="Q459" s="563">
        <f t="shared" si="64"/>
        <v>0</v>
      </c>
      <c r="R459" s="10"/>
      <c r="V459" s="49">
        <f t="shared" si="70"/>
        <v>0</v>
      </c>
    </row>
    <row r="460" spans="1:22" x14ac:dyDescent="0.2">
      <c r="A460" s="94">
        <f t="shared" si="71"/>
        <v>447</v>
      </c>
      <c r="B460" s="437">
        <f t="shared" si="62"/>
        <v>0</v>
      </c>
      <c r="C460" s="438"/>
      <c r="D460" s="181"/>
      <c r="E460" s="181"/>
      <c r="F460" s="4"/>
      <c r="G460" s="60"/>
      <c r="H460" s="83"/>
      <c r="I460" s="10"/>
      <c r="J460" s="361"/>
      <c r="K460" s="49">
        <f t="shared" si="65"/>
        <v>0</v>
      </c>
      <c r="L460" s="508">
        <f t="shared" si="66"/>
        <v>0</v>
      </c>
      <c r="M460" s="509" t="str">
        <f t="shared" si="67"/>
        <v xml:space="preserve"> </v>
      </c>
      <c r="N460" s="355">
        <f t="shared" si="68"/>
        <v>0</v>
      </c>
      <c r="O460" s="144">
        <f t="shared" si="63"/>
        <v>0</v>
      </c>
      <c r="P460" s="144">
        <f t="shared" si="69"/>
        <v>0</v>
      </c>
      <c r="Q460" s="563">
        <f t="shared" si="64"/>
        <v>0</v>
      </c>
      <c r="R460" s="10"/>
      <c r="V460" s="49">
        <f t="shared" si="70"/>
        <v>0</v>
      </c>
    </row>
    <row r="461" spans="1:22" x14ac:dyDescent="0.2">
      <c r="A461" s="94">
        <f t="shared" si="71"/>
        <v>448</v>
      </c>
      <c r="B461" s="437">
        <f t="shared" si="62"/>
        <v>0</v>
      </c>
      <c r="C461" s="438"/>
      <c r="D461" s="181"/>
      <c r="E461" s="181"/>
      <c r="F461" s="4"/>
      <c r="G461" s="60"/>
      <c r="H461" s="83"/>
      <c r="I461" s="10"/>
      <c r="J461" s="361"/>
      <c r="K461" s="49">
        <f t="shared" si="65"/>
        <v>0</v>
      </c>
      <c r="L461" s="508">
        <f t="shared" si="66"/>
        <v>0</v>
      </c>
      <c r="M461" s="509" t="str">
        <f t="shared" si="67"/>
        <v xml:space="preserve"> </v>
      </c>
      <c r="N461" s="355">
        <f t="shared" si="68"/>
        <v>0</v>
      </c>
      <c r="O461" s="144">
        <f t="shared" si="63"/>
        <v>0</v>
      </c>
      <c r="P461" s="144">
        <f t="shared" si="69"/>
        <v>0</v>
      </c>
      <c r="Q461" s="563">
        <f t="shared" si="64"/>
        <v>0</v>
      </c>
      <c r="R461" s="10"/>
      <c r="V461" s="49">
        <f t="shared" si="70"/>
        <v>0</v>
      </c>
    </row>
    <row r="462" spans="1:22" x14ac:dyDescent="0.2">
      <c r="A462" s="94">
        <f t="shared" si="71"/>
        <v>449</v>
      </c>
      <c r="B462" s="437">
        <f t="shared" ref="B462:B1013" si="72">IF(ISBLANK(E462),0,VLOOKUP(TRIM(E462),AllVarieties,4,FALSE))</f>
        <v>0</v>
      </c>
      <c r="C462" s="438"/>
      <c r="D462" s="181"/>
      <c r="E462" s="181"/>
      <c r="F462" s="4"/>
      <c r="G462" s="60"/>
      <c r="H462" s="83"/>
      <c r="I462" s="10"/>
      <c r="J462" s="361"/>
      <c r="K462" s="49">
        <f t="shared" si="65"/>
        <v>0</v>
      </c>
      <c r="L462" s="508">
        <f t="shared" si="66"/>
        <v>0</v>
      </c>
      <c r="M462" s="509" t="str">
        <f t="shared" si="67"/>
        <v xml:space="preserve"> </v>
      </c>
      <c r="N462" s="355">
        <f t="shared" si="68"/>
        <v>0</v>
      </c>
      <c r="O462" s="144">
        <f t="shared" ref="O462:O1013" si="73">IF(VALUE(F462)&lt;1,0,IF(VALUE(F462)&gt;17,0,VLOOKUP(VALUE(B462),T10Value,VALUE(F462)+1,FALSE)))</f>
        <v>0</v>
      </c>
      <c r="P462" s="144">
        <f t="shared" si="69"/>
        <v>0</v>
      </c>
      <c r="Q462" s="563">
        <f t="shared" ref="Q462:Q1013" si="74">+P462*PDArate</f>
        <v>0</v>
      </c>
      <c r="R462" s="10"/>
      <c r="V462" s="49">
        <f t="shared" si="70"/>
        <v>0</v>
      </c>
    </row>
    <row r="463" spans="1:22" x14ac:dyDescent="0.2">
      <c r="A463" s="94">
        <f t="shared" si="71"/>
        <v>450</v>
      </c>
      <c r="B463" s="437">
        <f t="shared" si="72"/>
        <v>0</v>
      </c>
      <c r="C463" s="438"/>
      <c r="D463" s="181"/>
      <c r="E463" s="181"/>
      <c r="F463" s="4"/>
      <c r="G463" s="60"/>
      <c r="H463" s="83"/>
      <c r="I463" s="10"/>
      <c r="J463" s="361"/>
      <c r="K463" s="49">
        <f t="shared" ref="K463:K1013" si="75">IF(ISNA(+B463),1,0)</f>
        <v>0</v>
      </c>
      <c r="L463" s="508">
        <f t="shared" ref="L463:L1013" si="76">IF(ISERR(+B463),1,0)</f>
        <v>0</v>
      </c>
      <c r="M463" s="509" t="str">
        <f t="shared" ref="M463:M1013" si="77">IF(+J463=0," ", IF(+J463=1," ","ERROR"))</f>
        <v xml:space="preserve"> </v>
      </c>
      <c r="N463" s="355">
        <f t="shared" ref="N463:N1013" si="78">IF(+J463=1,IF(G463&gt;0, +G463, 0),0)</f>
        <v>0</v>
      </c>
      <c r="O463" s="144">
        <f t="shared" si="73"/>
        <v>0</v>
      </c>
      <c r="P463" s="144">
        <f t="shared" ref="P463:P1013" si="79">ROUND(+N463,1)*O463</f>
        <v>0</v>
      </c>
      <c r="Q463" s="563">
        <f t="shared" si="74"/>
        <v>0</v>
      </c>
      <c r="R463" s="10"/>
      <c r="V463" s="49">
        <f t="shared" ref="V463:V1013" si="80">IF(N463&gt;0,IF(P463&lt;=0,1,0),0)</f>
        <v>0</v>
      </c>
    </row>
    <row r="464" spans="1:22" x14ac:dyDescent="0.2">
      <c r="A464" s="94">
        <f t="shared" si="71"/>
        <v>451</v>
      </c>
      <c r="B464" s="437">
        <f t="shared" si="72"/>
        <v>0</v>
      </c>
      <c r="C464" s="438"/>
      <c r="D464" s="181"/>
      <c r="E464" s="181"/>
      <c r="F464" s="4"/>
      <c r="G464" s="60"/>
      <c r="H464" s="83"/>
      <c r="I464" s="10"/>
      <c r="J464" s="361"/>
      <c r="K464" s="49">
        <f t="shared" si="75"/>
        <v>0</v>
      </c>
      <c r="L464" s="508">
        <f t="shared" si="76"/>
        <v>0</v>
      </c>
      <c r="M464" s="509" t="str">
        <f t="shared" si="77"/>
        <v xml:space="preserve"> </v>
      </c>
      <c r="N464" s="355">
        <f t="shared" si="78"/>
        <v>0</v>
      </c>
      <c r="O464" s="144">
        <f t="shared" si="73"/>
        <v>0</v>
      </c>
      <c r="P464" s="144">
        <f t="shared" si="79"/>
        <v>0</v>
      </c>
      <c r="Q464" s="563">
        <f t="shared" si="74"/>
        <v>0</v>
      </c>
      <c r="R464" s="10"/>
      <c r="V464" s="49">
        <f t="shared" si="80"/>
        <v>0</v>
      </c>
    </row>
    <row r="465" spans="1:22" x14ac:dyDescent="0.2">
      <c r="A465" s="94">
        <f t="shared" ref="A465:A1013" si="81">ROW()-Q3line</f>
        <v>452</v>
      </c>
      <c r="B465" s="437">
        <f t="shared" si="72"/>
        <v>0</v>
      </c>
      <c r="C465" s="438"/>
      <c r="D465" s="181"/>
      <c r="E465" s="181"/>
      <c r="F465" s="4"/>
      <c r="G465" s="60"/>
      <c r="H465" s="83"/>
      <c r="I465" s="10"/>
      <c r="J465" s="361"/>
      <c r="K465" s="49">
        <f t="shared" si="75"/>
        <v>0</v>
      </c>
      <c r="L465" s="508">
        <f t="shared" si="76"/>
        <v>0</v>
      </c>
      <c r="M465" s="509" t="str">
        <f t="shared" si="77"/>
        <v xml:space="preserve"> </v>
      </c>
      <c r="N465" s="355">
        <f t="shared" si="78"/>
        <v>0</v>
      </c>
      <c r="O465" s="144">
        <f t="shared" si="73"/>
        <v>0</v>
      </c>
      <c r="P465" s="144">
        <f t="shared" si="79"/>
        <v>0</v>
      </c>
      <c r="Q465" s="563">
        <f t="shared" si="74"/>
        <v>0</v>
      </c>
      <c r="R465" s="10"/>
      <c r="V465" s="49">
        <f t="shared" si="80"/>
        <v>0</v>
      </c>
    </row>
    <row r="466" spans="1:22" x14ac:dyDescent="0.2">
      <c r="A466" s="94">
        <f t="shared" si="81"/>
        <v>453</v>
      </c>
      <c r="B466" s="437">
        <f t="shared" si="72"/>
        <v>0</v>
      </c>
      <c r="C466" s="438"/>
      <c r="D466" s="181"/>
      <c r="E466" s="181"/>
      <c r="F466" s="4"/>
      <c r="G466" s="60"/>
      <c r="H466" s="83"/>
      <c r="I466" s="10"/>
      <c r="J466" s="361"/>
      <c r="K466" s="49">
        <f t="shared" si="75"/>
        <v>0</v>
      </c>
      <c r="L466" s="508">
        <f t="shared" si="76"/>
        <v>0</v>
      </c>
      <c r="M466" s="509" t="str">
        <f t="shared" si="77"/>
        <v xml:space="preserve"> </v>
      </c>
      <c r="N466" s="355">
        <f t="shared" si="78"/>
        <v>0</v>
      </c>
      <c r="O466" s="144">
        <f t="shared" si="73"/>
        <v>0</v>
      </c>
      <c r="P466" s="144">
        <f t="shared" si="79"/>
        <v>0</v>
      </c>
      <c r="Q466" s="563">
        <f t="shared" si="74"/>
        <v>0</v>
      </c>
      <c r="R466" s="10"/>
      <c r="V466" s="49">
        <f t="shared" si="80"/>
        <v>0</v>
      </c>
    </row>
    <row r="467" spans="1:22" x14ac:dyDescent="0.2">
      <c r="A467" s="94">
        <f t="shared" si="81"/>
        <v>454</v>
      </c>
      <c r="B467" s="437">
        <f t="shared" si="72"/>
        <v>0</v>
      </c>
      <c r="C467" s="438"/>
      <c r="D467" s="181"/>
      <c r="E467" s="181"/>
      <c r="F467" s="4"/>
      <c r="G467" s="60"/>
      <c r="H467" s="83"/>
      <c r="I467" s="10"/>
      <c r="J467" s="361"/>
      <c r="K467" s="49">
        <f t="shared" si="75"/>
        <v>0</v>
      </c>
      <c r="L467" s="508">
        <f t="shared" si="76"/>
        <v>0</v>
      </c>
      <c r="M467" s="509" t="str">
        <f t="shared" si="77"/>
        <v xml:space="preserve"> </v>
      </c>
      <c r="N467" s="355">
        <f t="shared" si="78"/>
        <v>0</v>
      </c>
      <c r="O467" s="144">
        <f t="shared" si="73"/>
        <v>0</v>
      </c>
      <c r="P467" s="144">
        <f t="shared" si="79"/>
        <v>0</v>
      </c>
      <c r="Q467" s="563">
        <f t="shared" si="74"/>
        <v>0</v>
      </c>
      <c r="R467" s="10"/>
      <c r="V467" s="49">
        <f t="shared" si="80"/>
        <v>0</v>
      </c>
    </row>
    <row r="468" spans="1:22" x14ac:dyDescent="0.2">
      <c r="A468" s="94">
        <f t="shared" si="81"/>
        <v>455</v>
      </c>
      <c r="B468" s="437">
        <f t="shared" si="72"/>
        <v>0</v>
      </c>
      <c r="C468" s="438"/>
      <c r="D468" s="181"/>
      <c r="E468" s="181"/>
      <c r="F468" s="4"/>
      <c r="G468" s="60"/>
      <c r="H468" s="83"/>
      <c r="I468" s="10"/>
      <c r="J468" s="361"/>
      <c r="K468" s="49">
        <f t="shared" si="75"/>
        <v>0</v>
      </c>
      <c r="L468" s="508">
        <f t="shared" si="76"/>
        <v>0</v>
      </c>
      <c r="M468" s="509" t="str">
        <f t="shared" si="77"/>
        <v xml:space="preserve"> </v>
      </c>
      <c r="N468" s="355">
        <f t="shared" si="78"/>
        <v>0</v>
      </c>
      <c r="O468" s="144">
        <f t="shared" si="73"/>
        <v>0</v>
      </c>
      <c r="P468" s="144">
        <f t="shared" si="79"/>
        <v>0</v>
      </c>
      <c r="Q468" s="563">
        <f t="shared" si="74"/>
        <v>0</v>
      </c>
      <c r="R468" s="10"/>
      <c r="V468" s="49">
        <f t="shared" si="80"/>
        <v>0</v>
      </c>
    </row>
    <row r="469" spans="1:22" x14ac:dyDescent="0.2">
      <c r="A469" s="94">
        <f t="shared" si="81"/>
        <v>456</v>
      </c>
      <c r="B469" s="437">
        <f t="shared" si="72"/>
        <v>0</v>
      </c>
      <c r="C469" s="438"/>
      <c r="D469" s="181"/>
      <c r="E469" s="181"/>
      <c r="F469" s="4"/>
      <c r="G469" s="60"/>
      <c r="H469" s="83"/>
      <c r="I469" s="10"/>
      <c r="J469" s="361"/>
      <c r="K469" s="49">
        <f t="shared" si="75"/>
        <v>0</v>
      </c>
      <c r="L469" s="508">
        <f t="shared" si="76"/>
        <v>0</v>
      </c>
      <c r="M469" s="509" t="str">
        <f t="shared" si="77"/>
        <v xml:space="preserve"> </v>
      </c>
      <c r="N469" s="355">
        <f t="shared" si="78"/>
        <v>0</v>
      </c>
      <c r="O469" s="144">
        <f t="shared" si="73"/>
        <v>0</v>
      </c>
      <c r="P469" s="144">
        <f t="shared" si="79"/>
        <v>0</v>
      </c>
      <c r="Q469" s="563">
        <f t="shared" si="74"/>
        <v>0</v>
      </c>
      <c r="R469" s="10"/>
      <c r="V469" s="49">
        <f t="shared" si="80"/>
        <v>0</v>
      </c>
    </row>
    <row r="470" spans="1:22" x14ac:dyDescent="0.2">
      <c r="A470" s="94">
        <f t="shared" si="81"/>
        <v>457</v>
      </c>
      <c r="B470" s="437">
        <f t="shared" si="72"/>
        <v>0</v>
      </c>
      <c r="C470" s="438"/>
      <c r="D470" s="181"/>
      <c r="E470" s="181"/>
      <c r="F470" s="4"/>
      <c r="G470" s="60"/>
      <c r="H470" s="83"/>
      <c r="I470" s="10"/>
      <c r="J470" s="361"/>
      <c r="K470" s="49">
        <f t="shared" si="75"/>
        <v>0</v>
      </c>
      <c r="L470" s="508">
        <f t="shared" si="76"/>
        <v>0</v>
      </c>
      <c r="M470" s="509" t="str">
        <f t="shared" si="77"/>
        <v xml:space="preserve"> </v>
      </c>
      <c r="N470" s="355">
        <f t="shared" si="78"/>
        <v>0</v>
      </c>
      <c r="O470" s="144">
        <f t="shared" si="73"/>
        <v>0</v>
      </c>
      <c r="P470" s="144">
        <f t="shared" si="79"/>
        <v>0</v>
      </c>
      <c r="Q470" s="563">
        <f t="shared" si="74"/>
        <v>0</v>
      </c>
      <c r="R470" s="10"/>
      <c r="V470" s="49">
        <f t="shared" si="80"/>
        <v>0</v>
      </c>
    </row>
    <row r="471" spans="1:22" x14ac:dyDescent="0.2">
      <c r="A471" s="94">
        <f t="shared" si="81"/>
        <v>458</v>
      </c>
      <c r="B471" s="437">
        <f t="shared" si="72"/>
        <v>0</v>
      </c>
      <c r="C471" s="438"/>
      <c r="D471" s="181"/>
      <c r="E471" s="181"/>
      <c r="F471" s="4"/>
      <c r="G471" s="60"/>
      <c r="H471" s="83"/>
      <c r="I471" s="10"/>
      <c r="J471" s="361"/>
      <c r="K471" s="49">
        <f t="shared" si="75"/>
        <v>0</v>
      </c>
      <c r="L471" s="508">
        <f t="shared" si="76"/>
        <v>0</v>
      </c>
      <c r="M471" s="509" t="str">
        <f t="shared" si="77"/>
        <v xml:space="preserve"> </v>
      </c>
      <c r="N471" s="355">
        <f t="shared" si="78"/>
        <v>0</v>
      </c>
      <c r="O471" s="144">
        <f t="shared" si="73"/>
        <v>0</v>
      </c>
      <c r="P471" s="144">
        <f t="shared" si="79"/>
        <v>0</v>
      </c>
      <c r="Q471" s="563">
        <f t="shared" si="74"/>
        <v>0</v>
      </c>
      <c r="R471" s="10"/>
      <c r="V471" s="49">
        <f t="shared" si="80"/>
        <v>0</v>
      </c>
    </row>
    <row r="472" spans="1:22" x14ac:dyDescent="0.2">
      <c r="A472" s="94">
        <f t="shared" si="81"/>
        <v>459</v>
      </c>
      <c r="B472" s="437">
        <f t="shared" si="72"/>
        <v>0</v>
      </c>
      <c r="C472" s="438"/>
      <c r="D472" s="181"/>
      <c r="E472" s="181"/>
      <c r="F472" s="4"/>
      <c r="G472" s="60"/>
      <c r="H472" s="83"/>
      <c r="I472" s="10"/>
      <c r="J472" s="361"/>
      <c r="K472" s="49">
        <f t="shared" si="75"/>
        <v>0</v>
      </c>
      <c r="L472" s="508">
        <f t="shared" si="76"/>
        <v>0</v>
      </c>
      <c r="M472" s="509" t="str">
        <f t="shared" si="77"/>
        <v xml:space="preserve"> </v>
      </c>
      <c r="N472" s="355">
        <f t="shared" si="78"/>
        <v>0</v>
      </c>
      <c r="O472" s="144">
        <f t="shared" si="73"/>
        <v>0</v>
      </c>
      <c r="P472" s="144">
        <f t="shared" si="79"/>
        <v>0</v>
      </c>
      <c r="Q472" s="563">
        <f t="shared" si="74"/>
        <v>0</v>
      </c>
      <c r="R472" s="10"/>
      <c r="V472" s="49">
        <f t="shared" si="80"/>
        <v>0</v>
      </c>
    </row>
    <row r="473" spans="1:22" x14ac:dyDescent="0.2">
      <c r="A473" s="94">
        <f t="shared" si="81"/>
        <v>460</v>
      </c>
      <c r="B473" s="437">
        <f t="shared" si="72"/>
        <v>0</v>
      </c>
      <c r="C473" s="438"/>
      <c r="D473" s="181"/>
      <c r="E473" s="181"/>
      <c r="F473" s="4"/>
      <c r="G473" s="60"/>
      <c r="H473" s="83"/>
      <c r="I473" s="10"/>
      <c r="J473" s="361"/>
      <c r="K473" s="49">
        <f t="shared" si="75"/>
        <v>0</v>
      </c>
      <c r="L473" s="508">
        <f t="shared" si="76"/>
        <v>0</v>
      </c>
      <c r="M473" s="509" t="str">
        <f t="shared" si="77"/>
        <v xml:space="preserve"> </v>
      </c>
      <c r="N473" s="355">
        <f t="shared" si="78"/>
        <v>0</v>
      </c>
      <c r="O473" s="144">
        <f t="shared" si="73"/>
        <v>0</v>
      </c>
      <c r="P473" s="144">
        <f t="shared" si="79"/>
        <v>0</v>
      </c>
      <c r="Q473" s="563">
        <f t="shared" si="74"/>
        <v>0</v>
      </c>
      <c r="R473" s="10"/>
      <c r="V473" s="49">
        <f t="shared" si="80"/>
        <v>0</v>
      </c>
    </row>
    <row r="474" spans="1:22" x14ac:dyDescent="0.2">
      <c r="A474" s="94">
        <f t="shared" si="81"/>
        <v>461</v>
      </c>
      <c r="B474" s="437">
        <f t="shared" si="72"/>
        <v>0</v>
      </c>
      <c r="C474" s="438"/>
      <c r="D474" s="181"/>
      <c r="E474" s="181"/>
      <c r="F474" s="4"/>
      <c r="G474" s="60"/>
      <c r="H474" s="83"/>
      <c r="I474" s="10"/>
      <c r="J474" s="361"/>
      <c r="K474" s="49">
        <f t="shared" si="75"/>
        <v>0</v>
      </c>
      <c r="L474" s="508">
        <f t="shared" si="76"/>
        <v>0</v>
      </c>
      <c r="M474" s="509" t="str">
        <f t="shared" si="77"/>
        <v xml:space="preserve"> </v>
      </c>
      <c r="N474" s="355">
        <f t="shared" si="78"/>
        <v>0</v>
      </c>
      <c r="O474" s="144">
        <f t="shared" si="73"/>
        <v>0</v>
      </c>
      <c r="P474" s="144">
        <f t="shared" si="79"/>
        <v>0</v>
      </c>
      <c r="Q474" s="563">
        <f t="shared" si="74"/>
        <v>0</v>
      </c>
      <c r="R474" s="10"/>
      <c r="V474" s="49">
        <f t="shared" si="80"/>
        <v>0</v>
      </c>
    </row>
    <row r="475" spans="1:22" x14ac:dyDescent="0.2">
      <c r="A475" s="94">
        <f t="shared" si="81"/>
        <v>462</v>
      </c>
      <c r="B475" s="437">
        <f t="shared" si="72"/>
        <v>0</v>
      </c>
      <c r="C475" s="438"/>
      <c r="D475" s="181"/>
      <c r="E475" s="181"/>
      <c r="F475" s="4"/>
      <c r="G475" s="60"/>
      <c r="H475" s="83"/>
      <c r="I475" s="10"/>
      <c r="J475" s="361"/>
      <c r="K475" s="49">
        <f t="shared" si="75"/>
        <v>0</v>
      </c>
      <c r="L475" s="508">
        <f t="shared" si="76"/>
        <v>0</v>
      </c>
      <c r="M475" s="509" t="str">
        <f t="shared" si="77"/>
        <v xml:space="preserve"> </v>
      </c>
      <c r="N475" s="355">
        <f t="shared" si="78"/>
        <v>0</v>
      </c>
      <c r="O475" s="144">
        <f t="shared" si="73"/>
        <v>0</v>
      </c>
      <c r="P475" s="144">
        <f t="shared" si="79"/>
        <v>0</v>
      </c>
      <c r="Q475" s="563">
        <f t="shared" si="74"/>
        <v>0</v>
      </c>
      <c r="R475" s="10"/>
      <c r="V475" s="49">
        <f t="shared" si="80"/>
        <v>0</v>
      </c>
    </row>
    <row r="476" spans="1:22" x14ac:dyDescent="0.2">
      <c r="A476" s="94">
        <f t="shared" si="81"/>
        <v>463</v>
      </c>
      <c r="B476" s="437">
        <f t="shared" si="72"/>
        <v>0</v>
      </c>
      <c r="C476" s="438"/>
      <c r="D476" s="181"/>
      <c r="E476" s="181"/>
      <c r="F476" s="4"/>
      <c r="G476" s="60"/>
      <c r="H476" s="83"/>
      <c r="I476" s="10"/>
      <c r="J476" s="361"/>
      <c r="K476" s="49">
        <f t="shared" si="75"/>
        <v>0</v>
      </c>
      <c r="L476" s="508">
        <f t="shared" si="76"/>
        <v>0</v>
      </c>
      <c r="M476" s="509" t="str">
        <f t="shared" si="77"/>
        <v xml:space="preserve"> </v>
      </c>
      <c r="N476" s="355">
        <f t="shared" si="78"/>
        <v>0</v>
      </c>
      <c r="O476" s="144">
        <f t="shared" si="73"/>
        <v>0</v>
      </c>
      <c r="P476" s="144">
        <f t="shared" si="79"/>
        <v>0</v>
      </c>
      <c r="Q476" s="563">
        <f t="shared" si="74"/>
        <v>0</v>
      </c>
      <c r="R476" s="10"/>
      <c r="V476" s="49">
        <f t="shared" si="80"/>
        <v>0</v>
      </c>
    </row>
    <row r="477" spans="1:22" x14ac:dyDescent="0.2">
      <c r="A477" s="94">
        <f t="shared" si="81"/>
        <v>464</v>
      </c>
      <c r="B477" s="437">
        <f t="shared" si="72"/>
        <v>0</v>
      </c>
      <c r="C477" s="438"/>
      <c r="D477" s="181"/>
      <c r="E477" s="181"/>
      <c r="F477" s="4"/>
      <c r="G477" s="60"/>
      <c r="H477" s="83"/>
      <c r="I477" s="10"/>
      <c r="J477" s="361"/>
      <c r="K477" s="49">
        <f t="shared" si="75"/>
        <v>0</v>
      </c>
      <c r="L477" s="508">
        <f t="shared" si="76"/>
        <v>0</v>
      </c>
      <c r="M477" s="509" t="str">
        <f t="shared" si="77"/>
        <v xml:space="preserve"> </v>
      </c>
      <c r="N477" s="355">
        <f t="shared" si="78"/>
        <v>0</v>
      </c>
      <c r="O477" s="144">
        <f t="shared" si="73"/>
        <v>0</v>
      </c>
      <c r="P477" s="144">
        <f t="shared" si="79"/>
        <v>0</v>
      </c>
      <c r="Q477" s="563">
        <f t="shared" si="74"/>
        <v>0</v>
      </c>
      <c r="R477" s="10"/>
      <c r="V477" s="49">
        <f t="shared" si="80"/>
        <v>0</v>
      </c>
    </row>
    <row r="478" spans="1:22" x14ac:dyDescent="0.2">
      <c r="A478" s="94">
        <f t="shared" si="81"/>
        <v>465</v>
      </c>
      <c r="B478" s="437">
        <f t="shared" si="72"/>
        <v>0</v>
      </c>
      <c r="C478" s="438"/>
      <c r="D478" s="181"/>
      <c r="E478" s="181"/>
      <c r="F478" s="4"/>
      <c r="G478" s="60"/>
      <c r="H478" s="83"/>
      <c r="I478" s="10"/>
      <c r="J478" s="361"/>
      <c r="K478" s="49">
        <f t="shared" si="75"/>
        <v>0</v>
      </c>
      <c r="L478" s="508">
        <f t="shared" si="76"/>
        <v>0</v>
      </c>
      <c r="M478" s="509" t="str">
        <f t="shared" si="77"/>
        <v xml:space="preserve"> </v>
      </c>
      <c r="N478" s="355">
        <f t="shared" si="78"/>
        <v>0</v>
      </c>
      <c r="O478" s="144">
        <f t="shared" si="73"/>
        <v>0</v>
      </c>
      <c r="P478" s="144">
        <f t="shared" si="79"/>
        <v>0</v>
      </c>
      <c r="Q478" s="563">
        <f t="shared" si="74"/>
        <v>0</v>
      </c>
      <c r="R478" s="10"/>
      <c r="V478" s="49">
        <f t="shared" si="80"/>
        <v>0</v>
      </c>
    </row>
    <row r="479" spans="1:22" x14ac:dyDescent="0.2">
      <c r="A479" s="94">
        <f t="shared" si="81"/>
        <v>466</v>
      </c>
      <c r="B479" s="437">
        <f t="shared" si="72"/>
        <v>0</v>
      </c>
      <c r="C479" s="438"/>
      <c r="D479" s="181"/>
      <c r="E479" s="181"/>
      <c r="F479" s="4"/>
      <c r="G479" s="60"/>
      <c r="H479" s="83"/>
      <c r="I479" s="10"/>
      <c r="J479" s="361"/>
      <c r="K479" s="49">
        <f t="shared" si="75"/>
        <v>0</v>
      </c>
      <c r="L479" s="508">
        <f t="shared" si="76"/>
        <v>0</v>
      </c>
      <c r="M479" s="509" t="str">
        <f t="shared" si="77"/>
        <v xml:space="preserve"> </v>
      </c>
      <c r="N479" s="355">
        <f t="shared" si="78"/>
        <v>0</v>
      </c>
      <c r="O479" s="144">
        <f t="shared" si="73"/>
        <v>0</v>
      </c>
      <c r="P479" s="144">
        <f t="shared" si="79"/>
        <v>0</v>
      </c>
      <c r="Q479" s="563">
        <f t="shared" si="74"/>
        <v>0</v>
      </c>
      <c r="R479" s="10"/>
      <c r="V479" s="49">
        <f t="shared" si="80"/>
        <v>0</v>
      </c>
    </row>
    <row r="480" spans="1:22" x14ac:dyDescent="0.2">
      <c r="A480" s="94">
        <f t="shared" si="81"/>
        <v>467</v>
      </c>
      <c r="B480" s="437">
        <f t="shared" si="72"/>
        <v>0</v>
      </c>
      <c r="C480" s="438"/>
      <c r="D480" s="181"/>
      <c r="E480" s="181"/>
      <c r="F480" s="4"/>
      <c r="G480" s="60"/>
      <c r="H480" s="83"/>
      <c r="I480" s="10"/>
      <c r="J480" s="361"/>
      <c r="K480" s="49">
        <f t="shared" si="75"/>
        <v>0</v>
      </c>
      <c r="L480" s="508">
        <f t="shared" si="76"/>
        <v>0</v>
      </c>
      <c r="M480" s="509" t="str">
        <f t="shared" si="77"/>
        <v xml:space="preserve"> </v>
      </c>
      <c r="N480" s="355">
        <f t="shared" si="78"/>
        <v>0</v>
      </c>
      <c r="O480" s="144">
        <f t="shared" si="73"/>
        <v>0</v>
      </c>
      <c r="P480" s="144">
        <f t="shared" si="79"/>
        <v>0</v>
      </c>
      <c r="Q480" s="563">
        <f t="shared" si="74"/>
        <v>0</v>
      </c>
      <c r="R480" s="10"/>
      <c r="V480" s="49">
        <f t="shared" si="80"/>
        <v>0</v>
      </c>
    </row>
    <row r="481" spans="1:22" x14ac:dyDescent="0.2">
      <c r="A481" s="94">
        <f t="shared" si="81"/>
        <v>468</v>
      </c>
      <c r="B481" s="437">
        <f t="shared" si="72"/>
        <v>0</v>
      </c>
      <c r="C481" s="438"/>
      <c r="D481" s="181"/>
      <c r="E481" s="181"/>
      <c r="F481" s="4"/>
      <c r="G481" s="60"/>
      <c r="H481" s="83"/>
      <c r="I481" s="10"/>
      <c r="J481" s="361"/>
      <c r="K481" s="49">
        <f t="shared" si="75"/>
        <v>0</v>
      </c>
      <c r="L481" s="508">
        <f t="shared" si="76"/>
        <v>0</v>
      </c>
      <c r="M481" s="509" t="str">
        <f t="shared" si="77"/>
        <v xml:space="preserve"> </v>
      </c>
      <c r="N481" s="355">
        <f t="shared" si="78"/>
        <v>0</v>
      </c>
      <c r="O481" s="144">
        <f t="shared" si="73"/>
        <v>0</v>
      </c>
      <c r="P481" s="144">
        <f t="shared" si="79"/>
        <v>0</v>
      </c>
      <c r="Q481" s="563">
        <f t="shared" si="74"/>
        <v>0</v>
      </c>
      <c r="R481" s="10"/>
      <c r="V481" s="49">
        <f t="shared" si="80"/>
        <v>0</v>
      </c>
    </row>
    <row r="482" spans="1:22" x14ac:dyDescent="0.2">
      <c r="A482" s="94">
        <f t="shared" si="81"/>
        <v>469</v>
      </c>
      <c r="B482" s="437">
        <f t="shared" si="72"/>
        <v>0</v>
      </c>
      <c r="C482" s="438"/>
      <c r="D482" s="181"/>
      <c r="E482" s="181"/>
      <c r="F482" s="4"/>
      <c r="G482" s="60"/>
      <c r="H482" s="83"/>
      <c r="I482" s="10"/>
      <c r="J482" s="361"/>
      <c r="K482" s="49">
        <f t="shared" si="75"/>
        <v>0</v>
      </c>
      <c r="L482" s="508">
        <f t="shared" si="76"/>
        <v>0</v>
      </c>
      <c r="M482" s="509" t="str">
        <f t="shared" si="77"/>
        <v xml:space="preserve"> </v>
      </c>
      <c r="N482" s="355">
        <f t="shared" si="78"/>
        <v>0</v>
      </c>
      <c r="O482" s="144">
        <f t="shared" si="73"/>
        <v>0</v>
      </c>
      <c r="P482" s="144">
        <f t="shared" si="79"/>
        <v>0</v>
      </c>
      <c r="Q482" s="563">
        <f t="shared" si="74"/>
        <v>0</v>
      </c>
      <c r="R482" s="10"/>
      <c r="V482" s="49">
        <f t="shared" si="80"/>
        <v>0</v>
      </c>
    </row>
    <row r="483" spans="1:22" x14ac:dyDescent="0.2">
      <c r="A483" s="94">
        <f t="shared" si="81"/>
        <v>470</v>
      </c>
      <c r="B483" s="437">
        <f t="shared" si="72"/>
        <v>0</v>
      </c>
      <c r="C483" s="438"/>
      <c r="D483" s="181"/>
      <c r="E483" s="181"/>
      <c r="F483" s="4"/>
      <c r="G483" s="60"/>
      <c r="H483" s="83"/>
      <c r="I483" s="10"/>
      <c r="J483" s="361"/>
      <c r="K483" s="49">
        <f t="shared" si="75"/>
        <v>0</v>
      </c>
      <c r="L483" s="508">
        <f t="shared" si="76"/>
        <v>0</v>
      </c>
      <c r="M483" s="509" t="str">
        <f t="shared" si="77"/>
        <v xml:space="preserve"> </v>
      </c>
      <c r="N483" s="355">
        <f t="shared" si="78"/>
        <v>0</v>
      </c>
      <c r="O483" s="144">
        <f t="shared" si="73"/>
        <v>0</v>
      </c>
      <c r="P483" s="144">
        <f t="shared" si="79"/>
        <v>0</v>
      </c>
      <c r="Q483" s="563">
        <f t="shared" si="74"/>
        <v>0</v>
      </c>
      <c r="R483" s="10"/>
      <c r="V483" s="49">
        <f t="shared" si="80"/>
        <v>0</v>
      </c>
    </row>
    <row r="484" spans="1:22" x14ac:dyDescent="0.2">
      <c r="A484" s="94">
        <f t="shared" si="81"/>
        <v>471</v>
      </c>
      <c r="B484" s="437">
        <f t="shared" si="72"/>
        <v>0</v>
      </c>
      <c r="C484" s="438"/>
      <c r="D484" s="181"/>
      <c r="E484" s="181"/>
      <c r="F484" s="4"/>
      <c r="G484" s="60"/>
      <c r="H484" s="83"/>
      <c r="I484" s="10"/>
      <c r="J484" s="361"/>
      <c r="K484" s="49">
        <f t="shared" si="75"/>
        <v>0</v>
      </c>
      <c r="L484" s="508">
        <f t="shared" si="76"/>
        <v>0</v>
      </c>
      <c r="M484" s="509" t="str">
        <f t="shared" si="77"/>
        <v xml:space="preserve"> </v>
      </c>
      <c r="N484" s="355">
        <f t="shared" si="78"/>
        <v>0</v>
      </c>
      <c r="O484" s="144">
        <f t="shared" si="73"/>
        <v>0</v>
      </c>
      <c r="P484" s="144">
        <f t="shared" si="79"/>
        <v>0</v>
      </c>
      <c r="Q484" s="563">
        <f t="shared" si="74"/>
        <v>0</v>
      </c>
      <c r="R484" s="10"/>
      <c r="V484" s="49">
        <f t="shared" si="80"/>
        <v>0</v>
      </c>
    </row>
    <row r="485" spans="1:22" x14ac:dyDescent="0.2">
      <c r="A485" s="94">
        <f t="shared" si="81"/>
        <v>472</v>
      </c>
      <c r="B485" s="437">
        <f t="shared" si="72"/>
        <v>0</v>
      </c>
      <c r="C485" s="438"/>
      <c r="D485" s="181"/>
      <c r="E485" s="181"/>
      <c r="F485" s="4"/>
      <c r="G485" s="60"/>
      <c r="H485" s="83"/>
      <c r="I485" s="10"/>
      <c r="J485" s="361"/>
      <c r="K485" s="49">
        <f t="shared" si="75"/>
        <v>0</v>
      </c>
      <c r="L485" s="508">
        <f t="shared" si="76"/>
        <v>0</v>
      </c>
      <c r="M485" s="509" t="str">
        <f t="shared" si="77"/>
        <v xml:space="preserve"> </v>
      </c>
      <c r="N485" s="355">
        <f t="shared" si="78"/>
        <v>0</v>
      </c>
      <c r="O485" s="144">
        <f t="shared" si="73"/>
        <v>0</v>
      </c>
      <c r="P485" s="144">
        <f t="shared" si="79"/>
        <v>0</v>
      </c>
      <c r="Q485" s="563">
        <f t="shared" si="74"/>
        <v>0</v>
      </c>
      <c r="R485" s="10"/>
      <c r="V485" s="49">
        <f t="shared" si="80"/>
        <v>0</v>
      </c>
    </row>
    <row r="486" spans="1:22" x14ac:dyDescent="0.2">
      <c r="A486" s="94">
        <f t="shared" si="81"/>
        <v>473</v>
      </c>
      <c r="B486" s="437">
        <f t="shared" si="72"/>
        <v>0</v>
      </c>
      <c r="C486" s="438"/>
      <c r="D486" s="181"/>
      <c r="E486" s="181"/>
      <c r="F486" s="4"/>
      <c r="G486" s="60"/>
      <c r="H486" s="83"/>
      <c r="I486" s="10"/>
      <c r="J486" s="361"/>
      <c r="K486" s="49">
        <f t="shared" si="75"/>
        <v>0</v>
      </c>
      <c r="L486" s="508">
        <f t="shared" si="76"/>
        <v>0</v>
      </c>
      <c r="M486" s="509" t="str">
        <f t="shared" si="77"/>
        <v xml:space="preserve"> </v>
      </c>
      <c r="N486" s="355">
        <f t="shared" si="78"/>
        <v>0</v>
      </c>
      <c r="O486" s="144">
        <f t="shared" si="73"/>
        <v>0</v>
      </c>
      <c r="P486" s="144">
        <f t="shared" si="79"/>
        <v>0</v>
      </c>
      <c r="Q486" s="563">
        <f t="shared" si="74"/>
        <v>0</v>
      </c>
      <c r="R486" s="10"/>
      <c r="V486" s="49">
        <f t="shared" si="80"/>
        <v>0</v>
      </c>
    </row>
    <row r="487" spans="1:22" x14ac:dyDescent="0.2">
      <c r="A487" s="94">
        <f t="shared" si="81"/>
        <v>474</v>
      </c>
      <c r="B487" s="437">
        <f t="shared" si="72"/>
        <v>0</v>
      </c>
      <c r="C487" s="438"/>
      <c r="D487" s="181"/>
      <c r="E487" s="181"/>
      <c r="F487" s="4"/>
      <c r="G487" s="60"/>
      <c r="H487" s="83"/>
      <c r="I487" s="10"/>
      <c r="J487" s="361"/>
      <c r="K487" s="49">
        <f t="shared" si="75"/>
        <v>0</v>
      </c>
      <c r="L487" s="508">
        <f t="shared" si="76"/>
        <v>0</v>
      </c>
      <c r="M487" s="509" t="str">
        <f t="shared" si="77"/>
        <v xml:space="preserve"> </v>
      </c>
      <c r="N487" s="355">
        <f t="shared" si="78"/>
        <v>0</v>
      </c>
      <c r="O487" s="144">
        <f t="shared" si="73"/>
        <v>0</v>
      </c>
      <c r="P487" s="144">
        <f t="shared" si="79"/>
        <v>0</v>
      </c>
      <c r="Q487" s="563">
        <f t="shared" si="74"/>
        <v>0</v>
      </c>
      <c r="R487" s="10"/>
      <c r="V487" s="49">
        <f t="shared" si="80"/>
        <v>0</v>
      </c>
    </row>
    <row r="488" spans="1:22" x14ac:dyDescent="0.2">
      <c r="A488" s="94">
        <f t="shared" si="81"/>
        <v>475</v>
      </c>
      <c r="B488" s="437">
        <f t="shared" si="72"/>
        <v>0</v>
      </c>
      <c r="C488" s="438"/>
      <c r="D488" s="181"/>
      <c r="E488" s="181"/>
      <c r="F488" s="4"/>
      <c r="G488" s="60"/>
      <c r="H488" s="83"/>
      <c r="I488" s="10"/>
      <c r="J488" s="361"/>
      <c r="K488" s="49">
        <f t="shared" si="75"/>
        <v>0</v>
      </c>
      <c r="L488" s="508">
        <f t="shared" si="76"/>
        <v>0</v>
      </c>
      <c r="M488" s="509" t="str">
        <f t="shared" si="77"/>
        <v xml:space="preserve"> </v>
      </c>
      <c r="N488" s="355">
        <f t="shared" si="78"/>
        <v>0</v>
      </c>
      <c r="O488" s="144">
        <f t="shared" si="73"/>
        <v>0</v>
      </c>
      <c r="P488" s="144">
        <f t="shared" si="79"/>
        <v>0</v>
      </c>
      <c r="Q488" s="563">
        <f t="shared" si="74"/>
        <v>0</v>
      </c>
      <c r="R488" s="10"/>
      <c r="V488" s="49">
        <f t="shared" si="80"/>
        <v>0</v>
      </c>
    </row>
    <row r="489" spans="1:22" x14ac:dyDescent="0.2">
      <c r="A489" s="94">
        <f t="shared" si="81"/>
        <v>476</v>
      </c>
      <c r="B489" s="437">
        <f t="shared" si="72"/>
        <v>0</v>
      </c>
      <c r="C489" s="438"/>
      <c r="D489" s="181"/>
      <c r="E489" s="181"/>
      <c r="F489" s="4"/>
      <c r="G489" s="60"/>
      <c r="H489" s="83"/>
      <c r="I489" s="10"/>
      <c r="J489" s="361"/>
      <c r="K489" s="49">
        <f t="shared" si="75"/>
        <v>0</v>
      </c>
      <c r="L489" s="508">
        <f t="shared" si="76"/>
        <v>0</v>
      </c>
      <c r="M489" s="509" t="str">
        <f t="shared" si="77"/>
        <v xml:space="preserve"> </v>
      </c>
      <c r="N489" s="355">
        <f t="shared" si="78"/>
        <v>0</v>
      </c>
      <c r="O489" s="144">
        <f t="shared" si="73"/>
        <v>0</v>
      </c>
      <c r="P489" s="144">
        <f t="shared" si="79"/>
        <v>0</v>
      </c>
      <c r="Q489" s="563">
        <f t="shared" si="74"/>
        <v>0</v>
      </c>
      <c r="R489" s="10"/>
      <c r="V489" s="49">
        <f t="shared" si="80"/>
        <v>0</v>
      </c>
    </row>
    <row r="490" spans="1:22" x14ac:dyDescent="0.2">
      <c r="A490" s="94">
        <f t="shared" si="81"/>
        <v>477</v>
      </c>
      <c r="B490" s="437">
        <f t="shared" si="72"/>
        <v>0</v>
      </c>
      <c r="C490" s="438"/>
      <c r="D490" s="181"/>
      <c r="E490" s="181"/>
      <c r="F490" s="4"/>
      <c r="G490" s="60"/>
      <c r="H490" s="83"/>
      <c r="I490" s="10"/>
      <c r="J490" s="361"/>
      <c r="K490" s="49">
        <f t="shared" si="75"/>
        <v>0</v>
      </c>
      <c r="L490" s="508">
        <f t="shared" si="76"/>
        <v>0</v>
      </c>
      <c r="M490" s="509" t="str">
        <f t="shared" si="77"/>
        <v xml:space="preserve"> </v>
      </c>
      <c r="N490" s="355">
        <f t="shared" si="78"/>
        <v>0</v>
      </c>
      <c r="O490" s="144">
        <f t="shared" si="73"/>
        <v>0</v>
      </c>
      <c r="P490" s="144">
        <f t="shared" si="79"/>
        <v>0</v>
      </c>
      <c r="Q490" s="563">
        <f t="shared" si="74"/>
        <v>0</v>
      </c>
      <c r="R490" s="10"/>
      <c r="V490" s="49">
        <f t="shared" si="80"/>
        <v>0</v>
      </c>
    </row>
    <row r="491" spans="1:22" x14ac:dyDescent="0.2">
      <c r="A491" s="94">
        <f t="shared" si="81"/>
        <v>478</v>
      </c>
      <c r="B491" s="437">
        <f t="shared" si="72"/>
        <v>0</v>
      </c>
      <c r="C491" s="438"/>
      <c r="D491" s="181"/>
      <c r="E491" s="181"/>
      <c r="F491" s="4"/>
      <c r="G491" s="60"/>
      <c r="H491" s="83"/>
      <c r="I491" s="10"/>
      <c r="J491" s="361"/>
      <c r="K491" s="49">
        <f t="shared" si="75"/>
        <v>0</v>
      </c>
      <c r="L491" s="508">
        <f t="shared" si="76"/>
        <v>0</v>
      </c>
      <c r="M491" s="509" t="str">
        <f t="shared" si="77"/>
        <v xml:space="preserve"> </v>
      </c>
      <c r="N491" s="355">
        <f t="shared" si="78"/>
        <v>0</v>
      </c>
      <c r="O491" s="144">
        <f t="shared" si="73"/>
        <v>0</v>
      </c>
      <c r="P491" s="144">
        <f t="shared" si="79"/>
        <v>0</v>
      </c>
      <c r="Q491" s="563">
        <f t="shared" si="74"/>
        <v>0</v>
      </c>
      <c r="R491" s="10"/>
      <c r="V491" s="49">
        <f t="shared" si="80"/>
        <v>0</v>
      </c>
    </row>
    <row r="492" spans="1:22" x14ac:dyDescent="0.2">
      <c r="A492" s="94">
        <f t="shared" si="81"/>
        <v>479</v>
      </c>
      <c r="B492" s="437">
        <f t="shared" si="72"/>
        <v>0</v>
      </c>
      <c r="C492" s="438"/>
      <c r="D492" s="181"/>
      <c r="E492" s="181"/>
      <c r="F492" s="4"/>
      <c r="G492" s="60"/>
      <c r="H492" s="83"/>
      <c r="I492" s="10"/>
      <c r="J492" s="361"/>
      <c r="K492" s="49">
        <f t="shared" si="75"/>
        <v>0</v>
      </c>
      <c r="L492" s="508">
        <f t="shared" si="76"/>
        <v>0</v>
      </c>
      <c r="M492" s="509" t="str">
        <f t="shared" si="77"/>
        <v xml:space="preserve"> </v>
      </c>
      <c r="N492" s="355">
        <f t="shared" si="78"/>
        <v>0</v>
      </c>
      <c r="O492" s="144">
        <f t="shared" si="73"/>
        <v>0</v>
      </c>
      <c r="P492" s="144">
        <f t="shared" si="79"/>
        <v>0</v>
      </c>
      <c r="Q492" s="563">
        <f t="shared" si="74"/>
        <v>0</v>
      </c>
      <c r="R492" s="10"/>
      <c r="V492" s="49">
        <f t="shared" si="80"/>
        <v>0</v>
      </c>
    </row>
    <row r="493" spans="1:22" x14ac:dyDescent="0.2">
      <c r="A493" s="94">
        <f t="shared" si="81"/>
        <v>480</v>
      </c>
      <c r="B493" s="437">
        <f t="shared" si="72"/>
        <v>0</v>
      </c>
      <c r="C493" s="438"/>
      <c r="D493" s="181"/>
      <c r="E493" s="181"/>
      <c r="F493" s="4"/>
      <c r="G493" s="60"/>
      <c r="H493" s="83"/>
      <c r="I493" s="10"/>
      <c r="J493" s="361"/>
      <c r="K493" s="49">
        <f t="shared" si="75"/>
        <v>0</v>
      </c>
      <c r="L493" s="508">
        <f t="shared" si="76"/>
        <v>0</v>
      </c>
      <c r="M493" s="509" t="str">
        <f t="shared" si="77"/>
        <v xml:space="preserve"> </v>
      </c>
      <c r="N493" s="355">
        <f t="shared" si="78"/>
        <v>0</v>
      </c>
      <c r="O493" s="144">
        <f t="shared" si="73"/>
        <v>0</v>
      </c>
      <c r="P493" s="144">
        <f t="shared" si="79"/>
        <v>0</v>
      </c>
      <c r="Q493" s="563">
        <f t="shared" si="74"/>
        <v>0</v>
      </c>
      <c r="R493" s="10"/>
      <c r="V493" s="49">
        <f t="shared" si="80"/>
        <v>0</v>
      </c>
    </row>
    <row r="494" spans="1:22" x14ac:dyDescent="0.2">
      <c r="A494" s="94">
        <f t="shared" si="81"/>
        <v>481</v>
      </c>
      <c r="B494" s="437">
        <f t="shared" si="72"/>
        <v>0</v>
      </c>
      <c r="C494" s="438"/>
      <c r="D494" s="181"/>
      <c r="E494" s="181"/>
      <c r="F494" s="4"/>
      <c r="G494" s="60"/>
      <c r="H494" s="83"/>
      <c r="I494" s="10"/>
      <c r="J494" s="361"/>
      <c r="K494" s="49">
        <f t="shared" si="75"/>
        <v>0</v>
      </c>
      <c r="L494" s="508">
        <f t="shared" si="76"/>
        <v>0</v>
      </c>
      <c r="M494" s="509" t="str">
        <f t="shared" si="77"/>
        <v xml:space="preserve"> </v>
      </c>
      <c r="N494" s="355">
        <f t="shared" si="78"/>
        <v>0</v>
      </c>
      <c r="O494" s="144">
        <f t="shared" si="73"/>
        <v>0</v>
      </c>
      <c r="P494" s="144">
        <f t="shared" si="79"/>
        <v>0</v>
      </c>
      <c r="Q494" s="563">
        <f t="shared" si="74"/>
        <v>0</v>
      </c>
      <c r="R494" s="10"/>
      <c r="V494" s="49">
        <f t="shared" si="80"/>
        <v>0</v>
      </c>
    </row>
    <row r="495" spans="1:22" x14ac:dyDescent="0.2">
      <c r="A495" s="94">
        <f t="shared" si="81"/>
        <v>482</v>
      </c>
      <c r="B495" s="437">
        <f t="shared" si="72"/>
        <v>0</v>
      </c>
      <c r="C495" s="438"/>
      <c r="D495" s="181"/>
      <c r="E495" s="181"/>
      <c r="F495" s="4"/>
      <c r="G495" s="60"/>
      <c r="H495" s="83"/>
      <c r="I495" s="10"/>
      <c r="J495" s="361"/>
      <c r="K495" s="49">
        <f t="shared" si="75"/>
        <v>0</v>
      </c>
      <c r="L495" s="508">
        <f t="shared" si="76"/>
        <v>0</v>
      </c>
      <c r="M495" s="509" t="str">
        <f t="shared" si="77"/>
        <v xml:space="preserve"> </v>
      </c>
      <c r="N495" s="355">
        <f t="shared" si="78"/>
        <v>0</v>
      </c>
      <c r="O495" s="144">
        <f t="shared" si="73"/>
        <v>0</v>
      </c>
      <c r="P495" s="144">
        <f t="shared" si="79"/>
        <v>0</v>
      </c>
      <c r="Q495" s="563">
        <f t="shared" si="74"/>
        <v>0</v>
      </c>
      <c r="R495" s="10"/>
      <c r="V495" s="49">
        <f t="shared" si="80"/>
        <v>0</v>
      </c>
    </row>
    <row r="496" spans="1:22" x14ac:dyDescent="0.2">
      <c r="A496" s="94">
        <f t="shared" si="81"/>
        <v>483</v>
      </c>
      <c r="B496" s="437">
        <f t="shared" si="72"/>
        <v>0</v>
      </c>
      <c r="C496" s="438"/>
      <c r="D496" s="181"/>
      <c r="E496" s="181"/>
      <c r="F496" s="4"/>
      <c r="G496" s="60"/>
      <c r="H496" s="83"/>
      <c r="I496" s="10"/>
      <c r="J496" s="361"/>
      <c r="K496" s="49">
        <f t="shared" si="75"/>
        <v>0</v>
      </c>
      <c r="L496" s="508">
        <f t="shared" si="76"/>
        <v>0</v>
      </c>
      <c r="M496" s="509" t="str">
        <f t="shared" si="77"/>
        <v xml:space="preserve"> </v>
      </c>
      <c r="N496" s="355">
        <f t="shared" si="78"/>
        <v>0</v>
      </c>
      <c r="O496" s="144">
        <f t="shared" si="73"/>
        <v>0</v>
      </c>
      <c r="P496" s="144">
        <f t="shared" si="79"/>
        <v>0</v>
      </c>
      <c r="Q496" s="563">
        <f t="shared" si="74"/>
        <v>0</v>
      </c>
      <c r="R496" s="10"/>
      <c r="V496" s="49">
        <f t="shared" si="80"/>
        <v>0</v>
      </c>
    </row>
    <row r="497" spans="1:22" x14ac:dyDescent="0.2">
      <c r="A497" s="94">
        <f t="shared" si="81"/>
        <v>484</v>
      </c>
      <c r="B497" s="437">
        <f t="shared" si="72"/>
        <v>0</v>
      </c>
      <c r="C497" s="438"/>
      <c r="D497" s="181"/>
      <c r="E497" s="181"/>
      <c r="F497" s="4"/>
      <c r="G497" s="60"/>
      <c r="H497" s="83"/>
      <c r="I497" s="10"/>
      <c r="J497" s="361"/>
      <c r="K497" s="49">
        <f t="shared" si="75"/>
        <v>0</v>
      </c>
      <c r="L497" s="508">
        <f t="shared" si="76"/>
        <v>0</v>
      </c>
      <c r="M497" s="509" t="str">
        <f t="shared" si="77"/>
        <v xml:space="preserve"> </v>
      </c>
      <c r="N497" s="355">
        <f t="shared" si="78"/>
        <v>0</v>
      </c>
      <c r="O497" s="144">
        <f t="shared" si="73"/>
        <v>0</v>
      </c>
      <c r="P497" s="144">
        <f t="shared" si="79"/>
        <v>0</v>
      </c>
      <c r="Q497" s="563">
        <f t="shared" si="74"/>
        <v>0</v>
      </c>
      <c r="R497" s="10"/>
      <c r="V497" s="49">
        <f t="shared" si="80"/>
        <v>0</v>
      </c>
    </row>
    <row r="498" spans="1:22" x14ac:dyDescent="0.2">
      <c r="A498" s="94">
        <f t="shared" si="81"/>
        <v>485</v>
      </c>
      <c r="B498" s="437">
        <f t="shared" si="72"/>
        <v>0</v>
      </c>
      <c r="C498" s="438"/>
      <c r="D498" s="181"/>
      <c r="E498" s="181"/>
      <c r="F498" s="4"/>
      <c r="G498" s="60"/>
      <c r="H498" s="83"/>
      <c r="I498" s="10"/>
      <c r="J498" s="361"/>
      <c r="K498" s="49">
        <f t="shared" si="75"/>
        <v>0</v>
      </c>
      <c r="L498" s="508">
        <f t="shared" si="76"/>
        <v>0</v>
      </c>
      <c r="M498" s="509" t="str">
        <f t="shared" si="77"/>
        <v xml:space="preserve"> </v>
      </c>
      <c r="N498" s="355">
        <f t="shared" si="78"/>
        <v>0</v>
      </c>
      <c r="O498" s="144">
        <f t="shared" si="73"/>
        <v>0</v>
      </c>
      <c r="P498" s="144">
        <f t="shared" si="79"/>
        <v>0</v>
      </c>
      <c r="Q498" s="563">
        <f t="shared" si="74"/>
        <v>0</v>
      </c>
      <c r="R498" s="10"/>
      <c r="V498" s="49">
        <f t="shared" si="80"/>
        <v>0</v>
      </c>
    </row>
    <row r="499" spans="1:22" x14ac:dyDescent="0.2">
      <c r="A499" s="94">
        <f t="shared" si="81"/>
        <v>486</v>
      </c>
      <c r="B499" s="437">
        <f t="shared" si="72"/>
        <v>0</v>
      </c>
      <c r="C499" s="438"/>
      <c r="D499" s="181"/>
      <c r="E499" s="181"/>
      <c r="F499" s="4"/>
      <c r="G499" s="60"/>
      <c r="H499" s="83"/>
      <c r="I499" s="10"/>
      <c r="J499" s="361"/>
      <c r="K499" s="49">
        <f t="shared" si="75"/>
        <v>0</v>
      </c>
      <c r="L499" s="508">
        <f t="shared" si="76"/>
        <v>0</v>
      </c>
      <c r="M499" s="509" t="str">
        <f t="shared" si="77"/>
        <v xml:space="preserve"> </v>
      </c>
      <c r="N499" s="355">
        <f t="shared" si="78"/>
        <v>0</v>
      </c>
      <c r="O499" s="144">
        <f t="shared" si="73"/>
        <v>0</v>
      </c>
      <c r="P499" s="144">
        <f t="shared" si="79"/>
        <v>0</v>
      </c>
      <c r="Q499" s="563">
        <f t="shared" si="74"/>
        <v>0</v>
      </c>
      <c r="R499" s="10"/>
      <c r="V499" s="49">
        <f t="shared" si="80"/>
        <v>0</v>
      </c>
    </row>
    <row r="500" spans="1:22" x14ac:dyDescent="0.2">
      <c r="A500" s="94">
        <f t="shared" si="81"/>
        <v>487</v>
      </c>
      <c r="B500" s="437">
        <f t="shared" ref="B500:B563" si="82">IF(ISBLANK(E500),0,VLOOKUP(TRIM(E500),AllVarieties,4,FALSE))</f>
        <v>0</v>
      </c>
      <c r="C500" s="438"/>
      <c r="D500" s="181"/>
      <c r="E500" s="181"/>
      <c r="F500" s="4"/>
      <c r="G500" s="60"/>
      <c r="H500" s="83"/>
      <c r="I500" s="10"/>
      <c r="J500" s="361"/>
      <c r="K500" s="49">
        <f t="shared" ref="K500:K563" si="83">IF(ISNA(+B500),1,0)</f>
        <v>0</v>
      </c>
      <c r="L500" s="508">
        <f t="shared" ref="L500:L563" si="84">IF(ISERR(+B500),1,0)</f>
        <v>0</v>
      </c>
      <c r="M500" s="509" t="str">
        <f t="shared" ref="M500:M563" si="85">IF(+J500=0," ", IF(+J500=1," ","ERROR"))</f>
        <v xml:space="preserve"> </v>
      </c>
      <c r="N500" s="355">
        <f t="shared" ref="N500:N563" si="86">IF(+J500=1,IF(G500&gt;0, +G500, 0),0)</f>
        <v>0</v>
      </c>
      <c r="O500" s="144">
        <f t="shared" ref="O500:O563" si="87">IF(VALUE(F500)&lt;1,0,IF(VALUE(F500)&gt;17,0,VLOOKUP(VALUE(B500),T10Value,VALUE(F500)+1,FALSE)))</f>
        <v>0</v>
      </c>
      <c r="P500" s="144">
        <f t="shared" ref="P500:P563" si="88">ROUND(+N500,1)*O500</f>
        <v>0</v>
      </c>
      <c r="Q500" s="563">
        <f t="shared" ref="Q500:Q563" si="89">+P500*PDArate</f>
        <v>0</v>
      </c>
      <c r="R500" s="10"/>
      <c r="V500" s="49">
        <f t="shared" si="80"/>
        <v>0</v>
      </c>
    </row>
    <row r="501" spans="1:22" x14ac:dyDescent="0.2">
      <c r="A501" s="94">
        <f t="shared" si="81"/>
        <v>488</v>
      </c>
      <c r="B501" s="437">
        <f t="shared" si="82"/>
        <v>0</v>
      </c>
      <c r="C501" s="438"/>
      <c r="D501" s="181"/>
      <c r="E501" s="181"/>
      <c r="F501" s="4"/>
      <c r="G501" s="60"/>
      <c r="H501" s="83"/>
      <c r="I501" s="10"/>
      <c r="J501" s="361"/>
      <c r="K501" s="49">
        <f t="shared" si="83"/>
        <v>0</v>
      </c>
      <c r="L501" s="508">
        <f t="shared" si="84"/>
        <v>0</v>
      </c>
      <c r="M501" s="509" t="str">
        <f t="shared" si="85"/>
        <v xml:space="preserve"> </v>
      </c>
      <c r="N501" s="355">
        <f t="shared" si="86"/>
        <v>0</v>
      </c>
      <c r="O501" s="144">
        <f t="shared" si="87"/>
        <v>0</v>
      </c>
      <c r="P501" s="144">
        <f t="shared" si="88"/>
        <v>0</v>
      </c>
      <c r="Q501" s="563">
        <f t="shared" si="89"/>
        <v>0</v>
      </c>
      <c r="R501" s="10"/>
      <c r="V501" s="49">
        <f t="shared" si="80"/>
        <v>0</v>
      </c>
    </row>
    <row r="502" spans="1:22" x14ac:dyDescent="0.2">
      <c r="A502" s="94">
        <f t="shared" si="81"/>
        <v>489</v>
      </c>
      <c r="B502" s="437">
        <f t="shared" si="82"/>
        <v>0</v>
      </c>
      <c r="C502" s="438"/>
      <c r="D502" s="181"/>
      <c r="E502" s="181"/>
      <c r="F502" s="4"/>
      <c r="G502" s="60"/>
      <c r="H502" s="83"/>
      <c r="I502" s="10"/>
      <c r="J502" s="361"/>
      <c r="K502" s="49">
        <f t="shared" si="83"/>
        <v>0</v>
      </c>
      <c r="L502" s="508">
        <f t="shared" si="84"/>
        <v>0</v>
      </c>
      <c r="M502" s="509" t="str">
        <f t="shared" si="85"/>
        <v xml:space="preserve"> </v>
      </c>
      <c r="N502" s="355">
        <f t="shared" si="86"/>
        <v>0</v>
      </c>
      <c r="O502" s="144">
        <f t="shared" si="87"/>
        <v>0</v>
      </c>
      <c r="P502" s="144">
        <f t="shared" si="88"/>
        <v>0</v>
      </c>
      <c r="Q502" s="563">
        <f t="shared" si="89"/>
        <v>0</v>
      </c>
      <c r="R502" s="10"/>
      <c r="V502" s="49">
        <f t="shared" si="80"/>
        <v>0</v>
      </c>
    </row>
    <row r="503" spans="1:22" x14ac:dyDescent="0.2">
      <c r="A503" s="94">
        <f t="shared" si="81"/>
        <v>490</v>
      </c>
      <c r="B503" s="437">
        <f t="shared" si="82"/>
        <v>0</v>
      </c>
      <c r="C503" s="438"/>
      <c r="D503" s="181"/>
      <c r="E503" s="181"/>
      <c r="F503" s="4"/>
      <c r="G503" s="60"/>
      <c r="H503" s="83"/>
      <c r="I503" s="10"/>
      <c r="J503" s="361"/>
      <c r="K503" s="49">
        <f t="shared" si="83"/>
        <v>0</v>
      </c>
      <c r="L503" s="508">
        <f t="shared" si="84"/>
        <v>0</v>
      </c>
      <c r="M503" s="509" t="str">
        <f t="shared" si="85"/>
        <v xml:space="preserve"> </v>
      </c>
      <c r="N503" s="355">
        <f t="shared" si="86"/>
        <v>0</v>
      </c>
      <c r="O503" s="144">
        <f t="shared" si="87"/>
        <v>0</v>
      </c>
      <c r="P503" s="144">
        <f t="shared" si="88"/>
        <v>0</v>
      </c>
      <c r="Q503" s="563">
        <f t="shared" si="89"/>
        <v>0</v>
      </c>
      <c r="R503" s="10"/>
      <c r="V503" s="49">
        <f t="shared" si="80"/>
        <v>0</v>
      </c>
    </row>
    <row r="504" spans="1:22" x14ac:dyDescent="0.2">
      <c r="A504" s="94">
        <f t="shared" si="81"/>
        <v>491</v>
      </c>
      <c r="B504" s="437">
        <f t="shared" si="82"/>
        <v>0</v>
      </c>
      <c r="C504" s="438"/>
      <c r="D504" s="181"/>
      <c r="E504" s="181"/>
      <c r="F504" s="4"/>
      <c r="G504" s="60"/>
      <c r="H504" s="83"/>
      <c r="I504" s="10"/>
      <c r="J504" s="361"/>
      <c r="K504" s="49">
        <f t="shared" si="83"/>
        <v>0</v>
      </c>
      <c r="L504" s="508">
        <f t="shared" si="84"/>
        <v>0</v>
      </c>
      <c r="M504" s="509" t="str">
        <f t="shared" si="85"/>
        <v xml:space="preserve"> </v>
      </c>
      <c r="N504" s="355">
        <f t="shared" si="86"/>
        <v>0</v>
      </c>
      <c r="O504" s="144">
        <f t="shared" si="87"/>
        <v>0</v>
      </c>
      <c r="P504" s="144">
        <f t="shared" si="88"/>
        <v>0</v>
      </c>
      <c r="Q504" s="563">
        <f t="shared" si="89"/>
        <v>0</v>
      </c>
      <c r="R504" s="10"/>
      <c r="V504" s="49">
        <f t="shared" si="80"/>
        <v>0</v>
      </c>
    </row>
    <row r="505" spans="1:22" x14ac:dyDescent="0.2">
      <c r="A505" s="94">
        <f t="shared" si="81"/>
        <v>492</v>
      </c>
      <c r="B505" s="437">
        <f t="shared" si="82"/>
        <v>0</v>
      </c>
      <c r="C505" s="438"/>
      <c r="D505" s="181"/>
      <c r="E505" s="181"/>
      <c r="F505" s="4"/>
      <c r="G505" s="60"/>
      <c r="H505" s="83"/>
      <c r="I505" s="10"/>
      <c r="J505" s="361"/>
      <c r="K505" s="49">
        <f t="shared" si="83"/>
        <v>0</v>
      </c>
      <c r="L505" s="508">
        <f t="shared" si="84"/>
        <v>0</v>
      </c>
      <c r="M505" s="509" t="str">
        <f t="shared" si="85"/>
        <v xml:space="preserve"> </v>
      </c>
      <c r="N505" s="355">
        <f t="shared" si="86"/>
        <v>0</v>
      </c>
      <c r="O505" s="144">
        <f t="shared" si="87"/>
        <v>0</v>
      </c>
      <c r="P505" s="144">
        <f t="shared" si="88"/>
        <v>0</v>
      </c>
      <c r="Q505" s="563">
        <f t="shared" si="89"/>
        <v>0</v>
      </c>
      <c r="R505" s="10"/>
      <c r="V505" s="49">
        <f t="shared" si="80"/>
        <v>0</v>
      </c>
    </row>
    <row r="506" spans="1:22" x14ac:dyDescent="0.2">
      <c r="A506" s="94">
        <f t="shared" si="81"/>
        <v>493</v>
      </c>
      <c r="B506" s="437">
        <f t="shared" si="82"/>
        <v>0</v>
      </c>
      <c r="C506" s="438"/>
      <c r="D506" s="181"/>
      <c r="E506" s="181"/>
      <c r="F506" s="4"/>
      <c r="G506" s="60"/>
      <c r="H506" s="83"/>
      <c r="I506" s="10"/>
      <c r="J506" s="361"/>
      <c r="K506" s="49">
        <f t="shared" si="83"/>
        <v>0</v>
      </c>
      <c r="L506" s="508">
        <f t="shared" si="84"/>
        <v>0</v>
      </c>
      <c r="M506" s="509" t="str">
        <f t="shared" si="85"/>
        <v xml:space="preserve"> </v>
      </c>
      <c r="N506" s="355">
        <f t="shared" si="86"/>
        <v>0</v>
      </c>
      <c r="O506" s="144">
        <f t="shared" si="87"/>
        <v>0</v>
      </c>
      <c r="P506" s="144">
        <f t="shared" si="88"/>
        <v>0</v>
      </c>
      <c r="Q506" s="563">
        <f t="shared" si="89"/>
        <v>0</v>
      </c>
      <c r="R506" s="10"/>
      <c r="V506" s="49">
        <f t="shared" si="80"/>
        <v>0</v>
      </c>
    </row>
    <row r="507" spans="1:22" x14ac:dyDescent="0.2">
      <c r="A507" s="94">
        <f t="shared" si="81"/>
        <v>494</v>
      </c>
      <c r="B507" s="437">
        <f t="shared" si="82"/>
        <v>0</v>
      </c>
      <c r="C507" s="438"/>
      <c r="D507" s="181"/>
      <c r="E507" s="181"/>
      <c r="F507" s="4"/>
      <c r="G507" s="60"/>
      <c r="H507" s="83"/>
      <c r="I507" s="10"/>
      <c r="J507" s="361"/>
      <c r="K507" s="49">
        <f t="shared" si="83"/>
        <v>0</v>
      </c>
      <c r="L507" s="508">
        <f t="shared" si="84"/>
        <v>0</v>
      </c>
      <c r="M507" s="509" t="str">
        <f t="shared" si="85"/>
        <v xml:space="preserve"> </v>
      </c>
      <c r="N507" s="355">
        <f t="shared" si="86"/>
        <v>0</v>
      </c>
      <c r="O507" s="144">
        <f t="shared" si="87"/>
        <v>0</v>
      </c>
      <c r="P507" s="144">
        <f t="shared" si="88"/>
        <v>0</v>
      </c>
      <c r="Q507" s="563">
        <f t="shared" si="89"/>
        <v>0</v>
      </c>
      <c r="R507" s="10"/>
      <c r="V507" s="49">
        <f t="shared" si="80"/>
        <v>0</v>
      </c>
    </row>
    <row r="508" spans="1:22" x14ac:dyDescent="0.2">
      <c r="A508" s="94">
        <f t="shared" si="81"/>
        <v>495</v>
      </c>
      <c r="B508" s="437">
        <f t="shared" si="82"/>
        <v>0</v>
      </c>
      <c r="C508" s="438"/>
      <c r="D508" s="181"/>
      <c r="E508" s="181"/>
      <c r="F508" s="4"/>
      <c r="G508" s="60"/>
      <c r="H508" s="83"/>
      <c r="I508" s="10"/>
      <c r="J508" s="361"/>
      <c r="K508" s="49">
        <f t="shared" si="83"/>
        <v>0</v>
      </c>
      <c r="L508" s="508">
        <f t="shared" si="84"/>
        <v>0</v>
      </c>
      <c r="M508" s="509" t="str">
        <f t="shared" si="85"/>
        <v xml:space="preserve"> </v>
      </c>
      <c r="N508" s="355">
        <f t="shared" si="86"/>
        <v>0</v>
      </c>
      <c r="O508" s="144">
        <f t="shared" si="87"/>
        <v>0</v>
      </c>
      <c r="P508" s="144">
        <f t="shared" si="88"/>
        <v>0</v>
      </c>
      <c r="Q508" s="563">
        <f t="shared" si="89"/>
        <v>0</v>
      </c>
      <c r="R508" s="10"/>
      <c r="V508" s="49">
        <f t="shared" si="80"/>
        <v>0</v>
      </c>
    </row>
    <row r="509" spans="1:22" x14ac:dyDescent="0.2">
      <c r="A509" s="94">
        <f t="shared" si="81"/>
        <v>496</v>
      </c>
      <c r="B509" s="437">
        <f t="shared" si="82"/>
        <v>0</v>
      </c>
      <c r="C509" s="438"/>
      <c r="D509" s="181"/>
      <c r="E509" s="181"/>
      <c r="F509" s="4"/>
      <c r="G509" s="60"/>
      <c r="H509" s="83"/>
      <c r="I509" s="10"/>
      <c r="J509" s="361"/>
      <c r="K509" s="49">
        <f t="shared" si="83"/>
        <v>0</v>
      </c>
      <c r="L509" s="508">
        <f t="shared" si="84"/>
        <v>0</v>
      </c>
      <c r="M509" s="509" t="str">
        <f t="shared" si="85"/>
        <v xml:space="preserve"> </v>
      </c>
      <c r="N509" s="355">
        <f t="shared" si="86"/>
        <v>0</v>
      </c>
      <c r="O509" s="144">
        <f t="shared" si="87"/>
        <v>0</v>
      </c>
      <c r="P509" s="144">
        <f t="shared" si="88"/>
        <v>0</v>
      </c>
      <c r="Q509" s="563">
        <f t="shared" si="89"/>
        <v>0</v>
      </c>
      <c r="R509" s="10"/>
      <c r="V509" s="49">
        <f t="shared" si="80"/>
        <v>0</v>
      </c>
    </row>
    <row r="510" spans="1:22" x14ac:dyDescent="0.2">
      <c r="A510" s="94">
        <f t="shared" si="81"/>
        <v>497</v>
      </c>
      <c r="B510" s="437">
        <f t="shared" si="82"/>
        <v>0</v>
      </c>
      <c r="C510" s="438"/>
      <c r="D510" s="181"/>
      <c r="E510" s="181"/>
      <c r="F510" s="4"/>
      <c r="G510" s="60"/>
      <c r="H510" s="83"/>
      <c r="I510" s="10"/>
      <c r="J510" s="361"/>
      <c r="K510" s="49">
        <f t="shared" si="83"/>
        <v>0</v>
      </c>
      <c r="L510" s="508">
        <f t="shared" si="84"/>
        <v>0</v>
      </c>
      <c r="M510" s="509" t="str">
        <f t="shared" si="85"/>
        <v xml:space="preserve"> </v>
      </c>
      <c r="N510" s="355">
        <f t="shared" si="86"/>
        <v>0</v>
      </c>
      <c r="O510" s="144">
        <f t="shared" si="87"/>
        <v>0</v>
      </c>
      <c r="P510" s="144">
        <f t="shared" si="88"/>
        <v>0</v>
      </c>
      <c r="Q510" s="563">
        <f t="shared" si="89"/>
        <v>0</v>
      </c>
      <c r="R510" s="10"/>
      <c r="V510" s="49">
        <f t="shared" si="80"/>
        <v>0</v>
      </c>
    </row>
    <row r="511" spans="1:22" x14ac:dyDescent="0.2">
      <c r="A511" s="94">
        <f t="shared" si="81"/>
        <v>498</v>
      </c>
      <c r="B511" s="437">
        <f t="shared" si="82"/>
        <v>0</v>
      </c>
      <c r="C511" s="438"/>
      <c r="D511" s="181"/>
      <c r="E511" s="181"/>
      <c r="F511" s="4"/>
      <c r="G511" s="60"/>
      <c r="H511" s="83"/>
      <c r="I511" s="10"/>
      <c r="J511" s="361"/>
      <c r="K511" s="49">
        <f t="shared" si="83"/>
        <v>0</v>
      </c>
      <c r="L511" s="508">
        <f t="shared" si="84"/>
        <v>0</v>
      </c>
      <c r="M511" s="509" t="str">
        <f t="shared" si="85"/>
        <v xml:space="preserve"> </v>
      </c>
      <c r="N511" s="355">
        <f t="shared" si="86"/>
        <v>0</v>
      </c>
      <c r="O511" s="144">
        <f t="shared" si="87"/>
        <v>0</v>
      </c>
      <c r="P511" s="144">
        <f t="shared" si="88"/>
        <v>0</v>
      </c>
      <c r="Q511" s="563">
        <f t="shared" si="89"/>
        <v>0</v>
      </c>
      <c r="R511" s="10"/>
      <c r="V511" s="49">
        <f t="shared" si="80"/>
        <v>0</v>
      </c>
    </row>
    <row r="512" spans="1:22" x14ac:dyDescent="0.2">
      <c r="A512" s="94">
        <f t="shared" si="81"/>
        <v>499</v>
      </c>
      <c r="B512" s="437">
        <f t="shared" si="82"/>
        <v>0</v>
      </c>
      <c r="C512" s="438"/>
      <c r="D512" s="181"/>
      <c r="E512" s="181"/>
      <c r="F512" s="4"/>
      <c r="G512" s="60"/>
      <c r="H512" s="83"/>
      <c r="I512" s="10"/>
      <c r="J512" s="361"/>
      <c r="K512" s="49">
        <f t="shared" si="83"/>
        <v>0</v>
      </c>
      <c r="L512" s="508">
        <f t="shared" si="84"/>
        <v>0</v>
      </c>
      <c r="M512" s="509" t="str">
        <f t="shared" si="85"/>
        <v xml:space="preserve"> </v>
      </c>
      <c r="N512" s="355">
        <f t="shared" si="86"/>
        <v>0</v>
      </c>
      <c r="O512" s="144">
        <f t="shared" si="87"/>
        <v>0</v>
      </c>
      <c r="P512" s="144">
        <f t="shared" si="88"/>
        <v>0</v>
      </c>
      <c r="Q512" s="563">
        <f t="shared" si="89"/>
        <v>0</v>
      </c>
      <c r="R512" s="10"/>
      <c r="V512" s="49">
        <f t="shared" si="80"/>
        <v>0</v>
      </c>
    </row>
    <row r="513" spans="1:22" x14ac:dyDescent="0.2">
      <c r="A513" s="94">
        <f t="shared" si="81"/>
        <v>500</v>
      </c>
      <c r="B513" s="437">
        <f t="shared" si="82"/>
        <v>0</v>
      </c>
      <c r="C513" s="438"/>
      <c r="D513" s="181"/>
      <c r="E513" s="181"/>
      <c r="F513" s="4"/>
      <c r="G513" s="60"/>
      <c r="H513" s="83"/>
      <c r="I513" s="10"/>
      <c r="J513" s="361"/>
      <c r="K513" s="49">
        <f t="shared" si="83"/>
        <v>0</v>
      </c>
      <c r="L513" s="508">
        <f t="shared" si="84"/>
        <v>0</v>
      </c>
      <c r="M513" s="509" t="str">
        <f t="shared" si="85"/>
        <v xml:space="preserve"> </v>
      </c>
      <c r="N513" s="355">
        <f t="shared" si="86"/>
        <v>0</v>
      </c>
      <c r="O513" s="144">
        <f t="shared" si="87"/>
        <v>0</v>
      </c>
      <c r="P513" s="144">
        <f t="shared" si="88"/>
        <v>0</v>
      </c>
      <c r="Q513" s="563">
        <f t="shared" si="89"/>
        <v>0</v>
      </c>
      <c r="R513" s="10"/>
      <c r="V513" s="49">
        <f t="shared" si="80"/>
        <v>0</v>
      </c>
    </row>
    <row r="514" spans="1:22" x14ac:dyDescent="0.2">
      <c r="A514" s="94">
        <f t="shared" si="81"/>
        <v>501</v>
      </c>
      <c r="B514" s="437">
        <f t="shared" si="82"/>
        <v>0</v>
      </c>
      <c r="C514" s="438"/>
      <c r="D514" s="181"/>
      <c r="E514" s="181"/>
      <c r="F514" s="4"/>
      <c r="G514" s="60"/>
      <c r="H514" s="83"/>
      <c r="I514" s="10"/>
      <c r="J514" s="361"/>
      <c r="K514" s="49">
        <f t="shared" si="83"/>
        <v>0</v>
      </c>
      <c r="L514" s="508">
        <f t="shared" si="84"/>
        <v>0</v>
      </c>
      <c r="M514" s="509" t="str">
        <f t="shared" si="85"/>
        <v xml:space="preserve"> </v>
      </c>
      <c r="N514" s="355">
        <f t="shared" si="86"/>
        <v>0</v>
      </c>
      <c r="O514" s="144">
        <f t="shared" si="87"/>
        <v>0</v>
      </c>
      <c r="P514" s="144">
        <f t="shared" si="88"/>
        <v>0</v>
      </c>
      <c r="Q514" s="563">
        <f t="shared" si="89"/>
        <v>0</v>
      </c>
      <c r="R514" s="10"/>
      <c r="V514" s="49">
        <f t="shared" si="80"/>
        <v>0</v>
      </c>
    </row>
    <row r="515" spans="1:22" x14ac:dyDescent="0.2">
      <c r="A515" s="94">
        <f t="shared" si="81"/>
        <v>502</v>
      </c>
      <c r="B515" s="437">
        <f t="shared" si="82"/>
        <v>0</v>
      </c>
      <c r="C515" s="438"/>
      <c r="D515" s="181"/>
      <c r="E515" s="181"/>
      <c r="F515" s="4"/>
      <c r="G515" s="60"/>
      <c r="H515" s="83"/>
      <c r="I515" s="10"/>
      <c r="J515" s="361"/>
      <c r="K515" s="49">
        <f t="shared" si="83"/>
        <v>0</v>
      </c>
      <c r="L515" s="508">
        <f t="shared" si="84"/>
        <v>0</v>
      </c>
      <c r="M515" s="509" t="str">
        <f t="shared" si="85"/>
        <v xml:space="preserve"> </v>
      </c>
      <c r="N515" s="355">
        <f t="shared" si="86"/>
        <v>0</v>
      </c>
      <c r="O515" s="144">
        <f t="shared" si="87"/>
        <v>0</v>
      </c>
      <c r="P515" s="144">
        <f t="shared" si="88"/>
        <v>0</v>
      </c>
      <c r="Q515" s="563">
        <f t="shared" si="89"/>
        <v>0</v>
      </c>
      <c r="R515" s="10"/>
      <c r="V515" s="49">
        <f t="shared" si="80"/>
        <v>0</v>
      </c>
    </row>
    <row r="516" spans="1:22" x14ac:dyDescent="0.2">
      <c r="A516" s="94">
        <f t="shared" si="81"/>
        <v>503</v>
      </c>
      <c r="B516" s="437">
        <f t="shared" si="82"/>
        <v>0</v>
      </c>
      <c r="C516" s="438"/>
      <c r="D516" s="181"/>
      <c r="E516" s="181"/>
      <c r="F516" s="4"/>
      <c r="G516" s="60"/>
      <c r="H516" s="83"/>
      <c r="I516" s="10"/>
      <c r="J516" s="361"/>
      <c r="K516" s="49">
        <f t="shared" si="83"/>
        <v>0</v>
      </c>
      <c r="L516" s="508">
        <f t="shared" si="84"/>
        <v>0</v>
      </c>
      <c r="M516" s="509" t="str">
        <f t="shared" si="85"/>
        <v xml:space="preserve"> </v>
      </c>
      <c r="N516" s="355">
        <f t="shared" si="86"/>
        <v>0</v>
      </c>
      <c r="O516" s="144">
        <f t="shared" si="87"/>
        <v>0</v>
      </c>
      <c r="P516" s="144">
        <f t="shared" si="88"/>
        <v>0</v>
      </c>
      <c r="Q516" s="563">
        <f t="shared" si="89"/>
        <v>0</v>
      </c>
      <c r="R516" s="10"/>
      <c r="V516" s="49">
        <f t="shared" si="80"/>
        <v>0</v>
      </c>
    </row>
    <row r="517" spans="1:22" x14ac:dyDescent="0.2">
      <c r="A517" s="94">
        <f t="shared" si="81"/>
        <v>504</v>
      </c>
      <c r="B517" s="437">
        <f t="shared" si="82"/>
        <v>0</v>
      </c>
      <c r="C517" s="438"/>
      <c r="D517" s="181"/>
      <c r="E517" s="181"/>
      <c r="F517" s="4"/>
      <c r="G517" s="60"/>
      <c r="H517" s="83"/>
      <c r="I517" s="10"/>
      <c r="J517" s="361"/>
      <c r="K517" s="49">
        <f t="shared" si="83"/>
        <v>0</v>
      </c>
      <c r="L517" s="508">
        <f t="shared" si="84"/>
        <v>0</v>
      </c>
      <c r="M517" s="509" t="str">
        <f t="shared" si="85"/>
        <v xml:space="preserve"> </v>
      </c>
      <c r="N517" s="355">
        <f t="shared" si="86"/>
        <v>0</v>
      </c>
      <c r="O517" s="144">
        <f t="shared" si="87"/>
        <v>0</v>
      </c>
      <c r="P517" s="144">
        <f t="shared" si="88"/>
        <v>0</v>
      </c>
      <c r="Q517" s="563">
        <f t="shared" si="89"/>
        <v>0</v>
      </c>
      <c r="R517" s="10"/>
      <c r="V517" s="49">
        <f t="shared" si="80"/>
        <v>0</v>
      </c>
    </row>
    <row r="518" spans="1:22" x14ac:dyDescent="0.2">
      <c r="A518" s="94">
        <f t="shared" si="81"/>
        <v>505</v>
      </c>
      <c r="B518" s="437">
        <f t="shared" si="82"/>
        <v>0</v>
      </c>
      <c r="C518" s="438"/>
      <c r="D518" s="181"/>
      <c r="E518" s="181"/>
      <c r="F518" s="4"/>
      <c r="G518" s="60"/>
      <c r="H518" s="83"/>
      <c r="I518" s="10"/>
      <c r="J518" s="361"/>
      <c r="K518" s="49">
        <f t="shared" si="83"/>
        <v>0</v>
      </c>
      <c r="L518" s="508">
        <f t="shared" si="84"/>
        <v>0</v>
      </c>
      <c r="M518" s="509" t="str">
        <f t="shared" si="85"/>
        <v xml:space="preserve"> </v>
      </c>
      <c r="N518" s="355">
        <f t="shared" si="86"/>
        <v>0</v>
      </c>
      <c r="O518" s="144">
        <f t="shared" si="87"/>
        <v>0</v>
      </c>
      <c r="P518" s="144">
        <f t="shared" si="88"/>
        <v>0</v>
      </c>
      <c r="Q518" s="563">
        <f t="shared" si="89"/>
        <v>0</v>
      </c>
      <c r="R518" s="10"/>
      <c r="V518" s="49">
        <f t="shared" si="80"/>
        <v>0</v>
      </c>
    </row>
    <row r="519" spans="1:22" x14ac:dyDescent="0.2">
      <c r="A519" s="94">
        <f t="shared" si="81"/>
        <v>506</v>
      </c>
      <c r="B519" s="437">
        <f t="shared" si="82"/>
        <v>0</v>
      </c>
      <c r="C519" s="438"/>
      <c r="D519" s="181"/>
      <c r="E519" s="181"/>
      <c r="F519" s="4"/>
      <c r="G519" s="60"/>
      <c r="H519" s="83"/>
      <c r="I519" s="10"/>
      <c r="J519" s="361"/>
      <c r="K519" s="49">
        <f t="shared" si="83"/>
        <v>0</v>
      </c>
      <c r="L519" s="508">
        <f t="shared" si="84"/>
        <v>0</v>
      </c>
      <c r="M519" s="509" t="str">
        <f t="shared" si="85"/>
        <v xml:space="preserve"> </v>
      </c>
      <c r="N519" s="355">
        <f t="shared" si="86"/>
        <v>0</v>
      </c>
      <c r="O519" s="144">
        <f t="shared" si="87"/>
        <v>0</v>
      </c>
      <c r="P519" s="144">
        <f t="shared" si="88"/>
        <v>0</v>
      </c>
      <c r="Q519" s="563">
        <f t="shared" si="89"/>
        <v>0</v>
      </c>
      <c r="R519" s="10"/>
      <c r="V519" s="49">
        <f t="shared" si="80"/>
        <v>0</v>
      </c>
    </row>
    <row r="520" spans="1:22" x14ac:dyDescent="0.2">
      <c r="A520" s="94">
        <f t="shared" si="81"/>
        <v>507</v>
      </c>
      <c r="B520" s="437">
        <f t="shared" si="82"/>
        <v>0</v>
      </c>
      <c r="C520" s="438"/>
      <c r="D520" s="181"/>
      <c r="E520" s="181"/>
      <c r="F520" s="4"/>
      <c r="G520" s="60"/>
      <c r="H520" s="83"/>
      <c r="I520" s="10"/>
      <c r="J520" s="361"/>
      <c r="K520" s="49">
        <f t="shared" si="83"/>
        <v>0</v>
      </c>
      <c r="L520" s="508">
        <f t="shared" si="84"/>
        <v>0</v>
      </c>
      <c r="M520" s="509" t="str">
        <f t="shared" si="85"/>
        <v xml:space="preserve"> </v>
      </c>
      <c r="N520" s="355">
        <f t="shared" si="86"/>
        <v>0</v>
      </c>
      <c r="O520" s="144">
        <f t="shared" si="87"/>
        <v>0</v>
      </c>
      <c r="P520" s="144">
        <f t="shared" si="88"/>
        <v>0</v>
      </c>
      <c r="Q520" s="563">
        <f t="shared" si="89"/>
        <v>0</v>
      </c>
      <c r="R520" s="10"/>
      <c r="V520" s="49">
        <f t="shared" si="80"/>
        <v>0</v>
      </c>
    </row>
    <row r="521" spans="1:22" x14ac:dyDescent="0.2">
      <c r="A521" s="94">
        <f t="shared" si="81"/>
        <v>508</v>
      </c>
      <c r="B521" s="437">
        <f t="shared" si="82"/>
        <v>0</v>
      </c>
      <c r="C521" s="438"/>
      <c r="D521" s="181"/>
      <c r="E521" s="181"/>
      <c r="F521" s="4"/>
      <c r="G521" s="60"/>
      <c r="H521" s="83"/>
      <c r="I521" s="10"/>
      <c r="J521" s="361"/>
      <c r="K521" s="49">
        <f t="shared" si="83"/>
        <v>0</v>
      </c>
      <c r="L521" s="508">
        <f t="shared" si="84"/>
        <v>0</v>
      </c>
      <c r="M521" s="509" t="str">
        <f t="shared" si="85"/>
        <v xml:space="preserve"> </v>
      </c>
      <c r="N521" s="355">
        <f t="shared" si="86"/>
        <v>0</v>
      </c>
      <c r="O521" s="144">
        <f t="shared" si="87"/>
        <v>0</v>
      </c>
      <c r="P521" s="144">
        <f t="shared" si="88"/>
        <v>0</v>
      </c>
      <c r="Q521" s="563">
        <f t="shared" si="89"/>
        <v>0</v>
      </c>
      <c r="R521" s="10"/>
      <c r="V521" s="49">
        <f t="shared" si="80"/>
        <v>0</v>
      </c>
    </row>
    <row r="522" spans="1:22" x14ac:dyDescent="0.2">
      <c r="A522" s="94">
        <f t="shared" si="81"/>
        <v>509</v>
      </c>
      <c r="B522" s="437">
        <f t="shared" si="82"/>
        <v>0</v>
      </c>
      <c r="C522" s="438"/>
      <c r="D522" s="181"/>
      <c r="E522" s="181"/>
      <c r="F522" s="4"/>
      <c r="G522" s="60"/>
      <c r="H522" s="83"/>
      <c r="I522" s="10"/>
      <c r="J522" s="361"/>
      <c r="K522" s="49">
        <f t="shared" si="83"/>
        <v>0</v>
      </c>
      <c r="L522" s="508">
        <f t="shared" si="84"/>
        <v>0</v>
      </c>
      <c r="M522" s="509" t="str">
        <f t="shared" si="85"/>
        <v xml:space="preserve"> </v>
      </c>
      <c r="N522" s="355">
        <f t="shared" si="86"/>
        <v>0</v>
      </c>
      <c r="O522" s="144">
        <f t="shared" si="87"/>
        <v>0</v>
      </c>
      <c r="P522" s="144">
        <f t="shared" si="88"/>
        <v>0</v>
      </c>
      <c r="Q522" s="563">
        <f t="shared" si="89"/>
        <v>0</v>
      </c>
      <c r="R522" s="10"/>
      <c r="V522" s="49">
        <f t="shared" si="80"/>
        <v>0</v>
      </c>
    </row>
    <row r="523" spans="1:22" x14ac:dyDescent="0.2">
      <c r="A523" s="94">
        <f t="shared" si="81"/>
        <v>510</v>
      </c>
      <c r="B523" s="437">
        <f t="shared" si="82"/>
        <v>0</v>
      </c>
      <c r="C523" s="438"/>
      <c r="D523" s="181"/>
      <c r="E523" s="181"/>
      <c r="F523" s="4"/>
      <c r="G523" s="60"/>
      <c r="H523" s="83"/>
      <c r="I523" s="10"/>
      <c r="J523" s="361"/>
      <c r="K523" s="49">
        <f t="shared" si="83"/>
        <v>0</v>
      </c>
      <c r="L523" s="508">
        <f t="shared" si="84"/>
        <v>0</v>
      </c>
      <c r="M523" s="509" t="str">
        <f t="shared" si="85"/>
        <v xml:space="preserve"> </v>
      </c>
      <c r="N523" s="355">
        <f t="shared" si="86"/>
        <v>0</v>
      </c>
      <c r="O523" s="144">
        <f t="shared" si="87"/>
        <v>0</v>
      </c>
      <c r="P523" s="144">
        <f t="shared" si="88"/>
        <v>0</v>
      </c>
      <c r="Q523" s="563">
        <f t="shared" si="89"/>
        <v>0</v>
      </c>
      <c r="R523" s="10"/>
      <c r="V523" s="49">
        <f t="shared" si="80"/>
        <v>0</v>
      </c>
    </row>
    <row r="524" spans="1:22" x14ac:dyDescent="0.2">
      <c r="A524" s="94">
        <f t="shared" si="81"/>
        <v>511</v>
      </c>
      <c r="B524" s="437">
        <f t="shared" si="82"/>
        <v>0</v>
      </c>
      <c r="C524" s="438"/>
      <c r="D524" s="181"/>
      <c r="E524" s="181"/>
      <c r="F524" s="4"/>
      <c r="G524" s="60"/>
      <c r="H524" s="83"/>
      <c r="I524" s="10"/>
      <c r="J524" s="361"/>
      <c r="K524" s="49">
        <f t="shared" si="83"/>
        <v>0</v>
      </c>
      <c r="L524" s="508">
        <f t="shared" si="84"/>
        <v>0</v>
      </c>
      <c r="M524" s="509" t="str">
        <f t="shared" si="85"/>
        <v xml:space="preserve"> </v>
      </c>
      <c r="N524" s="355">
        <f t="shared" si="86"/>
        <v>0</v>
      </c>
      <c r="O524" s="144">
        <f t="shared" si="87"/>
        <v>0</v>
      </c>
      <c r="P524" s="144">
        <f t="shared" si="88"/>
        <v>0</v>
      </c>
      <c r="Q524" s="563">
        <f t="shared" si="89"/>
        <v>0</v>
      </c>
      <c r="R524" s="10"/>
      <c r="V524" s="49">
        <f t="shared" si="80"/>
        <v>0</v>
      </c>
    </row>
    <row r="525" spans="1:22" x14ac:dyDescent="0.2">
      <c r="A525" s="94">
        <f t="shared" si="81"/>
        <v>512</v>
      </c>
      <c r="B525" s="437">
        <f t="shared" si="82"/>
        <v>0</v>
      </c>
      <c r="C525" s="438"/>
      <c r="D525" s="181"/>
      <c r="E525" s="181"/>
      <c r="F525" s="4"/>
      <c r="G525" s="60"/>
      <c r="H525" s="83"/>
      <c r="I525" s="10"/>
      <c r="J525" s="361"/>
      <c r="K525" s="49">
        <f t="shared" si="83"/>
        <v>0</v>
      </c>
      <c r="L525" s="508">
        <f t="shared" si="84"/>
        <v>0</v>
      </c>
      <c r="M525" s="509" t="str">
        <f t="shared" si="85"/>
        <v xml:space="preserve"> </v>
      </c>
      <c r="N525" s="355">
        <f t="shared" si="86"/>
        <v>0</v>
      </c>
      <c r="O525" s="144">
        <f t="shared" si="87"/>
        <v>0</v>
      </c>
      <c r="P525" s="144">
        <f t="shared" si="88"/>
        <v>0</v>
      </c>
      <c r="Q525" s="563">
        <f t="shared" si="89"/>
        <v>0</v>
      </c>
      <c r="R525" s="10"/>
      <c r="V525" s="49">
        <f t="shared" si="80"/>
        <v>0</v>
      </c>
    </row>
    <row r="526" spans="1:22" x14ac:dyDescent="0.2">
      <c r="A526" s="94">
        <f t="shared" si="81"/>
        <v>513</v>
      </c>
      <c r="B526" s="437">
        <f t="shared" si="82"/>
        <v>0</v>
      </c>
      <c r="C526" s="438"/>
      <c r="D526" s="181"/>
      <c r="E526" s="181"/>
      <c r="F526" s="4"/>
      <c r="G526" s="60"/>
      <c r="H526" s="83"/>
      <c r="I526" s="10"/>
      <c r="J526" s="361"/>
      <c r="K526" s="49">
        <f t="shared" si="83"/>
        <v>0</v>
      </c>
      <c r="L526" s="508">
        <f t="shared" si="84"/>
        <v>0</v>
      </c>
      <c r="M526" s="509" t="str">
        <f t="shared" si="85"/>
        <v xml:space="preserve"> </v>
      </c>
      <c r="N526" s="355">
        <f t="shared" si="86"/>
        <v>0</v>
      </c>
      <c r="O526" s="144">
        <f t="shared" si="87"/>
        <v>0</v>
      </c>
      <c r="P526" s="144">
        <f t="shared" si="88"/>
        <v>0</v>
      </c>
      <c r="Q526" s="563">
        <f t="shared" si="89"/>
        <v>0</v>
      </c>
      <c r="R526" s="10"/>
      <c r="V526" s="49">
        <f t="shared" si="80"/>
        <v>0</v>
      </c>
    </row>
    <row r="527" spans="1:22" x14ac:dyDescent="0.2">
      <c r="A527" s="94">
        <f t="shared" si="81"/>
        <v>514</v>
      </c>
      <c r="B527" s="437">
        <f t="shared" si="82"/>
        <v>0</v>
      </c>
      <c r="C527" s="438"/>
      <c r="D527" s="181"/>
      <c r="E527" s="181"/>
      <c r="F527" s="4"/>
      <c r="G527" s="60"/>
      <c r="H527" s="83"/>
      <c r="I527" s="10"/>
      <c r="J527" s="361"/>
      <c r="K527" s="49">
        <f t="shared" si="83"/>
        <v>0</v>
      </c>
      <c r="L527" s="508">
        <f t="shared" si="84"/>
        <v>0</v>
      </c>
      <c r="M527" s="509" t="str">
        <f t="shared" si="85"/>
        <v xml:space="preserve"> </v>
      </c>
      <c r="N527" s="355">
        <f t="shared" si="86"/>
        <v>0</v>
      </c>
      <c r="O527" s="144">
        <f t="shared" si="87"/>
        <v>0</v>
      </c>
      <c r="P527" s="144">
        <f t="shared" si="88"/>
        <v>0</v>
      </c>
      <c r="Q527" s="563">
        <f t="shared" si="89"/>
        <v>0</v>
      </c>
      <c r="R527" s="10"/>
      <c r="V527" s="49">
        <f t="shared" si="80"/>
        <v>0</v>
      </c>
    </row>
    <row r="528" spans="1:22" x14ac:dyDescent="0.2">
      <c r="A528" s="94">
        <f t="shared" si="81"/>
        <v>515</v>
      </c>
      <c r="B528" s="437">
        <f t="shared" si="82"/>
        <v>0</v>
      </c>
      <c r="C528" s="438"/>
      <c r="D528" s="181"/>
      <c r="E528" s="181"/>
      <c r="F528" s="4"/>
      <c r="G528" s="60"/>
      <c r="H528" s="83"/>
      <c r="I528" s="10"/>
      <c r="J528" s="361"/>
      <c r="K528" s="49">
        <f t="shared" si="83"/>
        <v>0</v>
      </c>
      <c r="L528" s="508">
        <f t="shared" si="84"/>
        <v>0</v>
      </c>
      <c r="M528" s="509" t="str">
        <f t="shared" si="85"/>
        <v xml:space="preserve"> </v>
      </c>
      <c r="N528" s="355">
        <f t="shared" si="86"/>
        <v>0</v>
      </c>
      <c r="O528" s="144">
        <f t="shared" si="87"/>
        <v>0</v>
      </c>
      <c r="P528" s="144">
        <f t="shared" si="88"/>
        <v>0</v>
      </c>
      <c r="Q528" s="563">
        <f t="shared" si="89"/>
        <v>0</v>
      </c>
      <c r="R528" s="10"/>
      <c r="V528" s="49">
        <f t="shared" si="80"/>
        <v>0</v>
      </c>
    </row>
    <row r="529" spans="1:22" x14ac:dyDescent="0.2">
      <c r="A529" s="94">
        <f t="shared" si="81"/>
        <v>516</v>
      </c>
      <c r="B529" s="437">
        <f t="shared" si="82"/>
        <v>0</v>
      </c>
      <c r="C529" s="438"/>
      <c r="D529" s="181"/>
      <c r="E529" s="181"/>
      <c r="F529" s="4"/>
      <c r="G529" s="60"/>
      <c r="H529" s="83"/>
      <c r="I529" s="10"/>
      <c r="J529" s="361"/>
      <c r="K529" s="49">
        <f t="shared" si="83"/>
        <v>0</v>
      </c>
      <c r="L529" s="508">
        <f t="shared" si="84"/>
        <v>0</v>
      </c>
      <c r="M529" s="509" t="str">
        <f t="shared" si="85"/>
        <v xml:space="preserve"> </v>
      </c>
      <c r="N529" s="355">
        <f t="shared" si="86"/>
        <v>0</v>
      </c>
      <c r="O529" s="144">
        <f t="shared" si="87"/>
        <v>0</v>
      </c>
      <c r="P529" s="144">
        <f t="shared" si="88"/>
        <v>0</v>
      </c>
      <c r="Q529" s="563">
        <f t="shared" si="89"/>
        <v>0</v>
      </c>
      <c r="R529" s="10"/>
      <c r="V529" s="49">
        <f t="shared" si="80"/>
        <v>0</v>
      </c>
    </row>
    <row r="530" spans="1:22" x14ac:dyDescent="0.2">
      <c r="A530" s="94">
        <f t="shared" si="81"/>
        <v>517</v>
      </c>
      <c r="B530" s="437">
        <f t="shared" si="82"/>
        <v>0</v>
      </c>
      <c r="C530" s="438"/>
      <c r="D530" s="181"/>
      <c r="E530" s="181"/>
      <c r="F530" s="4"/>
      <c r="G530" s="60"/>
      <c r="H530" s="83"/>
      <c r="I530" s="10"/>
      <c r="J530" s="361"/>
      <c r="K530" s="49">
        <f t="shared" si="83"/>
        <v>0</v>
      </c>
      <c r="L530" s="508">
        <f t="shared" si="84"/>
        <v>0</v>
      </c>
      <c r="M530" s="509" t="str">
        <f t="shared" si="85"/>
        <v xml:space="preserve"> </v>
      </c>
      <c r="N530" s="355">
        <f t="shared" si="86"/>
        <v>0</v>
      </c>
      <c r="O530" s="144">
        <f t="shared" si="87"/>
        <v>0</v>
      </c>
      <c r="P530" s="144">
        <f t="shared" si="88"/>
        <v>0</v>
      </c>
      <c r="Q530" s="563">
        <f t="shared" si="89"/>
        <v>0</v>
      </c>
      <c r="R530" s="10"/>
      <c r="V530" s="49">
        <f t="shared" si="80"/>
        <v>0</v>
      </c>
    </row>
    <row r="531" spans="1:22" x14ac:dyDescent="0.2">
      <c r="A531" s="94">
        <f t="shared" si="81"/>
        <v>518</v>
      </c>
      <c r="B531" s="437">
        <f t="shared" si="82"/>
        <v>0</v>
      </c>
      <c r="C531" s="438"/>
      <c r="D531" s="181"/>
      <c r="E531" s="181"/>
      <c r="F531" s="4"/>
      <c r="G531" s="60"/>
      <c r="H531" s="83"/>
      <c r="I531" s="10"/>
      <c r="J531" s="361"/>
      <c r="K531" s="49">
        <f t="shared" si="83"/>
        <v>0</v>
      </c>
      <c r="L531" s="508">
        <f t="shared" si="84"/>
        <v>0</v>
      </c>
      <c r="M531" s="509" t="str">
        <f t="shared" si="85"/>
        <v xml:space="preserve"> </v>
      </c>
      <c r="N531" s="355">
        <f t="shared" si="86"/>
        <v>0</v>
      </c>
      <c r="O531" s="144">
        <f t="shared" si="87"/>
        <v>0</v>
      </c>
      <c r="P531" s="144">
        <f t="shared" si="88"/>
        <v>0</v>
      </c>
      <c r="Q531" s="563">
        <f t="shared" si="89"/>
        <v>0</v>
      </c>
      <c r="R531" s="10"/>
      <c r="V531" s="49">
        <f t="shared" si="80"/>
        <v>0</v>
      </c>
    </row>
    <row r="532" spans="1:22" x14ac:dyDescent="0.2">
      <c r="A532" s="94">
        <f t="shared" si="81"/>
        <v>519</v>
      </c>
      <c r="B532" s="437">
        <f t="shared" si="82"/>
        <v>0</v>
      </c>
      <c r="C532" s="438"/>
      <c r="D532" s="181"/>
      <c r="E532" s="181"/>
      <c r="F532" s="4"/>
      <c r="G532" s="60"/>
      <c r="H532" s="83"/>
      <c r="I532" s="10"/>
      <c r="J532" s="361"/>
      <c r="K532" s="49">
        <f t="shared" si="83"/>
        <v>0</v>
      </c>
      <c r="L532" s="508">
        <f t="shared" si="84"/>
        <v>0</v>
      </c>
      <c r="M532" s="509" t="str">
        <f t="shared" si="85"/>
        <v xml:space="preserve"> </v>
      </c>
      <c r="N532" s="355">
        <f t="shared" si="86"/>
        <v>0</v>
      </c>
      <c r="O532" s="144">
        <f t="shared" si="87"/>
        <v>0</v>
      </c>
      <c r="P532" s="144">
        <f t="shared" si="88"/>
        <v>0</v>
      </c>
      <c r="Q532" s="563">
        <f t="shared" si="89"/>
        <v>0</v>
      </c>
      <c r="R532" s="10"/>
      <c r="V532" s="49">
        <f t="shared" si="80"/>
        <v>0</v>
      </c>
    </row>
    <row r="533" spans="1:22" x14ac:dyDescent="0.2">
      <c r="A533" s="94">
        <f t="shared" si="81"/>
        <v>520</v>
      </c>
      <c r="B533" s="437">
        <f t="shared" si="82"/>
        <v>0</v>
      </c>
      <c r="C533" s="438"/>
      <c r="D533" s="181"/>
      <c r="E533" s="181"/>
      <c r="F533" s="4"/>
      <c r="G533" s="60"/>
      <c r="H533" s="83"/>
      <c r="I533" s="10"/>
      <c r="J533" s="361"/>
      <c r="K533" s="49">
        <f t="shared" si="83"/>
        <v>0</v>
      </c>
      <c r="L533" s="508">
        <f t="shared" si="84"/>
        <v>0</v>
      </c>
      <c r="M533" s="509" t="str">
        <f t="shared" si="85"/>
        <v xml:space="preserve"> </v>
      </c>
      <c r="N533" s="355">
        <f t="shared" si="86"/>
        <v>0</v>
      </c>
      <c r="O533" s="144">
        <f t="shared" si="87"/>
        <v>0</v>
      </c>
      <c r="P533" s="144">
        <f t="shared" si="88"/>
        <v>0</v>
      </c>
      <c r="Q533" s="563">
        <f t="shared" si="89"/>
        <v>0</v>
      </c>
      <c r="R533" s="10"/>
      <c r="V533" s="49">
        <f t="shared" si="80"/>
        <v>0</v>
      </c>
    </row>
    <row r="534" spans="1:22" x14ac:dyDescent="0.2">
      <c r="A534" s="94">
        <f t="shared" si="81"/>
        <v>521</v>
      </c>
      <c r="B534" s="437">
        <f t="shared" si="82"/>
        <v>0</v>
      </c>
      <c r="C534" s="438"/>
      <c r="D534" s="181"/>
      <c r="E534" s="181"/>
      <c r="F534" s="4"/>
      <c r="G534" s="60"/>
      <c r="H534" s="83"/>
      <c r="I534" s="10"/>
      <c r="J534" s="361"/>
      <c r="K534" s="49">
        <f t="shared" si="83"/>
        <v>0</v>
      </c>
      <c r="L534" s="508">
        <f t="shared" si="84"/>
        <v>0</v>
      </c>
      <c r="M534" s="509" t="str">
        <f t="shared" si="85"/>
        <v xml:space="preserve"> </v>
      </c>
      <c r="N534" s="355">
        <f t="shared" si="86"/>
        <v>0</v>
      </c>
      <c r="O534" s="144">
        <f t="shared" si="87"/>
        <v>0</v>
      </c>
      <c r="P534" s="144">
        <f t="shared" si="88"/>
        <v>0</v>
      </c>
      <c r="Q534" s="563">
        <f t="shared" si="89"/>
        <v>0</v>
      </c>
      <c r="R534" s="10"/>
      <c r="V534" s="49">
        <f t="shared" si="80"/>
        <v>0</v>
      </c>
    </row>
    <row r="535" spans="1:22" x14ac:dyDescent="0.2">
      <c r="A535" s="94">
        <f t="shared" si="81"/>
        <v>522</v>
      </c>
      <c r="B535" s="437">
        <f t="shared" si="82"/>
        <v>0</v>
      </c>
      <c r="C535" s="438"/>
      <c r="D535" s="181"/>
      <c r="E535" s="181"/>
      <c r="F535" s="4"/>
      <c r="G535" s="60"/>
      <c r="H535" s="83"/>
      <c r="I535" s="10"/>
      <c r="J535" s="361"/>
      <c r="K535" s="49">
        <f t="shared" si="83"/>
        <v>0</v>
      </c>
      <c r="L535" s="508">
        <f t="shared" si="84"/>
        <v>0</v>
      </c>
      <c r="M535" s="509" t="str">
        <f t="shared" si="85"/>
        <v xml:space="preserve"> </v>
      </c>
      <c r="N535" s="355">
        <f t="shared" si="86"/>
        <v>0</v>
      </c>
      <c r="O535" s="144">
        <f t="shared" si="87"/>
        <v>0</v>
      </c>
      <c r="P535" s="144">
        <f t="shared" si="88"/>
        <v>0</v>
      </c>
      <c r="Q535" s="563">
        <f t="shared" si="89"/>
        <v>0</v>
      </c>
      <c r="R535" s="10"/>
      <c r="V535" s="49">
        <f t="shared" si="80"/>
        <v>0</v>
      </c>
    </row>
    <row r="536" spans="1:22" x14ac:dyDescent="0.2">
      <c r="A536" s="94">
        <f t="shared" si="81"/>
        <v>523</v>
      </c>
      <c r="B536" s="437">
        <f t="shared" si="82"/>
        <v>0</v>
      </c>
      <c r="C536" s="438"/>
      <c r="D536" s="181"/>
      <c r="E536" s="181"/>
      <c r="F536" s="4"/>
      <c r="G536" s="60"/>
      <c r="H536" s="83"/>
      <c r="I536" s="10"/>
      <c r="J536" s="361"/>
      <c r="K536" s="49">
        <f t="shared" si="83"/>
        <v>0</v>
      </c>
      <c r="L536" s="508">
        <f t="shared" si="84"/>
        <v>0</v>
      </c>
      <c r="M536" s="509" t="str">
        <f t="shared" si="85"/>
        <v xml:space="preserve"> </v>
      </c>
      <c r="N536" s="355">
        <f t="shared" si="86"/>
        <v>0</v>
      </c>
      <c r="O536" s="144">
        <f t="shared" si="87"/>
        <v>0</v>
      </c>
      <c r="P536" s="144">
        <f t="shared" si="88"/>
        <v>0</v>
      </c>
      <c r="Q536" s="563">
        <f t="shared" si="89"/>
        <v>0</v>
      </c>
      <c r="R536" s="10"/>
      <c r="V536" s="49">
        <f t="shared" si="80"/>
        <v>0</v>
      </c>
    </row>
    <row r="537" spans="1:22" x14ac:dyDescent="0.2">
      <c r="A537" s="94">
        <f t="shared" si="81"/>
        <v>524</v>
      </c>
      <c r="B537" s="437">
        <f t="shared" si="82"/>
        <v>0</v>
      </c>
      <c r="C537" s="438"/>
      <c r="D537" s="181"/>
      <c r="E537" s="181"/>
      <c r="F537" s="4"/>
      <c r="G537" s="60"/>
      <c r="H537" s="83"/>
      <c r="I537" s="10"/>
      <c r="J537" s="361"/>
      <c r="K537" s="49">
        <f t="shared" si="83"/>
        <v>0</v>
      </c>
      <c r="L537" s="508">
        <f t="shared" si="84"/>
        <v>0</v>
      </c>
      <c r="M537" s="509" t="str">
        <f t="shared" si="85"/>
        <v xml:space="preserve"> </v>
      </c>
      <c r="N537" s="355">
        <f t="shared" si="86"/>
        <v>0</v>
      </c>
      <c r="O537" s="144">
        <f t="shared" si="87"/>
        <v>0</v>
      </c>
      <c r="P537" s="144">
        <f t="shared" si="88"/>
        <v>0</v>
      </c>
      <c r="Q537" s="563">
        <f t="shared" si="89"/>
        <v>0</v>
      </c>
      <c r="R537" s="10"/>
      <c r="V537" s="49">
        <f t="shared" si="80"/>
        <v>0</v>
      </c>
    </row>
    <row r="538" spans="1:22" x14ac:dyDescent="0.2">
      <c r="A538" s="94">
        <f t="shared" si="81"/>
        <v>525</v>
      </c>
      <c r="B538" s="437">
        <f t="shared" si="82"/>
        <v>0</v>
      </c>
      <c r="C538" s="438"/>
      <c r="D538" s="181"/>
      <c r="E538" s="181"/>
      <c r="F538" s="4"/>
      <c r="G538" s="60"/>
      <c r="H538" s="83"/>
      <c r="I538" s="10"/>
      <c r="J538" s="361"/>
      <c r="K538" s="49">
        <f t="shared" si="83"/>
        <v>0</v>
      </c>
      <c r="L538" s="508">
        <f t="shared" si="84"/>
        <v>0</v>
      </c>
      <c r="M538" s="509" t="str">
        <f t="shared" si="85"/>
        <v xml:space="preserve"> </v>
      </c>
      <c r="N538" s="355">
        <f t="shared" si="86"/>
        <v>0</v>
      </c>
      <c r="O538" s="144">
        <f t="shared" si="87"/>
        <v>0</v>
      </c>
      <c r="P538" s="144">
        <f t="shared" si="88"/>
        <v>0</v>
      </c>
      <c r="Q538" s="563">
        <f t="shared" si="89"/>
        <v>0</v>
      </c>
      <c r="R538" s="10"/>
      <c r="V538" s="49">
        <f t="shared" si="80"/>
        <v>0</v>
      </c>
    </row>
    <row r="539" spans="1:22" x14ac:dyDescent="0.2">
      <c r="A539" s="94">
        <f t="shared" si="81"/>
        <v>526</v>
      </c>
      <c r="B539" s="437">
        <f t="shared" si="82"/>
        <v>0</v>
      </c>
      <c r="C539" s="438"/>
      <c r="D539" s="181"/>
      <c r="E539" s="181"/>
      <c r="F539" s="4"/>
      <c r="G539" s="60"/>
      <c r="H539" s="83"/>
      <c r="I539" s="10"/>
      <c r="J539" s="361"/>
      <c r="K539" s="49">
        <f t="shared" si="83"/>
        <v>0</v>
      </c>
      <c r="L539" s="508">
        <f t="shared" si="84"/>
        <v>0</v>
      </c>
      <c r="M539" s="509" t="str">
        <f t="shared" si="85"/>
        <v xml:space="preserve"> </v>
      </c>
      <c r="N539" s="355">
        <f t="shared" si="86"/>
        <v>0</v>
      </c>
      <c r="O539" s="144">
        <f t="shared" si="87"/>
        <v>0</v>
      </c>
      <c r="P539" s="144">
        <f t="shared" si="88"/>
        <v>0</v>
      </c>
      <c r="Q539" s="563">
        <f t="shared" si="89"/>
        <v>0</v>
      </c>
      <c r="R539" s="10"/>
      <c r="V539" s="49">
        <f t="shared" si="80"/>
        <v>0</v>
      </c>
    </row>
    <row r="540" spans="1:22" x14ac:dyDescent="0.2">
      <c r="A540" s="94">
        <f t="shared" si="81"/>
        <v>527</v>
      </c>
      <c r="B540" s="437">
        <f t="shared" si="82"/>
        <v>0</v>
      </c>
      <c r="C540" s="438"/>
      <c r="D540" s="181"/>
      <c r="E540" s="181"/>
      <c r="F540" s="4"/>
      <c r="G540" s="60"/>
      <c r="H540" s="83"/>
      <c r="I540" s="10"/>
      <c r="J540" s="361"/>
      <c r="K540" s="49">
        <f t="shared" si="83"/>
        <v>0</v>
      </c>
      <c r="L540" s="508">
        <f t="shared" si="84"/>
        <v>0</v>
      </c>
      <c r="M540" s="509" t="str">
        <f t="shared" si="85"/>
        <v xml:space="preserve"> </v>
      </c>
      <c r="N540" s="355">
        <f t="shared" si="86"/>
        <v>0</v>
      </c>
      <c r="O540" s="144">
        <f t="shared" si="87"/>
        <v>0</v>
      </c>
      <c r="P540" s="144">
        <f t="shared" si="88"/>
        <v>0</v>
      </c>
      <c r="Q540" s="563">
        <f t="shared" si="89"/>
        <v>0</v>
      </c>
      <c r="R540" s="10"/>
      <c r="V540" s="49">
        <f t="shared" si="80"/>
        <v>0</v>
      </c>
    </row>
    <row r="541" spans="1:22" x14ac:dyDescent="0.2">
      <c r="A541" s="94">
        <f t="shared" si="81"/>
        <v>528</v>
      </c>
      <c r="B541" s="437">
        <f t="shared" si="82"/>
        <v>0</v>
      </c>
      <c r="C541" s="438"/>
      <c r="D541" s="181"/>
      <c r="E541" s="181"/>
      <c r="F541" s="4"/>
      <c r="G541" s="60"/>
      <c r="H541" s="83"/>
      <c r="I541" s="10"/>
      <c r="J541" s="361"/>
      <c r="K541" s="49">
        <f t="shared" si="83"/>
        <v>0</v>
      </c>
      <c r="L541" s="508">
        <f t="shared" si="84"/>
        <v>0</v>
      </c>
      <c r="M541" s="509" t="str">
        <f t="shared" si="85"/>
        <v xml:space="preserve"> </v>
      </c>
      <c r="N541" s="355">
        <f t="shared" si="86"/>
        <v>0</v>
      </c>
      <c r="O541" s="144">
        <f t="shared" si="87"/>
        <v>0</v>
      </c>
      <c r="P541" s="144">
        <f t="shared" si="88"/>
        <v>0</v>
      </c>
      <c r="Q541" s="563">
        <f t="shared" si="89"/>
        <v>0</v>
      </c>
      <c r="R541" s="10"/>
      <c r="V541" s="49">
        <f t="shared" si="80"/>
        <v>0</v>
      </c>
    </row>
    <row r="542" spans="1:22" x14ac:dyDescent="0.2">
      <c r="A542" s="94">
        <f t="shared" si="81"/>
        <v>529</v>
      </c>
      <c r="B542" s="437">
        <f t="shared" si="82"/>
        <v>0</v>
      </c>
      <c r="C542" s="438"/>
      <c r="D542" s="181"/>
      <c r="E542" s="181"/>
      <c r="F542" s="4"/>
      <c r="G542" s="60"/>
      <c r="H542" s="83"/>
      <c r="I542" s="10"/>
      <c r="J542" s="361"/>
      <c r="K542" s="49">
        <f t="shared" si="83"/>
        <v>0</v>
      </c>
      <c r="L542" s="508">
        <f t="shared" si="84"/>
        <v>0</v>
      </c>
      <c r="M542" s="509" t="str">
        <f t="shared" si="85"/>
        <v xml:space="preserve"> </v>
      </c>
      <c r="N542" s="355">
        <f t="shared" si="86"/>
        <v>0</v>
      </c>
      <c r="O542" s="144">
        <f t="shared" si="87"/>
        <v>0</v>
      </c>
      <c r="P542" s="144">
        <f t="shared" si="88"/>
        <v>0</v>
      </c>
      <c r="Q542" s="563">
        <f t="shared" si="89"/>
        <v>0</v>
      </c>
      <c r="R542" s="10"/>
      <c r="V542" s="49">
        <f t="shared" si="80"/>
        <v>0</v>
      </c>
    </row>
    <row r="543" spans="1:22" x14ac:dyDescent="0.2">
      <c r="A543" s="94">
        <f t="shared" si="81"/>
        <v>530</v>
      </c>
      <c r="B543" s="437">
        <f t="shared" si="82"/>
        <v>0</v>
      </c>
      <c r="C543" s="438"/>
      <c r="D543" s="181"/>
      <c r="E543" s="181"/>
      <c r="F543" s="4"/>
      <c r="G543" s="60"/>
      <c r="H543" s="83"/>
      <c r="I543" s="10"/>
      <c r="J543" s="361"/>
      <c r="K543" s="49">
        <f t="shared" si="83"/>
        <v>0</v>
      </c>
      <c r="L543" s="508">
        <f t="shared" si="84"/>
        <v>0</v>
      </c>
      <c r="M543" s="509" t="str">
        <f t="shared" si="85"/>
        <v xml:space="preserve"> </v>
      </c>
      <c r="N543" s="355">
        <f t="shared" si="86"/>
        <v>0</v>
      </c>
      <c r="O543" s="144">
        <f t="shared" si="87"/>
        <v>0</v>
      </c>
      <c r="P543" s="144">
        <f t="shared" si="88"/>
        <v>0</v>
      </c>
      <c r="Q543" s="563">
        <f t="shared" si="89"/>
        <v>0</v>
      </c>
      <c r="R543" s="10"/>
      <c r="V543" s="49">
        <f t="shared" si="80"/>
        <v>0</v>
      </c>
    </row>
    <row r="544" spans="1:22" x14ac:dyDescent="0.2">
      <c r="A544" s="94">
        <f t="shared" si="81"/>
        <v>531</v>
      </c>
      <c r="B544" s="437">
        <f t="shared" si="82"/>
        <v>0</v>
      </c>
      <c r="C544" s="438"/>
      <c r="D544" s="181"/>
      <c r="E544" s="181"/>
      <c r="F544" s="4"/>
      <c r="G544" s="60"/>
      <c r="H544" s="83"/>
      <c r="I544" s="10"/>
      <c r="J544" s="361"/>
      <c r="K544" s="49">
        <f t="shared" si="83"/>
        <v>0</v>
      </c>
      <c r="L544" s="508">
        <f t="shared" si="84"/>
        <v>0</v>
      </c>
      <c r="M544" s="509" t="str">
        <f t="shared" si="85"/>
        <v xml:space="preserve"> </v>
      </c>
      <c r="N544" s="355">
        <f t="shared" si="86"/>
        <v>0</v>
      </c>
      <c r="O544" s="144">
        <f t="shared" si="87"/>
        <v>0</v>
      </c>
      <c r="P544" s="144">
        <f t="shared" si="88"/>
        <v>0</v>
      </c>
      <c r="Q544" s="563">
        <f t="shared" si="89"/>
        <v>0</v>
      </c>
      <c r="R544" s="10"/>
      <c r="V544" s="49">
        <f t="shared" si="80"/>
        <v>0</v>
      </c>
    </row>
    <row r="545" spans="1:22" x14ac:dyDescent="0.2">
      <c r="A545" s="94">
        <f t="shared" si="81"/>
        <v>532</v>
      </c>
      <c r="B545" s="437">
        <f t="shared" si="82"/>
        <v>0</v>
      </c>
      <c r="C545" s="438"/>
      <c r="D545" s="181"/>
      <c r="E545" s="181"/>
      <c r="F545" s="4"/>
      <c r="G545" s="60"/>
      <c r="H545" s="83"/>
      <c r="I545" s="10"/>
      <c r="J545" s="361"/>
      <c r="K545" s="49">
        <f t="shared" si="83"/>
        <v>0</v>
      </c>
      <c r="L545" s="508">
        <f t="shared" si="84"/>
        <v>0</v>
      </c>
      <c r="M545" s="509" t="str">
        <f t="shared" si="85"/>
        <v xml:space="preserve"> </v>
      </c>
      <c r="N545" s="355">
        <f t="shared" si="86"/>
        <v>0</v>
      </c>
      <c r="O545" s="144">
        <f t="shared" si="87"/>
        <v>0</v>
      </c>
      <c r="P545" s="144">
        <f t="shared" si="88"/>
        <v>0</v>
      </c>
      <c r="Q545" s="563">
        <f t="shared" si="89"/>
        <v>0</v>
      </c>
      <c r="R545" s="10"/>
      <c r="V545" s="49">
        <f t="shared" si="80"/>
        <v>0</v>
      </c>
    </row>
    <row r="546" spans="1:22" x14ac:dyDescent="0.2">
      <c r="A546" s="94">
        <f t="shared" si="81"/>
        <v>533</v>
      </c>
      <c r="B546" s="437">
        <f t="shared" si="82"/>
        <v>0</v>
      </c>
      <c r="C546" s="438"/>
      <c r="D546" s="181"/>
      <c r="E546" s="181"/>
      <c r="F546" s="4"/>
      <c r="G546" s="60"/>
      <c r="H546" s="83"/>
      <c r="I546" s="10"/>
      <c r="J546" s="361"/>
      <c r="K546" s="49">
        <f t="shared" si="83"/>
        <v>0</v>
      </c>
      <c r="L546" s="508">
        <f t="shared" si="84"/>
        <v>0</v>
      </c>
      <c r="M546" s="509" t="str">
        <f t="shared" si="85"/>
        <v xml:space="preserve"> </v>
      </c>
      <c r="N546" s="355">
        <f t="shared" si="86"/>
        <v>0</v>
      </c>
      <c r="O546" s="144">
        <f t="shared" si="87"/>
        <v>0</v>
      </c>
      <c r="P546" s="144">
        <f t="shared" si="88"/>
        <v>0</v>
      </c>
      <c r="Q546" s="563">
        <f t="shared" si="89"/>
        <v>0</v>
      </c>
      <c r="R546" s="10"/>
      <c r="V546" s="49">
        <f t="shared" si="80"/>
        <v>0</v>
      </c>
    </row>
    <row r="547" spans="1:22" x14ac:dyDescent="0.2">
      <c r="A547" s="94">
        <f t="shared" si="81"/>
        <v>534</v>
      </c>
      <c r="B547" s="437">
        <f t="shared" si="82"/>
        <v>0</v>
      </c>
      <c r="C547" s="438"/>
      <c r="D547" s="181"/>
      <c r="E547" s="181"/>
      <c r="F547" s="4"/>
      <c r="G547" s="60"/>
      <c r="H547" s="83"/>
      <c r="I547" s="10"/>
      <c r="J547" s="361"/>
      <c r="K547" s="49">
        <f t="shared" si="83"/>
        <v>0</v>
      </c>
      <c r="L547" s="508">
        <f t="shared" si="84"/>
        <v>0</v>
      </c>
      <c r="M547" s="509" t="str">
        <f t="shared" si="85"/>
        <v xml:space="preserve"> </v>
      </c>
      <c r="N547" s="355">
        <f t="shared" si="86"/>
        <v>0</v>
      </c>
      <c r="O547" s="144">
        <f t="shared" si="87"/>
        <v>0</v>
      </c>
      <c r="P547" s="144">
        <f t="shared" si="88"/>
        <v>0</v>
      </c>
      <c r="Q547" s="563">
        <f t="shared" si="89"/>
        <v>0</v>
      </c>
      <c r="R547" s="10"/>
      <c r="V547" s="49">
        <f t="shared" si="80"/>
        <v>0</v>
      </c>
    </row>
    <row r="548" spans="1:22" x14ac:dyDescent="0.2">
      <c r="A548" s="94">
        <f t="shared" si="81"/>
        <v>535</v>
      </c>
      <c r="B548" s="437">
        <f t="shared" si="82"/>
        <v>0</v>
      </c>
      <c r="C548" s="438"/>
      <c r="D548" s="181"/>
      <c r="E548" s="181"/>
      <c r="F548" s="4"/>
      <c r="G548" s="60"/>
      <c r="H548" s="83"/>
      <c r="I548" s="10"/>
      <c r="J548" s="361"/>
      <c r="K548" s="49">
        <f t="shared" si="83"/>
        <v>0</v>
      </c>
      <c r="L548" s="508">
        <f t="shared" si="84"/>
        <v>0</v>
      </c>
      <c r="M548" s="509" t="str">
        <f t="shared" si="85"/>
        <v xml:space="preserve"> </v>
      </c>
      <c r="N548" s="355">
        <f t="shared" si="86"/>
        <v>0</v>
      </c>
      <c r="O548" s="144">
        <f t="shared" si="87"/>
        <v>0</v>
      </c>
      <c r="P548" s="144">
        <f t="shared" si="88"/>
        <v>0</v>
      </c>
      <c r="Q548" s="563">
        <f t="shared" si="89"/>
        <v>0</v>
      </c>
      <c r="R548" s="10"/>
      <c r="V548" s="49">
        <f t="shared" si="80"/>
        <v>0</v>
      </c>
    </row>
    <row r="549" spans="1:22" x14ac:dyDescent="0.2">
      <c r="A549" s="94">
        <f t="shared" si="81"/>
        <v>536</v>
      </c>
      <c r="B549" s="437">
        <f t="shared" si="82"/>
        <v>0</v>
      </c>
      <c r="C549" s="438"/>
      <c r="D549" s="181"/>
      <c r="E549" s="181"/>
      <c r="F549" s="4"/>
      <c r="G549" s="60"/>
      <c r="H549" s="83"/>
      <c r="I549" s="10"/>
      <c r="J549" s="361"/>
      <c r="K549" s="49">
        <f t="shared" si="83"/>
        <v>0</v>
      </c>
      <c r="L549" s="508">
        <f t="shared" si="84"/>
        <v>0</v>
      </c>
      <c r="M549" s="509" t="str">
        <f t="shared" si="85"/>
        <v xml:space="preserve"> </v>
      </c>
      <c r="N549" s="355">
        <f t="shared" si="86"/>
        <v>0</v>
      </c>
      <c r="O549" s="144">
        <f t="shared" si="87"/>
        <v>0</v>
      </c>
      <c r="P549" s="144">
        <f t="shared" si="88"/>
        <v>0</v>
      </c>
      <c r="Q549" s="563">
        <f t="shared" si="89"/>
        <v>0</v>
      </c>
      <c r="R549" s="10"/>
      <c r="V549" s="49">
        <f t="shared" si="80"/>
        <v>0</v>
      </c>
    </row>
    <row r="550" spans="1:22" x14ac:dyDescent="0.2">
      <c r="A550" s="94">
        <f t="shared" si="81"/>
        <v>537</v>
      </c>
      <c r="B550" s="437">
        <f t="shared" si="82"/>
        <v>0</v>
      </c>
      <c r="C550" s="438"/>
      <c r="D550" s="181"/>
      <c r="E550" s="181"/>
      <c r="F550" s="4"/>
      <c r="G550" s="60"/>
      <c r="H550" s="83"/>
      <c r="I550" s="10"/>
      <c r="J550" s="361"/>
      <c r="K550" s="49">
        <f t="shared" si="83"/>
        <v>0</v>
      </c>
      <c r="L550" s="508">
        <f t="shared" si="84"/>
        <v>0</v>
      </c>
      <c r="M550" s="509" t="str">
        <f t="shared" si="85"/>
        <v xml:space="preserve"> </v>
      </c>
      <c r="N550" s="355">
        <f t="shared" si="86"/>
        <v>0</v>
      </c>
      <c r="O550" s="144">
        <f t="shared" si="87"/>
        <v>0</v>
      </c>
      <c r="P550" s="144">
        <f t="shared" si="88"/>
        <v>0</v>
      </c>
      <c r="Q550" s="563">
        <f t="shared" si="89"/>
        <v>0</v>
      </c>
      <c r="R550" s="10"/>
      <c r="V550" s="49">
        <f t="shared" si="80"/>
        <v>0</v>
      </c>
    </row>
    <row r="551" spans="1:22" x14ac:dyDescent="0.2">
      <c r="A551" s="94">
        <f t="shared" si="81"/>
        <v>538</v>
      </c>
      <c r="B551" s="437">
        <f t="shared" si="82"/>
        <v>0</v>
      </c>
      <c r="C551" s="438"/>
      <c r="D551" s="181"/>
      <c r="E551" s="181"/>
      <c r="F551" s="4"/>
      <c r="G551" s="60"/>
      <c r="H551" s="83"/>
      <c r="I551" s="10"/>
      <c r="J551" s="361"/>
      <c r="K551" s="49">
        <f t="shared" si="83"/>
        <v>0</v>
      </c>
      <c r="L551" s="508">
        <f t="shared" si="84"/>
        <v>0</v>
      </c>
      <c r="M551" s="509" t="str">
        <f t="shared" si="85"/>
        <v xml:space="preserve"> </v>
      </c>
      <c r="N551" s="355">
        <f t="shared" si="86"/>
        <v>0</v>
      </c>
      <c r="O551" s="144">
        <f t="shared" si="87"/>
        <v>0</v>
      </c>
      <c r="P551" s="144">
        <f t="shared" si="88"/>
        <v>0</v>
      </c>
      <c r="Q551" s="563">
        <f t="shared" si="89"/>
        <v>0</v>
      </c>
      <c r="R551" s="10"/>
      <c r="V551" s="49">
        <f t="shared" si="80"/>
        <v>0</v>
      </c>
    </row>
    <row r="552" spans="1:22" x14ac:dyDescent="0.2">
      <c r="A552" s="94">
        <f t="shared" si="81"/>
        <v>539</v>
      </c>
      <c r="B552" s="437">
        <f t="shared" si="82"/>
        <v>0</v>
      </c>
      <c r="C552" s="438"/>
      <c r="D552" s="181"/>
      <c r="E552" s="181"/>
      <c r="F552" s="4"/>
      <c r="G552" s="60"/>
      <c r="H552" s="83"/>
      <c r="I552" s="10"/>
      <c r="J552" s="361"/>
      <c r="K552" s="49">
        <f t="shared" si="83"/>
        <v>0</v>
      </c>
      <c r="L552" s="508">
        <f t="shared" si="84"/>
        <v>0</v>
      </c>
      <c r="M552" s="509" t="str">
        <f t="shared" si="85"/>
        <v xml:space="preserve"> </v>
      </c>
      <c r="N552" s="355">
        <f t="shared" si="86"/>
        <v>0</v>
      </c>
      <c r="O552" s="144">
        <f t="shared" si="87"/>
        <v>0</v>
      </c>
      <c r="P552" s="144">
        <f t="shared" si="88"/>
        <v>0</v>
      </c>
      <c r="Q552" s="563">
        <f t="shared" si="89"/>
        <v>0</v>
      </c>
      <c r="R552" s="10"/>
      <c r="V552" s="49">
        <f t="shared" si="80"/>
        <v>0</v>
      </c>
    </row>
    <row r="553" spans="1:22" x14ac:dyDescent="0.2">
      <c r="A553" s="94">
        <f t="shared" si="81"/>
        <v>540</v>
      </c>
      <c r="B553" s="437">
        <f t="shared" si="82"/>
        <v>0</v>
      </c>
      <c r="C553" s="438"/>
      <c r="D553" s="181"/>
      <c r="E553" s="181"/>
      <c r="F553" s="4"/>
      <c r="G553" s="60"/>
      <c r="H553" s="83"/>
      <c r="I553" s="10"/>
      <c r="J553" s="361"/>
      <c r="K553" s="49">
        <f t="shared" si="83"/>
        <v>0</v>
      </c>
      <c r="L553" s="508">
        <f t="shared" si="84"/>
        <v>0</v>
      </c>
      <c r="M553" s="509" t="str">
        <f t="shared" si="85"/>
        <v xml:space="preserve"> </v>
      </c>
      <c r="N553" s="355">
        <f t="shared" si="86"/>
        <v>0</v>
      </c>
      <c r="O553" s="144">
        <f t="shared" si="87"/>
        <v>0</v>
      </c>
      <c r="P553" s="144">
        <f t="shared" si="88"/>
        <v>0</v>
      </c>
      <c r="Q553" s="563">
        <f t="shared" si="89"/>
        <v>0</v>
      </c>
      <c r="R553" s="10"/>
      <c r="V553" s="49">
        <f t="shared" si="80"/>
        <v>0</v>
      </c>
    </row>
    <row r="554" spans="1:22" x14ac:dyDescent="0.2">
      <c r="A554" s="94">
        <f t="shared" si="81"/>
        <v>541</v>
      </c>
      <c r="B554" s="437">
        <f t="shared" si="82"/>
        <v>0</v>
      </c>
      <c r="C554" s="438"/>
      <c r="D554" s="181"/>
      <c r="E554" s="181"/>
      <c r="F554" s="4"/>
      <c r="G554" s="60"/>
      <c r="H554" s="83"/>
      <c r="I554" s="10"/>
      <c r="J554" s="361"/>
      <c r="K554" s="49">
        <f t="shared" si="83"/>
        <v>0</v>
      </c>
      <c r="L554" s="508">
        <f t="shared" si="84"/>
        <v>0</v>
      </c>
      <c r="M554" s="509" t="str">
        <f t="shared" si="85"/>
        <v xml:space="preserve"> </v>
      </c>
      <c r="N554" s="355">
        <f t="shared" si="86"/>
        <v>0</v>
      </c>
      <c r="O554" s="144">
        <f t="shared" si="87"/>
        <v>0</v>
      </c>
      <c r="P554" s="144">
        <f t="shared" si="88"/>
        <v>0</v>
      </c>
      <c r="Q554" s="563">
        <f t="shared" si="89"/>
        <v>0</v>
      </c>
      <c r="R554" s="10"/>
      <c r="V554" s="49">
        <f t="shared" si="80"/>
        <v>0</v>
      </c>
    </row>
    <row r="555" spans="1:22" x14ac:dyDescent="0.2">
      <c r="A555" s="94">
        <f t="shared" si="81"/>
        <v>542</v>
      </c>
      <c r="B555" s="437">
        <f t="shared" si="82"/>
        <v>0</v>
      </c>
      <c r="C555" s="438"/>
      <c r="D555" s="181"/>
      <c r="E555" s="181"/>
      <c r="F555" s="4"/>
      <c r="G555" s="60"/>
      <c r="H555" s="83"/>
      <c r="I555" s="10"/>
      <c r="J555" s="361"/>
      <c r="K555" s="49">
        <f t="shared" si="83"/>
        <v>0</v>
      </c>
      <c r="L555" s="508">
        <f t="shared" si="84"/>
        <v>0</v>
      </c>
      <c r="M555" s="509" t="str">
        <f t="shared" si="85"/>
        <v xml:space="preserve"> </v>
      </c>
      <c r="N555" s="355">
        <f t="shared" si="86"/>
        <v>0</v>
      </c>
      <c r="O555" s="144">
        <f t="shared" si="87"/>
        <v>0</v>
      </c>
      <c r="P555" s="144">
        <f t="shared" si="88"/>
        <v>0</v>
      </c>
      <c r="Q555" s="563">
        <f t="shared" si="89"/>
        <v>0</v>
      </c>
      <c r="R555" s="10"/>
      <c r="V555" s="49">
        <f t="shared" si="80"/>
        <v>0</v>
      </c>
    </row>
    <row r="556" spans="1:22" x14ac:dyDescent="0.2">
      <c r="A556" s="94">
        <f t="shared" si="81"/>
        <v>543</v>
      </c>
      <c r="B556" s="437">
        <f t="shared" si="82"/>
        <v>0</v>
      </c>
      <c r="C556" s="438"/>
      <c r="D556" s="181"/>
      <c r="E556" s="181"/>
      <c r="F556" s="4"/>
      <c r="G556" s="60"/>
      <c r="H556" s="83"/>
      <c r="I556" s="10"/>
      <c r="J556" s="361"/>
      <c r="K556" s="49">
        <f t="shared" si="83"/>
        <v>0</v>
      </c>
      <c r="L556" s="508">
        <f t="shared" si="84"/>
        <v>0</v>
      </c>
      <c r="M556" s="509" t="str">
        <f t="shared" si="85"/>
        <v xml:space="preserve"> </v>
      </c>
      <c r="N556" s="355">
        <f t="shared" si="86"/>
        <v>0</v>
      </c>
      <c r="O556" s="144">
        <f t="shared" si="87"/>
        <v>0</v>
      </c>
      <c r="P556" s="144">
        <f t="shared" si="88"/>
        <v>0</v>
      </c>
      <c r="Q556" s="563">
        <f t="shared" si="89"/>
        <v>0</v>
      </c>
      <c r="R556" s="10"/>
      <c r="V556" s="49">
        <f t="shared" si="80"/>
        <v>0</v>
      </c>
    </row>
    <row r="557" spans="1:22" x14ac:dyDescent="0.2">
      <c r="A557" s="94">
        <f t="shared" si="81"/>
        <v>544</v>
      </c>
      <c r="B557" s="437">
        <f t="shared" si="82"/>
        <v>0</v>
      </c>
      <c r="C557" s="438"/>
      <c r="D557" s="181"/>
      <c r="E557" s="181"/>
      <c r="F557" s="4"/>
      <c r="G557" s="60"/>
      <c r="H557" s="83"/>
      <c r="I557" s="10"/>
      <c r="J557" s="361"/>
      <c r="K557" s="49">
        <f t="shared" si="83"/>
        <v>0</v>
      </c>
      <c r="L557" s="508">
        <f t="shared" si="84"/>
        <v>0</v>
      </c>
      <c r="M557" s="509" t="str">
        <f t="shared" si="85"/>
        <v xml:space="preserve"> </v>
      </c>
      <c r="N557" s="355">
        <f t="shared" si="86"/>
        <v>0</v>
      </c>
      <c r="O557" s="144">
        <f t="shared" si="87"/>
        <v>0</v>
      </c>
      <c r="P557" s="144">
        <f t="shared" si="88"/>
        <v>0</v>
      </c>
      <c r="Q557" s="563">
        <f t="shared" si="89"/>
        <v>0</v>
      </c>
      <c r="R557" s="10"/>
      <c r="V557" s="49">
        <f t="shared" si="80"/>
        <v>0</v>
      </c>
    </row>
    <row r="558" spans="1:22" x14ac:dyDescent="0.2">
      <c r="A558" s="94">
        <f t="shared" si="81"/>
        <v>545</v>
      </c>
      <c r="B558" s="437">
        <f t="shared" si="82"/>
        <v>0</v>
      </c>
      <c r="C558" s="438"/>
      <c r="D558" s="181"/>
      <c r="E558" s="181"/>
      <c r="F558" s="4"/>
      <c r="G558" s="60"/>
      <c r="H558" s="83"/>
      <c r="I558" s="10"/>
      <c r="J558" s="361"/>
      <c r="K558" s="49">
        <f t="shared" si="83"/>
        <v>0</v>
      </c>
      <c r="L558" s="508">
        <f t="shared" si="84"/>
        <v>0</v>
      </c>
      <c r="M558" s="509" t="str">
        <f t="shared" si="85"/>
        <v xml:space="preserve"> </v>
      </c>
      <c r="N558" s="355">
        <f t="shared" si="86"/>
        <v>0</v>
      </c>
      <c r="O558" s="144">
        <f t="shared" si="87"/>
        <v>0</v>
      </c>
      <c r="P558" s="144">
        <f t="shared" si="88"/>
        <v>0</v>
      </c>
      <c r="Q558" s="563">
        <f t="shared" si="89"/>
        <v>0</v>
      </c>
      <c r="R558" s="10"/>
      <c r="V558" s="49">
        <f t="shared" si="80"/>
        <v>0</v>
      </c>
    </row>
    <row r="559" spans="1:22" x14ac:dyDescent="0.2">
      <c r="A559" s="94">
        <f t="shared" si="81"/>
        <v>546</v>
      </c>
      <c r="B559" s="437">
        <f t="shared" si="82"/>
        <v>0</v>
      </c>
      <c r="C559" s="438"/>
      <c r="D559" s="181"/>
      <c r="E559" s="181"/>
      <c r="F559" s="4"/>
      <c r="G559" s="60"/>
      <c r="H559" s="83"/>
      <c r="I559" s="10"/>
      <c r="J559" s="361"/>
      <c r="K559" s="49">
        <f t="shared" si="83"/>
        <v>0</v>
      </c>
      <c r="L559" s="508">
        <f t="shared" si="84"/>
        <v>0</v>
      </c>
      <c r="M559" s="509" t="str">
        <f t="shared" si="85"/>
        <v xml:space="preserve"> </v>
      </c>
      <c r="N559" s="355">
        <f t="shared" si="86"/>
        <v>0</v>
      </c>
      <c r="O559" s="144">
        <f t="shared" si="87"/>
        <v>0</v>
      </c>
      <c r="P559" s="144">
        <f t="shared" si="88"/>
        <v>0</v>
      </c>
      <c r="Q559" s="563">
        <f t="shared" si="89"/>
        <v>0</v>
      </c>
      <c r="R559" s="10"/>
      <c r="V559" s="49">
        <f t="shared" si="80"/>
        <v>0</v>
      </c>
    </row>
    <row r="560" spans="1:22" x14ac:dyDescent="0.2">
      <c r="A560" s="94">
        <f t="shared" si="81"/>
        <v>547</v>
      </c>
      <c r="B560" s="437">
        <f t="shared" si="82"/>
        <v>0</v>
      </c>
      <c r="C560" s="438"/>
      <c r="D560" s="181"/>
      <c r="E560" s="181"/>
      <c r="F560" s="4"/>
      <c r="G560" s="60"/>
      <c r="H560" s="83"/>
      <c r="I560" s="10"/>
      <c r="J560" s="361"/>
      <c r="K560" s="49">
        <f t="shared" si="83"/>
        <v>0</v>
      </c>
      <c r="L560" s="508">
        <f t="shared" si="84"/>
        <v>0</v>
      </c>
      <c r="M560" s="509" t="str">
        <f t="shared" si="85"/>
        <v xml:space="preserve"> </v>
      </c>
      <c r="N560" s="355">
        <f t="shared" si="86"/>
        <v>0</v>
      </c>
      <c r="O560" s="144">
        <f t="shared" si="87"/>
        <v>0</v>
      </c>
      <c r="P560" s="144">
        <f t="shared" si="88"/>
        <v>0</v>
      </c>
      <c r="Q560" s="563">
        <f t="shared" si="89"/>
        <v>0</v>
      </c>
      <c r="R560" s="10"/>
      <c r="V560" s="49">
        <f t="shared" si="80"/>
        <v>0</v>
      </c>
    </row>
    <row r="561" spans="1:22" x14ac:dyDescent="0.2">
      <c r="A561" s="94">
        <f t="shared" si="81"/>
        <v>548</v>
      </c>
      <c r="B561" s="437">
        <f t="shared" si="82"/>
        <v>0</v>
      </c>
      <c r="C561" s="438"/>
      <c r="D561" s="181"/>
      <c r="E561" s="181"/>
      <c r="F561" s="4"/>
      <c r="G561" s="60"/>
      <c r="H561" s="83"/>
      <c r="I561" s="10"/>
      <c r="J561" s="361"/>
      <c r="K561" s="49">
        <f t="shared" si="83"/>
        <v>0</v>
      </c>
      <c r="L561" s="508">
        <f t="shared" si="84"/>
        <v>0</v>
      </c>
      <c r="M561" s="509" t="str">
        <f t="shared" si="85"/>
        <v xml:space="preserve"> </v>
      </c>
      <c r="N561" s="355">
        <f t="shared" si="86"/>
        <v>0</v>
      </c>
      <c r="O561" s="144">
        <f t="shared" si="87"/>
        <v>0</v>
      </c>
      <c r="P561" s="144">
        <f t="shared" si="88"/>
        <v>0</v>
      </c>
      <c r="Q561" s="563">
        <f t="shared" si="89"/>
        <v>0</v>
      </c>
      <c r="R561" s="10"/>
      <c r="V561" s="49">
        <f t="shared" si="80"/>
        <v>0</v>
      </c>
    </row>
    <row r="562" spans="1:22" x14ac:dyDescent="0.2">
      <c r="A562" s="94">
        <f t="shared" si="81"/>
        <v>549</v>
      </c>
      <c r="B562" s="437">
        <f t="shared" si="82"/>
        <v>0</v>
      </c>
      <c r="C562" s="438"/>
      <c r="D562" s="181"/>
      <c r="E562" s="181"/>
      <c r="F562" s="4"/>
      <c r="G562" s="60"/>
      <c r="H562" s="83"/>
      <c r="I562" s="10"/>
      <c r="J562" s="361"/>
      <c r="K562" s="49">
        <f t="shared" si="83"/>
        <v>0</v>
      </c>
      <c r="L562" s="508">
        <f t="shared" si="84"/>
        <v>0</v>
      </c>
      <c r="M562" s="509" t="str">
        <f t="shared" si="85"/>
        <v xml:space="preserve"> </v>
      </c>
      <c r="N562" s="355">
        <f t="shared" si="86"/>
        <v>0</v>
      </c>
      <c r="O562" s="144">
        <f t="shared" si="87"/>
        <v>0</v>
      </c>
      <c r="P562" s="144">
        <f t="shared" si="88"/>
        <v>0</v>
      </c>
      <c r="Q562" s="563">
        <f t="shared" si="89"/>
        <v>0</v>
      </c>
      <c r="R562" s="10"/>
      <c r="V562" s="49">
        <f t="shared" si="80"/>
        <v>0</v>
      </c>
    </row>
    <row r="563" spans="1:22" x14ac:dyDescent="0.2">
      <c r="A563" s="94">
        <f t="shared" si="81"/>
        <v>550</v>
      </c>
      <c r="B563" s="437">
        <f t="shared" si="82"/>
        <v>0</v>
      </c>
      <c r="C563" s="438"/>
      <c r="D563" s="181"/>
      <c r="E563" s="181"/>
      <c r="F563" s="4"/>
      <c r="G563" s="60"/>
      <c r="H563" s="83"/>
      <c r="I563" s="10"/>
      <c r="J563" s="361"/>
      <c r="K563" s="49">
        <f t="shared" si="83"/>
        <v>0</v>
      </c>
      <c r="L563" s="508">
        <f t="shared" si="84"/>
        <v>0</v>
      </c>
      <c r="M563" s="509" t="str">
        <f t="shared" si="85"/>
        <v xml:space="preserve"> </v>
      </c>
      <c r="N563" s="355">
        <f t="shared" si="86"/>
        <v>0</v>
      </c>
      <c r="O563" s="144">
        <f t="shared" si="87"/>
        <v>0</v>
      </c>
      <c r="P563" s="144">
        <f t="shared" si="88"/>
        <v>0</v>
      </c>
      <c r="Q563" s="563">
        <f t="shared" si="89"/>
        <v>0</v>
      </c>
      <c r="R563" s="10"/>
      <c r="V563" s="49">
        <f t="shared" si="80"/>
        <v>0</v>
      </c>
    </row>
    <row r="564" spans="1:22" x14ac:dyDescent="0.2">
      <c r="A564" s="94">
        <f t="shared" si="81"/>
        <v>551</v>
      </c>
      <c r="B564" s="437">
        <f t="shared" ref="B564:B627" si="90">IF(ISBLANK(E564),0,VLOOKUP(TRIM(E564),AllVarieties,4,FALSE))</f>
        <v>0</v>
      </c>
      <c r="C564" s="438"/>
      <c r="D564" s="181"/>
      <c r="E564" s="181"/>
      <c r="F564" s="4"/>
      <c r="G564" s="60"/>
      <c r="H564" s="83"/>
      <c r="I564" s="10"/>
      <c r="J564" s="361"/>
      <c r="K564" s="49">
        <f t="shared" ref="K564:K627" si="91">IF(ISNA(+B564),1,0)</f>
        <v>0</v>
      </c>
      <c r="L564" s="508">
        <f t="shared" ref="L564:L627" si="92">IF(ISERR(+B564),1,0)</f>
        <v>0</v>
      </c>
      <c r="M564" s="509" t="str">
        <f t="shared" ref="M564:M627" si="93">IF(+J564=0," ", IF(+J564=1," ","ERROR"))</f>
        <v xml:space="preserve"> </v>
      </c>
      <c r="N564" s="355">
        <f t="shared" ref="N564:N627" si="94">IF(+J564=1,IF(G564&gt;0, +G564, 0),0)</f>
        <v>0</v>
      </c>
      <c r="O564" s="144">
        <f t="shared" ref="O564:O627" si="95">IF(VALUE(F564)&lt;1,0,IF(VALUE(F564)&gt;17,0,VLOOKUP(VALUE(B564),T10Value,VALUE(F564)+1,FALSE)))</f>
        <v>0</v>
      </c>
      <c r="P564" s="144">
        <f t="shared" ref="P564:P627" si="96">ROUND(+N564,1)*O564</f>
        <v>0</v>
      </c>
      <c r="Q564" s="563">
        <f t="shared" ref="Q564:Q627" si="97">+P564*PDArate</f>
        <v>0</v>
      </c>
      <c r="R564" s="10"/>
      <c r="V564" s="49">
        <f t="shared" si="80"/>
        <v>0</v>
      </c>
    </row>
    <row r="565" spans="1:22" x14ac:dyDescent="0.2">
      <c r="A565" s="94">
        <f t="shared" si="81"/>
        <v>552</v>
      </c>
      <c r="B565" s="437">
        <f t="shared" si="90"/>
        <v>0</v>
      </c>
      <c r="C565" s="438"/>
      <c r="D565" s="181"/>
      <c r="E565" s="181"/>
      <c r="F565" s="4"/>
      <c r="G565" s="60"/>
      <c r="H565" s="83"/>
      <c r="I565" s="10"/>
      <c r="J565" s="361"/>
      <c r="K565" s="49">
        <f t="shared" si="91"/>
        <v>0</v>
      </c>
      <c r="L565" s="508">
        <f t="shared" si="92"/>
        <v>0</v>
      </c>
      <c r="M565" s="509" t="str">
        <f t="shared" si="93"/>
        <v xml:space="preserve"> </v>
      </c>
      <c r="N565" s="355">
        <f t="shared" si="94"/>
        <v>0</v>
      </c>
      <c r="O565" s="144">
        <f t="shared" si="95"/>
        <v>0</v>
      </c>
      <c r="P565" s="144">
        <f t="shared" si="96"/>
        <v>0</v>
      </c>
      <c r="Q565" s="563">
        <f t="shared" si="97"/>
        <v>0</v>
      </c>
      <c r="R565" s="10"/>
      <c r="V565" s="49">
        <f t="shared" si="80"/>
        <v>0</v>
      </c>
    </row>
    <row r="566" spans="1:22" x14ac:dyDescent="0.2">
      <c r="A566" s="94">
        <f t="shared" si="81"/>
        <v>553</v>
      </c>
      <c r="B566" s="437">
        <f t="shared" si="90"/>
        <v>0</v>
      </c>
      <c r="C566" s="438"/>
      <c r="D566" s="181"/>
      <c r="E566" s="181"/>
      <c r="F566" s="4"/>
      <c r="G566" s="60"/>
      <c r="H566" s="83"/>
      <c r="I566" s="10"/>
      <c r="J566" s="361"/>
      <c r="K566" s="49">
        <f t="shared" si="91"/>
        <v>0</v>
      </c>
      <c r="L566" s="508">
        <f t="shared" si="92"/>
        <v>0</v>
      </c>
      <c r="M566" s="509" t="str">
        <f t="shared" si="93"/>
        <v xml:space="preserve"> </v>
      </c>
      <c r="N566" s="355">
        <f t="shared" si="94"/>
        <v>0</v>
      </c>
      <c r="O566" s="144">
        <f t="shared" si="95"/>
        <v>0</v>
      </c>
      <c r="P566" s="144">
        <f t="shared" si="96"/>
        <v>0</v>
      </c>
      <c r="Q566" s="563">
        <f t="shared" si="97"/>
        <v>0</v>
      </c>
      <c r="R566" s="10"/>
      <c r="V566" s="49">
        <f t="shared" si="80"/>
        <v>0</v>
      </c>
    </row>
    <row r="567" spans="1:22" x14ac:dyDescent="0.2">
      <c r="A567" s="94">
        <f t="shared" si="81"/>
        <v>554</v>
      </c>
      <c r="B567" s="437">
        <f t="shared" si="90"/>
        <v>0</v>
      </c>
      <c r="C567" s="438"/>
      <c r="D567" s="181"/>
      <c r="E567" s="181"/>
      <c r="F567" s="4"/>
      <c r="G567" s="60"/>
      <c r="H567" s="83"/>
      <c r="I567" s="10"/>
      <c r="J567" s="361"/>
      <c r="K567" s="49">
        <f t="shared" si="91"/>
        <v>0</v>
      </c>
      <c r="L567" s="508">
        <f t="shared" si="92"/>
        <v>0</v>
      </c>
      <c r="M567" s="509" t="str">
        <f t="shared" si="93"/>
        <v xml:space="preserve"> </v>
      </c>
      <c r="N567" s="355">
        <f t="shared" si="94"/>
        <v>0</v>
      </c>
      <c r="O567" s="144">
        <f t="shared" si="95"/>
        <v>0</v>
      </c>
      <c r="P567" s="144">
        <f t="shared" si="96"/>
        <v>0</v>
      </c>
      <c r="Q567" s="563">
        <f t="shared" si="97"/>
        <v>0</v>
      </c>
      <c r="R567" s="10"/>
      <c r="V567" s="49">
        <f t="shared" si="80"/>
        <v>0</v>
      </c>
    </row>
    <row r="568" spans="1:22" x14ac:dyDescent="0.2">
      <c r="A568" s="94">
        <f t="shared" si="81"/>
        <v>555</v>
      </c>
      <c r="B568" s="437">
        <f t="shared" si="90"/>
        <v>0</v>
      </c>
      <c r="C568" s="438"/>
      <c r="D568" s="181"/>
      <c r="E568" s="181"/>
      <c r="F568" s="4"/>
      <c r="G568" s="60"/>
      <c r="H568" s="83"/>
      <c r="I568" s="10"/>
      <c r="J568" s="361"/>
      <c r="K568" s="49">
        <f t="shared" si="91"/>
        <v>0</v>
      </c>
      <c r="L568" s="508">
        <f t="shared" si="92"/>
        <v>0</v>
      </c>
      <c r="M568" s="509" t="str">
        <f t="shared" si="93"/>
        <v xml:space="preserve"> </v>
      </c>
      <c r="N568" s="355">
        <f t="shared" si="94"/>
        <v>0</v>
      </c>
      <c r="O568" s="144">
        <f t="shared" si="95"/>
        <v>0</v>
      </c>
      <c r="P568" s="144">
        <f t="shared" si="96"/>
        <v>0</v>
      </c>
      <c r="Q568" s="563">
        <f t="shared" si="97"/>
        <v>0</v>
      </c>
      <c r="R568" s="10"/>
      <c r="V568" s="49">
        <f t="shared" si="80"/>
        <v>0</v>
      </c>
    </row>
    <row r="569" spans="1:22" x14ac:dyDescent="0.2">
      <c r="A569" s="94">
        <f t="shared" si="81"/>
        <v>556</v>
      </c>
      <c r="B569" s="437">
        <f t="shared" si="90"/>
        <v>0</v>
      </c>
      <c r="C569" s="438"/>
      <c r="D569" s="181"/>
      <c r="E569" s="181"/>
      <c r="F569" s="4"/>
      <c r="G569" s="60"/>
      <c r="H569" s="83"/>
      <c r="I569" s="10"/>
      <c r="J569" s="361"/>
      <c r="K569" s="49">
        <f t="shared" si="91"/>
        <v>0</v>
      </c>
      <c r="L569" s="508">
        <f t="shared" si="92"/>
        <v>0</v>
      </c>
      <c r="M569" s="509" t="str">
        <f t="shared" si="93"/>
        <v xml:space="preserve"> </v>
      </c>
      <c r="N569" s="355">
        <f t="shared" si="94"/>
        <v>0</v>
      </c>
      <c r="O569" s="144">
        <f t="shared" si="95"/>
        <v>0</v>
      </c>
      <c r="P569" s="144">
        <f t="shared" si="96"/>
        <v>0</v>
      </c>
      <c r="Q569" s="563">
        <f t="shared" si="97"/>
        <v>0</v>
      </c>
      <c r="R569" s="10"/>
      <c r="V569" s="49">
        <f t="shared" si="80"/>
        <v>0</v>
      </c>
    </row>
    <row r="570" spans="1:22" x14ac:dyDescent="0.2">
      <c r="A570" s="94">
        <f t="shared" si="81"/>
        <v>557</v>
      </c>
      <c r="B570" s="437">
        <f t="shared" si="90"/>
        <v>0</v>
      </c>
      <c r="C570" s="438"/>
      <c r="D570" s="181"/>
      <c r="E570" s="181"/>
      <c r="F570" s="4"/>
      <c r="G570" s="60"/>
      <c r="H570" s="83"/>
      <c r="I570" s="10"/>
      <c r="J570" s="361"/>
      <c r="K570" s="49">
        <f t="shared" si="91"/>
        <v>0</v>
      </c>
      <c r="L570" s="508">
        <f t="shared" si="92"/>
        <v>0</v>
      </c>
      <c r="M570" s="509" t="str">
        <f t="shared" si="93"/>
        <v xml:space="preserve"> </v>
      </c>
      <c r="N570" s="355">
        <f t="shared" si="94"/>
        <v>0</v>
      </c>
      <c r="O570" s="144">
        <f t="shared" si="95"/>
        <v>0</v>
      </c>
      <c r="P570" s="144">
        <f t="shared" si="96"/>
        <v>0</v>
      </c>
      <c r="Q570" s="563">
        <f t="shared" si="97"/>
        <v>0</v>
      </c>
      <c r="R570" s="10"/>
      <c r="V570" s="49">
        <f t="shared" si="80"/>
        <v>0</v>
      </c>
    </row>
    <row r="571" spans="1:22" x14ac:dyDescent="0.2">
      <c r="A571" s="94">
        <f t="shared" si="81"/>
        <v>558</v>
      </c>
      <c r="B571" s="437">
        <f t="shared" si="90"/>
        <v>0</v>
      </c>
      <c r="C571" s="438"/>
      <c r="D571" s="181"/>
      <c r="E571" s="181"/>
      <c r="F571" s="4"/>
      <c r="G571" s="60"/>
      <c r="H571" s="83"/>
      <c r="I571" s="10"/>
      <c r="J571" s="361"/>
      <c r="K571" s="49">
        <f t="shared" si="91"/>
        <v>0</v>
      </c>
      <c r="L571" s="508">
        <f t="shared" si="92"/>
        <v>0</v>
      </c>
      <c r="M571" s="509" t="str">
        <f t="shared" si="93"/>
        <v xml:space="preserve"> </v>
      </c>
      <c r="N571" s="355">
        <f t="shared" si="94"/>
        <v>0</v>
      </c>
      <c r="O571" s="144">
        <f t="shared" si="95"/>
        <v>0</v>
      </c>
      <c r="P571" s="144">
        <f t="shared" si="96"/>
        <v>0</v>
      </c>
      <c r="Q571" s="563">
        <f t="shared" si="97"/>
        <v>0</v>
      </c>
      <c r="R571" s="10"/>
      <c r="V571" s="49">
        <f t="shared" si="80"/>
        <v>0</v>
      </c>
    </row>
    <row r="572" spans="1:22" x14ac:dyDescent="0.2">
      <c r="A572" s="94">
        <f t="shared" si="81"/>
        <v>559</v>
      </c>
      <c r="B572" s="437">
        <f t="shared" si="90"/>
        <v>0</v>
      </c>
      <c r="C572" s="438"/>
      <c r="D572" s="181"/>
      <c r="E572" s="181"/>
      <c r="F572" s="4"/>
      <c r="G572" s="60"/>
      <c r="H572" s="83"/>
      <c r="I572" s="10"/>
      <c r="J572" s="361"/>
      <c r="K572" s="49">
        <f t="shared" si="91"/>
        <v>0</v>
      </c>
      <c r="L572" s="508">
        <f t="shared" si="92"/>
        <v>0</v>
      </c>
      <c r="M572" s="509" t="str">
        <f t="shared" si="93"/>
        <v xml:space="preserve"> </v>
      </c>
      <c r="N572" s="355">
        <f t="shared" si="94"/>
        <v>0</v>
      </c>
      <c r="O572" s="144">
        <f t="shared" si="95"/>
        <v>0</v>
      </c>
      <c r="P572" s="144">
        <f t="shared" si="96"/>
        <v>0</v>
      </c>
      <c r="Q572" s="563">
        <f t="shared" si="97"/>
        <v>0</v>
      </c>
      <c r="R572" s="10"/>
      <c r="V572" s="49">
        <f t="shared" si="80"/>
        <v>0</v>
      </c>
    </row>
    <row r="573" spans="1:22" x14ac:dyDescent="0.2">
      <c r="A573" s="94">
        <f t="shared" si="81"/>
        <v>560</v>
      </c>
      <c r="B573" s="437">
        <f t="shared" si="90"/>
        <v>0</v>
      </c>
      <c r="C573" s="438"/>
      <c r="D573" s="181"/>
      <c r="E573" s="181"/>
      <c r="F573" s="4"/>
      <c r="G573" s="60"/>
      <c r="H573" s="83"/>
      <c r="I573" s="10"/>
      <c r="J573" s="361"/>
      <c r="K573" s="49">
        <f t="shared" si="91"/>
        <v>0</v>
      </c>
      <c r="L573" s="508">
        <f t="shared" si="92"/>
        <v>0</v>
      </c>
      <c r="M573" s="509" t="str">
        <f t="shared" si="93"/>
        <v xml:space="preserve"> </v>
      </c>
      <c r="N573" s="355">
        <f t="shared" si="94"/>
        <v>0</v>
      </c>
      <c r="O573" s="144">
        <f t="shared" si="95"/>
        <v>0</v>
      </c>
      <c r="P573" s="144">
        <f t="shared" si="96"/>
        <v>0</v>
      </c>
      <c r="Q573" s="563">
        <f t="shared" si="97"/>
        <v>0</v>
      </c>
      <c r="R573" s="10"/>
      <c r="V573" s="49">
        <f t="shared" si="80"/>
        <v>0</v>
      </c>
    </row>
    <row r="574" spans="1:22" x14ac:dyDescent="0.2">
      <c r="A574" s="94">
        <f t="shared" si="81"/>
        <v>561</v>
      </c>
      <c r="B574" s="437">
        <f t="shared" si="90"/>
        <v>0</v>
      </c>
      <c r="C574" s="438"/>
      <c r="D574" s="181"/>
      <c r="E574" s="181"/>
      <c r="F574" s="4"/>
      <c r="G574" s="60"/>
      <c r="H574" s="83"/>
      <c r="I574" s="10"/>
      <c r="J574" s="361"/>
      <c r="K574" s="49">
        <f t="shared" si="91"/>
        <v>0</v>
      </c>
      <c r="L574" s="508">
        <f t="shared" si="92"/>
        <v>0</v>
      </c>
      <c r="M574" s="509" t="str">
        <f t="shared" si="93"/>
        <v xml:space="preserve"> </v>
      </c>
      <c r="N574" s="355">
        <f t="shared" si="94"/>
        <v>0</v>
      </c>
      <c r="O574" s="144">
        <f t="shared" si="95"/>
        <v>0</v>
      </c>
      <c r="P574" s="144">
        <f t="shared" si="96"/>
        <v>0</v>
      </c>
      <c r="Q574" s="563">
        <f t="shared" si="97"/>
        <v>0</v>
      </c>
      <c r="R574" s="10"/>
      <c r="V574" s="49">
        <f t="shared" si="80"/>
        <v>0</v>
      </c>
    </row>
    <row r="575" spans="1:22" x14ac:dyDescent="0.2">
      <c r="A575" s="94">
        <f t="shared" si="81"/>
        <v>562</v>
      </c>
      <c r="B575" s="437">
        <f t="shared" si="90"/>
        <v>0</v>
      </c>
      <c r="C575" s="438"/>
      <c r="D575" s="181"/>
      <c r="E575" s="181"/>
      <c r="F575" s="4"/>
      <c r="G575" s="60"/>
      <c r="H575" s="83"/>
      <c r="I575" s="10"/>
      <c r="J575" s="361"/>
      <c r="K575" s="49">
        <f t="shared" si="91"/>
        <v>0</v>
      </c>
      <c r="L575" s="508">
        <f t="shared" si="92"/>
        <v>0</v>
      </c>
      <c r="M575" s="509" t="str">
        <f t="shared" si="93"/>
        <v xml:space="preserve"> </v>
      </c>
      <c r="N575" s="355">
        <f t="shared" si="94"/>
        <v>0</v>
      </c>
      <c r="O575" s="144">
        <f t="shared" si="95"/>
        <v>0</v>
      </c>
      <c r="P575" s="144">
        <f t="shared" si="96"/>
        <v>0</v>
      </c>
      <c r="Q575" s="563">
        <f t="shared" si="97"/>
        <v>0</v>
      </c>
      <c r="R575" s="10"/>
      <c r="V575" s="49">
        <f t="shared" si="80"/>
        <v>0</v>
      </c>
    </row>
    <row r="576" spans="1:22" x14ac:dyDescent="0.2">
      <c r="A576" s="94">
        <f t="shared" si="81"/>
        <v>563</v>
      </c>
      <c r="B576" s="437">
        <f t="shared" si="90"/>
        <v>0</v>
      </c>
      <c r="C576" s="438"/>
      <c r="D576" s="181"/>
      <c r="E576" s="181"/>
      <c r="F576" s="4"/>
      <c r="G576" s="60"/>
      <c r="H576" s="83"/>
      <c r="I576" s="10"/>
      <c r="J576" s="361"/>
      <c r="K576" s="49">
        <f t="shared" si="91"/>
        <v>0</v>
      </c>
      <c r="L576" s="508">
        <f t="shared" si="92"/>
        <v>0</v>
      </c>
      <c r="M576" s="509" t="str">
        <f t="shared" si="93"/>
        <v xml:space="preserve"> </v>
      </c>
      <c r="N576" s="355">
        <f t="shared" si="94"/>
        <v>0</v>
      </c>
      <c r="O576" s="144">
        <f t="shared" si="95"/>
        <v>0</v>
      </c>
      <c r="P576" s="144">
        <f t="shared" si="96"/>
        <v>0</v>
      </c>
      <c r="Q576" s="563">
        <f t="shared" si="97"/>
        <v>0</v>
      </c>
      <c r="R576" s="10"/>
      <c r="V576" s="49">
        <f t="shared" si="80"/>
        <v>0</v>
      </c>
    </row>
    <row r="577" spans="1:22" x14ac:dyDescent="0.2">
      <c r="A577" s="94">
        <f t="shared" si="81"/>
        <v>564</v>
      </c>
      <c r="B577" s="437">
        <f t="shared" si="90"/>
        <v>0</v>
      </c>
      <c r="C577" s="438"/>
      <c r="D577" s="181"/>
      <c r="E577" s="181"/>
      <c r="F577" s="4"/>
      <c r="G577" s="60"/>
      <c r="H577" s="83"/>
      <c r="I577" s="10"/>
      <c r="J577" s="361"/>
      <c r="K577" s="49">
        <f t="shared" si="91"/>
        <v>0</v>
      </c>
      <c r="L577" s="508">
        <f t="shared" si="92"/>
        <v>0</v>
      </c>
      <c r="M577" s="509" t="str">
        <f t="shared" si="93"/>
        <v xml:space="preserve"> </v>
      </c>
      <c r="N577" s="355">
        <f t="shared" si="94"/>
        <v>0</v>
      </c>
      <c r="O577" s="144">
        <f t="shared" si="95"/>
        <v>0</v>
      </c>
      <c r="P577" s="144">
        <f t="shared" si="96"/>
        <v>0</v>
      </c>
      <c r="Q577" s="563">
        <f t="shared" si="97"/>
        <v>0</v>
      </c>
      <c r="R577" s="10"/>
      <c r="V577" s="49">
        <f t="shared" si="80"/>
        <v>0</v>
      </c>
    </row>
    <row r="578" spans="1:22" x14ac:dyDescent="0.2">
      <c r="A578" s="94">
        <f t="shared" si="81"/>
        <v>565</v>
      </c>
      <c r="B578" s="437">
        <f t="shared" si="90"/>
        <v>0</v>
      </c>
      <c r="C578" s="438"/>
      <c r="D578" s="181"/>
      <c r="E578" s="181"/>
      <c r="F578" s="4"/>
      <c r="G578" s="60"/>
      <c r="H578" s="83"/>
      <c r="I578" s="10"/>
      <c r="J578" s="361"/>
      <c r="K578" s="49">
        <f t="shared" si="91"/>
        <v>0</v>
      </c>
      <c r="L578" s="508">
        <f t="shared" si="92"/>
        <v>0</v>
      </c>
      <c r="M578" s="509" t="str">
        <f t="shared" si="93"/>
        <v xml:space="preserve"> </v>
      </c>
      <c r="N578" s="355">
        <f t="shared" si="94"/>
        <v>0</v>
      </c>
      <c r="O578" s="144">
        <f t="shared" si="95"/>
        <v>0</v>
      </c>
      <c r="P578" s="144">
        <f t="shared" si="96"/>
        <v>0</v>
      </c>
      <c r="Q578" s="563">
        <f t="shared" si="97"/>
        <v>0</v>
      </c>
      <c r="R578" s="10"/>
      <c r="V578" s="49">
        <f t="shared" si="80"/>
        <v>0</v>
      </c>
    </row>
    <row r="579" spans="1:22" x14ac:dyDescent="0.2">
      <c r="A579" s="94">
        <f t="shared" si="81"/>
        <v>566</v>
      </c>
      <c r="B579" s="437">
        <f t="shared" si="90"/>
        <v>0</v>
      </c>
      <c r="C579" s="438"/>
      <c r="D579" s="181"/>
      <c r="E579" s="181"/>
      <c r="F579" s="4"/>
      <c r="G579" s="60"/>
      <c r="H579" s="83"/>
      <c r="I579" s="10"/>
      <c r="J579" s="361"/>
      <c r="K579" s="49">
        <f t="shared" si="91"/>
        <v>0</v>
      </c>
      <c r="L579" s="508">
        <f t="shared" si="92"/>
        <v>0</v>
      </c>
      <c r="M579" s="509" t="str">
        <f t="shared" si="93"/>
        <v xml:space="preserve"> </v>
      </c>
      <c r="N579" s="355">
        <f t="shared" si="94"/>
        <v>0</v>
      </c>
      <c r="O579" s="144">
        <f t="shared" si="95"/>
        <v>0</v>
      </c>
      <c r="P579" s="144">
        <f t="shared" si="96"/>
        <v>0</v>
      </c>
      <c r="Q579" s="563">
        <f t="shared" si="97"/>
        <v>0</v>
      </c>
      <c r="R579" s="10"/>
      <c r="V579" s="49">
        <f t="shared" si="80"/>
        <v>0</v>
      </c>
    </row>
    <row r="580" spans="1:22" x14ac:dyDescent="0.2">
      <c r="A580" s="94">
        <f t="shared" si="81"/>
        <v>567</v>
      </c>
      <c r="B580" s="437">
        <f t="shared" si="90"/>
        <v>0</v>
      </c>
      <c r="C580" s="438"/>
      <c r="D580" s="181"/>
      <c r="E580" s="181"/>
      <c r="F580" s="4"/>
      <c r="G580" s="60"/>
      <c r="H580" s="83"/>
      <c r="I580" s="10"/>
      <c r="J580" s="361"/>
      <c r="K580" s="49">
        <f t="shared" si="91"/>
        <v>0</v>
      </c>
      <c r="L580" s="508">
        <f t="shared" si="92"/>
        <v>0</v>
      </c>
      <c r="M580" s="509" t="str">
        <f t="shared" si="93"/>
        <v xml:space="preserve"> </v>
      </c>
      <c r="N580" s="355">
        <f t="shared" si="94"/>
        <v>0</v>
      </c>
      <c r="O580" s="144">
        <f t="shared" si="95"/>
        <v>0</v>
      </c>
      <c r="P580" s="144">
        <f t="shared" si="96"/>
        <v>0</v>
      </c>
      <c r="Q580" s="563">
        <f t="shared" si="97"/>
        <v>0</v>
      </c>
      <c r="R580" s="10"/>
      <c r="V580" s="49">
        <f t="shared" si="80"/>
        <v>0</v>
      </c>
    </row>
    <row r="581" spans="1:22" x14ac:dyDescent="0.2">
      <c r="A581" s="94">
        <f t="shared" si="81"/>
        <v>568</v>
      </c>
      <c r="B581" s="437">
        <f t="shared" si="90"/>
        <v>0</v>
      </c>
      <c r="C581" s="438"/>
      <c r="D581" s="181"/>
      <c r="E581" s="181"/>
      <c r="F581" s="4"/>
      <c r="G581" s="60"/>
      <c r="H581" s="83"/>
      <c r="I581" s="10"/>
      <c r="J581" s="361"/>
      <c r="K581" s="49">
        <f t="shared" si="91"/>
        <v>0</v>
      </c>
      <c r="L581" s="508">
        <f t="shared" si="92"/>
        <v>0</v>
      </c>
      <c r="M581" s="509" t="str">
        <f t="shared" si="93"/>
        <v xml:space="preserve"> </v>
      </c>
      <c r="N581" s="355">
        <f t="shared" si="94"/>
        <v>0</v>
      </c>
      <c r="O581" s="144">
        <f t="shared" si="95"/>
        <v>0</v>
      </c>
      <c r="P581" s="144">
        <f t="shared" si="96"/>
        <v>0</v>
      </c>
      <c r="Q581" s="563">
        <f t="shared" si="97"/>
        <v>0</v>
      </c>
      <c r="R581" s="10"/>
      <c r="V581" s="49">
        <f t="shared" si="80"/>
        <v>0</v>
      </c>
    </row>
    <row r="582" spans="1:22" x14ac:dyDescent="0.2">
      <c r="A582" s="94">
        <f t="shared" si="81"/>
        <v>569</v>
      </c>
      <c r="B582" s="437">
        <f t="shared" si="90"/>
        <v>0</v>
      </c>
      <c r="C582" s="438"/>
      <c r="D582" s="181"/>
      <c r="E582" s="181"/>
      <c r="F582" s="4"/>
      <c r="G582" s="60"/>
      <c r="H582" s="83"/>
      <c r="I582" s="10"/>
      <c r="J582" s="361"/>
      <c r="K582" s="49">
        <f t="shared" si="91"/>
        <v>0</v>
      </c>
      <c r="L582" s="508">
        <f t="shared" si="92"/>
        <v>0</v>
      </c>
      <c r="M582" s="509" t="str">
        <f t="shared" si="93"/>
        <v xml:space="preserve"> </v>
      </c>
      <c r="N582" s="355">
        <f t="shared" si="94"/>
        <v>0</v>
      </c>
      <c r="O582" s="144">
        <f t="shared" si="95"/>
        <v>0</v>
      </c>
      <c r="P582" s="144">
        <f t="shared" si="96"/>
        <v>0</v>
      </c>
      <c r="Q582" s="563">
        <f t="shared" si="97"/>
        <v>0</v>
      </c>
      <c r="R582" s="10"/>
      <c r="V582" s="49">
        <f t="shared" si="80"/>
        <v>0</v>
      </c>
    </row>
    <row r="583" spans="1:22" x14ac:dyDescent="0.2">
      <c r="A583" s="94">
        <f t="shared" si="81"/>
        <v>570</v>
      </c>
      <c r="B583" s="437">
        <f t="shared" si="90"/>
        <v>0</v>
      </c>
      <c r="C583" s="438"/>
      <c r="D583" s="181"/>
      <c r="E583" s="181"/>
      <c r="F583" s="4"/>
      <c r="G583" s="60"/>
      <c r="H583" s="83"/>
      <c r="I583" s="10"/>
      <c r="J583" s="361"/>
      <c r="K583" s="49">
        <f t="shared" si="91"/>
        <v>0</v>
      </c>
      <c r="L583" s="508">
        <f t="shared" si="92"/>
        <v>0</v>
      </c>
      <c r="M583" s="509" t="str">
        <f t="shared" si="93"/>
        <v xml:space="preserve"> </v>
      </c>
      <c r="N583" s="355">
        <f t="shared" si="94"/>
        <v>0</v>
      </c>
      <c r="O583" s="144">
        <f t="shared" si="95"/>
        <v>0</v>
      </c>
      <c r="P583" s="144">
        <f t="shared" si="96"/>
        <v>0</v>
      </c>
      <c r="Q583" s="563">
        <f t="shared" si="97"/>
        <v>0</v>
      </c>
      <c r="R583" s="10"/>
      <c r="V583" s="49">
        <f t="shared" si="80"/>
        <v>0</v>
      </c>
    </row>
    <row r="584" spans="1:22" x14ac:dyDescent="0.2">
      <c r="A584" s="94">
        <f t="shared" si="81"/>
        <v>571</v>
      </c>
      <c r="B584" s="437">
        <f t="shared" si="90"/>
        <v>0</v>
      </c>
      <c r="C584" s="438"/>
      <c r="D584" s="181"/>
      <c r="E584" s="181"/>
      <c r="F584" s="4"/>
      <c r="G584" s="60"/>
      <c r="H584" s="83"/>
      <c r="I584" s="10"/>
      <c r="J584" s="361"/>
      <c r="K584" s="49">
        <f t="shared" si="91"/>
        <v>0</v>
      </c>
      <c r="L584" s="508">
        <f t="shared" si="92"/>
        <v>0</v>
      </c>
      <c r="M584" s="509" t="str">
        <f t="shared" si="93"/>
        <v xml:space="preserve"> </v>
      </c>
      <c r="N584" s="355">
        <f t="shared" si="94"/>
        <v>0</v>
      </c>
      <c r="O584" s="144">
        <f t="shared" si="95"/>
        <v>0</v>
      </c>
      <c r="P584" s="144">
        <f t="shared" si="96"/>
        <v>0</v>
      </c>
      <c r="Q584" s="563">
        <f t="shared" si="97"/>
        <v>0</v>
      </c>
      <c r="R584" s="10"/>
      <c r="V584" s="49">
        <f t="shared" si="80"/>
        <v>0</v>
      </c>
    </row>
    <row r="585" spans="1:22" x14ac:dyDescent="0.2">
      <c r="A585" s="94">
        <f t="shared" si="81"/>
        <v>572</v>
      </c>
      <c r="B585" s="437">
        <f t="shared" si="90"/>
        <v>0</v>
      </c>
      <c r="C585" s="438"/>
      <c r="D585" s="181"/>
      <c r="E585" s="181"/>
      <c r="F585" s="4"/>
      <c r="G585" s="60"/>
      <c r="H585" s="83"/>
      <c r="I585" s="10"/>
      <c r="J585" s="361"/>
      <c r="K585" s="49">
        <f t="shared" si="91"/>
        <v>0</v>
      </c>
      <c r="L585" s="508">
        <f t="shared" si="92"/>
        <v>0</v>
      </c>
      <c r="M585" s="509" t="str">
        <f t="shared" si="93"/>
        <v xml:space="preserve"> </v>
      </c>
      <c r="N585" s="355">
        <f t="shared" si="94"/>
        <v>0</v>
      </c>
      <c r="O585" s="144">
        <f t="shared" si="95"/>
        <v>0</v>
      </c>
      <c r="P585" s="144">
        <f t="shared" si="96"/>
        <v>0</v>
      </c>
      <c r="Q585" s="563">
        <f t="shared" si="97"/>
        <v>0</v>
      </c>
      <c r="R585" s="10"/>
      <c r="V585" s="49">
        <f t="shared" si="80"/>
        <v>0</v>
      </c>
    </row>
    <row r="586" spans="1:22" x14ac:dyDescent="0.2">
      <c r="A586" s="94">
        <f t="shared" si="81"/>
        <v>573</v>
      </c>
      <c r="B586" s="437">
        <f t="shared" si="90"/>
        <v>0</v>
      </c>
      <c r="C586" s="438"/>
      <c r="D586" s="181"/>
      <c r="E586" s="181"/>
      <c r="F586" s="4"/>
      <c r="G586" s="60"/>
      <c r="H586" s="83"/>
      <c r="I586" s="10"/>
      <c r="J586" s="361"/>
      <c r="K586" s="49">
        <f t="shared" si="91"/>
        <v>0</v>
      </c>
      <c r="L586" s="508">
        <f t="shared" si="92"/>
        <v>0</v>
      </c>
      <c r="M586" s="509" t="str">
        <f t="shared" si="93"/>
        <v xml:space="preserve"> </v>
      </c>
      <c r="N586" s="355">
        <f t="shared" si="94"/>
        <v>0</v>
      </c>
      <c r="O586" s="144">
        <f t="shared" si="95"/>
        <v>0</v>
      </c>
      <c r="P586" s="144">
        <f t="shared" si="96"/>
        <v>0</v>
      </c>
      <c r="Q586" s="563">
        <f t="shared" si="97"/>
        <v>0</v>
      </c>
      <c r="R586" s="10"/>
      <c r="V586" s="49">
        <f t="shared" si="80"/>
        <v>0</v>
      </c>
    </row>
    <row r="587" spans="1:22" x14ac:dyDescent="0.2">
      <c r="A587" s="94">
        <f t="shared" si="81"/>
        <v>574</v>
      </c>
      <c r="B587" s="437">
        <f t="shared" si="90"/>
        <v>0</v>
      </c>
      <c r="C587" s="438"/>
      <c r="D587" s="181"/>
      <c r="E587" s="181"/>
      <c r="F587" s="4"/>
      <c r="G587" s="60"/>
      <c r="H587" s="83"/>
      <c r="I587" s="10"/>
      <c r="J587" s="361"/>
      <c r="K587" s="49">
        <f t="shared" si="91"/>
        <v>0</v>
      </c>
      <c r="L587" s="508">
        <f t="shared" si="92"/>
        <v>0</v>
      </c>
      <c r="M587" s="509" t="str">
        <f t="shared" si="93"/>
        <v xml:space="preserve"> </v>
      </c>
      <c r="N587" s="355">
        <f t="shared" si="94"/>
        <v>0</v>
      </c>
      <c r="O587" s="144">
        <f t="shared" si="95"/>
        <v>0</v>
      </c>
      <c r="P587" s="144">
        <f t="shared" si="96"/>
        <v>0</v>
      </c>
      <c r="Q587" s="563">
        <f t="shared" si="97"/>
        <v>0</v>
      </c>
      <c r="R587" s="10"/>
      <c r="V587" s="49">
        <f t="shared" si="80"/>
        <v>0</v>
      </c>
    </row>
    <row r="588" spans="1:22" x14ac:dyDescent="0.2">
      <c r="A588" s="94">
        <f t="shared" si="81"/>
        <v>575</v>
      </c>
      <c r="B588" s="437">
        <f t="shared" si="90"/>
        <v>0</v>
      </c>
      <c r="C588" s="438"/>
      <c r="D588" s="181"/>
      <c r="E588" s="181"/>
      <c r="F588" s="4"/>
      <c r="G588" s="60"/>
      <c r="H588" s="83"/>
      <c r="I588" s="10"/>
      <c r="J588" s="361"/>
      <c r="K588" s="49">
        <f t="shared" si="91"/>
        <v>0</v>
      </c>
      <c r="L588" s="508">
        <f t="shared" si="92"/>
        <v>0</v>
      </c>
      <c r="M588" s="509" t="str">
        <f t="shared" si="93"/>
        <v xml:space="preserve"> </v>
      </c>
      <c r="N588" s="355">
        <f t="shared" si="94"/>
        <v>0</v>
      </c>
      <c r="O588" s="144">
        <f t="shared" si="95"/>
        <v>0</v>
      </c>
      <c r="P588" s="144">
        <f t="shared" si="96"/>
        <v>0</v>
      </c>
      <c r="Q588" s="563">
        <f t="shared" si="97"/>
        <v>0</v>
      </c>
      <c r="R588" s="10"/>
      <c r="V588" s="49">
        <f t="shared" si="80"/>
        <v>0</v>
      </c>
    </row>
    <row r="589" spans="1:22" x14ac:dyDescent="0.2">
      <c r="A589" s="94">
        <f t="shared" si="81"/>
        <v>576</v>
      </c>
      <c r="B589" s="437">
        <f t="shared" si="90"/>
        <v>0</v>
      </c>
      <c r="C589" s="438"/>
      <c r="D589" s="181"/>
      <c r="E589" s="181"/>
      <c r="F589" s="4"/>
      <c r="G589" s="60"/>
      <c r="H589" s="83"/>
      <c r="I589" s="10"/>
      <c r="J589" s="361"/>
      <c r="K589" s="49">
        <f t="shared" si="91"/>
        <v>0</v>
      </c>
      <c r="L589" s="508">
        <f t="shared" si="92"/>
        <v>0</v>
      </c>
      <c r="M589" s="509" t="str">
        <f t="shared" si="93"/>
        <v xml:space="preserve"> </v>
      </c>
      <c r="N589" s="355">
        <f t="shared" si="94"/>
        <v>0</v>
      </c>
      <c r="O589" s="144">
        <f t="shared" si="95"/>
        <v>0</v>
      </c>
      <c r="P589" s="144">
        <f t="shared" si="96"/>
        <v>0</v>
      </c>
      <c r="Q589" s="563">
        <f t="shared" si="97"/>
        <v>0</v>
      </c>
      <c r="R589" s="10"/>
      <c r="V589" s="49">
        <f t="shared" si="80"/>
        <v>0</v>
      </c>
    </row>
    <row r="590" spans="1:22" x14ac:dyDescent="0.2">
      <c r="A590" s="94">
        <f t="shared" si="81"/>
        <v>577</v>
      </c>
      <c r="B590" s="437">
        <f t="shared" si="90"/>
        <v>0</v>
      </c>
      <c r="C590" s="438"/>
      <c r="D590" s="181"/>
      <c r="E590" s="181"/>
      <c r="F590" s="4"/>
      <c r="G590" s="60"/>
      <c r="H590" s="83"/>
      <c r="I590" s="10"/>
      <c r="J590" s="361"/>
      <c r="K590" s="49">
        <f t="shared" si="91"/>
        <v>0</v>
      </c>
      <c r="L590" s="508">
        <f t="shared" si="92"/>
        <v>0</v>
      </c>
      <c r="M590" s="509" t="str">
        <f t="shared" si="93"/>
        <v xml:space="preserve"> </v>
      </c>
      <c r="N590" s="355">
        <f t="shared" si="94"/>
        <v>0</v>
      </c>
      <c r="O590" s="144">
        <f t="shared" si="95"/>
        <v>0</v>
      </c>
      <c r="P590" s="144">
        <f t="shared" si="96"/>
        <v>0</v>
      </c>
      <c r="Q590" s="563">
        <f t="shared" si="97"/>
        <v>0</v>
      </c>
      <c r="R590" s="10"/>
      <c r="V590" s="49">
        <f t="shared" si="80"/>
        <v>0</v>
      </c>
    </row>
    <row r="591" spans="1:22" x14ac:dyDescent="0.2">
      <c r="A591" s="94">
        <f t="shared" si="81"/>
        <v>578</v>
      </c>
      <c r="B591" s="437">
        <f t="shared" si="90"/>
        <v>0</v>
      </c>
      <c r="C591" s="438"/>
      <c r="D591" s="181"/>
      <c r="E591" s="181"/>
      <c r="F591" s="4"/>
      <c r="G591" s="60"/>
      <c r="H591" s="83"/>
      <c r="I591" s="10"/>
      <c r="J591" s="361"/>
      <c r="K591" s="49">
        <f t="shared" si="91"/>
        <v>0</v>
      </c>
      <c r="L591" s="508">
        <f t="shared" si="92"/>
        <v>0</v>
      </c>
      <c r="M591" s="509" t="str">
        <f t="shared" si="93"/>
        <v xml:space="preserve"> </v>
      </c>
      <c r="N591" s="355">
        <f t="shared" si="94"/>
        <v>0</v>
      </c>
      <c r="O591" s="144">
        <f t="shared" si="95"/>
        <v>0</v>
      </c>
      <c r="P591" s="144">
        <f t="shared" si="96"/>
        <v>0</v>
      </c>
      <c r="Q591" s="563">
        <f t="shared" si="97"/>
        <v>0</v>
      </c>
      <c r="R591" s="10"/>
      <c r="V591" s="49">
        <f t="shared" si="80"/>
        <v>0</v>
      </c>
    </row>
    <row r="592" spans="1:22" x14ac:dyDescent="0.2">
      <c r="A592" s="94">
        <f t="shared" si="81"/>
        <v>579</v>
      </c>
      <c r="B592" s="437">
        <f t="shared" si="90"/>
        <v>0</v>
      </c>
      <c r="C592" s="438"/>
      <c r="D592" s="181"/>
      <c r="E592" s="181"/>
      <c r="F592" s="4"/>
      <c r="G592" s="60"/>
      <c r="H592" s="83"/>
      <c r="I592" s="10"/>
      <c r="J592" s="361"/>
      <c r="K592" s="49">
        <f t="shared" si="91"/>
        <v>0</v>
      </c>
      <c r="L592" s="508">
        <f t="shared" si="92"/>
        <v>0</v>
      </c>
      <c r="M592" s="509" t="str">
        <f t="shared" si="93"/>
        <v xml:space="preserve"> </v>
      </c>
      <c r="N592" s="355">
        <f t="shared" si="94"/>
        <v>0</v>
      </c>
      <c r="O592" s="144">
        <f t="shared" si="95"/>
        <v>0</v>
      </c>
      <c r="P592" s="144">
        <f t="shared" si="96"/>
        <v>0</v>
      </c>
      <c r="Q592" s="563">
        <f t="shared" si="97"/>
        <v>0</v>
      </c>
      <c r="R592" s="10"/>
      <c r="V592" s="49">
        <f t="shared" si="80"/>
        <v>0</v>
      </c>
    </row>
    <row r="593" spans="1:22" x14ac:dyDescent="0.2">
      <c r="A593" s="94">
        <f t="shared" si="81"/>
        <v>580</v>
      </c>
      <c r="B593" s="437">
        <f t="shared" si="90"/>
        <v>0</v>
      </c>
      <c r="C593" s="438"/>
      <c r="D593" s="181"/>
      <c r="E593" s="181"/>
      <c r="F593" s="4"/>
      <c r="G593" s="60"/>
      <c r="H593" s="83"/>
      <c r="I593" s="10"/>
      <c r="J593" s="361"/>
      <c r="K593" s="49">
        <f t="shared" si="91"/>
        <v>0</v>
      </c>
      <c r="L593" s="508">
        <f t="shared" si="92"/>
        <v>0</v>
      </c>
      <c r="M593" s="509" t="str">
        <f t="shared" si="93"/>
        <v xml:space="preserve"> </v>
      </c>
      <c r="N593" s="355">
        <f t="shared" si="94"/>
        <v>0</v>
      </c>
      <c r="O593" s="144">
        <f t="shared" si="95"/>
        <v>0</v>
      </c>
      <c r="P593" s="144">
        <f t="shared" si="96"/>
        <v>0</v>
      </c>
      <c r="Q593" s="563">
        <f t="shared" si="97"/>
        <v>0</v>
      </c>
      <c r="R593" s="10"/>
      <c r="V593" s="49">
        <f t="shared" si="80"/>
        <v>0</v>
      </c>
    </row>
    <row r="594" spans="1:22" x14ac:dyDescent="0.2">
      <c r="A594" s="94">
        <f t="shared" si="81"/>
        <v>581</v>
      </c>
      <c r="B594" s="437">
        <f t="shared" si="90"/>
        <v>0</v>
      </c>
      <c r="C594" s="438"/>
      <c r="D594" s="181"/>
      <c r="E594" s="181"/>
      <c r="F594" s="4"/>
      <c r="G594" s="60"/>
      <c r="H594" s="83"/>
      <c r="I594" s="10"/>
      <c r="J594" s="361"/>
      <c r="K594" s="49">
        <f t="shared" si="91"/>
        <v>0</v>
      </c>
      <c r="L594" s="508">
        <f t="shared" si="92"/>
        <v>0</v>
      </c>
      <c r="M594" s="509" t="str">
        <f t="shared" si="93"/>
        <v xml:space="preserve"> </v>
      </c>
      <c r="N594" s="355">
        <f t="shared" si="94"/>
        <v>0</v>
      </c>
      <c r="O594" s="144">
        <f t="shared" si="95"/>
        <v>0</v>
      </c>
      <c r="P594" s="144">
        <f t="shared" si="96"/>
        <v>0</v>
      </c>
      <c r="Q594" s="563">
        <f t="shared" si="97"/>
        <v>0</v>
      </c>
      <c r="R594" s="10"/>
      <c r="V594" s="49">
        <f t="shared" si="80"/>
        <v>0</v>
      </c>
    </row>
    <row r="595" spans="1:22" x14ac:dyDescent="0.2">
      <c r="A595" s="94">
        <f t="shared" si="81"/>
        <v>582</v>
      </c>
      <c r="B595" s="437">
        <f t="shared" si="90"/>
        <v>0</v>
      </c>
      <c r="C595" s="438"/>
      <c r="D595" s="181"/>
      <c r="E595" s="181"/>
      <c r="F595" s="4"/>
      <c r="G595" s="60"/>
      <c r="H595" s="83"/>
      <c r="I595" s="10"/>
      <c r="J595" s="361"/>
      <c r="K595" s="49">
        <f t="shared" si="91"/>
        <v>0</v>
      </c>
      <c r="L595" s="508">
        <f t="shared" si="92"/>
        <v>0</v>
      </c>
      <c r="M595" s="509" t="str">
        <f t="shared" si="93"/>
        <v xml:space="preserve"> </v>
      </c>
      <c r="N595" s="355">
        <f t="shared" si="94"/>
        <v>0</v>
      </c>
      <c r="O595" s="144">
        <f t="shared" si="95"/>
        <v>0</v>
      </c>
      <c r="P595" s="144">
        <f t="shared" si="96"/>
        <v>0</v>
      </c>
      <c r="Q595" s="563">
        <f t="shared" si="97"/>
        <v>0</v>
      </c>
      <c r="R595" s="10"/>
      <c r="V595" s="49">
        <f t="shared" si="80"/>
        <v>0</v>
      </c>
    </row>
    <row r="596" spans="1:22" x14ac:dyDescent="0.2">
      <c r="A596" s="94">
        <f t="shared" si="81"/>
        <v>583</v>
      </c>
      <c r="B596" s="437">
        <f t="shared" si="90"/>
        <v>0</v>
      </c>
      <c r="C596" s="438"/>
      <c r="D596" s="181"/>
      <c r="E596" s="181"/>
      <c r="F596" s="4"/>
      <c r="G596" s="60"/>
      <c r="H596" s="83"/>
      <c r="I596" s="10"/>
      <c r="J596" s="361"/>
      <c r="K596" s="49">
        <f t="shared" si="91"/>
        <v>0</v>
      </c>
      <c r="L596" s="508">
        <f t="shared" si="92"/>
        <v>0</v>
      </c>
      <c r="M596" s="509" t="str">
        <f t="shared" si="93"/>
        <v xml:space="preserve"> </v>
      </c>
      <c r="N596" s="355">
        <f t="shared" si="94"/>
        <v>0</v>
      </c>
      <c r="O596" s="144">
        <f t="shared" si="95"/>
        <v>0</v>
      </c>
      <c r="P596" s="144">
        <f t="shared" si="96"/>
        <v>0</v>
      </c>
      <c r="Q596" s="563">
        <f t="shared" si="97"/>
        <v>0</v>
      </c>
      <c r="R596" s="10"/>
      <c r="V596" s="49">
        <f t="shared" si="80"/>
        <v>0</v>
      </c>
    </row>
    <row r="597" spans="1:22" x14ac:dyDescent="0.2">
      <c r="A597" s="94">
        <f t="shared" si="81"/>
        <v>584</v>
      </c>
      <c r="B597" s="437">
        <f t="shared" si="90"/>
        <v>0</v>
      </c>
      <c r="C597" s="438"/>
      <c r="D597" s="181"/>
      <c r="E597" s="181"/>
      <c r="F597" s="4"/>
      <c r="G597" s="60"/>
      <c r="H597" s="83"/>
      <c r="I597" s="10"/>
      <c r="J597" s="361"/>
      <c r="K597" s="49">
        <f t="shared" si="91"/>
        <v>0</v>
      </c>
      <c r="L597" s="508">
        <f t="shared" si="92"/>
        <v>0</v>
      </c>
      <c r="M597" s="509" t="str">
        <f t="shared" si="93"/>
        <v xml:space="preserve"> </v>
      </c>
      <c r="N597" s="355">
        <f t="shared" si="94"/>
        <v>0</v>
      </c>
      <c r="O597" s="144">
        <f t="shared" si="95"/>
        <v>0</v>
      </c>
      <c r="P597" s="144">
        <f t="shared" si="96"/>
        <v>0</v>
      </c>
      <c r="Q597" s="563">
        <f t="shared" si="97"/>
        <v>0</v>
      </c>
      <c r="R597" s="10"/>
      <c r="V597" s="49">
        <f t="shared" si="80"/>
        <v>0</v>
      </c>
    </row>
    <row r="598" spans="1:22" x14ac:dyDescent="0.2">
      <c r="A598" s="94">
        <f t="shared" si="81"/>
        <v>585</v>
      </c>
      <c r="B598" s="437">
        <f t="shared" si="90"/>
        <v>0</v>
      </c>
      <c r="C598" s="438"/>
      <c r="D598" s="181"/>
      <c r="E598" s="181"/>
      <c r="F598" s="4"/>
      <c r="G598" s="60"/>
      <c r="H598" s="83"/>
      <c r="I598" s="10"/>
      <c r="J598" s="361"/>
      <c r="K598" s="49">
        <f t="shared" si="91"/>
        <v>0</v>
      </c>
      <c r="L598" s="508">
        <f t="shared" si="92"/>
        <v>0</v>
      </c>
      <c r="M598" s="509" t="str">
        <f t="shared" si="93"/>
        <v xml:space="preserve"> </v>
      </c>
      <c r="N598" s="355">
        <f t="shared" si="94"/>
        <v>0</v>
      </c>
      <c r="O598" s="144">
        <f t="shared" si="95"/>
        <v>0</v>
      </c>
      <c r="P598" s="144">
        <f t="shared" si="96"/>
        <v>0</v>
      </c>
      <c r="Q598" s="563">
        <f t="shared" si="97"/>
        <v>0</v>
      </c>
      <c r="R598" s="10"/>
      <c r="V598" s="49">
        <f t="shared" si="80"/>
        <v>0</v>
      </c>
    </row>
    <row r="599" spans="1:22" x14ac:dyDescent="0.2">
      <c r="A599" s="94">
        <f t="shared" si="81"/>
        <v>586</v>
      </c>
      <c r="B599" s="437">
        <f t="shared" si="90"/>
        <v>0</v>
      </c>
      <c r="C599" s="438"/>
      <c r="D599" s="181"/>
      <c r="E599" s="181"/>
      <c r="F599" s="4"/>
      <c r="G599" s="60"/>
      <c r="H599" s="83"/>
      <c r="I599" s="10"/>
      <c r="J599" s="361"/>
      <c r="K599" s="49">
        <f t="shared" si="91"/>
        <v>0</v>
      </c>
      <c r="L599" s="508">
        <f t="shared" si="92"/>
        <v>0</v>
      </c>
      <c r="M599" s="509" t="str">
        <f t="shared" si="93"/>
        <v xml:space="preserve"> </v>
      </c>
      <c r="N599" s="355">
        <f t="shared" si="94"/>
        <v>0</v>
      </c>
      <c r="O599" s="144">
        <f t="shared" si="95"/>
        <v>0</v>
      </c>
      <c r="P599" s="144">
        <f t="shared" si="96"/>
        <v>0</v>
      </c>
      <c r="Q599" s="563">
        <f t="shared" si="97"/>
        <v>0</v>
      </c>
      <c r="R599" s="10"/>
      <c r="V599" s="49">
        <f t="shared" si="80"/>
        <v>0</v>
      </c>
    </row>
    <row r="600" spans="1:22" x14ac:dyDescent="0.2">
      <c r="A600" s="94">
        <f t="shared" si="81"/>
        <v>587</v>
      </c>
      <c r="B600" s="437">
        <f t="shared" si="90"/>
        <v>0</v>
      </c>
      <c r="C600" s="438"/>
      <c r="D600" s="181"/>
      <c r="E600" s="181"/>
      <c r="F600" s="4"/>
      <c r="G600" s="60"/>
      <c r="H600" s="83"/>
      <c r="I600" s="10"/>
      <c r="J600" s="361"/>
      <c r="K600" s="49">
        <f t="shared" si="91"/>
        <v>0</v>
      </c>
      <c r="L600" s="508">
        <f t="shared" si="92"/>
        <v>0</v>
      </c>
      <c r="M600" s="509" t="str">
        <f t="shared" si="93"/>
        <v xml:space="preserve"> </v>
      </c>
      <c r="N600" s="355">
        <f t="shared" si="94"/>
        <v>0</v>
      </c>
      <c r="O600" s="144">
        <f t="shared" si="95"/>
        <v>0</v>
      </c>
      <c r="P600" s="144">
        <f t="shared" si="96"/>
        <v>0</v>
      </c>
      <c r="Q600" s="563">
        <f t="shared" si="97"/>
        <v>0</v>
      </c>
      <c r="R600" s="10"/>
      <c r="V600" s="49">
        <f t="shared" si="80"/>
        <v>0</v>
      </c>
    </row>
    <row r="601" spans="1:22" x14ac:dyDescent="0.2">
      <c r="A601" s="94">
        <f t="shared" si="81"/>
        <v>588</v>
      </c>
      <c r="B601" s="437">
        <f t="shared" si="90"/>
        <v>0</v>
      </c>
      <c r="C601" s="438"/>
      <c r="D601" s="181"/>
      <c r="E601" s="181"/>
      <c r="F601" s="4"/>
      <c r="G601" s="60"/>
      <c r="H601" s="83"/>
      <c r="I601" s="10"/>
      <c r="J601" s="361"/>
      <c r="K601" s="49">
        <f t="shared" si="91"/>
        <v>0</v>
      </c>
      <c r="L601" s="508">
        <f t="shared" si="92"/>
        <v>0</v>
      </c>
      <c r="M601" s="509" t="str">
        <f t="shared" si="93"/>
        <v xml:space="preserve"> </v>
      </c>
      <c r="N601" s="355">
        <f t="shared" si="94"/>
        <v>0</v>
      </c>
      <c r="O601" s="144">
        <f t="shared" si="95"/>
        <v>0</v>
      </c>
      <c r="P601" s="144">
        <f t="shared" si="96"/>
        <v>0</v>
      </c>
      <c r="Q601" s="563">
        <f t="shared" si="97"/>
        <v>0</v>
      </c>
      <c r="R601" s="10"/>
      <c r="V601" s="49">
        <f t="shared" si="80"/>
        <v>0</v>
      </c>
    </row>
    <row r="602" spans="1:22" x14ac:dyDescent="0.2">
      <c r="A602" s="94">
        <f t="shared" si="81"/>
        <v>589</v>
      </c>
      <c r="B602" s="437">
        <f t="shared" si="90"/>
        <v>0</v>
      </c>
      <c r="C602" s="438"/>
      <c r="D602" s="181"/>
      <c r="E602" s="181"/>
      <c r="F602" s="4"/>
      <c r="G602" s="60"/>
      <c r="H602" s="83"/>
      <c r="I602" s="10"/>
      <c r="J602" s="361"/>
      <c r="K602" s="49">
        <f t="shared" si="91"/>
        <v>0</v>
      </c>
      <c r="L602" s="508">
        <f t="shared" si="92"/>
        <v>0</v>
      </c>
      <c r="M602" s="509" t="str">
        <f t="shared" si="93"/>
        <v xml:space="preserve"> </v>
      </c>
      <c r="N602" s="355">
        <f t="shared" si="94"/>
        <v>0</v>
      </c>
      <c r="O602" s="144">
        <f t="shared" si="95"/>
        <v>0</v>
      </c>
      <c r="P602" s="144">
        <f t="shared" si="96"/>
        <v>0</v>
      </c>
      <c r="Q602" s="563">
        <f t="shared" si="97"/>
        <v>0</v>
      </c>
      <c r="R602" s="10"/>
      <c r="V602" s="49">
        <f t="shared" si="80"/>
        <v>0</v>
      </c>
    </row>
    <row r="603" spans="1:22" x14ac:dyDescent="0.2">
      <c r="A603" s="94">
        <f t="shared" si="81"/>
        <v>590</v>
      </c>
      <c r="B603" s="437">
        <f t="shared" si="90"/>
        <v>0</v>
      </c>
      <c r="C603" s="438"/>
      <c r="D603" s="181"/>
      <c r="E603" s="181"/>
      <c r="F603" s="4"/>
      <c r="G603" s="60"/>
      <c r="H603" s="83"/>
      <c r="I603" s="10"/>
      <c r="J603" s="361"/>
      <c r="K603" s="49">
        <f t="shared" si="91"/>
        <v>0</v>
      </c>
      <c r="L603" s="508">
        <f t="shared" si="92"/>
        <v>0</v>
      </c>
      <c r="M603" s="509" t="str">
        <f t="shared" si="93"/>
        <v xml:space="preserve"> </v>
      </c>
      <c r="N603" s="355">
        <f t="shared" si="94"/>
        <v>0</v>
      </c>
      <c r="O603" s="144">
        <f t="shared" si="95"/>
        <v>0</v>
      </c>
      <c r="P603" s="144">
        <f t="shared" si="96"/>
        <v>0</v>
      </c>
      <c r="Q603" s="563">
        <f t="shared" si="97"/>
        <v>0</v>
      </c>
      <c r="R603" s="10"/>
      <c r="V603" s="49">
        <f t="shared" si="80"/>
        <v>0</v>
      </c>
    </row>
    <row r="604" spans="1:22" x14ac:dyDescent="0.2">
      <c r="A604" s="94">
        <f t="shared" si="81"/>
        <v>591</v>
      </c>
      <c r="B604" s="437">
        <f t="shared" si="90"/>
        <v>0</v>
      </c>
      <c r="C604" s="438"/>
      <c r="D604" s="181"/>
      <c r="E604" s="181"/>
      <c r="F604" s="4"/>
      <c r="G604" s="60"/>
      <c r="H604" s="83"/>
      <c r="I604" s="10"/>
      <c r="J604" s="361"/>
      <c r="K604" s="49">
        <f t="shared" si="91"/>
        <v>0</v>
      </c>
      <c r="L604" s="508">
        <f t="shared" si="92"/>
        <v>0</v>
      </c>
      <c r="M604" s="509" t="str">
        <f t="shared" si="93"/>
        <v xml:space="preserve"> </v>
      </c>
      <c r="N604" s="355">
        <f t="shared" si="94"/>
        <v>0</v>
      </c>
      <c r="O604" s="144">
        <f t="shared" si="95"/>
        <v>0</v>
      </c>
      <c r="P604" s="144">
        <f t="shared" si="96"/>
        <v>0</v>
      </c>
      <c r="Q604" s="563">
        <f t="shared" si="97"/>
        <v>0</v>
      </c>
      <c r="R604" s="10"/>
      <c r="V604" s="49">
        <f t="shared" si="80"/>
        <v>0</v>
      </c>
    </row>
    <row r="605" spans="1:22" x14ac:dyDescent="0.2">
      <c r="A605" s="94">
        <f t="shared" si="81"/>
        <v>592</v>
      </c>
      <c r="B605" s="437">
        <f t="shared" si="90"/>
        <v>0</v>
      </c>
      <c r="C605" s="438"/>
      <c r="D605" s="181"/>
      <c r="E605" s="181"/>
      <c r="F605" s="4"/>
      <c r="G605" s="60"/>
      <c r="H605" s="83"/>
      <c r="I605" s="10"/>
      <c r="J605" s="361"/>
      <c r="K605" s="49">
        <f t="shared" si="91"/>
        <v>0</v>
      </c>
      <c r="L605" s="508">
        <f t="shared" si="92"/>
        <v>0</v>
      </c>
      <c r="M605" s="509" t="str">
        <f t="shared" si="93"/>
        <v xml:space="preserve"> </v>
      </c>
      <c r="N605" s="355">
        <f t="shared" si="94"/>
        <v>0</v>
      </c>
      <c r="O605" s="144">
        <f t="shared" si="95"/>
        <v>0</v>
      </c>
      <c r="P605" s="144">
        <f t="shared" si="96"/>
        <v>0</v>
      </c>
      <c r="Q605" s="563">
        <f t="shared" si="97"/>
        <v>0</v>
      </c>
      <c r="R605" s="10"/>
      <c r="V605" s="49">
        <f t="shared" si="80"/>
        <v>0</v>
      </c>
    </row>
    <row r="606" spans="1:22" x14ac:dyDescent="0.2">
      <c r="A606" s="94">
        <f t="shared" si="81"/>
        <v>593</v>
      </c>
      <c r="B606" s="437">
        <f t="shared" si="90"/>
        <v>0</v>
      </c>
      <c r="C606" s="438"/>
      <c r="D606" s="181"/>
      <c r="E606" s="181"/>
      <c r="F606" s="4"/>
      <c r="G606" s="60"/>
      <c r="H606" s="83"/>
      <c r="I606" s="10"/>
      <c r="J606" s="361"/>
      <c r="K606" s="49">
        <f t="shared" si="91"/>
        <v>0</v>
      </c>
      <c r="L606" s="508">
        <f t="shared" si="92"/>
        <v>0</v>
      </c>
      <c r="M606" s="509" t="str">
        <f t="shared" si="93"/>
        <v xml:space="preserve"> </v>
      </c>
      <c r="N606" s="355">
        <f t="shared" si="94"/>
        <v>0</v>
      </c>
      <c r="O606" s="144">
        <f t="shared" si="95"/>
        <v>0</v>
      </c>
      <c r="P606" s="144">
        <f t="shared" si="96"/>
        <v>0</v>
      </c>
      <c r="Q606" s="563">
        <f t="shared" si="97"/>
        <v>0</v>
      </c>
      <c r="R606" s="10"/>
      <c r="V606" s="49">
        <f t="shared" si="80"/>
        <v>0</v>
      </c>
    </row>
    <row r="607" spans="1:22" x14ac:dyDescent="0.2">
      <c r="A607" s="94">
        <f t="shared" si="81"/>
        <v>594</v>
      </c>
      <c r="B607" s="437">
        <f t="shared" si="90"/>
        <v>0</v>
      </c>
      <c r="C607" s="438"/>
      <c r="D607" s="181"/>
      <c r="E607" s="181"/>
      <c r="F607" s="4"/>
      <c r="G607" s="60"/>
      <c r="H607" s="83"/>
      <c r="I607" s="10"/>
      <c r="J607" s="361"/>
      <c r="K607" s="49">
        <f t="shared" si="91"/>
        <v>0</v>
      </c>
      <c r="L607" s="508">
        <f t="shared" si="92"/>
        <v>0</v>
      </c>
      <c r="M607" s="509" t="str">
        <f t="shared" si="93"/>
        <v xml:space="preserve"> </v>
      </c>
      <c r="N607" s="355">
        <f t="shared" si="94"/>
        <v>0</v>
      </c>
      <c r="O607" s="144">
        <f t="shared" si="95"/>
        <v>0</v>
      </c>
      <c r="P607" s="144">
        <f t="shared" si="96"/>
        <v>0</v>
      </c>
      <c r="Q607" s="563">
        <f t="shared" si="97"/>
        <v>0</v>
      </c>
      <c r="R607" s="10"/>
      <c r="V607" s="49">
        <f t="shared" si="80"/>
        <v>0</v>
      </c>
    </row>
    <row r="608" spans="1:22" x14ac:dyDescent="0.2">
      <c r="A608" s="94">
        <f t="shared" si="81"/>
        <v>595</v>
      </c>
      <c r="B608" s="437">
        <f t="shared" si="90"/>
        <v>0</v>
      </c>
      <c r="C608" s="438"/>
      <c r="D608" s="181"/>
      <c r="E608" s="181"/>
      <c r="F608" s="4"/>
      <c r="G608" s="60"/>
      <c r="H608" s="83"/>
      <c r="I608" s="10"/>
      <c r="J608" s="361"/>
      <c r="K608" s="49">
        <f t="shared" si="91"/>
        <v>0</v>
      </c>
      <c r="L608" s="508">
        <f t="shared" si="92"/>
        <v>0</v>
      </c>
      <c r="M608" s="509" t="str">
        <f t="shared" si="93"/>
        <v xml:space="preserve"> </v>
      </c>
      <c r="N608" s="355">
        <f t="shared" si="94"/>
        <v>0</v>
      </c>
      <c r="O608" s="144">
        <f t="shared" si="95"/>
        <v>0</v>
      </c>
      <c r="P608" s="144">
        <f t="shared" si="96"/>
        <v>0</v>
      </c>
      <c r="Q608" s="563">
        <f t="shared" si="97"/>
        <v>0</v>
      </c>
      <c r="R608" s="10"/>
      <c r="V608" s="49">
        <f t="shared" si="80"/>
        <v>0</v>
      </c>
    </row>
    <row r="609" spans="1:22" x14ac:dyDescent="0.2">
      <c r="A609" s="94">
        <f t="shared" si="81"/>
        <v>596</v>
      </c>
      <c r="B609" s="437">
        <f t="shared" si="90"/>
        <v>0</v>
      </c>
      <c r="C609" s="438"/>
      <c r="D609" s="181"/>
      <c r="E609" s="181"/>
      <c r="F609" s="4"/>
      <c r="G609" s="60"/>
      <c r="H609" s="83"/>
      <c r="I609" s="10"/>
      <c r="J609" s="361"/>
      <c r="K609" s="49">
        <f t="shared" si="91"/>
        <v>0</v>
      </c>
      <c r="L609" s="508">
        <f t="shared" si="92"/>
        <v>0</v>
      </c>
      <c r="M609" s="509" t="str">
        <f t="shared" si="93"/>
        <v xml:space="preserve"> </v>
      </c>
      <c r="N609" s="355">
        <f t="shared" si="94"/>
        <v>0</v>
      </c>
      <c r="O609" s="144">
        <f t="shared" si="95"/>
        <v>0</v>
      </c>
      <c r="P609" s="144">
        <f t="shared" si="96"/>
        <v>0</v>
      </c>
      <c r="Q609" s="563">
        <f t="shared" si="97"/>
        <v>0</v>
      </c>
      <c r="R609" s="10"/>
      <c r="V609" s="49">
        <f t="shared" si="80"/>
        <v>0</v>
      </c>
    </row>
    <row r="610" spans="1:22" x14ac:dyDescent="0.2">
      <c r="A610" s="94">
        <f t="shared" si="81"/>
        <v>597</v>
      </c>
      <c r="B610" s="437">
        <f t="shared" si="90"/>
        <v>0</v>
      </c>
      <c r="C610" s="438"/>
      <c r="D610" s="181"/>
      <c r="E610" s="181"/>
      <c r="F610" s="4"/>
      <c r="G610" s="60"/>
      <c r="H610" s="83"/>
      <c r="I610" s="10"/>
      <c r="J610" s="361"/>
      <c r="K610" s="49">
        <f t="shared" si="91"/>
        <v>0</v>
      </c>
      <c r="L610" s="508">
        <f t="shared" si="92"/>
        <v>0</v>
      </c>
      <c r="M610" s="509" t="str">
        <f t="shared" si="93"/>
        <v xml:space="preserve"> </v>
      </c>
      <c r="N610" s="355">
        <f t="shared" si="94"/>
        <v>0</v>
      </c>
      <c r="O610" s="144">
        <f t="shared" si="95"/>
        <v>0</v>
      </c>
      <c r="P610" s="144">
        <f t="shared" si="96"/>
        <v>0</v>
      </c>
      <c r="Q610" s="563">
        <f t="shared" si="97"/>
        <v>0</v>
      </c>
      <c r="R610" s="10"/>
      <c r="V610" s="49">
        <f t="shared" si="80"/>
        <v>0</v>
      </c>
    </row>
    <row r="611" spans="1:22" x14ac:dyDescent="0.2">
      <c r="A611" s="94">
        <f t="shared" si="81"/>
        <v>598</v>
      </c>
      <c r="B611" s="437">
        <f t="shared" si="90"/>
        <v>0</v>
      </c>
      <c r="C611" s="438"/>
      <c r="D611" s="181"/>
      <c r="E611" s="181"/>
      <c r="F611" s="4"/>
      <c r="G611" s="60"/>
      <c r="H611" s="83"/>
      <c r="I611" s="10"/>
      <c r="J611" s="361"/>
      <c r="K611" s="49">
        <f t="shared" si="91"/>
        <v>0</v>
      </c>
      <c r="L611" s="508">
        <f t="shared" si="92"/>
        <v>0</v>
      </c>
      <c r="M611" s="509" t="str">
        <f t="shared" si="93"/>
        <v xml:space="preserve"> </v>
      </c>
      <c r="N611" s="355">
        <f t="shared" si="94"/>
        <v>0</v>
      </c>
      <c r="O611" s="144">
        <f t="shared" si="95"/>
        <v>0</v>
      </c>
      <c r="P611" s="144">
        <f t="shared" si="96"/>
        <v>0</v>
      </c>
      <c r="Q611" s="563">
        <f t="shared" si="97"/>
        <v>0</v>
      </c>
      <c r="R611" s="10"/>
      <c r="V611" s="49">
        <f t="shared" si="80"/>
        <v>0</v>
      </c>
    </row>
    <row r="612" spans="1:22" x14ac:dyDescent="0.2">
      <c r="A612" s="94">
        <f t="shared" si="81"/>
        <v>599</v>
      </c>
      <c r="B612" s="437">
        <f t="shared" si="90"/>
        <v>0</v>
      </c>
      <c r="C612" s="438"/>
      <c r="D612" s="181"/>
      <c r="E612" s="181"/>
      <c r="F612" s="4"/>
      <c r="G612" s="60"/>
      <c r="H612" s="83"/>
      <c r="I612" s="10"/>
      <c r="J612" s="361"/>
      <c r="K612" s="49">
        <f t="shared" si="91"/>
        <v>0</v>
      </c>
      <c r="L612" s="508">
        <f t="shared" si="92"/>
        <v>0</v>
      </c>
      <c r="M612" s="509" t="str">
        <f t="shared" si="93"/>
        <v xml:space="preserve"> </v>
      </c>
      <c r="N612" s="355">
        <f t="shared" si="94"/>
        <v>0</v>
      </c>
      <c r="O612" s="144">
        <f t="shared" si="95"/>
        <v>0</v>
      </c>
      <c r="P612" s="144">
        <f t="shared" si="96"/>
        <v>0</v>
      </c>
      <c r="Q612" s="563">
        <f t="shared" si="97"/>
        <v>0</v>
      </c>
      <c r="R612" s="10"/>
      <c r="V612" s="49">
        <f t="shared" si="80"/>
        <v>0</v>
      </c>
    </row>
    <row r="613" spans="1:22" x14ac:dyDescent="0.2">
      <c r="A613" s="94">
        <f t="shared" si="81"/>
        <v>600</v>
      </c>
      <c r="B613" s="437">
        <f t="shared" si="90"/>
        <v>0</v>
      </c>
      <c r="C613" s="438"/>
      <c r="D613" s="181"/>
      <c r="E613" s="181"/>
      <c r="F613" s="4"/>
      <c r="G613" s="60"/>
      <c r="H613" s="83"/>
      <c r="I613" s="10"/>
      <c r="J613" s="361"/>
      <c r="K613" s="49">
        <f t="shared" si="91"/>
        <v>0</v>
      </c>
      <c r="L613" s="508">
        <f t="shared" si="92"/>
        <v>0</v>
      </c>
      <c r="M613" s="509" t="str">
        <f t="shared" si="93"/>
        <v xml:space="preserve"> </v>
      </c>
      <c r="N613" s="355">
        <f t="shared" si="94"/>
        <v>0</v>
      </c>
      <c r="O613" s="144">
        <f t="shared" si="95"/>
        <v>0</v>
      </c>
      <c r="P613" s="144">
        <f t="shared" si="96"/>
        <v>0</v>
      </c>
      <c r="Q613" s="563">
        <f t="shared" si="97"/>
        <v>0</v>
      </c>
      <c r="R613" s="10"/>
      <c r="V613" s="49">
        <f t="shared" si="80"/>
        <v>0</v>
      </c>
    </row>
    <row r="614" spans="1:22" x14ac:dyDescent="0.2">
      <c r="A614" s="94">
        <f t="shared" si="81"/>
        <v>601</v>
      </c>
      <c r="B614" s="437">
        <f t="shared" si="90"/>
        <v>0</v>
      </c>
      <c r="C614" s="438"/>
      <c r="D614" s="181"/>
      <c r="E614" s="181"/>
      <c r="F614" s="4"/>
      <c r="G614" s="60"/>
      <c r="H614" s="83"/>
      <c r="I614" s="10"/>
      <c r="J614" s="361"/>
      <c r="K614" s="49">
        <f t="shared" si="91"/>
        <v>0</v>
      </c>
      <c r="L614" s="508">
        <f t="shared" si="92"/>
        <v>0</v>
      </c>
      <c r="M614" s="509" t="str">
        <f t="shared" si="93"/>
        <v xml:space="preserve"> </v>
      </c>
      <c r="N614" s="355">
        <f t="shared" si="94"/>
        <v>0</v>
      </c>
      <c r="O614" s="144">
        <f t="shared" si="95"/>
        <v>0</v>
      </c>
      <c r="P614" s="144">
        <f t="shared" si="96"/>
        <v>0</v>
      </c>
      <c r="Q614" s="563">
        <f t="shared" si="97"/>
        <v>0</v>
      </c>
      <c r="R614" s="10"/>
      <c r="V614" s="49">
        <f t="shared" si="80"/>
        <v>0</v>
      </c>
    </row>
    <row r="615" spans="1:22" x14ac:dyDescent="0.2">
      <c r="A615" s="94">
        <f t="shared" si="81"/>
        <v>602</v>
      </c>
      <c r="B615" s="437">
        <f t="shared" si="90"/>
        <v>0</v>
      </c>
      <c r="C615" s="438"/>
      <c r="D615" s="181"/>
      <c r="E615" s="181"/>
      <c r="F615" s="4"/>
      <c r="G615" s="60"/>
      <c r="H615" s="83"/>
      <c r="I615" s="10"/>
      <c r="J615" s="361"/>
      <c r="K615" s="49">
        <f t="shared" si="91"/>
        <v>0</v>
      </c>
      <c r="L615" s="508">
        <f t="shared" si="92"/>
        <v>0</v>
      </c>
      <c r="M615" s="509" t="str">
        <f t="shared" si="93"/>
        <v xml:space="preserve"> </v>
      </c>
      <c r="N615" s="355">
        <f t="shared" si="94"/>
        <v>0</v>
      </c>
      <c r="O615" s="144">
        <f t="shared" si="95"/>
        <v>0</v>
      </c>
      <c r="P615" s="144">
        <f t="shared" si="96"/>
        <v>0</v>
      </c>
      <c r="Q615" s="563">
        <f t="shared" si="97"/>
        <v>0</v>
      </c>
      <c r="R615" s="10"/>
      <c r="V615" s="49">
        <f t="shared" si="80"/>
        <v>0</v>
      </c>
    </row>
    <row r="616" spans="1:22" x14ac:dyDescent="0.2">
      <c r="A616" s="94">
        <f t="shared" si="81"/>
        <v>603</v>
      </c>
      <c r="B616" s="437">
        <f t="shared" si="90"/>
        <v>0</v>
      </c>
      <c r="C616" s="438"/>
      <c r="D616" s="181"/>
      <c r="E616" s="181"/>
      <c r="F616" s="4"/>
      <c r="G616" s="60"/>
      <c r="H616" s="83"/>
      <c r="I616" s="10"/>
      <c r="J616" s="361"/>
      <c r="K616" s="49">
        <f t="shared" si="91"/>
        <v>0</v>
      </c>
      <c r="L616" s="508">
        <f t="shared" si="92"/>
        <v>0</v>
      </c>
      <c r="M616" s="509" t="str">
        <f t="shared" si="93"/>
        <v xml:space="preserve"> </v>
      </c>
      <c r="N616" s="355">
        <f t="shared" si="94"/>
        <v>0</v>
      </c>
      <c r="O616" s="144">
        <f t="shared" si="95"/>
        <v>0</v>
      </c>
      <c r="P616" s="144">
        <f t="shared" si="96"/>
        <v>0</v>
      </c>
      <c r="Q616" s="563">
        <f t="shared" si="97"/>
        <v>0</v>
      </c>
      <c r="R616" s="10"/>
      <c r="V616" s="49">
        <f t="shared" si="80"/>
        <v>0</v>
      </c>
    </row>
    <row r="617" spans="1:22" x14ac:dyDescent="0.2">
      <c r="A617" s="94">
        <f t="shared" si="81"/>
        <v>604</v>
      </c>
      <c r="B617" s="437">
        <f t="shared" si="90"/>
        <v>0</v>
      </c>
      <c r="C617" s="438"/>
      <c r="D617" s="181"/>
      <c r="E617" s="181"/>
      <c r="F617" s="4"/>
      <c r="G617" s="60"/>
      <c r="H617" s="83"/>
      <c r="I617" s="10"/>
      <c r="J617" s="361"/>
      <c r="K617" s="49">
        <f t="shared" si="91"/>
        <v>0</v>
      </c>
      <c r="L617" s="508">
        <f t="shared" si="92"/>
        <v>0</v>
      </c>
      <c r="M617" s="509" t="str">
        <f t="shared" si="93"/>
        <v xml:space="preserve"> </v>
      </c>
      <c r="N617" s="355">
        <f t="shared" si="94"/>
        <v>0</v>
      </c>
      <c r="O617" s="144">
        <f t="shared" si="95"/>
        <v>0</v>
      </c>
      <c r="P617" s="144">
        <f t="shared" si="96"/>
        <v>0</v>
      </c>
      <c r="Q617" s="563">
        <f t="shared" si="97"/>
        <v>0</v>
      </c>
      <c r="R617" s="10"/>
      <c r="V617" s="49">
        <f t="shared" si="80"/>
        <v>0</v>
      </c>
    </row>
    <row r="618" spans="1:22" x14ac:dyDescent="0.2">
      <c r="A618" s="94">
        <f t="shared" si="81"/>
        <v>605</v>
      </c>
      <c r="B618" s="437">
        <f t="shared" si="90"/>
        <v>0</v>
      </c>
      <c r="C618" s="438"/>
      <c r="D618" s="181"/>
      <c r="E618" s="181"/>
      <c r="F618" s="4"/>
      <c r="G618" s="60"/>
      <c r="H618" s="83"/>
      <c r="I618" s="10"/>
      <c r="J618" s="361"/>
      <c r="K618" s="49">
        <f t="shared" si="91"/>
        <v>0</v>
      </c>
      <c r="L618" s="508">
        <f t="shared" si="92"/>
        <v>0</v>
      </c>
      <c r="M618" s="509" t="str">
        <f t="shared" si="93"/>
        <v xml:space="preserve"> </v>
      </c>
      <c r="N618" s="355">
        <f t="shared" si="94"/>
        <v>0</v>
      </c>
      <c r="O618" s="144">
        <f t="shared" si="95"/>
        <v>0</v>
      </c>
      <c r="P618" s="144">
        <f t="shared" si="96"/>
        <v>0</v>
      </c>
      <c r="Q618" s="563">
        <f t="shared" si="97"/>
        <v>0</v>
      </c>
      <c r="R618" s="10"/>
      <c r="V618" s="49">
        <f t="shared" si="80"/>
        <v>0</v>
      </c>
    </row>
    <row r="619" spans="1:22" x14ac:dyDescent="0.2">
      <c r="A619" s="94">
        <f t="shared" si="81"/>
        <v>606</v>
      </c>
      <c r="B619" s="437">
        <f t="shared" si="90"/>
        <v>0</v>
      </c>
      <c r="C619" s="438"/>
      <c r="D619" s="181"/>
      <c r="E619" s="181"/>
      <c r="F619" s="4"/>
      <c r="G619" s="60"/>
      <c r="H619" s="83"/>
      <c r="I619" s="10"/>
      <c r="J619" s="361"/>
      <c r="K619" s="49">
        <f t="shared" si="91"/>
        <v>0</v>
      </c>
      <c r="L619" s="508">
        <f t="shared" si="92"/>
        <v>0</v>
      </c>
      <c r="M619" s="509" t="str">
        <f t="shared" si="93"/>
        <v xml:space="preserve"> </v>
      </c>
      <c r="N619" s="355">
        <f t="shared" si="94"/>
        <v>0</v>
      </c>
      <c r="O619" s="144">
        <f t="shared" si="95"/>
        <v>0</v>
      </c>
      <c r="P619" s="144">
        <f t="shared" si="96"/>
        <v>0</v>
      </c>
      <c r="Q619" s="563">
        <f t="shared" si="97"/>
        <v>0</v>
      </c>
      <c r="R619" s="10"/>
      <c r="V619" s="49">
        <f t="shared" si="80"/>
        <v>0</v>
      </c>
    </row>
    <row r="620" spans="1:22" x14ac:dyDescent="0.2">
      <c r="A620" s="94">
        <f t="shared" si="81"/>
        <v>607</v>
      </c>
      <c r="B620" s="437">
        <f t="shared" si="90"/>
        <v>0</v>
      </c>
      <c r="C620" s="438"/>
      <c r="D620" s="181"/>
      <c r="E620" s="181"/>
      <c r="F620" s="4"/>
      <c r="G620" s="60"/>
      <c r="H620" s="83"/>
      <c r="I620" s="10"/>
      <c r="J620" s="361"/>
      <c r="K620" s="49">
        <f t="shared" si="91"/>
        <v>0</v>
      </c>
      <c r="L620" s="508">
        <f t="shared" si="92"/>
        <v>0</v>
      </c>
      <c r="M620" s="509" t="str">
        <f t="shared" si="93"/>
        <v xml:space="preserve"> </v>
      </c>
      <c r="N620" s="355">
        <f t="shared" si="94"/>
        <v>0</v>
      </c>
      <c r="O620" s="144">
        <f t="shared" si="95"/>
        <v>0</v>
      </c>
      <c r="P620" s="144">
        <f t="shared" si="96"/>
        <v>0</v>
      </c>
      <c r="Q620" s="563">
        <f t="shared" si="97"/>
        <v>0</v>
      </c>
      <c r="R620" s="10"/>
      <c r="V620" s="49">
        <f t="shared" si="80"/>
        <v>0</v>
      </c>
    </row>
    <row r="621" spans="1:22" x14ac:dyDescent="0.2">
      <c r="A621" s="94">
        <f t="shared" si="81"/>
        <v>608</v>
      </c>
      <c r="B621" s="437">
        <f t="shared" si="90"/>
        <v>0</v>
      </c>
      <c r="C621" s="438"/>
      <c r="D621" s="181"/>
      <c r="E621" s="181"/>
      <c r="F621" s="4"/>
      <c r="G621" s="60"/>
      <c r="H621" s="83"/>
      <c r="I621" s="10"/>
      <c r="J621" s="361"/>
      <c r="K621" s="49">
        <f t="shared" si="91"/>
        <v>0</v>
      </c>
      <c r="L621" s="508">
        <f t="shared" si="92"/>
        <v>0</v>
      </c>
      <c r="M621" s="509" t="str">
        <f t="shared" si="93"/>
        <v xml:space="preserve"> </v>
      </c>
      <c r="N621" s="355">
        <f t="shared" si="94"/>
        <v>0</v>
      </c>
      <c r="O621" s="144">
        <f t="shared" si="95"/>
        <v>0</v>
      </c>
      <c r="P621" s="144">
        <f t="shared" si="96"/>
        <v>0</v>
      </c>
      <c r="Q621" s="563">
        <f t="shared" si="97"/>
        <v>0</v>
      </c>
      <c r="R621" s="10"/>
      <c r="V621" s="49">
        <f t="shared" si="80"/>
        <v>0</v>
      </c>
    </row>
    <row r="622" spans="1:22" x14ac:dyDescent="0.2">
      <c r="A622" s="94">
        <f t="shared" si="81"/>
        <v>609</v>
      </c>
      <c r="B622" s="437">
        <f t="shared" si="90"/>
        <v>0</v>
      </c>
      <c r="C622" s="438"/>
      <c r="D622" s="181"/>
      <c r="E622" s="181"/>
      <c r="F622" s="4"/>
      <c r="G622" s="60"/>
      <c r="H622" s="83"/>
      <c r="I622" s="10"/>
      <c r="J622" s="361"/>
      <c r="K622" s="49">
        <f t="shared" si="91"/>
        <v>0</v>
      </c>
      <c r="L622" s="508">
        <f t="shared" si="92"/>
        <v>0</v>
      </c>
      <c r="M622" s="509" t="str">
        <f t="shared" si="93"/>
        <v xml:space="preserve"> </v>
      </c>
      <c r="N622" s="355">
        <f t="shared" si="94"/>
        <v>0</v>
      </c>
      <c r="O622" s="144">
        <f t="shared" si="95"/>
        <v>0</v>
      </c>
      <c r="P622" s="144">
        <f t="shared" si="96"/>
        <v>0</v>
      </c>
      <c r="Q622" s="563">
        <f t="shared" si="97"/>
        <v>0</v>
      </c>
      <c r="R622" s="10"/>
      <c r="V622" s="49">
        <f t="shared" si="80"/>
        <v>0</v>
      </c>
    </row>
    <row r="623" spans="1:22" x14ac:dyDescent="0.2">
      <c r="A623" s="94">
        <f t="shared" si="81"/>
        <v>610</v>
      </c>
      <c r="B623" s="437">
        <f t="shared" si="90"/>
        <v>0</v>
      </c>
      <c r="C623" s="438"/>
      <c r="D623" s="181"/>
      <c r="E623" s="181"/>
      <c r="F623" s="4"/>
      <c r="G623" s="60"/>
      <c r="H623" s="83"/>
      <c r="I623" s="10"/>
      <c r="J623" s="361"/>
      <c r="K623" s="49">
        <f t="shared" si="91"/>
        <v>0</v>
      </c>
      <c r="L623" s="508">
        <f t="shared" si="92"/>
        <v>0</v>
      </c>
      <c r="M623" s="509" t="str">
        <f t="shared" si="93"/>
        <v xml:space="preserve"> </v>
      </c>
      <c r="N623" s="355">
        <f t="shared" si="94"/>
        <v>0</v>
      </c>
      <c r="O623" s="144">
        <f t="shared" si="95"/>
        <v>0</v>
      </c>
      <c r="P623" s="144">
        <f t="shared" si="96"/>
        <v>0</v>
      </c>
      <c r="Q623" s="563">
        <f t="shared" si="97"/>
        <v>0</v>
      </c>
      <c r="R623" s="10"/>
      <c r="V623" s="49">
        <f t="shared" si="80"/>
        <v>0</v>
      </c>
    </row>
    <row r="624" spans="1:22" x14ac:dyDescent="0.2">
      <c r="A624" s="94">
        <f t="shared" si="81"/>
        <v>611</v>
      </c>
      <c r="B624" s="437">
        <f t="shared" si="90"/>
        <v>0</v>
      </c>
      <c r="C624" s="438"/>
      <c r="D624" s="181"/>
      <c r="E624" s="181"/>
      <c r="F624" s="4"/>
      <c r="G624" s="60"/>
      <c r="H624" s="83"/>
      <c r="I624" s="10"/>
      <c r="J624" s="361"/>
      <c r="K624" s="49">
        <f t="shared" si="91"/>
        <v>0</v>
      </c>
      <c r="L624" s="508">
        <f t="shared" si="92"/>
        <v>0</v>
      </c>
      <c r="M624" s="509" t="str">
        <f t="shared" si="93"/>
        <v xml:space="preserve"> </v>
      </c>
      <c r="N624" s="355">
        <f t="shared" si="94"/>
        <v>0</v>
      </c>
      <c r="O624" s="144">
        <f t="shared" si="95"/>
        <v>0</v>
      </c>
      <c r="P624" s="144">
        <f t="shared" si="96"/>
        <v>0</v>
      </c>
      <c r="Q624" s="563">
        <f t="shared" si="97"/>
        <v>0</v>
      </c>
      <c r="R624" s="10"/>
      <c r="V624" s="49">
        <f t="shared" si="80"/>
        <v>0</v>
      </c>
    </row>
    <row r="625" spans="1:22" x14ac:dyDescent="0.2">
      <c r="A625" s="94">
        <f t="shared" si="81"/>
        <v>612</v>
      </c>
      <c r="B625" s="437">
        <f t="shared" si="90"/>
        <v>0</v>
      </c>
      <c r="C625" s="438"/>
      <c r="D625" s="181"/>
      <c r="E625" s="181"/>
      <c r="F625" s="4"/>
      <c r="G625" s="60"/>
      <c r="H625" s="83"/>
      <c r="I625" s="10"/>
      <c r="J625" s="361"/>
      <c r="K625" s="49">
        <f t="shared" si="91"/>
        <v>0</v>
      </c>
      <c r="L625" s="508">
        <f t="shared" si="92"/>
        <v>0</v>
      </c>
      <c r="M625" s="509" t="str">
        <f t="shared" si="93"/>
        <v xml:space="preserve"> </v>
      </c>
      <c r="N625" s="355">
        <f t="shared" si="94"/>
        <v>0</v>
      </c>
      <c r="O625" s="144">
        <f t="shared" si="95"/>
        <v>0</v>
      </c>
      <c r="P625" s="144">
        <f t="shared" si="96"/>
        <v>0</v>
      </c>
      <c r="Q625" s="563">
        <f t="shared" si="97"/>
        <v>0</v>
      </c>
      <c r="R625" s="10"/>
      <c r="V625" s="49">
        <f t="shared" si="80"/>
        <v>0</v>
      </c>
    </row>
    <row r="626" spans="1:22" x14ac:dyDescent="0.2">
      <c r="A626" s="94">
        <f t="shared" si="81"/>
        <v>613</v>
      </c>
      <c r="B626" s="437">
        <f t="shared" si="90"/>
        <v>0</v>
      </c>
      <c r="C626" s="438"/>
      <c r="D626" s="181"/>
      <c r="E626" s="181"/>
      <c r="F626" s="4"/>
      <c r="G626" s="60"/>
      <c r="H626" s="83"/>
      <c r="I626" s="10"/>
      <c r="J626" s="361"/>
      <c r="K626" s="49">
        <f t="shared" si="91"/>
        <v>0</v>
      </c>
      <c r="L626" s="508">
        <f t="shared" si="92"/>
        <v>0</v>
      </c>
      <c r="M626" s="509" t="str">
        <f t="shared" si="93"/>
        <v xml:space="preserve"> </v>
      </c>
      <c r="N626" s="355">
        <f t="shared" si="94"/>
        <v>0</v>
      </c>
      <c r="O626" s="144">
        <f t="shared" si="95"/>
        <v>0</v>
      </c>
      <c r="P626" s="144">
        <f t="shared" si="96"/>
        <v>0</v>
      </c>
      <c r="Q626" s="563">
        <f t="shared" si="97"/>
        <v>0</v>
      </c>
      <c r="R626" s="10"/>
      <c r="V626" s="49">
        <f t="shared" si="80"/>
        <v>0</v>
      </c>
    </row>
    <row r="627" spans="1:22" x14ac:dyDescent="0.2">
      <c r="A627" s="94">
        <f t="shared" si="81"/>
        <v>614</v>
      </c>
      <c r="B627" s="437">
        <f t="shared" si="90"/>
        <v>0</v>
      </c>
      <c r="C627" s="438"/>
      <c r="D627" s="181"/>
      <c r="E627" s="181"/>
      <c r="F627" s="4"/>
      <c r="G627" s="60"/>
      <c r="H627" s="83"/>
      <c r="I627" s="10"/>
      <c r="J627" s="361"/>
      <c r="K627" s="49">
        <f t="shared" si="91"/>
        <v>0</v>
      </c>
      <c r="L627" s="508">
        <f t="shared" si="92"/>
        <v>0</v>
      </c>
      <c r="M627" s="509" t="str">
        <f t="shared" si="93"/>
        <v xml:space="preserve"> </v>
      </c>
      <c r="N627" s="355">
        <f t="shared" si="94"/>
        <v>0</v>
      </c>
      <c r="O627" s="144">
        <f t="shared" si="95"/>
        <v>0</v>
      </c>
      <c r="P627" s="144">
        <f t="shared" si="96"/>
        <v>0</v>
      </c>
      <c r="Q627" s="563">
        <f t="shared" si="97"/>
        <v>0</v>
      </c>
      <c r="R627" s="10"/>
      <c r="V627" s="49">
        <f t="shared" si="80"/>
        <v>0</v>
      </c>
    </row>
    <row r="628" spans="1:22" x14ac:dyDescent="0.2">
      <c r="A628" s="94">
        <f t="shared" si="81"/>
        <v>615</v>
      </c>
      <c r="B628" s="437">
        <f t="shared" ref="B628:B691" si="98">IF(ISBLANK(E628),0,VLOOKUP(TRIM(E628),AllVarieties,4,FALSE))</f>
        <v>0</v>
      </c>
      <c r="C628" s="438"/>
      <c r="D628" s="181"/>
      <c r="E628" s="181"/>
      <c r="F628" s="4"/>
      <c r="G628" s="60"/>
      <c r="H628" s="83"/>
      <c r="I628" s="10"/>
      <c r="J628" s="361"/>
      <c r="K628" s="49">
        <f t="shared" ref="K628:K691" si="99">IF(ISNA(+B628),1,0)</f>
        <v>0</v>
      </c>
      <c r="L628" s="508">
        <f t="shared" ref="L628:L691" si="100">IF(ISERR(+B628),1,0)</f>
        <v>0</v>
      </c>
      <c r="M628" s="509" t="str">
        <f t="shared" ref="M628:M691" si="101">IF(+J628=0," ", IF(+J628=1," ","ERROR"))</f>
        <v xml:space="preserve"> </v>
      </c>
      <c r="N628" s="355">
        <f t="shared" ref="N628:N691" si="102">IF(+J628=1,IF(G628&gt;0, +G628, 0),0)</f>
        <v>0</v>
      </c>
      <c r="O628" s="144">
        <f t="shared" ref="O628:O691" si="103">IF(VALUE(F628)&lt;1,0,IF(VALUE(F628)&gt;17,0,VLOOKUP(VALUE(B628),T10Value,VALUE(F628)+1,FALSE)))</f>
        <v>0</v>
      </c>
      <c r="P628" s="144">
        <f t="shared" ref="P628:P691" si="104">ROUND(+N628,1)*O628</f>
        <v>0</v>
      </c>
      <c r="Q628" s="563">
        <f t="shared" ref="Q628:Q691" si="105">+P628*PDArate</f>
        <v>0</v>
      </c>
      <c r="R628" s="10"/>
      <c r="V628" s="49">
        <f t="shared" si="80"/>
        <v>0</v>
      </c>
    </row>
    <row r="629" spans="1:22" x14ac:dyDescent="0.2">
      <c r="A629" s="94">
        <f t="shared" si="81"/>
        <v>616</v>
      </c>
      <c r="B629" s="437">
        <f t="shared" si="98"/>
        <v>0</v>
      </c>
      <c r="C629" s="438"/>
      <c r="D629" s="181"/>
      <c r="E629" s="181"/>
      <c r="F629" s="4"/>
      <c r="G629" s="60"/>
      <c r="H629" s="83"/>
      <c r="I629" s="10"/>
      <c r="J629" s="361"/>
      <c r="K629" s="49">
        <f t="shared" si="99"/>
        <v>0</v>
      </c>
      <c r="L629" s="508">
        <f t="shared" si="100"/>
        <v>0</v>
      </c>
      <c r="M629" s="509" t="str">
        <f t="shared" si="101"/>
        <v xml:space="preserve"> </v>
      </c>
      <c r="N629" s="355">
        <f t="shared" si="102"/>
        <v>0</v>
      </c>
      <c r="O629" s="144">
        <f t="shared" si="103"/>
        <v>0</v>
      </c>
      <c r="P629" s="144">
        <f t="shared" si="104"/>
        <v>0</v>
      </c>
      <c r="Q629" s="563">
        <f t="shared" si="105"/>
        <v>0</v>
      </c>
      <c r="R629" s="10"/>
      <c r="V629" s="49">
        <f t="shared" si="80"/>
        <v>0</v>
      </c>
    </row>
    <row r="630" spans="1:22" x14ac:dyDescent="0.2">
      <c r="A630" s="94">
        <f t="shared" si="81"/>
        <v>617</v>
      </c>
      <c r="B630" s="437">
        <f t="shared" si="98"/>
        <v>0</v>
      </c>
      <c r="C630" s="438"/>
      <c r="D630" s="181"/>
      <c r="E630" s="181"/>
      <c r="F630" s="4"/>
      <c r="G630" s="60"/>
      <c r="H630" s="83"/>
      <c r="I630" s="10"/>
      <c r="J630" s="361"/>
      <c r="K630" s="49">
        <f t="shared" si="99"/>
        <v>0</v>
      </c>
      <c r="L630" s="508">
        <f t="shared" si="100"/>
        <v>0</v>
      </c>
      <c r="M630" s="509" t="str">
        <f t="shared" si="101"/>
        <v xml:space="preserve"> </v>
      </c>
      <c r="N630" s="355">
        <f t="shared" si="102"/>
        <v>0</v>
      </c>
      <c r="O630" s="144">
        <f t="shared" si="103"/>
        <v>0</v>
      </c>
      <c r="P630" s="144">
        <f t="shared" si="104"/>
        <v>0</v>
      </c>
      <c r="Q630" s="563">
        <f t="shared" si="105"/>
        <v>0</v>
      </c>
      <c r="R630" s="10"/>
      <c r="V630" s="49">
        <f t="shared" si="80"/>
        <v>0</v>
      </c>
    </row>
    <row r="631" spans="1:22" x14ac:dyDescent="0.2">
      <c r="A631" s="94">
        <f t="shared" si="81"/>
        <v>618</v>
      </c>
      <c r="B631" s="437">
        <f t="shared" si="98"/>
        <v>0</v>
      </c>
      <c r="C631" s="438"/>
      <c r="D631" s="181"/>
      <c r="E631" s="181"/>
      <c r="F631" s="4"/>
      <c r="G631" s="60"/>
      <c r="H631" s="83"/>
      <c r="I631" s="10"/>
      <c r="J631" s="361"/>
      <c r="K631" s="49">
        <f t="shared" si="99"/>
        <v>0</v>
      </c>
      <c r="L631" s="508">
        <f t="shared" si="100"/>
        <v>0</v>
      </c>
      <c r="M631" s="509" t="str">
        <f t="shared" si="101"/>
        <v xml:space="preserve"> </v>
      </c>
      <c r="N631" s="355">
        <f t="shared" si="102"/>
        <v>0</v>
      </c>
      <c r="O631" s="144">
        <f t="shared" si="103"/>
        <v>0</v>
      </c>
      <c r="P631" s="144">
        <f t="shared" si="104"/>
        <v>0</v>
      </c>
      <c r="Q631" s="563">
        <f t="shared" si="105"/>
        <v>0</v>
      </c>
      <c r="R631" s="10"/>
      <c r="V631" s="49">
        <f t="shared" si="80"/>
        <v>0</v>
      </c>
    </row>
    <row r="632" spans="1:22" x14ac:dyDescent="0.2">
      <c r="A632" s="94">
        <f t="shared" si="81"/>
        <v>619</v>
      </c>
      <c r="B632" s="437">
        <f t="shared" si="98"/>
        <v>0</v>
      </c>
      <c r="C632" s="438"/>
      <c r="D632" s="181"/>
      <c r="E632" s="181"/>
      <c r="F632" s="4"/>
      <c r="G632" s="60"/>
      <c r="H632" s="83"/>
      <c r="I632" s="10"/>
      <c r="J632" s="361"/>
      <c r="K632" s="49">
        <f t="shared" si="99"/>
        <v>0</v>
      </c>
      <c r="L632" s="508">
        <f t="shared" si="100"/>
        <v>0</v>
      </c>
      <c r="M632" s="509" t="str">
        <f t="shared" si="101"/>
        <v xml:space="preserve"> </v>
      </c>
      <c r="N632" s="355">
        <f t="shared" si="102"/>
        <v>0</v>
      </c>
      <c r="O632" s="144">
        <f t="shared" si="103"/>
        <v>0</v>
      </c>
      <c r="P632" s="144">
        <f t="shared" si="104"/>
        <v>0</v>
      </c>
      <c r="Q632" s="563">
        <f t="shared" si="105"/>
        <v>0</v>
      </c>
      <c r="R632" s="10"/>
      <c r="V632" s="49">
        <f t="shared" si="80"/>
        <v>0</v>
      </c>
    </row>
    <row r="633" spans="1:22" x14ac:dyDescent="0.2">
      <c r="A633" s="94">
        <f t="shared" si="81"/>
        <v>620</v>
      </c>
      <c r="B633" s="437">
        <f t="shared" si="98"/>
        <v>0</v>
      </c>
      <c r="C633" s="438"/>
      <c r="D633" s="181"/>
      <c r="E633" s="181"/>
      <c r="F633" s="4"/>
      <c r="G633" s="60"/>
      <c r="H633" s="83"/>
      <c r="I633" s="10"/>
      <c r="J633" s="361"/>
      <c r="K633" s="49">
        <f t="shared" si="99"/>
        <v>0</v>
      </c>
      <c r="L633" s="508">
        <f t="shared" si="100"/>
        <v>0</v>
      </c>
      <c r="M633" s="509" t="str">
        <f t="shared" si="101"/>
        <v xml:space="preserve"> </v>
      </c>
      <c r="N633" s="355">
        <f t="shared" si="102"/>
        <v>0</v>
      </c>
      <c r="O633" s="144">
        <f t="shared" si="103"/>
        <v>0</v>
      </c>
      <c r="P633" s="144">
        <f t="shared" si="104"/>
        <v>0</v>
      </c>
      <c r="Q633" s="563">
        <f t="shared" si="105"/>
        <v>0</v>
      </c>
      <c r="R633" s="10"/>
      <c r="V633" s="49">
        <f t="shared" si="80"/>
        <v>0</v>
      </c>
    </row>
    <row r="634" spans="1:22" x14ac:dyDescent="0.2">
      <c r="A634" s="94">
        <f t="shared" si="81"/>
        <v>621</v>
      </c>
      <c r="B634" s="437">
        <f t="shared" si="98"/>
        <v>0</v>
      </c>
      <c r="C634" s="438"/>
      <c r="D634" s="181"/>
      <c r="E634" s="181"/>
      <c r="F634" s="4"/>
      <c r="G634" s="60"/>
      <c r="H634" s="83"/>
      <c r="I634" s="10"/>
      <c r="J634" s="361"/>
      <c r="K634" s="49">
        <f t="shared" si="99"/>
        <v>0</v>
      </c>
      <c r="L634" s="508">
        <f t="shared" si="100"/>
        <v>0</v>
      </c>
      <c r="M634" s="509" t="str">
        <f t="shared" si="101"/>
        <v xml:space="preserve"> </v>
      </c>
      <c r="N634" s="355">
        <f t="shared" si="102"/>
        <v>0</v>
      </c>
      <c r="O634" s="144">
        <f t="shared" si="103"/>
        <v>0</v>
      </c>
      <c r="P634" s="144">
        <f t="shared" si="104"/>
        <v>0</v>
      </c>
      <c r="Q634" s="563">
        <f t="shared" si="105"/>
        <v>0</v>
      </c>
      <c r="R634" s="10"/>
      <c r="V634" s="49">
        <f t="shared" si="80"/>
        <v>0</v>
      </c>
    </row>
    <row r="635" spans="1:22" x14ac:dyDescent="0.2">
      <c r="A635" s="94">
        <f t="shared" si="81"/>
        <v>622</v>
      </c>
      <c r="B635" s="437">
        <f t="shared" si="98"/>
        <v>0</v>
      </c>
      <c r="C635" s="438"/>
      <c r="D635" s="181"/>
      <c r="E635" s="181"/>
      <c r="F635" s="4"/>
      <c r="G635" s="60"/>
      <c r="H635" s="83"/>
      <c r="I635" s="10"/>
      <c r="J635" s="361"/>
      <c r="K635" s="49">
        <f t="shared" si="99"/>
        <v>0</v>
      </c>
      <c r="L635" s="508">
        <f t="shared" si="100"/>
        <v>0</v>
      </c>
      <c r="M635" s="509" t="str">
        <f t="shared" si="101"/>
        <v xml:space="preserve"> </v>
      </c>
      <c r="N635" s="355">
        <f t="shared" si="102"/>
        <v>0</v>
      </c>
      <c r="O635" s="144">
        <f t="shared" si="103"/>
        <v>0</v>
      </c>
      <c r="P635" s="144">
        <f t="shared" si="104"/>
        <v>0</v>
      </c>
      <c r="Q635" s="563">
        <f t="shared" si="105"/>
        <v>0</v>
      </c>
      <c r="R635" s="10"/>
      <c r="V635" s="49">
        <f t="shared" si="80"/>
        <v>0</v>
      </c>
    </row>
    <row r="636" spans="1:22" x14ac:dyDescent="0.2">
      <c r="A636" s="94">
        <f t="shared" si="81"/>
        <v>623</v>
      </c>
      <c r="B636" s="437">
        <f t="shared" si="98"/>
        <v>0</v>
      </c>
      <c r="C636" s="438"/>
      <c r="D636" s="181"/>
      <c r="E636" s="181"/>
      <c r="F636" s="4"/>
      <c r="G636" s="60"/>
      <c r="H636" s="83"/>
      <c r="I636" s="10"/>
      <c r="J636" s="361"/>
      <c r="K636" s="49">
        <f t="shared" si="99"/>
        <v>0</v>
      </c>
      <c r="L636" s="508">
        <f t="shared" si="100"/>
        <v>0</v>
      </c>
      <c r="M636" s="509" t="str">
        <f t="shared" si="101"/>
        <v xml:space="preserve"> </v>
      </c>
      <c r="N636" s="355">
        <f t="shared" si="102"/>
        <v>0</v>
      </c>
      <c r="O636" s="144">
        <f t="shared" si="103"/>
        <v>0</v>
      </c>
      <c r="P636" s="144">
        <f t="shared" si="104"/>
        <v>0</v>
      </c>
      <c r="Q636" s="563">
        <f t="shared" si="105"/>
        <v>0</v>
      </c>
      <c r="R636" s="10"/>
      <c r="V636" s="49">
        <f t="shared" si="80"/>
        <v>0</v>
      </c>
    </row>
    <row r="637" spans="1:22" x14ac:dyDescent="0.2">
      <c r="A637" s="94">
        <f t="shared" si="81"/>
        <v>624</v>
      </c>
      <c r="B637" s="437">
        <f t="shared" si="98"/>
        <v>0</v>
      </c>
      <c r="C637" s="438"/>
      <c r="D637" s="181"/>
      <c r="E637" s="181"/>
      <c r="F637" s="4"/>
      <c r="G637" s="60"/>
      <c r="H637" s="83"/>
      <c r="I637" s="10"/>
      <c r="J637" s="361"/>
      <c r="K637" s="49">
        <f t="shared" si="99"/>
        <v>0</v>
      </c>
      <c r="L637" s="508">
        <f t="shared" si="100"/>
        <v>0</v>
      </c>
      <c r="M637" s="509" t="str">
        <f t="shared" si="101"/>
        <v xml:space="preserve"> </v>
      </c>
      <c r="N637" s="355">
        <f t="shared" si="102"/>
        <v>0</v>
      </c>
      <c r="O637" s="144">
        <f t="shared" si="103"/>
        <v>0</v>
      </c>
      <c r="P637" s="144">
        <f t="shared" si="104"/>
        <v>0</v>
      </c>
      <c r="Q637" s="563">
        <f t="shared" si="105"/>
        <v>0</v>
      </c>
      <c r="R637" s="10"/>
      <c r="V637" s="49">
        <f t="shared" si="80"/>
        <v>0</v>
      </c>
    </row>
    <row r="638" spans="1:22" x14ac:dyDescent="0.2">
      <c r="A638" s="94">
        <f t="shared" si="81"/>
        <v>625</v>
      </c>
      <c r="B638" s="437">
        <f t="shared" si="98"/>
        <v>0</v>
      </c>
      <c r="C638" s="438"/>
      <c r="D638" s="181"/>
      <c r="E638" s="181"/>
      <c r="F638" s="4"/>
      <c r="G638" s="60"/>
      <c r="H638" s="83"/>
      <c r="I638" s="10"/>
      <c r="J638" s="361"/>
      <c r="K638" s="49">
        <f t="shared" si="99"/>
        <v>0</v>
      </c>
      <c r="L638" s="508">
        <f t="shared" si="100"/>
        <v>0</v>
      </c>
      <c r="M638" s="509" t="str">
        <f t="shared" si="101"/>
        <v xml:space="preserve"> </v>
      </c>
      <c r="N638" s="355">
        <f t="shared" si="102"/>
        <v>0</v>
      </c>
      <c r="O638" s="144">
        <f t="shared" si="103"/>
        <v>0</v>
      </c>
      <c r="P638" s="144">
        <f t="shared" si="104"/>
        <v>0</v>
      </c>
      <c r="Q638" s="563">
        <f t="shared" si="105"/>
        <v>0</v>
      </c>
      <c r="R638" s="10"/>
      <c r="V638" s="49">
        <f t="shared" si="80"/>
        <v>0</v>
      </c>
    </row>
    <row r="639" spans="1:22" x14ac:dyDescent="0.2">
      <c r="A639" s="94">
        <f t="shared" si="81"/>
        <v>626</v>
      </c>
      <c r="B639" s="437">
        <f t="shared" si="98"/>
        <v>0</v>
      </c>
      <c r="C639" s="438"/>
      <c r="D639" s="181"/>
      <c r="E639" s="181"/>
      <c r="F639" s="4"/>
      <c r="G639" s="60"/>
      <c r="H639" s="83"/>
      <c r="I639" s="10"/>
      <c r="J639" s="361"/>
      <c r="K639" s="49">
        <f t="shared" si="99"/>
        <v>0</v>
      </c>
      <c r="L639" s="508">
        <f t="shared" si="100"/>
        <v>0</v>
      </c>
      <c r="M639" s="509" t="str">
        <f t="shared" si="101"/>
        <v xml:space="preserve"> </v>
      </c>
      <c r="N639" s="355">
        <f t="shared" si="102"/>
        <v>0</v>
      </c>
      <c r="O639" s="144">
        <f t="shared" si="103"/>
        <v>0</v>
      </c>
      <c r="P639" s="144">
        <f t="shared" si="104"/>
        <v>0</v>
      </c>
      <c r="Q639" s="563">
        <f t="shared" si="105"/>
        <v>0</v>
      </c>
      <c r="R639" s="10"/>
      <c r="V639" s="49">
        <f t="shared" si="80"/>
        <v>0</v>
      </c>
    </row>
    <row r="640" spans="1:22" x14ac:dyDescent="0.2">
      <c r="A640" s="94">
        <f t="shared" si="81"/>
        <v>627</v>
      </c>
      <c r="B640" s="437">
        <f t="shared" si="98"/>
        <v>0</v>
      </c>
      <c r="C640" s="438"/>
      <c r="D640" s="181"/>
      <c r="E640" s="181"/>
      <c r="F640" s="4"/>
      <c r="G640" s="60"/>
      <c r="H640" s="83"/>
      <c r="I640" s="10"/>
      <c r="J640" s="361"/>
      <c r="K640" s="49">
        <f t="shared" si="99"/>
        <v>0</v>
      </c>
      <c r="L640" s="508">
        <f t="shared" si="100"/>
        <v>0</v>
      </c>
      <c r="M640" s="509" t="str">
        <f t="shared" si="101"/>
        <v xml:space="preserve"> </v>
      </c>
      <c r="N640" s="355">
        <f t="shared" si="102"/>
        <v>0</v>
      </c>
      <c r="O640" s="144">
        <f t="shared" si="103"/>
        <v>0</v>
      </c>
      <c r="P640" s="144">
        <f t="shared" si="104"/>
        <v>0</v>
      </c>
      <c r="Q640" s="563">
        <f t="shared" si="105"/>
        <v>0</v>
      </c>
      <c r="R640" s="10"/>
      <c r="V640" s="49">
        <f t="shared" si="80"/>
        <v>0</v>
      </c>
    </row>
    <row r="641" spans="1:22" x14ac:dyDescent="0.2">
      <c r="A641" s="94">
        <f t="shared" si="81"/>
        <v>628</v>
      </c>
      <c r="B641" s="437">
        <f t="shared" si="98"/>
        <v>0</v>
      </c>
      <c r="C641" s="438"/>
      <c r="D641" s="181"/>
      <c r="E641" s="181"/>
      <c r="F641" s="4"/>
      <c r="G641" s="60"/>
      <c r="H641" s="83"/>
      <c r="I641" s="10"/>
      <c r="J641" s="361"/>
      <c r="K641" s="49">
        <f t="shared" si="99"/>
        <v>0</v>
      </c>
      <c r="L641" s="508">
        <f t="shared" si="100"/>
        <v>0</v>
      </c>
      <c r="M641" s="509" t="str">
        <f t="shared" si="101"/>
        <v xml:space="preserve"> </v>
      </c>
      <c r="N641" s="355">
        <f t="shared" si="102"/>
        <v>0</v>
      </c>
      <c r="O641" s="144">
        <f t="shared" si="103"/>
        <v>0</v>
      </c>
      <c r="P641" s="144">
        <f t="shared" si="104"/>
        <v>0</v>
      </c>
      <c r="Q641" s="563">
        <f t="shared" si="105"/>
        <v>0</v>
      </c>
      <c r="R641" s="10"/>
      <c r="V641" s="49">
        <f t="shared" si="80"/>
        <v>0</v>
      </c>
    </row>
    <row r="642" spans="1:22" x14ac:dyDescent="0.2">
      <c r="A642" s="94">
        <f t="shared" si="81"/>
        <v>629</v>
      </c>
      <c r="B642" s="437">
        <f t="shared" si="98"/>
        <v>0</v>
      </c>
      <c r="C642" s="438"/>
      <c r="D642" s="181"/>
      <c r="E642" s="181"/>
      <c r="F642" s="4"/>
      <c r="G642" s="60"/>
      <c r="H642" s="83"/>
      <c r="I642" s="10"/>
      <c r="J642" s="361"/>
      <c r="K642" s="49">
        <f t="shared" si="99"/>
        <v>0</v>
      </c>
      <c r="L642" s="508">
        <f t="shared" si="100"/>
        <v>0</v>
      </c>
      <c r="M642" s="509" t="str">
        <f t="shared" si="101"/>
        <v xml:space="preserve"> </v>
      </c>
      <c r="N642" s="355">
        <f t="shared" si="102"/>
        <v>0</v>
      </c>
      <c r="O642" s="144">
        <f t="shared" si="103"/>
        <v>0</v>
      </c>
      <c r="P642" s="144">
        <f t="shared" si="104"/>
        <v>0</v>
      </c>
      <c r="Q642" s="563">
        <f t="shared" si="105"/>
        <v>0</v>
      </c>
      <c r="R642" s="10"/>
      <c r="V642" s="49">
        <f t="shared" si="80"/>
        <v>0</v>
      </c>
    </row>
    <row r="643" spans="1:22" x14ac:dyDescent="0.2">
      <c r="A643" s="94">
        <f t="shared" si="81"/>
        <v>630</v>
      </c>
      <c r="B643" s="437">
        <f t="shared" si="98"/>
        <v>0</v>
      </c>
      <c r="C643" s="438"/>
      <c r="D643" s="181"/>
      <c r="E643" s="181"/>
      <c r="F643" s="4"/>
      <c r="G643" s="60"/>
      <c r="H643" s="83"/>
      <c r="I643" s="10"/>
      <c r="J643" s="361"/>
      <c r="K643" s="49">
        <f t="shared" si="99"/>
        <v>0</v>
      </c>
      <c r="L643" s="508">
        <f t="shared" si="100"/>
        <v>0</v>
      </c>
      <c r="M643" s="509" t="str">
        <f t="shared" si="101"/>
        <v xml:space="preserve"> </v>
      </c>
      <c r="N643" s="355">
        <f t="shared" si="102"/>
        <v>0</v>
      </c>
      <c r="O643" s="144">
        <f t="shared" si="103"/>
        <v>0</v>
      </c>
      <c r="P643" s="144">
        <f t="shared" si="104"/>
        <v>0</v>
      </c>
      <c r="Q643" s="563">
        <f t="shared" si="105"/>
        <v>0</v>
      </c>
      <c r="R643" s="10"/>
      <c r="V643" s="49">
        <f t="shared" si="80"/>
        <v>0</v>
      </c>
    </row>
    <row r="644" spans="1:22" x14ac:dyDescent="0.2">
      <c r="A644" s="94">
        <f t="shared" si="81"/>
        <v>631</v>
      </c>
      <c r="B644" s="437">
        <f t="shared" si="98"/>
        <v>0</v>
      </c>
      <c r="C644" s="438"/>
      <c r="D644" s="181"/>
      <c r="E644" s="181"/>
      <c r="F644" s="4"/>
      <c r="G644" s="60"/>
      <c r="H644" s="83"/>
      <c r="I644" s="10"/>
      <c r="J644" s="361"/>
      <c r="K644" s="49">
        <f t="shared" si="99"/>
        <v>0</v>
      </c>
      <c r="L644" s="508">
        <f t="shared" si="100"/>
        <v>0</v>
      </c>
      <c r="M644" s="509" t="str">
        <f t="shared" si="101"/>
        <v xml:space="preserve"> </v>
      </c>
      <c r="N644" s="355">
        <f t="shared" si="102"/>
        <v>0</v>
      </c>
      <c r="O644" s="144">
        <f t="shared" si="103"/>
        <v>0</v>
      </c>
      <c r="P644" s="144">
        <f t="shared" si="104"/>
        <v>0</v>
      </c>
      <c r="Q644" s="563">
        <f t="shared" si="105"/>
        <v>0</v>
      </c>
      <c r="R644" s="10"/>
      <c r="V644" s="49">
        <f t="shared" si="80"/>
        <v>0</v>
      </c>
    </row>
    <row r="645" spans="1:22" x14ac:dyDescent="0.2">
      <c r="A645" s="94">
        <f t="shared" si="81"/>
        <v>632</v>
      </c>
      <c r="B645" s="437">
        <f t="shared" si="98"/>
        <v>0</v>
      </c>
      <c r="C645" s="438"/>
      <c r="D645" s="181"/>
      <c r="E645" s="181"/>
      <c r="F645" s="4"/>
      <c r="G645" s="60"/>
      <c r="H645" s="83"/>
      <c r="I645" s="10"/>
      <c r="J645" s="361"/>
      <c r="K645" s="49">
        <f t="shared" si="99"/>
        <v>0</v>
      </c>
      <c r="L645" s="508">
        <f t="shared" si="100"/>
        <v>0</v>
      </c>
      <c r="M645" s="509" t="str">
        <f t="shared" si="101"/>
        <v xml:space="preserve"> </v>
      </c>
      <c r="N645" s="355">
        <f t="shared" si="102"/>
        <v>0</v>
      </c>
      <c r="O645" s="144">
        <f t="shared" si="103"/>
        <v>0</v>
      </c>
      <c r="P645" s="144">
        <f t="shared" si="104"/>
        <v>0</v>
      </c>
      <c r="Q645" s="563">
        <f t="shared" si="105"/>
        <v>0</v>
      </c>
      <c r="R645" s="10"/>
      <c r="V645" s="49">
        <f t="shared" si="80"/>
        <v>0</v>
      </c>
    </row>
    <row r="646" spans="1:22" x14ac:dyDescent="0.2">
      <c r="A646" s="94">
        <f t="shared" si="81"/>
        <v>633</v>
      </c>
      <c r="B646" s="437">
        <f t="shared" si="98"/>
        <v>0</v>
      </c>
      <c r="C646" s="438"/>
      <c r="D646" s="181"/>
      <c r="E646" s="181"/>
      <c r="F646" s="4"/>
      <c r="G646" s="60"/>
      <c r="H646" s="83"/>
      <c r="I646" s="10"/>
      <c r="J646" s="361"/>
      <c r="K646" s="49">
        <f t="shared" si="99"/>
        <v>0</v>
      </c>
      <c r="L646" s="508">
        <f t="shared" si="100"/>
        <v>0</v>
      </c>
      <c r="M646" s="509" t="str">
        <f t="shared" si="101"/>
        <v xml:space="preserve"> </v>
      </c>
      <c r="N646" s="355">
        <f t="shared" si="102"/>
        <v>0</v>
      </c>
      <c r="O646" s="144">
        <f t="shared" si="103"/>
        <v>0</v>
      </c>
      <c r="P646" s="144">
        <f t="shared" si="104"/>
        <v>0</v>
      </c>
      <c r="Q646" s="563">
        <f t="shared" si="105"/>
        <v>0</v>
      </c>
      <c r="R646" s="10"/>
      <c r="V646" s="49">
        <f t="shared" si="80"/>
        <v>0</v>
      </c>
    </row>
    <row r="647" spans="1:22" x14ac:dyDescent="0.2">
      <c r="A647" s="94">
        <f t="shared" si="81"/>
        <v>634</v>
      </c>
      <c r="B647" s="437">
        <f t="shared" si="98"/>
        <v>0</v>
      </c>
      <c r="C647" s="438"/>
      <c r="D647" s="181"/>
      <c r="E647" s="181"/>
      <c r="F647" s="4"/>
      <c r="G647" s="60"/>
      <c r="H647" s="83"/>
      <c r="I647" s="10"/>
      <c r="J647" s="361"/>
      <c r="K647" s="49">
        <f t="shared" si="99"/>
        <v>0</v>
      </c>
      <c r="L647" s="508">
        <f t="shared" si="100"/>
        <v>0</v>
      </c>
      <c r="M647" s="509" t="str">
        <f t="shared" si="101"/>
        <v xml:space="preserve"> </v>
      </c>
      <c r="N647" s="355">
        <f t="shared" si="102"/>
        <v>0</v>
      </c>
      <c r="O647" s="144">
        <f t="shared" si="103"/>
        <v>0</v>
      </c>
      <c r="P647" s="144">
        <f t="shared" si="104"/>
        <v>0</v>
      </c>
      <c r="Q647" s="563">
        <f t="shared" si="105"/>
        <v>0</v>
      </c>
      <c r="R647" s="10"/>
      <c r="V647" s="49">
        <f t="shared" si="80"/>
        <v>0</v>
      </c>
    </row>
    <row r="648" spans="1:22" x14ac:dyDescent="0.2">
      <c r="A648" s="94">
        <f t="shared" si="81"/>
        <v>635</v>
      </c>
      <c r="B648" s="437">
        <f t="shared" si="98"/>
        <v>0</v>
      </c>
      <c r="C648" s="438"/>
      <c r="D648" s="181"/>
      <c r="E648" s="181"/>
      <c r="F648" s="4"/>
      <c r="G648" s="60"/>
      <c r="H648" s="83"/>
      <c r="I648" s="10"/>
      <c r="J648" s="361"/>
      <c r="K648" s="49">
        <f t="shared" si="99"/>
        <v>0</v>
      </c>
      <c r="L648" s="508">
        <f t="shared" si="100"/>
        <v>0</v>
      </c>
      <c r="M648" s="509" t="str">
        <f t="shared" si="101"/>
        <v xml:space="preserve"> </v>
      </c>
      <c r="N648" s="355">
        <f t="shared" si="102"/>
        <v>0</v>
      </c>
      <c r="O648" s="144">
        <f t="shared" si="103"/>
        <v>0</v>
      </c>
      <c r="P648" s="144">
        <f t="shared" si="104"/>
        <v>0</v>
      </c>
      <c r="Q648" s="563">
        <f t="shared" si="105"/>
        <v>0</v>
      </c>
      <c r="R648" s="10"/>
      <c r="V648" s="49">
        <f t="shared" si="80"/>
        <v>0</v>
      </c>
    </row>
    <row r="649" spans="1:22" x14ac:dyDescent="0.2">
      <c r="A649" s="94">
        <f t="shared" si="81"/>
        <v>636</v>
      </c>
      <c r="B649" s="437">
        <f t="shared" si="98"/>
        <v>0</v>
      </c>
      <c r="C649" s="438"/>
      <c r="D649" s="181"/>
      <c r="E649" s="181"/>
      <c r="F649" s="4"/>
      <c r="G649" s="60"/>
      <c r="H649" s="83"/>
      <c r="I649" s="10"/>
      <c r="J649" s="361"/>
      <c r="K649" s="49">
        <f t="shared" si="99"/>
        <v>0</v>
      </c>
      <c r="L649" s="508">
        <f t="shared" si="100"/>
        <v>0</v>
      </c>
      <c r="M649" s="509" t="str">
        <f t="shared" si="101"/>
        <v xml:space="preserve"> </v>
      </c>
      <c r="N649" s="355">
        <f t="shared" si="102"/>
        <v>0</v>
      </c>
      <c r="O649" s="144">
        <f t="shared" si="103"/>
        <v>0</v>
      </c>
      <c r="P649" s="144">
        <f t="shared" si="104"/>
        <v>0</v>
      </c>
      <c r="Q649" s="563">
        <f t="shared" si="105"/>
        <v>0</v>
      </c>
      <c r="R649" s="10"/>
      <c r="V649" s="49">
        <f t="shared" si="80"/>
        <v>0</v>
      </c>
    </row>
    <row r="650" spans="1:22" x14ac:dyDescent="0.2">
      <c r="A650" s="94">
        <f t="shared" si="81"/>
        <v>637</v>
      </c>
      <c r="B650" s="437">
        <f t="shared" si="98"/>
        <v>0</v>
      </c>
      <c r="C650" s="438"/>
      <c r="D650" s="181"/>
      <c r="E650" s="181"/>
      <c r="F650" s="4"/>
      <c r="G650" s="60"/>
      <c r="H650" s="83"/>
      <c r="I650" s="10"/>
      <c r="J650" s="361"/>
      <c r="K650" s="49">
        <f t="shared" si="99"/>
        <v>0</v>
      </c>
      <c r="L650" s="508">
        <f t="shared" si="100"/>
        <v>0</v>
      </c>
      <c r="M650" s="509" t="str">
        <f t="shared" si="101"/>
        <v xml:space="preserve"> </v>
      </c>
      <c r="N650" s="355">
        <f t="shared" si="102"/>
        <v>0</v>
      </c>
      <c r="O650" s="144">
        <f t="shared" si="103"/>
        <v>0</v>
      </c>
      <c r="P650" s="144">
        <f t="shared" si="104"/>
        <v>0</v>
      </c>
      <c r="Q650" s="563">
        <f t="shared" si="105"/>
        <v>0</v>
      </c>
      <c r="R650" s="10"/>
      <c r="V650" s="49">
        <f t="shared" si="80"/>
        <v>0</v>
      </c>
    </row>
    <row r="651" spans="1:22" x14ac:dyDescent="0.2">
      <c r="A651" s="94">
        <f t="shared" si="81"/>
        <v>638</v>
      </c>
      <c r="B651" s="437">
        <f t="shared" si="98"/>
        <v>0</v>
      </c>
      <c r="C651" s="438"/>
      <c r="D651" s="181"/>
      <c r="E651" s="181"/>
      <c r="F651" s="4"/>
      <c r="G651" s="60"/>
      <c r="H651" s="83"/>
      <c r="I651" s="10"/>
      <c r="J651" s="361"/>
      <c r="K651" s="49">
        <f t="shared" si="99"/>
        <v>0</v>
      </c>
      <c r="L651" s="508">
        <f t="shared" si="100"/>
        <v>0</v>
      </c>
      <c r="M651" s="509" t="str">
        <f t="shared" si="101"/>
        <v xml:space="preserve"> </v>
      </c>
      <c r="N651" s="355">
        <f t="shared" si="102"/>
        <v>0</v>
      </c>
      <c r="O651" s="144">
        <f t="shared" si="103"/>
        <v>0</v>
      </c>
      <c r="P651" s="144">
        <f t="shared" si="104"/>
        <v>0</v>
      </c>
      <c r="Q651" s="563">
        <f t="shared" si="105"/>
        <v>0</v>
      </c>
      <c r="R651" s="10"/>
      <c r="V651" s="49">
        <f t="shared" si="80"/>
        <v>0</v>
      </c>
    </row>
    <row r="652" spans="1:22" x14ac:dyDescent="0.2">
      <c r="A652" s="94">
        <f t="shared" si="81"/>
        <v>639</v>
      </c>
      <c r="B652" s="437">
        <f t="shared" si="98"/>
        <v>0</v>
      </c>
      <c r="C652" s="438"/>
      <c r="D652" s="181"/>
      <c r="E652" s="181"/>
      <c r="F652" s="4"/>
      <c r="G652" s="60"/>
      <c r="H652" s="83"/>
      <c r="I652" s="10"/>
      <c r="J652" s="361"/>
      <c r="K652" s="49">
        <f t="shared" si="99"/>
        <v>0</v>
      </c>
      <c r="L652" s="508">
        <f t="shared" si="100"/>
        <v>0</v>
      </c>
      <c r="M652" s="509" t="str">
        <f t="shared" si="101"/>
        <v xml:space="preserve"> </v>
      </c>
      <c r="N652" s="355">
        <f t="shared" si="102"/>
        <v>0</v>
      </c>
      <c r="O652" s="144">
        <f t="shared" si="103"/>
        <v>0</v>
      </c>
      <c r="P652" s="144">
        <f t="shared" si="104"/>
        <v>0</v>
      </c>
      <c r="Q652" s="563">
        <f t="shared" si="105"/>
        <v>0</v>
      </c>
      <c r="R652" s="10"/>
      <c r="V652" s="49">
        <f t="shared" si="80"/>
        <v>0</v>
      </c>
    </row>
    <row r="653" spans="1:22" x14ac:dyDescent="0.2">
      <c r="A653" s="94">
        <f t="shared" si="81"/>
        <v>640</v>
      </c>
      <c r="B653" s="437">
        <f t="shared" si="98"/>
        <v>0</v>
      </c>
      <c r="C653" s="438"/>
      <c r="D653" s="181"/>
      <c r="E653" s="181"/>
      <c r="F653" s="4"/>
      <c r="G653" s="60"/>
      <c r="H653" s="83"/>
      <c r="I653" s="10"/>
      <c r="J653" s="361"/>
      <c r="K653" s="49">
        <f t="shared" si="99"/>
        <v>0</v>
      </c>
      <c r="L653" s="508">
        <f t="shared" si="100"/>
        <v>0</v>
      </c>
      <c r="M653" s="509" t="str">
        <f t="shared" si="101"/>
        <v xml:space="preserve"> </v>
      </c>
      <c r="N653" s="355">
        <f t="shared" si="102"/>
        <v>0</v>
      </c>
      <c r="O653" s="144">
        <f t="shared" si="103"/>
        <v>0</v>
      </c>
      <c r="P653" s="144">
        <f t="shared" si="104"/>
        <v>0</v>
      </c>
      <c r="Q653" s="563">
        <f t="shared" si="105"/>
        <v>0</v>
      </c>
      <c r="R653" s="10"/>
      <c r="V653" s="49">
        <f t="shared" si="80"/>
        <v>0</v>
      </c>
    </row>
    <row r="654" spans="1:22" x14ac:dyDescent="0.2">
      <c r="A654" s="94">
        <f t="shared" si="81"/>
        <v>641</v>
      </c>
      <c r="B654" s="437">
        <f t="shared" si="98"/>
        <v>0</v>
      </c>
      <c r="C654" s="438"/>
      <c r="D654" s="181"/>
      <c r="E654" s="181"/>
      <c r="F654" s="4"/>
      <c r="G654" s="60"/>
      <c r="H654" s="83"/>
      <c r="I654" s="10"/>
      <c r="J654" s="361"/>
      <c r="K654" s="49">
        <f t="shared" si="99"/>
        <v>0</v>
      </c>
      <c r="L654" s="508">
        <f t="shared" si="100"/>
        <v>0</v>
      </c>
      <c r="M654" s="509" t="str">
        <f t="shared" si="101"/>
        <v xml:space="preserve"> </v>
      </c>
      <c r="N654" s="355">
        <f t="shared" si="102"/>
        <v>0</v>
      </c>
      <c r="O654" s="144">
        <f t="shared" si="103"/>
        <v>0</v>
      </c>
      <c r="P654" s="144">
        <f t="shared" si="104"/>
        <v>0</v>
      </c>
      <c r="Q654" s="563">
        <f t="shared" si="105"/>
        <v>0</v>
      </c>
      <c r="R654" s="10"/>
      <c r="V654" s="49">
        <f t="shared" si="80"/>
        <v>0</v>
      </c>
    </row>
    <row r="655" spans="1:22" x14ac:dyDescent="0.2">
      <c r="A655" s="94">
        <f t="shared" si="81"/>
        <v>642</v>
      </c>
      <c r="B655" s="437">
        <f t="shared" si="98"/>
        <v>0</v>
      </c>
      <c r="C655" s="438"/>
      <c r="D655" s="181"/>
      <c r="E655" s="181"/>
      <c r="F655" s="4"/>
      <c r="G655" s="60"/>
      <c r="H655" s="83"/>
      <c r="I655" s="10"/>
      <c r="J655" s="361"/>
      <c r="K655" s="49">
        <f t="shared" si="99"/>
        <v>0</v>
      </c>
      <c r="L655" s="508">
        <f t="shared" si="100"/>
        <v>0</v>
      </c>
      <c r="M655" s="509" t="str">
        <f t="shared" si="101"/>
        <v xml:space="preserve"> </v>
      </c>
      <c r="N655" s="355">
        <f t="shared" si="102"/>
        <v>0</v>
      </c>
      <c r="O655" s="144">
        <f t="shared" si="103"/>
        <v>0</v>
      </c>
      <c r="P655" s="144">
        <f t="shared" si="104"/>
        <v>0</v>
      </c>
      <c r="Q655" s="563">
        <f t="shared" si="105"/>
        <v>0</v>
      </c>
      <c r="R655" s="10"/>
      <c r="V655" s="49">
        <f t="shared" si="80"/>
        <v>0</v>
      </c>
    </row>
    <row r="656" spans="1:22" x14ac:dyDescent="0.2">
      <c r="A656" s="94">
        <f t="shared" si="81"/>
        <v>643</v>
      </c>
      <c r="B656" s="437">
        <f t="shared" si="98"/>
        <v>0</v>
      </c>
      <c r="C656" s="438"/>
      <c r="D656" s="181"/>
      <c r="E656" s="181"/>
      <c r="F656" s="4"/>
      <c r="G656" s="60"/>
      <c r="H656" s="83"/>
      <c r="I656" s="10"/>
      <c r="J656" s="361"/>
      <c r="K656" s="49">
        <f t="shared" si="99"/>
        <v>0</v>
      </c>
      <c r="L656" s="508">
        <f t="shared" si="100"/>
        <v>0</v>
      </c>
      <c r="M656" s="509" t="str">
        <f t="shared" si="101"/>
        <v xml:space="preserve"> </v>
      </c>
      <c r="N656" s="355">
        <f t="shared" si="102"/>
        <v>0</v>
      </c>
      <c r="O656" s="144">
        <f t="shared" si="103"/>
        <v>0</v>
      </c>
      <c r="P656" s="144">
        <f t="shared" si="104"/>
        <v>0</v>
      </c>
      <c r="Q656" s="563">
        <f t="shared" si="105"/>
        <v>0</v>
      </c>
      <c r="R656" s="10"/>
      <c r="V656" s="49">
        <f t="shared" si="80"/>
        <v>0</v>
      </c>
    </row>
    <row r="657" spans="1:22" x14ac:dyDescent="0.2">
      <c r="A657" s="94">
        <f t="shared" si="81"/>
        <v>644</v>
      </c>
      <c r="B657" s="437">
        <f t="shared" si="98"/>
        <v>0</v>
      </c>
      <c r="C657" s="438"/>
      <c r="D657" s="181"/>
      <c r="E657" s="181"/>
      <c r="F657" s="4"/>
      <c r="G657" s="60"/>
      <c r="H657" s="83"/>
      <c r="I657" s="10"/>
      <c r="J657" s="361"/>
      <c r="K657" s="49">
        <f t="shared" si="99"/>
        <v>0</v>
      </c>
      <c r="L657" s="508">
        <f t="shared" si="100"/>
        <v>0</v>
      </c>
      <c r="M657" s="509" t="str">
        <f t="shared" si="101"/>
        <v xml:space="preserve"> </v>
      </c>
      <c r="N657" s="355">
        <f t="shared" si="102"/>
        <v>0</v>
      </c>
      <c r="O657" s="144">
        <f t="shared" si="103"/>
        <v>0</v>
      </c>
      <c r="P657" s="144">
        <f t="shared" si="104"/>
        <v>0</v>
      </c>
      <c r="Q657" s="563">
        <f t="shared" si="105"/>
        <v>0</v>
      </c>
      <c r="R657" s="10"/>
      <c r="V657" s="49">
        <f t="shared" si="80"/>
        <v>0</v>
      </c>
    </row>
    <row r="658" spans="1:22" x14ac:dyDescent="0.2">
      <c r="A658" s="94">
        <f t="shared" si="81"/>
        <v>645</v>
      </c>
      <c r="B658" s="437">
        <f t="shared" si="98"/>
        <v>0</v>
      </c>
      <c r="C658" s="438"/>
      <c r="D658" s="181"/>
      <c r="E658" s="181"/>
      <c r="F658" s="4"/>
      <c r="G658" s="60"/>
      <c r="H658" s="83"/>
      <c r="I658" s="10"/>
      <c r="J658" s="361"/>
      <c r="K658" s="49">
        <f t="shared" si="99"/>
        <v>0</v>
      </c>
      <c r="L658" s="508">
        <f t="shared" si="100"/>
        <v>0</v>
      </c>
      <c r="M658" s="509" t="str">
        <f t="shared" si="101"/>
        <v xml:space="preserve"> </v>
      </c>
      <c r="N658" s="355">
        <f t="shared" si="102"/>
        <v>0</v>
      </c>
      <c r="O658" s="144">
        <f t="shared" si="103"/>
        <v>0</v>
      </c>
      <c r="P658" s="144">
        <f t="shared" si="104"/>
        <v>0</v>
      </c>
      <c r="Q658" s="563">
        <f t="shared" si="105"/>
        <v>0</v>
      </c>
      <c r="R658" s="10"/>
      <c r="V658" s="49">
        <f t="shared" si="80"/>
        <v>0</v>
      </c>
    </row>
    <row r="659" spans="1:22" x14ac:dyDescent="0.2">
      <c r="A659" s="94">
        <f t="shared" si="81"/>
        <v>646</v>
      </c>
      <c r="B659" s="437">
        <f t="shared" si="98"/>
        <v>0</v>
      </c>
      <c r="C659" s="438"/>
      <c r="D659" s="181"/>
      <c r="E659" s="181"/>
      <c r="F659" s="4"/>
      <c r="G659" s="60"/>
      <c r="H659" s="83"/>
      <c r="I659" s="10"/>
      <c r="J659" s="361"/>
      <c r="K659" s="49">
        <f t="shared" si="99"/>
        <v>0</v>
      </c>
      <c r="L659" s="508">
        <f t="shared" si="100"/>
        <v>0</v>
      </c>
      <c r="M659" s="509" t="str">
        <f t="shared" si="101"/>
        <v xml:space="preserve"> </v>
      </c>
      <c r="N659" s="355">
        <f t="shared" si="102"/>
        <v>0</v>
      </c>
      <c r="O659" s="144">
        <f t="shared" si="103"/>
        <v>0</v>
      </c>
      <c r="P659" s="144">
        <f t="shared" si="104"/>
        <v>0</v>
      </c>
      <c r="Q659" s="563">
        <f t="shared" si="105"/>
        <v>0</v>
      </c>
      <c r="R659" s="10"/>
      <c r="V659" s="49">
        <f t="shared" si="80"/>
        <v>0</v>
      </c>
    </row>
    <row r="660" spans="1:22" x14ac:dyDescent="0.2">
      <c r="A660" s="94">
        <f t="shared" si="81"/>
        <v>647</v>
      </c>
      <c r="B660" s="437">
        <f t="shared" si="98"/>
        <v>0</v>
      </c>
      <c r="C660" s="438"/>
      <c r="D660" s="181"/>
      <c r="E660" s="181"/>
      <c r="F660" s="4"/>
      <c r="G660" s="60"/>
      <c r="H660" s="83"/>
      <c r="I660" s="10"/>
      <c r="J660" s="361"/>
      <c r="K660" s="49">
        <f t="shared" si="99"/>
        <v>0</v>
      </c>
      <c r="L660" s="508">
        <f t="shared" si="100"/>
        <v>0</v>
      </c>
      <c r="M660" s="509" t="str">
        <f t="shared" si="101"/>
        <v xml:space="preserve"> </v>
      </c>
      <c r="N660" s="355">
        <f t="shared" si="102"/>
        <v>0</v>
      </c>
      <c r="O660" s="144">
        <f t="shared" si="103"/>
        <v>0</v>
      </c>
      <c r="P660" s="144">
        <f t="shared" si="104"/>
        <v>0</v>
      </c>
      <c r="Q660" s="563">
        <f t="shared" si="105"/>
        <v>0</v>
      </c>
      <c r="R660" s="10"/>
      <c r="V660" s="49">
        <f t="shared" si="80"/>
        <v>0</v>
      </c>
    </row>
    <row r="661" spans="1:22" x14ac:dyDescent="0.2">
      <c r="A661" s="94">
        <f t="shared" si="81"/>
        <v>648</v>
      </c>
      <c r="B661" s="437">
        <f t="shared" si="98"/>
        <v>0</v>
      </c>
      <c r="C661" s="438"/>
      <c r="D661" s="181"/>
      <c r="E661" s="181"/>
      <c r="F661" s="4"/>
      <c r="G661" s="60"/>
      <c r="H661" s="83"/>
      <c r="I661" s="10"/>
      <c r="J661" s="361"/>
      <c r="K661" s="49">
        <f t="shared" si="99"/>
        <v>0</v>
      </c>
      <c r="L661" s="508">
        <f t="shared" si="100"/>
        <v>0</v>
      </c>
      <c r="M661" s="509" t="str">
        <f t="shared" si="101"/>
        <v xml:space="preserve"> </v>
      </c>
      <c r="N661" s="355">
        <f t="shared" si="102"/>
        <v>0</v>
      </c>
      <c r="O661" s="144">
        <f t="shared" si="103"/>
        <v>0</v>
      </c>
      <c r="P661" s="144">
        <f t="shared" si="104"/>
        <v>0</v>
      </c>
      <c r="Q661" s="563">
        <f t="shared" si="105"/>
        <v>0</v>
      </c>
      <c r="R661" s="10"/>
      <c r="V661" s="49">
        <f t="shared" si="80"/>
        <v>0</v>
      </c>
    </row>
    <row r="662" spans="1:22" x14ac:dyDescent="0.2">
      <c r="A662" s="94">
        <f t="shared" si="81"/>
        <v>649</v>
      </c>
      <c r="B662" s="437">
        <f t="shared" si="98"/>
        <v>0</v>
      </c>
      <c r="C662" s="438"/>
      <c r="D662" s="181"/>
      <c r="E662" s="181"/>
      <c r="F662" s="4"/>
      <c r="G662" s="60"/>
      <c r="H662" s="83"/>
      <c r="I662" s="10"/>
      <c r="J662" s="361"/>
      <c r="K662" s="49">
        <f t="shared" si="99"/>
        <v>0</v>
      </c>
      <c r="L662" s="508">
        <f t="shared" si="100"/>
        <v>0</v>
      </c>
      <c r="M662" s="509" t="str">
        <f t="shared" si="101"/>
        <v xml:space="preserve"> </v>
      </c>
      <c r="N662" s="355">
        <f t="shared" si="102"/>
        <v>0</v>
      </c>
      <c r="O662" s="144">
        <f t="shared" si="103"/>
        <v>0</v>
      </c>
      <c r="P662" s="144">
        <f t="shared" si="104"/>
        <v>0</v>
      </c>
      <c r="Q662" s="563">
        <f t="shared" si="105"/>
        <v>0</v>
      </c>
      <c r="R662" s="10"/>
      <c r="V662" s="49">
        <f t="shared" si="80"/>
        <v>0</v>
      </c>
    </row>
    <row r="663" spans="1:22" x14ac:dyDescent="0.2">
      <c r="A663" s="94">
        <f t="shared" si="81"/>
        <v>650</v>
      </c>
      <c r="B663" s="437">
        <f t="shared" si="98"/>
        <v>0</v>
      </c>
      <c r="C663" s="438"/>
      <c r="D663" s="181"/>
      <c r="E663" s="181"/>
      <c r="F663" s="4"/>
      <c r="G663" s="60"/>
      <c r="H663" s="83"/>
      <c r="I663" s="10"/>
      <c r="J663" s="361"/>
      <c r="K663" s="49">
        <f t="shared" si="99"/>
        <v>0</v>
      </c>
      <c r="L663" s="508">
        <f t="shared" si="100"/>
        <v>0</v>
      </c>
      <c r="M663" s="509" t="str">
        <f t="shared" si="101"/>
        <v xml:space="preserve"> </v>
      </c>
      <c r="N663" s="355">
        <f t="shared" si="102"/>
        <v>0</v>
      </c>
      <c r="O663" s="144">
        <f t="shared" si="103"/>
        <v>0</v>
      </c>
      <c r="P663" s="144">
        <f t="shared" si="104"/>
        <v>0</v>
      </c>
      <c r="Q663" s="563">
        <f t="shared" si="105"/>
        <v>0</v>
      </c>
      <c r="R663" s="10"/>
      <c r="V663" s="49">
        <f t="shared" si="80"/>
        <v>0</v>
      </c>
    </row>
    <row r="664" spans="1:22" x14ac:dyDescent="0.2">
      <c r="A664" s="94">
        <f t="shared" si="81"/>
        <v>651</v>
      </c>
      <c r="B664" s="437">
        <f t="shared" si="98"/>
        <v>0</v>
      </c>
      <c r="C664" s="438"/>
      <c r="D664" s="181"/>
      <c r="E664" s="181"/>
      <c r="F664" s="4"/>
      <c r="G664" s="60"/>
      <c r="H664" s="83"/>
      <c r="I664" s="10"/>
      <c r="J664" s="361"/>
      <c r="K664" s="49">
        <f t="shared" si="99"/>
        <v>0</v>
      </c>
      <c r="L664" s="508">
        <f t="shared" si="100"/>
        <v>0</v>
      </c>
      <c r="M664" s="509" t="str">
        <f t="shared" si="101"/>
        <v xml:space="preserve"> </v>
      </c>
      <c r="N664" s="355">
        <f t="shared" si="102"/>
        <v>0</v>
      </c>
      <c r="O664" s="144">
        <f t="shared" si="103"/>
        <v>0</v>
      </c>
      <c r="P664" s="144">
        <f t="shared" si="104"/>
        <v>0</v>
      </c>
      <c r="Q664" s="563">
        <f t="shared" si="105"/>
        <v>0</v>
      </c>
      <c r="R664" s="10"/>
      <c r="V664" s="49">
        <f t="shared" si="80"/>
        <v>0</v>
      </c>
    </row>
    <row r="665" spans="1:22" x14ac:dyDescent="0.2">
      <c r="A665" s="94">
        <f t="shared" si="81"/>
        <v>652</v>
      </c>
      <c r="B665" s="437">
        <f t="shared" si="98"/>
        <v>0</v>
      </c>
      <c r="C665" s="438"/>
      <c r="D665" s="181"/>
      <c r="E665" s="181"/>
      <c r="F665" s="4"/>
      <c r="G665" s="60"/>
      <c r="H665" s="83"/>
      <c r="I665" s="10"/>
      <c r="J665" s="361"/>
      <c r="K665" s="49">
        <f t="shared" si="99"/>
        <v>0</v>
      </c>
      <c r="L665" s="508">
        <f t="shared" si="100"/>
        <v>0</v>
      </c>
      <c r="M665" s="509" t="str">
        <f t="shared" si="101"/>
        <v xml:space="preserve"> </v>
      </c>
      <c r="N665" s="355">
        <f t="shared" si="102"/>
        <v>0</v>
      </c>
      <c r="O665" s="144">
        <f t="shared" si="103"/>
        <v>0</v>
      </c>
      <c r="P665" s="144">
        <f t="shared" si="104"/>
        <v>0</v>
      </c>
      <c r="Q665" s="563">
        <f t="shared" si="105"/>
        <v>0</v>
      </c>
      <c r="R665" s="10"/>
      <c r="V665" s="49">
        <f t="shared" si="80"/>
        <v>0</v>
      </c>
    </row>
    <row r="666" spans="1:22" x14ac:dyDescent="0.2">
      <c r="A666" s="94">
        <f t="shared" si="81"/>
        <v>653</v>
      </c>
      <c r="B666" s="437">
        <f t="shared" si="98"/>
        <v>0</v>
      </c>
      <c r="C666" s="438"/>
      <c r="D666" s="181"/>
      <c r="E666" s="181"/>
      <c r="F666" s="4"/>
      <c r="G666" s="60"/>
      <c r="H666" s="83"/>
      <c r="I666" s="10"/>
      <c r="J666" s="361"/>
      <c r="K666" s="49">
        <f t="shared" si="99"/>
        <v>0</v>
      </c>
      <c r="L666" s="508">
        <f t="shared" si="100"/>
        <v>0</v>
      </c>
      <c r="M666" s="509" t="str">
        <f t="shared" si="101"/>
        <v xml:space="preserve"> </v>
      </c>
      <c r="N666" s="355">
        <f t="shared" si="102"/>
        <v>0</v>
      </c>
      <c r="O666" s="144">
        <f t="shared" si="103"/>
        <v>0</v>
      </c>
      <c r="P666" s="144">
        <f t="shared" si="104"/>
        <v>0</v>
      </c>
      <c r="Q666" s="563">
        <f t="shared" si="105"/>
        <v>0</v>
      </c>
      <c r="R666" s="10"/>
      <c r="V666" s="49">
        <f t="shared" si="80"/>
        <v>0</v>
      </c>
    </row>
    <row r="667" spans="1:22" x14ac:dyDescent="0.2">
      <c r="A667" s="94">
        <f t="shared" si="81"/>
        <v>654</v>
      </c>
      <c r="B667" s="437">
        <f t="shared" si="98"/>
        <v>0</v>
      </c>
      <c r="C667" s="438"/>
      <c r="D667" s="181"/>
      <c r="E667" s="181"/>
      <c r="F667" s="4"/>
      <c r="G667" s="60"/>
      <c r="H667" s="83"/>
      <c r="I667" s="10"/>
      <c r="J667" s="361"/>
      <c r="K667" s="49">
        <f t="shared" si="99"/>
        <v>0</v>
      </c>
      <c r="L667" s="508">
        <f t="shared" si="100"/>
        <v>0</v>
      </c>
      <c r="M667" s="509" t="str">
        <f t="shared" si="101"/>
        <v xml:space="preserve"> </v>
      </c>
      <c r="N667" s="355">
        <f t="shared" si="102"/>
        <v>0</v>
      </c>
      <c r="O667" s="144">
        <f t="shared" si="103"/>
        <v>0</v>
      </c>
      <c r="P667" s="144">
        <f t="shared" si="104"/>
        <v>0</v>
      </c>
      <c r="Q667" s="563">
        <f t="shared" si="105"/>
        <v>0</v>
      </c>
      <c r="R667" s="10"/>
      <c r="V667" s="49">
        <f t="shared" si="80"/>
        <v>0</v>
      </c>
    </row>
    <row r="668" spans="1:22" x14ac:dyDescent="0.2">
      <c r="A668" s="94">
        <f t="shared" si="81"/>
        <v>655</v>
      </c>
      <c r="B668" s="437">
        <f t="shared" si="98"/>
        <v>0</v>
      </c>
      <c r="C668" s="438"/>
      <c r="D668" s="181"/>
      <c r="E668" s="181"/>
      <c r="F668" s="4"/>
      <c r="G668" s="60"/>
      <c r="H668" s="83"/>
      <c r="I668" s="10"/>
      <c r="J668" s="361"/>
      <c r="K668" s="49">
        <f t="shared" si="99"/>
        <v>0</v>
      </c>
      <c r="L668" s="508">
        <f t="shared" si="100"/>
        <v>0</v>
      </c>
      <c r="M668" s="509" t="str">
        <f t="shared" si="101"/>
        <v xml:space="preserve"> </v>
      </c>
      <c r="N668" s="355">
        <f t="shared" si="102"/>
        <v>0</v>
      </c>
      <c r="O668" s="144">
        <f t="shared" si="103"/>
        <v>0</v>
      </c>
      <c r="P668" s="144">
        <f t="shared" si="104"/>
        <v>0</v>
      </c>
      <c r="Q668" s="563">
        <f t="shared" si="105"/>
        <v>0</v>
      </c>
      <c r="R668" s="10"/>
      <c r="V668" s="49">
        <f t="shared" si="80"/>
        <v>0</v>
      </c>
    </row>
    <row r="669" spans="1:22" x14ac:dyDescent="0.2">
      <c r="A669" s="94">
        <f t="shared" si="81"/>
        <v>656</v>
      </c>
      <c r="B669" s="437">
        <f t="shared" si="98"/>
        <v>0</v>
      </c>
      <c r="C669" s="438"/>
      <c r="D669" s="181"/>
      <c r="E669" s="181"/>
      <c r="F669" s="4"/>
      <c r="G669" s="60"/>
      <c r="H669" s="83"/>
      <c r="I669" s="10"/>
      <c r="J669" s="361"/>
      <c r="K669" s="49">
        <f t="shared" si="99"/>
        <v>0</v>
      </c>
      <c r="L669" s="508">
        <f t="shared" si="100"/>
        <v>0</v>
      </c>
      <c r="M669" s="509" t="str">
        <f t="shared" si="101"/>
        <v xml:space="preserve"> </v>
      </c>
      <c r="N669" s="355">
        <f t="shared" si="102"/>
        <v>0</v>
      </c>
      <c r="O669" s="144">
        <f t="shared" si="103"/>
        <v>0</v>
      </c>
      <c r="P669" s="144">
        <f t="shared" si="104"/>
        <v>0</v>
      </c>
      <c r="Q669" s="563">
        <f t="shared" si="105"/>
        <v>0</v>
      </c>
      <c r="R669" s="10"/>
      <c r="V669" s="49">
        <f t="shared" si="80"/>
        <v>0</v>
      </c>
    </row>
    <row r="670" spans="1:22" x14ac:dyDescent="0.2">
      <c r="A670" s="94">
        <f t="shared" si="81"/>
        <v>657</v>
      </c>
      <c r="B670" s="437">
        <f t="shared" si="98"/>
        <v>0</v>
      </c>
      <c r="C670" s="438"/>
      <c r="D670" s="181"/>
      <c r="E670" s="181"/>
      <c r="F670" s="4"/>
      <c r="G670" s="60"/>
      <c r="H670" s="83"/>
      <c r="I670" s="10"/>
      <c r="J670" s="361"/>
      <c r="K670" s="49">
        <f t="shared" si="99"/>
        <v>0</v>
      </c>
      <c r="L670" s="508">
        <f t="shared" si="100"/>
        <v>0</v>
      </c>
      <c r="M670" s="509" t="str">
        <f t="shared" si="101"/>
        <v xml:space="preserve"> </v>
      </c>
      <c r="N670" s="355">
        <f t="shared" si="102"/>
        <v>0</v>
      </c>
      <c r="O670" s="144">
        <f t="shared" si="103"/>
        <v>0</v>
      </c>
      <c r="P670" s="144">
        <f t="shared" si="104"/>
        <v>0</v>
      </c>
      <c r="Q670" s="563">
        <f t="shared" si="105"/>
        <v>0</v>
      </c>
      <c r="R670" s="10"/>
      <c r="V670" s="49">
        <f t="shared" si="80"/>
        <v>0</v>
      </c>
    </row>
    <row r="671" spans="1:22" x14ac:dyDescent="0.2">
      <c r="A671" s="94">
        <f t="shared" si="81"/>
        <v>658</v>
      </c>
      <c r="B671" s="437">
        <f t="shared" si="98"/>
        <v>0</v>
      </c>
      <c r="C671" s="438"/>
      <c r="D671" s="181"/>
      <c r="E671" s="181"/>
      <c r="F671" s="4"/>
      <c r="G671" s="60"/>
      <c r="H671" s="83"/>
      <c r="I671" s="10"/>
      <c r="J671" s="361"/>
      <c r="K671" s="49">
        <f t="shared" si="99"/>
        <v>0</v>
      </c>
      <c r="L671" s="508">
        <f t="shared" si="100"/>
        <v>0</v>
      </c>
      <c r="M671" s="509" t="str">
        <f t="shared" si="101"/>
        <v xml:space="preserve"> </v>
      </c>
      <c r="N671" s="355">
        <f t="shared" si="102"/>
        <v>0</v>
      </c>
      <c r="O671" s="144">
        <f t="shared" si="103"/>
        <v>0</v>
      </c>
      <c r="P671" s="144">
        <f t="shared" si="104"/>
        <v>0</v>
      </c>
      <c r="Q671" s="563">
        <f t="shared" si="105"/>
        <v>0</v>
      </c>
      <c r="R671" s="10"/>
      <c r="V671" s="49">
        <f t="shared" si="80"/>
        <v>0</v>
      </c>
    </row>
    <row r="672" spans="1:22" x14ac:dyDescent="0.2">
      <c r="A672" s="94">
        <f t="shared" si="81"/>
        <v>659</v>
      </c>
      <c r="B672" s="437">
        <f t="shared" si="98"/>
        <v>0</v>
      </c>
      <c r="C672" s="438"/>
      <c r="D672" s="181"/>
      <c r="E672" s="181"/>
      <c r="F672" s="4"/>
      <c r="G672" s="60"/>
      <c r="H672" s="83"/>
      <c r="I672" s="10"/>
      <c r="J672" s="361"/>
      <c r="K672" s="49">
        <f t="shared" si="99"/>
        <v>0</v>
      </c>
      <c r="L672" s="508">
        <f t="shared" si="100"/>
        <v>0</v>
      </c>
      <c r="M672" s="509" t="str">
        <f t="shared" si="101"/>
        <v xml:space="preserve"> </v>
      </c>
      <c r="N672" s="355">
        <f t="shared" si="102"/>
        <v>0</v>
      </c>
      <c r="O672" s="144">
        <f t="shared" si="103"/>
        <v>0</v>
      </c>
      <c r="P672" s="144">
        <f t="shared" si="104"/>
        <v>0</v>
      </c>
      <c r="Q672" s="563">
        <f t="shared" si="105"/>
        <v>0</v>
      </c>
      <c r="R672" s="10"/>
      <c r="V672" s="49">
        <f t="shared" si="80"/>
        <v>0</v>
      </c>
    </row>
    <row r="673" spans="1:22" x14ac:dyDescent="0.2">
      <c r="A673" s="94">
        <f t="shared" si="81"/>
        <v>660</v>
      </c>
      <c r="B673" s="437">
        <f t="shared" si="98"/>
        <v>0</v>
      </c>
      <c r="C673" s="438"/>
      <c r="D673" s="181"/>
      <c r="E673" s="181"/>
      <c r="F673" s="4"/>
      <c r="G673" s="60"/>
      <c r="H673" s="83"/>
      <c r="I673" s="10"/>
      <c r="J673" s="361"/>
      <c r="K673" s="49">
        <f t="shared" si="99"/>
        <v>0</v>
      </c>
      <c r="L673" s="508">
        <f t="shared" si="100"/>
        <v>0</v>
      </c>
      <c r="M673" s="509" t="str">
        <f t="shared" si="101"/>
        <v xml:space="preserve"> </v>
      </c>
      <c r="N673" s="355">
        <f t="shared" si="102"/>
        <v>0</v>
      </c>
      <c r="O673" s="144">
        <f t="shared" si="103"/>
        <v>0</v>
      </c>
      <c r="P673" s="144">
        <f t="shared" si="104"/>
        <v>0</v>
      </c>
      <c r="Q673" s="563">
        <f t="shared" si="105"/>
        <v>0</v>
      </c>
      <c r="R673" s="10"/>
      <c r="V673" s="49">
        <f t="shared" si="80"/>
        <v>0</v>
      </c>
    </row>
    <row r="674" spans="1:22" x14ac:dyDescent="0.2">
      <c r="A674" s="94">
        <f t="shared" si="81"/>
        <v>661</v>
      </c>
      <c r="B674" s="437">
        <f t="shared" si="98"/>
        <v>0</v>
      </c>
      <c r="C674" s="438"/>
      <c r="D674" s="181"/>
      <c r="E674" s="181"/>
      <c r="F674" s="4"/>
      <c r="G674" s="60"/>
      <c r="H674" s="83"/>
      <c r="I674" s="10"/>
      <c r="J674" s="361"/>
      <c r="K674" s="49">
        <f t="shared" si="99"/>
        <v>0</v>
      </c>
      <c r="L674" s="508">
        <f t="shared" si="100"/>
        <v>0</v>
      </c>
      <c r="M674" s="509" t="str">
        <f t="shared" si="101"/>
        <v xml:space="preserve"> </v>
      </c>
      <c r="N674" s="355">
        <f t="shared" si="102"/>
        <v>0</v>
      </c>
      <c r="O674" s="144">
        <f t="shared" si="103"/>
        <v>0</v>
      </c>
      <c r="P674" s="144">
        <f t="shared" si="104"/>
        <v>0</v>
      </c>
      <c r="Q674" s="563">
        <f t="shared" si="105"/>
        <v>0</v>
      </c>
      <c r="R674" s="10"/>
      <c r="V674" s="49">
        <f t="shared" si="80"/>
        <v>0</v>
      </c>
    </row>
    <row r="675" spans="1:22" x14ac:dyDescent="0.2">
      <c r="A675" s="94">
        <f t="shared" si="81"/>
        <v>662</v>
      </c>
      <c r="B675" s="437">
        <f t="shared" si="98"/>
        <v>0</v>
      </c>
      <c r="C675" s="438"/>
      <c r="D675" s="181"/>
      <c r="E675" s="181"/>
      <c r="F675" s="4"/>
      <c r="G675" s="60"/>
      <c r="H675" s="83"/>
      <c r="I675" s="10"/>
      <c r="J675" s="361"/>
      <c r="K675" s="49">
        <f t="shared" si="99"/>
        <v>0</v>
      </c>
      <c r="L675" s="508">
        <f t="shared" si="100"/>
        <v>0</v>
      </c>
      <c r="M675" s="509" t="str">
        <f t="shared" si="101"/>
        <v xml:space="preserve"> </v>
      </c>
      <c r="N675" s="355">
        <f t="shared" si="102"/>
        <v>0</v>
      </c>
      <c r="O675" s="144">
        <f t="shared" si="103"/>
        <v>0</v>
      </c>
      <c r="P675" s="144">
        <f t="shared" si="104"/>
        <v>0</v>
      </c>
      <c r="Q675" s="563">
        <f t="shared" si="105"/>
        <v>0</v>
      </c>
      <c r="R675" s="10"/>
      <c r="V675" s="49">
        <f t="shared" si="80"/>
        <v>0</v>
      </c>
    </row>
    <row r="676" spans="1:22" x14ac:dyDescent="0.2">
      <c r="A676" s="94">
        <f t="shared" si="81"/>
        <v>663</v>
      </c>
      <c r="B676" s="437">
        <f t="shared" si="98"/>
        <v>0</v>
      </c>
      <c r="C676" s="438"/>
      <c r="D676" s="181"/>
      <c r="E676" s="181"/>
      <c r="F676" s="4"/>
      <c r="G676" s="60"/>
      <c r="H676" s="83"/>
      <c r="I676" s="10"/>
      <c r="J676" s="361"/>
      <c r="K676" s="49">
        <f t="shared" si="99"/>
        <v>0</v>
      </c>
      <c r="L676" s="508">
        <f t="shared" si="100"/>
        <v>0</v>
      </c>
      <c r="M676" s="509" t="str">
        <f t="shared" si="101"/>
        <v xml:space="preserve"> </v>
      </c>
      <c r="N676" s="355">
        <f t="shared" si="102"/>
        <v>0</v>
      </c>
      <c r="O676" s="144">
        <f t="shared" si="103"/>
        <v>0</v>
      </c>
      <c r="P676" s="144">
        <f t="shared" si="104"/>
        <v>0</v>
      </c>
      <c r="Q676" s="563">
        <f t="shared" si="105"/>
        <v>0</v>
      </c>
      <c r="R676" s="10"/>
      <c r="V676" s="49">
        <f t="shared" si="80"/>
        <v>0</v>
      </c>
    </row>
    <row r="677" spans="1:22" x14ac:dyDescent="0.2">
      <c r="A677" s="94">
        <f t="shared" si="81"/>
        <v>664</v>
      </c>
      <c r="B677" s="437">
        <f t="shared" si="98"/>
        <v>0</v>
      </c>
      <c r="C677" s="438"/>
      <c r="D677" s="181"/>
      <c r="E677" s="181"/>
      <c r="F677" s="4"/>
      <c r="G677" s="60"/>
      <c r="H677" s="83"/>
      <c r="I677" s="10"/>
      <c r="J677" s="361"/>
      <c r="K677" s="49">
        <f t="shared" si="99"/>
        <v>0</v>
      </c>
      <c r="L677" s="508">
        <f t="shared" si="100"/>
        <v>0</v>
      </c>
      <c r="M677" s="509" t="str">
        <f t="shared" si="101"/>
        <v xml:space="preserve"> </v>
      </c>
      <c r="N677" s="355">
        <f t="shared" si="102"/>
        <v>0</v>
      </c>
      <c r="O677" s="144">
        <f t="shared" si="103"/>
        <v>0</v>
      </c>
      <c r="P677" s="144">
        <f t="shared" si="104"/>
        <v>0</v>
      </c>
      <c r="Q677" s="563">
        <f t="shared" si="105"/>
        <v>0</v>
      </c>
      <c r="R677" s="10"/>
      <c r="V677" s="49">
        <f t="shared" si="80"/>
        <v>0</v>
      </c>
    </row>
    <row r="678" spans="1:22" x14ac:dyDescent="0.2">
      <c r="A678" s="94">
        <f t="shared" si="81"/>
        <v>665</v>
      </c>
      <c r="B678" s="437">
        <f t="shared" si="98"/>
        <v>0</v>
      </c>
      <c r="C678" s="438"/>
      <c r="D678" s="181"/>
      <c r="E678" s="181"/>
      <c r="F678" s="4"/>
      <c r="G678" s="60"/>
      <c r="H678" s="83"/>
      <c r="I678" s="10"/>
      <c r="J678" s="361"/>
      <c r="K678" s="49">
        <f t="shared" si="99"/>
        <v>0</v>
      </c>
      <c r="L678" s="508">
        <f t="shared" si="100"/>
        <v>0</v>
      </c>
      <c r="M678" s="509" t="str">
        <f t="shared" si="101"/>
        <v xml:space="preserve"> </v>
      </c>
      <c r="N678" s="355">
        <f t="shared" si="102"/>
        <v>0</v>
      </c>
      <c r="O678" s="144">
        <f t="shared" si="103"/>
        <v>0</v>
      </c>
      <c r="P678" s="144">
        <f t="shared" si="104"/>
        <v>0</v>
      </c>
      <c r="Q678" s="563">
        <f t="shared" si="105"/>
        <v>0</v>
      </c>
      <c r="R678" s="10"/>
      <c r="V678" s="49">
        <f t="shared" si="80"/>
        <v>0</v>
      </c>
    </row>
    <row r="679" spans="1:22" x14ac:dyDescent="0.2">
      <c r="A679" s="94">
        <f t="shared" si="81"/>
        <v>666</v>
      </c>
      <c r="B679" s="437">
        <f t="shared" si="98"/>
        <v>0</v>
      </c>
      <c r="C679" s="438"/>
      <c r="D679" s="181"/>
      <c r="E679" s="181"/>
      <c r="F679" s="4"/>
      <c r="G679" s="60"/>
      <c r="H679" s="83"/>
      <c r="I679" s="10"/>
      <c r="J679" s="361"/>
      <c r="K679" s="49">
        <f t="shared" si="99"/>
        <v>0</v>
      </c>
      <c r="L679" s="508">
        <f t="shared" si="100"/>
        <v>0</v>
      </c>
      <c r="M679" s="509" t="str">
        <f t="shared" si="101"/>
        <v xml:space="preserve"> </v>
      </c>
      <c r="N679" s="355">
        <f t="shared" si="102"/>
        <v>0</v>
      </c>
      <c r="O679" s="144">
        <f t="shared" si="103"/>
        <v>0</v>
      </c>
      <c r="P679" s="144">
        <f t="shared" si="104"/>
        <v>0</v>
      </c>
      <c r="Q679" s="563">
        <f t="shared" si="105"/>
        <v>0</v>
      </c>
      <c r="R679" s="10"/>
      <c r="V679" s="49">
        <f t="shared" si="80"/>
        <v>0</v>
      </c>
    </row>
    <row r="680" spans="1:22" x14ac:dyDescent="0.2">
      <c r="A680" s="94">
        <f t="shared" si="81"/>
        <v>667</v>
      </c>
      <c r="B680" s="437">
        <f t="shared" si="98"/>
        <v>0</v>
      </c>
      <c r="C680" s="438"/>
      <c r="D680" s="181"/>
      <c r="E680" s="181"/>
      <c r="F680" s="4"/>
      <c r="G680" s="60"/>
      <c r="H680" s="83"/>
      <c r="I680" s="10"/>
      <c r="J680" s="361"/>
      <c r="K680" s="49">
        <f t="shared" si="99"/>
        <v>0</v>
      </c>
      <c r="L680" s="508">
        <f t="shared" si="100"/>
        <v>0</v>
      </c>
      <c r="M680" s="509" t="str">
        <f t="shared" si="101"/>
        <v xml:space="preserve"> </v>
      </c>
      <c r="N680" s="355">
        <f t="shared" si="102"/>
        <v>0</v>
      </c>
      <c r="O680" s="144">
        <f t="shared" si="103"/>
        <v>0</v>
      </c>
      <c r="P680" s="144">
        <f t="shared" si="104"/>
        <v>0</v>
      </c>
      <c r="Q680" s="563">
        <f t="shared" si="105"/>
        <v>0</v>
      </c>
      <c r="R680" s="10"/>
      <c r="V680" s="49">
        <f t="shared" si="80"/>
        <v>0</v>
      </c>
    </row>
    <row r="681" spans="1:22" x14ac:dyDescent="0.2">
      <c r="A681" s="94">
        <f t="shared" si="81"/>
        <v>668</v>
      </c>
      <c r="B681" s="437">
        <f t="shared" si="98"/>
        <v>0</v>
      </c>
      <c r="C681" s="438"/>
      <c r="D681" s="181"/>
      <c r="E681" s="181"/>
      <c r="F681" s="4"/>
      <c r="G681" s="60"/>
      <c r="H681" s="83"/>
      <c r="I681" s="10"/>
      <c r="J681" s="361"/>
      <c r="K681" s="49">
        <f t="shared" si="99"/>
        <v>0</v>
      </c>
      <c r="L681" s="508">
        <f t="shared" si="100"/>
        <v>0</v>
      </c>
      <c r="M681" s="509" t="str">
        <f t="shared" si="101"/>
        <v xml:space="preserve"> </v>
      </c>
      <c r="N681" s="355">
        <f t="shared" si="102"/>
        <v>0</v>
      </c>
      <c r="O681" s="144">
        <f t="shared" si="103"/>
        <v>0</v>
      </c>
      <c r="P681" s="144">
        <f t="shared" si="104"/>
        <v>0</v>
      </c>
      <c r="Q681" s="563">
        <f t="shared" si="105"/>
        <v>0</v>
      </c>
      <c r="R681" s="10"/>
      <c r="V681" s="49">
        <f t="shared" si="80"/>
        <v>0</v>
      </c>
    </row>
    <row r="682" spans="1:22" x14ac:dyDescent="0.2">
      <c r="A682" s="94">
        <f t="shared" si="81"/>
        <v>669</v>
      </c>
      <c r="B682" s="437">
        <f t="shared" si="98"/>
        <v>0</v>
      </c>
      <c r="C682" s="438"/>
      <c r="D682" s="181"/>
      <c r="E682" s="181"/>
      <c r="F682" s="4"/>
      <c r="G682" s="60"/>
      <c r="H682" s="83"/>
      <c r="I682" s="10"/>
      <c r="J682" s="361"/>
      <c r="K682" s="49">
        <f t="shared" si="99"/>
        <v>0</v>
      </c>
      <c r="L682" s="508">
        <f t="shared" si="100"/>
        <v>0</v>
      </c>
      <c r="M682" s="509" t="str">
        <f t="shared" si="101"/>
        <v xml:space="preserve"> </v>
      </c>
      <c r="N682" s="355">
        <f t="shared" si="102"/>
        <v>0</v>
      </c>
      <c r="O682" s="144">
        <f t="shared" si="103"/>
        <v>0</v>
      </c>
      <c r="P682" s="144">
        <f t="shared" si="104"/>
        <v>0</v>
      </c>
      <c r="Q682" s="563">
        <f t="shared" si="105"/>
        <v>0</v>
      </c>
      <c r="R682" s="10"/>
      <c r="V682" s="49">
        <f t="shared" si="80"/>
        <v>0</v>
      </c>
    </row>
    <row r="683" spans="1:22" x14ac:dyDescent="0.2">
      <c r="A683" s="94">
        <f t="shared" si="81"/>
        <v>670</v>
      </c>
      <c r="B683" s="437">
        <f t="shared" si="98"/>
        <v>0</v>
      </c>
      <c r="C683" s="438"/>
      <c r="D683" s="181"/>
      <c r="E683" s="181"/>
      <c r="F683" s="4"/>
      <c r="G683" s="60"/>
      <c r="H683" s="83"/>
      <c r="I683" s="10"/>
      <c r="J683" s="361"/>
      <c r="K683" s="49">
        <f t="shared" si="99"/>
        <v>0</v>
      </c>
      <c r="L683" s="508">
        <f t="shared" si="100"/>
        <v>0</v>
      </c>
      <c r="M683" s="509" t="str">
        <f t="shared" si="101"/>
        <v xml:space="preserve"> </v>
      </c>
      <c r="N683" s="355">
        <f t="shared" si="102"/>
        <v>0</v>
      </c>
      <c r="O683" s="144">
        <f t="shared" si="103"/>
        <v>0</v>
      </c>
      <c r="P683" s="144">
        <f t="shared" si="104"/>
        <v>0</v>
      </c>
      <c r="Q683" s="563">
        <f t="shared" si="105"/>
        <v>0</v>
      </c>
      <c r="R683" s="10"/>
      <c r="V683" s="49">
        <f t="shared" si="80"/>
        <v>0</v>
      </c>
    </row>
    <row r="684" spans="1:22" x14ac:dyDescent="0.2">
      <c r="A684" s="94">
        <f t="shared" si="81"/>
        <v>671</v>
      </c>
      <c r="B684" s="437">
        <f t="shared" si="98"/>
        <v>0</v>
      </c>
      <c r="C684" s="438"/>
      <c r="D684" s="181"/>
      <c r="E684" s="181"/>
      <c r="F684" s="4"/>
      <c r="G684" s="60"/>
      <c r="H684" s="83"/>
      <c r="I684" s="10"/>
      <c r="J684" s="361"/>
      <c r="K684" s="49">
        <f t="shared" si="99"/>
        <v>0</v>
      </c>
      <c r="L684" s="508">
        <f t="shared" si="100"/>
        <v>0</v>
      </c>
      <c r="M684" s="509" t="str">
        <f t="shared" si="101"/>
        <v xml:space="preserve"> </v>
      </c>
      <c r="N684" s="355">
        <f t="shared" si="102"/>
        <v>0</v>
      </c>
      <c r="O684" s="144">
        <f t="shared" si="103"/>
        <v>0</v>
      </c>
      <c r="P684" s="144">
        <f t="shared" si="104"/>
        <v>0</v>
      </c>
      <c r="Q684" s="563">
        <f t="shared" si="105"/>
        <v>0</v>
      </c>
      <c r="R684" s="10"/>
      <c r="V684" s="49">
        <f t="shared" si="80"/>
        <v>0</v>
      </c>
    </row>
    <row r="685" spans="1:22" x14ac:dyDescent="0.2">
      <c r="A685" s="94">
        <f t="shared" si="81"/>
        <v>672</v>
      </c>
      <c r="B685" s="437">
        <f t="shared" si="98"/>
        <v>0</v>
      </c>
      <c r="C685" s="438"/>
      <c r="D685" s="181"/>
      <c r="E685" s="181"/>
      <c r="F685" s="4"/>
      <c r="G685" s="60"/>
      <c r="H685" s="83"/>
      <c r="I685" s="10"/>
      <c r="J685" s="361"/>
      <c r="K685" s="49">
        <f t="shared" si="99"/>
        <v>0</v>
      </c>
      <c r="L685" s="508">
        <f t="shared" si="100"/>
        <v>0</v>
      </c>
      <c r="M685" s="509" t="str">
        <f t="shared" si="101"/>
        <v xml:space="preserve"> </v>
      </c>
      <c r="N685" s="355">
        <f t="shared" si="102"/>
        <v>0</v>
      </c>
      <c r="O685" s="144">
        <f t="shared" si="103"/>
        <v>0</v>
      </c>
      <c r="P685" s="144">
        <f t="shared" si="104"/>
        <v>0</v>
      </c>
      <c r="Q685" s="563">
        <f t="shared" si="105"/>
        <v>0</v>
      </c>
      <c r="R685" s="10"/>
      <c r="V685" s="49">
        <f t="shared" si="80"/>
        <v>0</v>
      </c>
    </row>
    <row r="686" spans="1:22" x14ac:dyDescent="0.2">
      <c r="A686" s="94">
        <f t="shared" si="81"/>
        <v>673</v>
      </c>
      <c r="B686" s="437">
        <f t="shared" si="98"/>
        <v>0</v>
      </c>
      <c r="C686" s="438"/>
      <c r="D686" s="181"/>
      <c r="E686" s="181"/>
      <c r="F686" s="4"/>
      <c r="G686" s="60"/>
      <c r="H686" s="83"/>
      <c r="I686" s="10"/>
      <c r="J686" s="361"/>
      <c r="K686" s="49">
        <f t="shared" si="99"/>
        <v>0</v>
      </c>
      <c r="L686" s="508">
        <f t="shared" si="100"/>
        <v>0</v>
      </c>
      <c r="M686" s="509" t="str">
        <f t="shared" si="101"/>
        <v xml:space="preserve"> </v>
      </c>
      <c r="N686" s="355">
        <f t="shared" si="102"/>
        <v>0</v>
      </c>
      <c r="O686" s="144">
        <f t="shared" si="103"/>
        <v>0</v>
      </c>
      <c r="P686" s="144">
        <f t="shared" si="104"/>
        <v>0</v>
      </c>
      <c r="Q686" s="563">
        <f t="shared" si="105"/>
        <v>0</v>
      </c>
      <c r="R686" s="10"/>
      <c r="V686" s="49">
        <f t="shared" si="80"/>
        <v>0</v>
      </c>
    </row>
    <row r="687" spans="1:22" x14ac:dyDescent="0.2">
      <c r="A687" s="94">
        <f t="shared" si="81"/>
        <v>674</v>
      </c>
      <c r="B687" s="437">
        <f t="shared" si="98"/>
        <v>0</v>
      </c>
      <c r="C687" s="438"/>
      <c r="D687" s="181"/>
      <c r="E687" s="181"/>
      <c r="F687" s="4"/>
      <c r="G687" s="60"/>
      <c r="H687" s="83"/>
      <c r="I687" s="10"/>
      <c r="J687" s="361"/>
      <c r="K687" s="49">
        <f t="shared" si="99"/>
        <v>0</v>
      </c>
      <c r="L687" s="508">
        <f t="shared" si="100"/>
        <v>0</v>
      </c>
      <c r="M687" s="509" t="str">
        <f t="shared" si="101"/>
        <v xml:space="preserve"> </v>
      </c>
      <c r="N687" s="355">
        <f t="shared" si="102"/>
        <v>0</v>
      </c>
      <c r="O687" s="144">
        <f t="shared" si="103"/>
        <v>0</v>
      </c>
      <c r="P687" s="144">
        <f t="shared" si="104"/>
        <v>0</v>
      </c>
      <c r="Q687" s="563">
        <f t="shared" si="105"/>
        <v>0</v>
      </c>
      <c r="R687" s="10"/>
      <c r="V687" s="49">
        <f t="shared" si="80"/>
        <v>0</v>
      </c>
    </row>
    <row r="688" spans="1:22" x14ac:dyDescent="0.2">
      <c r="A688" s="94">
        <f t="shared" si="81"/>
        <v>675</v>
      </c>
      <c r="B688" s="437">
        <f t="shared" si="98"/>
        <v>0</v>
      </c>
      <c r="C688" s="438"/>
      <c r="D688" s="181"/>
      <c r="E688" s="181"/>
      <c r="F688" s="4"/>
      <c r="G688" s="60"/>
      <c r="H688" s="83"/>
      <c r="I688" s="10"/>
      <c r="J688" s="361"/>
      <c r="K688" s="49">
        <f t="shared" si="99"/>
        <v>0</v>
      </c>
      <c r="L688" s="508">
        <f t="shared" si="100"/>
        <v>0</v>
      </c>
      <c r="M688" s="509" t="str">
        <f t="shared" si="101"/>
        <v xml:space="preserve"> </v>
      </c>
      <c r="N688" s="355">
        <f t="shared" si="102"/>
        <v>0</v>
      </c>
      <c r="O688" s="144">
        <f t="shared" si="103"/>
        <v>0</v>
      </c>
      <c r="P688" s="144">
        <f t="shared" si="104"/>
        <v>0</v>
      </c>
      <c r="Q688" s="563">
        <f t="shared" si="105"/>
        <v>0</v>
      </c>
      <c r="R688" s="10"/>
      <c r="V688" s="49">
        <f t="shared" si="80"/>
        <v>0</v>
      </c>
    </row>
    <row r="689" spans="1:22" x14ac:dyDescent="0.2">
      <c r="A689" s="94">
        <f t="shared" si="81"/>
        <v>676</v>
      </c>
      <c r="B689" s="437">
        <f t="shared" si="98"/>
        <v>0</v>
      </c>
      <c r="C689" s="438"/>
      <c r="D689" s="181"/>
      <c r="E689" s="181"/>
      <c r="F689" s="4"/>
      <c r="G689" s="60"/>
      <c r="H689" s="83"/>
      <c r="I689" s="10"/>
      <c r="J689" s="361"/>
      <c r="K689" s="49">
        <f t="shared" si="99"/>
        <v>0</v>
      </c>
      <c r="L689" s="508">
        <f t="shared" si="100"/>
        <v>0</v>
      </c>
      <c r="M689" s="509" t="str">
        <f t="shared" si="101"/>
        <v xml:space="preserve"> </v>
      </c>
      <c r="N689" s="355">
        <f t="shared" si="102"/>
        <v>0</v>
      </c>
      <c r="O689" s="144">
        <f t="shared" si="103"/>
        <v>0</v>
      </c>
      <c r="P689" s="144">
        <f t="shared" si="104"/>
        <v>0</v>
      </c>
      <c r="Q689" s="563">
        <f t="shared" si="105"/>
        <v>0</v>
      </c>
      <c r="R689" s="10"/>
      <c r="V689" s="49">
        <f t="shared" si="80"/>
        <v>0</v>
      </c>
    </row>
    <row r="690" spans="1:22" x14ac:dyDescent="0.2">
      <c r="A690" s="94">
        <f t="shared" si="81"/>
        <v>677</v>
      </c>
      <c r="B690" s="437">
        <f t="shared" si="98"/>
        <v>0</v>
      </c>
      <c r="C690" s="438"/>
      <c r="D690" s="181"/>
      <c r="E690" s="181"/>
      <c r="F690" s="4"/>
      <c r="G690" s="60"/>
      <c r="H690" s="83"/>
      <c r="I690" s="10"/>
      <c r="J690" s="361"/>
      <c r="K690" s="49">
        <f t="shared" si="99"/>
        <v>0</v>
      </c>
      <c r="L690" s="508">
        <f t="shared" si="100"/>
        <v>0</v>
      </c>
      <c r="M690" s="509" t="str">
        <f t="shared" si="101"/>
        <v xml:space="preserve"> </v>
      </c>
      <c r="N690" s="355">
        <f t="shared" si="102"/>
        <v>0</v>
      </c>
      <c r="O690" s="144">
        <f t="shared" si="103"/>
        <v>0</v>
      </c>
      <c r="P690" s="144">
        <f t="shared" si="104"/>
        <v>0</v>
      </c>
      <c r="Q690" s="563">
        <f t="shared" si="105"/>
        <v>0</v>
      </c>
      <c r="R690" s="10"/>
      <c r="V690" s="49">
        <f t="shared" si="80"/>
        <v>0</v>
      </c>
    </row>
    <row r="691" spans="1:22" x14ac:dyDescent="0.2">
      <c r="A691" s="94">
        <f t="shared" si="81"/>
        <v>678</v>
      </c>
      <c r="B691" s="437">
        <f t="shared" si="98"/>
        <v>0</v>
      </c>
      <c r="C691" s="438"/>
      <c r="D691" s="181"/>
      <c r="E691" s="181"/>
      <c r="F691" s="4"/>
      <c r="G691" s="60"/>
      <c r="H691" s="83"/>
      <c r="I691" s="10"/>
      <c r="J691" s="361"/>
      <c r="K691" s="49">
        <f t="shared" si="99"/>
        <v>0</v>
      </c>
      <c r="L691" s="508">
        <f t="shared" si="100"/>
        <v>0</v>
      </c>
      <c r="M691" s="509" t="str">
        <f t="shared" si="101"/>
        <v xml:space="preserve"> </v>
      </c>
      <c r="N691" s="355">
        <f t="shared" si="102"/>
        <v>0</v>
      </c>
      <c r="O691" s="144">
        <f t="shared" si="103"/>
        <v>0</v>
      </c>
      <c r="P691" s="144">
        <f t="shared" si="104"/>
        <v>0</v>
      </c>
      <c r="Q691" s="563">
        <f t="shared" si="105"/>
        <v>0</v>
      </c>
      <c r="R691" s="10"/>
      <c r="V691" s="49">
        <f t="shared" si="80"/>
        <v>0</v>
      </c>
    </row>
    <row r="692" spans="1:22" x14ac:dyDescent="0.2">
      <c r="A692" s="94">
        <f t="shared" si="81"/>
        <v>679</v>
      </c>
      <c r="B692" s="437">
        <f t="shared" ref="B692:B999" si="106">IF(ISBLANK(E692),0,VLOOKUP(TRIM(E692),AllVarieties,4,FALSE))</f>
        <v>0</v>
      </c>
      <c r="C692" s="438"/>
      <c r="D692" s="181"/>
      <c r="E692" s="181"/>
      <c r="F692" s="4"/>
      <c r="G692" s="60"/>
      <c r="H692" s="83"/>
      <c r="I692" s="10"/>
      <c r="J692" s="361"/>
      <c r="K692" s="49">
        <f t="shared" ref="K692:K999" si="107">IF(ISNA(+B692),1,0)</f>
        <v>0</v>
      </c>
      <c r="L692" s="508">
        <f t="shared" ref="L692:L999" si="108">IF(ISERR(+B692),1,0)</f>
        <v>0</v>
      </c>
      <c r="M692" s="509" t="str">
        <f t="shared" ref="M692:M999" si="109">IF(+J692=0," ", IF(+J692=1," ","ERROR"))</f>
        <v xml:space="preserve"> </v>
      </c>
      <c r="N692" s="355">
        <f t="shared" ref="N692:N999" si="110">IF(+J692=1,IF(G692&gt;0, +G692, 0),0)</f>
        <v>0</v>
      </c>
      <c r="O692" s="144">
        <f t="shared" ref="O692:O999" si="111">IF(VALUE(F692)&lt;1,0,IF(VALUE(F692)&gt;17,0,VLOOKUP(VALUE(B692),T10Value,VALUE(F692)+1,FALSE)))</f>
        <v>0</v>
      </c>
      <c r="P692" s="144">
        <f t="shared" ref="P692:P999" si="112">ROUND(+N692,1)*O692</f>
        <v>0</v>
      </c>
      <c r="Q692" s="563">
        <f t="shared" ref="Q692:Q999" si="113">+P692*PDArate</f>
        <v>0</v>
      </c>
      <c r="R692" s="10"/>
      <c r="V692" s="49">
        <f t="shared" si="80"/>
        <v>0</v>
      </c>
    </row>
    <row r="693" spans="1:22" x14ac:dyDescent="0.2">
      <c r="A693" s="94">
        <f t="shared" si="81"/>
        <v>680</v>
      </c>
      <c r="B693" s="437">
        <f t="shared" si="106"/>
        <v>0</v>
      </c>
      <c r="C693" s="438"/>
      <c r="D693" s="181"/>
      <c r="E693" s="181"/>
      <c r="F693" s="4"/>
      <c r="G693" s="60"/>
      <c r="H693" s="83"/>
      <c r="I693" s="10"/>
      <c r="J693" s="361"/>
      <c r="K693" s="49">
        <f t="shared" si="107"/>
        <v>0</v>
      </c>
      <c r="L693" s="508">
        <f t="shared" si="108"/>
        <v>0</v>
      </c>
      <c r="M693" s="509" t="str">
        <f t="shared" si="109"/>
        <v xml:space="preserve"> </v>
      </c>
      <c r="N693" s="355">
        <f t="shared" si="110"/>
        <v>0</v>
      </c>
      <c r="O693" s="144">
        <f t="shared" si="111"/>
        <v>0</v>
      </c>
      <c r="P693" s="144">
        <f t="shared" si="112"/>
        <v>0</v>
      </c>
      <c r="Q693" s="563">
        <f t="shared" si="113"/>
        <v>0</v>
      </c>
      <c r="R693" s="10"/>
      <c r="V693" s="49">
        <f t="shared" si="80"/>
        <v>0</v>
      </c>
    </row>
    <row r="694" spans="1:22" x14ac:dyDescent="0.2">
      <c r="A694" s="94">
        <f t="shared" si="81"/>
        <v>681</v>
      </c>
      <c r="B694" s="437">
        <f t="shared" si="106"/>
        <v>0</v>
      </c>
      <c r="C694" s="438"/>
      <c r="D694" s="181"/>
      <c r="E694" s="181"/>
      <c r="F694" s="4"/>
      <c r="G694" s="60"/>
      <c r="H694" s="83"/>
      <c r="I694" s="10"/>
      <c r="J694" s="361"/>
      <c r="K694" s="49">
        <f t="shared" si="107"/>
        <v>0</v>
      </c>
      <c r="L694" s="508">
        <f t="shared" si="108"/>
        <v>0</v>
      </c>
      <c r="M694" s="509" t="str">
        <f t="shared" si="109"/>
        <v xml:space="preserve"> </v>
      </c>
      <c r="N694" s="355">
        <f t="shared" si="110"/>
        <v>0</v>
      </c>
      <c r="O694" s="144">
        <f t="shared" si="111"/>
        <v>0</v>
      </c>
      <c r="P694" s="144">
        <f t="shared" si="112"/>
        <v>0</v>
      </c>
      <c r="Q694" s="563">
        <f t="shared" si="113"/>
        <v>0</v>
      </c>
      <c r="R694" s="10"/>
      <c r="V694" s="49">
        <f t="shared" si="80"/>
        <v>0</v>
      </c>
    </row>
    <row r="695" spans="1:22" x14ac:dyDescent="0.2">
      <c r="A695" s="94">
        <f t="shared" si="81"/>
        <v>682</v>
      </c>
      <c r="B695" s="437">
        <f t="shared" si="106"/>
        <v>0</v>
      </c>
      <c r="C695" s="438"/>
      <c r="D695" s="181"/>
      <c r="E695" s="181"/>
      <c r="F695" s="4"/>
      <c r="G695" s="60"/>
      <c r="H695" s="83"/>
      <c r="I695" s="10"/>
      <c r="J695" s="361"/>
      <c r="K695" s="49">
        <f t="shared" si="107"/>
        <v>0</v>
      </c>
      <c r="L695" s="508">
        <f t="shared" si="108"/>
        <v>0</v>
      </c>
      <c r="M695" s="509" t="str">
        <f t="shared" si="109"/>
        <v xml:space="preserve"> </v>
      </c>
      <c r="N695" s="355">
        <f t="shared" si="110"/>
        <v>0</v>
      </c>
      <c r="O695" s="144">
        <f t="shared" si="111"/>
        <v>0</v>
      </c>
      <c r="P695" s="144">
        <f t="shared" si="112"/>
        <v>0</v>
      </c>
      <c r="Q695" s="563">
        <f t="shared" si="113"/>
        <v>0</v>
      </c>
      <c r="R695" s="10"/>
      <c r="V695" s="49">
        <f t="shared" si="80"/>
        <v>0</v>
      </c>
    </row>
    <row r="696" spans="1:22" x14ac:dyDescent="0.2">
      <c r="A696" s="94">
        <f t="shared" si="81"/>
        <v>683</v>
      </c>
      <c r="B696" s="437">
        <f t="shared" si="106"/>
        <v>0</v>
      </c>
      <c r="C696" s="438"/>
      <c r="D696" s="181"/>
      <c r="E696" s="181"/>
      <c r="F696" s="4"/>
      <c r="G696" s="60"/>
      <c r="H696" s="83"/>
      <c r="I696" s="10"/>
      <c r="J696" s="361"/>
      <c r="K696" s="49">
        <f t="shared" si="107"/>
        <v>0</v>
      </c>
      <c r="L696" s="508">
        <f t="shared" si="108"/>
        <v>0</v>
      </c>
      <c r="M696" s="509" t="str">
        <f t="shared" si="109"/>
        <v xml:space="preserve"> </v>
      </c>
      <c r="N696" s="355">
        <f t="shared" si="110"/>
        <v>0</v>
      </c>
      <c r="O696" s="144">
        <f t="shared" si="111"/>
        <v>0</v>
      </c>
      <c r="P696" s="144">
        <f t="shared" si="112"/>
        <v>0</v>
      </c>
      <c r="Q696" s="563">
        <f t="shared" si="113"/>
        <v>0</v>
      </c>
      <c r="R696" s="10"/>
      <c r="V696" s="49">
        <f t="shared" si="80"/>
        <v>0</v>
      </c>
    </row>
    <row r="697" spans="1:22" x14ac:dyDescent="0.2">
      <c r="A697" s="94">
        <f t="shared" si="81"/>
        <v>684</v>
      </c>
      <c r="B697" s="437">
        <f t="shared" si="106"/>
        <v>0</v>
      </c>
      <c r="C697" s="438"/>
      <c r="D697" s="181"/>
      <c r="E697" s="181"/>
      <c r="F697" s="4"/>
      <c r="G697" s="60"/>
      <c r="H697" s="83"/>
      <c r="I697" s="10"/>
      <c r="J697" s="361"/>
      <c r="K697" s="49">
        <f t="shared" si="107"/>
        <v>0</v>
      </c>
      <c r="L697" s="508">
        <f t="shared" si="108"/>
        <v>0</v>
      </c>
      <c r="M697" s="509" t="str">
        <f t="shared" si="109"/>
        <v xml:space="preserve"> </v>
      </c>
      <c r="N697" s="355">
        <f t="shared" si="110"/>
        <v>0</v>
      </c>
      <c r="O697" s="144">
        <f t="shared" si="111"/>
        <v>0</v>
      </c>
      <c r="P697" s="144">
        <f t="shared" si="112"/>
        <v>0</v>
      </c>
      <c r="Q697" s="563">
        <f t="shared" si="113"/>
        <v>0</v>
      </c>
      <c r="R697" s="10"/>
      <c r="V697" s="49">
        <f t="shared" si="80"/>
        <v>0</v>
      </c>
    </row>
    <row r="698" spans="1:22" x14ac:dyDescent="0.2">
      <c r="A698" s="94">
        <f t="shared" si="81"/>
        <v>685</v>
      </c>
      <c r="B698" s="437">
        <f t="shared" si="106"/>
        <v>0</v>
      </c>
      <c r="C698" s="438"/>
      <c r="D698" s="181"/>
      <c r="E698" s="181"/>
      <c r="F698" s="4"/>
      <c r="G698" s="60"/>
      <c r="H698" s="83"/>
      <c r="I698" s="10"/>
      <c r="J698" s="361"/>
      <c r="K698" s="49">
        <f t="shared" si="107"/>
        <v>0</v>
      </c>
      <c r="L698" s="508">
        <f t="shared" si="108"/>
        <v>0</v>
      </c>
      <c r="M698" s="509" t="str">
        <f t="shared" si="109"/>
        <v xml:space="preserve"> </v>
      </c>
      <c r="N698" s="355">
        <f t="shared" si="110"/>
        <v>0</v>
      </c>
      <c r="O698" s="144">
        <f t="shared" si="111"/>
        <v>0</v>
      </c>
      <c r="P698" s="144">
        <f t="shared" si="112"/>
        <v>0</v>
      </c>
      <c r="Q698" s="563">
        <f t="shared" si="113"/>
        <v>0</v>
      </c>
      <c r="R698" s="10"/>
      <c r="V698" s="49">
        <f t="shared" si="80"/>
        <v>0</v>
      </c>
    </row>
    <row r="699" spans="1:22" x14ac:dyDescent="0.2">
      <c r="A699" s="94">
        <f t="shared" si="81"/>
        <v>686</v>
      </c>
      <c r="B699" s="437">
        <f t="shared" si="106"/>
        <v>0</v>
      </c>
      <c r="C699" s="438"/>
      <c r="D699" s="181"/>
      <c r="E699" s="181"/>
      <c r="F699" s="4"/>
      <c r="G699" s="60"/>
      <c r="H699" s="83"/>
      <c r="I699" s="10"/>
      <c r="J699" s="361"/>
      <c r="K699" s="49">
        <f t="shared" si="107"/>
        <v>0</v>
      </c>
      <c r="L699" s="508">
        <f t="shared" si="108"/>
        <v>0</v>
      </c>
      <c r="M699" s="509" t="str">
        <f t="shared" si="109"/>
        <v xml:space="preserve"> </v>
      </c>
      <c r="N699" s="355">
        <f t="shared" si="110"/>
        <v>0</v>
      </c>
      <c r="O699" s="144">
        <f t="shared" si="111"/>
        <v>0</v>
      </c>
      <c r="P699" s="144">
        <f t="shared" si="112"/>
        <v>0</v>
      </c>
      <c r="Q699" s="563">
        <f t="shared" si="113"/>
        <v>0</v>
      </c>
      <c r="R699" s="10"/>
      <c r="V699" s="49">
        <f t="shared" si="80"/>
        <v>0</v>
      </c>
    </row>
    <row r="700" spans="1:22" x14ac:dyDescent="0.2">
      <c r="A700" s="94">
        <f t="shared" si="81"/>
        <v>687</v>
      </c>
      <c r="B700" s="437">
        <f t="shared" si="106"/>
        <v>0</v>
      </c>
      <c r="C700" s="438"/>
      <c r="D700" s="181"/>
      <c r="E700" s="181"/>
      <c r="F700" s="4"/>
      <c r="G700" s="60"/>
      <c r="H700" s="83"/>
      <c r="I700" s="10"/>
      <c r="J700" s="361"/>
      <c r="K700" s="49">
        <f t="shared" si="107"/>
        <v>0</v>
      </c>
      <c r="L700" s="508">
        <f t="shared" si="108"/>
        <v>0</v>
      </c>
      <c r="M700" s="509" t="str">
        <f t="shared" si="109"/>
        <v xml:space="preserve"> </v>
      </c>
      <c r="N700" s="355">
        <f t="shared" si="110"/>
        <v>0</v>
      </c>
      <c r="O700" s="144">
        <f t="shared" si="111"/>
        <v>0</v>
      </c>
      <c r="P700" s="144">
        <f t="shared" si="112"/>
        <v>0</v>
      </c>
      <c r="Q700" s="563">
        <f t="shared" si="113"/>
        <v>0</v>
      </c>
      <c r="R700" s="10"/>
      <c r="V700" s="49">
        <f t="shared" si="80"/>
        <v>0</v>
      </c>
    </row>
    <row r="701" spans="1:22" x14ac:dyDescent="0.2">
      <c r="A701" s="94">
        <f t="shared" si="81"/>
        <v>688</v>
      </c>
      <c r="B701" s="437">
        <f t="shared" si="106"/>
        <v>0</v>
      </c>
      <c r="C701" s="438"/>
      <c r="D701" s="181"/>
      <c r="E701" s="181"/>
      <c r="F701" s="4"/>
      <c r="G701" s="60"/>
      <c r="H701" s="83"/>
      <c r="I701" s="10"/>
      <c r="J701" s="361"/>
      <c r="K701" s="49">
        <f t="shared" si="107"/>
        <v>0</v>
      </c>
      <c r="L701" s="508">
        <f t="shared" si="108"/>
        <v>0</v>
      </c>
      <c r="M701" s="509" t="str">
        <f t="shared" si="109"/>
        <v xml:space="preserve"> </v>
      </c>
      <c r="N701" s="355">
        <f t="shared" si="110"/>
        <v>0</v>
      </c>
      <c r="O701" s="144">
        <f t="shared" si="111"/>
        <v>0</v>
      </c>
      <c r="P701" s="144">
        <f t="shared" si="112"/>
        <v>0</v>
      </c>
      <c r="Q701" s="563">
        <f t="shared" si="113"/>
        <v>0</v>
      </c>
      <c r="R701" s="10"/>
      <c r="V701" s="49">
        <f t="shared" si="80"/>
        <v>0</v>
      </c>
    </row>
    <row r="702" spans="1:22" x14ac:dyDescent="0.2">
      <c r="A702" s="94">
        <f t="shared" si="81"/>
        <v>689</v>
      </c>
      <c r="B702" s="437">
        <f t="shared" si="106"/>
        <v>0</v>
      </c>
      <c r="C702" s="438"/>
      <c r="D702" s="181"/>
      <c r="E702" s="181"/>
      <c r="F702" s="4"/>
      <c r="G702" s="60"/>
      <c r="H702" s="83"/>
      <c r="I702" s="10"/>
      <c r="J702" s="361"/>
      <c r="K702" s="49">
        <f t="shared" si="107"/>
        <v>0</v>
      </c>
      <c r="L702" s="508">
        <f t="shared" si="108"/>
        <v>0</v>
      </c>
      <c r="M702" s="509" t="str">
        <f t="shared" si="109"/>
        <v xml:space="preserve"> </v>
      </c>
      <c r="N702" s="355">
        <f t="shared" si="110"/>
        <v>0</v>
      </c>
      <c r="O702" s="144">
        <f t="shared" si="111"/>
        <v>0</v>
      </c>
      <c r="P702" s="144">
        <f t="shared" si="112"/>
        <v>0</v>
      </c>
      <c r="Q702" s="563">
        <f t="shared" si="113"/>
        <v>0</v>
      </c>
      <c r="R702" s="10"/>
      <c r="V702" s="49">
        <f t="shared" si="80"/>
        <v>0</v>
      </c>
    </row>
    <row r="703" spans="1:22" x14ac:dyDescent="0.2">
      <c r="A703" s="94">
        <f t="shared" si="81"/>
        <v>690</v>
      </c>
      <c r="B703" s="437">
        <f t="shared" si="106"/>
        <v>0</v>
      </c>
      <c r="C703" s="438"/>
      <c r="D703" s="181"/>
      <c r="E703" s="181"/>
      <c r="F703" s="4"/>
      <c r="G703" s="60"/>
      <c r="H703" s="83"/>
      <c r="I703" s="10"/>
      <c r="J703" s="361"/>
      <c r="K703" s="49">
        <f t="shared" si="107"/>
        <v>0</v>
      </c>
      <c r="L703" s="508">
        <f t="shared" si="108"/>
        <v>0</v>
      </c>
      <c r="M703" s="509" t="str">
        <f t="shared" si="109"/>
        <v xml:space="preserve"> </v>
      </c>
      <c r="N703" s="355">
        <f t="shared" si="110"/>
        <v>0</v>
      </c>
      <c r="O703" s="144">
        <f t="shared" si="111"/>
        <v>0</v>
      </c>
      <c r="P703" s="144">
        <f t="shared" si="112"/>
        <v>0</v>
      </c>
      <c r="Q703" s="563">
        <f t="shared" si="113"/>
        <v>0</v>
      </c>
      <c r="R703" s="10"/>
      <c r="V703" s="49">
        <f t="shared" si="80"/>
        <v>0</v>
      </c>
    </row>
    <row r="704" spans="1:22" x14ac:dyDescent="0.2">
      <c r="A704" s="94">
        <f t="shared" si="81"/>
        <v>691</v>
      </c>
      <c r="B704" s="437">
        <f t="shared" si="106"/>
        <v>0</v>
      </c>
      <c r="C704" s="438"/>
      <c r="D704" s="181"/>
      <c r="E704" s="181"/>
      <c r="F704" s="4"/>
      <c r="G704" s="60"/>
      <c r="H704" s="83"/>
      <c r="I704" s="10"/>
      <c r="J704" s="361"/>
      <c r="K704" s="49">
        <f t="shared" si="107"/>
        <v>0</v>
      </c>
      <c r="L704" s="508">
        <f t="shared" si="108"/>
        <v>0</v>
      </c>
      <c r="M704" s="509" t="str">
        <f t="shared" si="109"/>
        <v xml:space="preserve"> </v>
      </c>
      <c r="N704" s="355">
        <f t="shared" si="110"/>
        <v>0</v>
      </c>
      <c r="O704" s="144">
        <f t="shared" si="111"/>
        <v>0</v>
      </c>
      <c r="P704" s="144">
        <f t="shared" si="112"/>
        <v>0</v>
      </c>
      <c r="Q704" s="563">
        <f t="shared" si="113"/>
        <v>0</v>
      </c>
      <c r="R704" s="10"/>
      <c r="V704" s="49">
        <f t="shared" ref="V704:V999" si="114">IF(N704&gt;0,IF(P704&lt;=0,1,0),0)</f>
        <v>0</v>
      </c>
    </row>
    <row r="705" spans="1:22" x14ac:dyDescent="0.2">
      <c r="A705" s="94">
        <f t="shared" si="81"/>
        <v>692</v>
      </c>
      <c r="B705" s="437">
        <f t="shared" si="106"/>
        <v>0</v>
      </c>
      <c r="C705" s="438"/>
      <c r="D705" s="181"/>
      <c r="E705" s="181"/>
      <c r="F705" s="4"/>
      <c r="G705" s="60"/>
      <c r="H705" s="83"/>
      <c r="I705" s="10"/>
      <c r="J705" s="361"/>
      <c r="K705" s="49">
        <f t="shared" si="107"/>
        <v>0</v>
      </c>
      <c r="L705" s="508">
        <f t="shared" si="108"/>
        <v>0</v>
      </c>
      <c r="M705" s="509" t="str">
        <f t="shared" si="109"/>
        <v xml:space="preserve"> </v>
      </c>
      <c r="N705" s="355">
        <f t="shared" si="110"/>
        <v>0</v>
      </c>
      <c r="O705" s="144">
        <f t="shared" si="111"/>
        <v>0</v>
      </c>
      <c r="P705" s="144">
        <f t="shared" si="112"/>
        <v>0</v>
      </c>
      <c r="Q705" s="563">
        <f t="shared" si="113"/>
        <v>0</v>
      </c>
      <c r="R705" s="10"/>
      <c r="V705" s="49">
        <f t="shared" si="114"/>
        <v>0</v>
      </c>
    </row>
    <row r="706" spans="1:22" x14ac:dyDescent="0.2">
      <c r="A706" s="94">
        <f t="shared" ref="A706:A999" si="115">ROW()-Q3line</f>
        <v>693</v>
      </c>
      <c r="B706" s="437">
        <f t="shared" si="106"/>
        <v>0</v>
      </c>
      <c r="C706" s="438"/>
      <c r="D706" s="181"/>
      <c r="E706" s="181"/>
      <c r="F706" s="4"/>
      <c r="G706" s="60"/>
      <c r="H706" s="83"/>
      <c r="I706" s="10"/>
      <c r="J706" s="361"/>
      <c r="K706" s="49">
        <f t="shared" si="107"/>
        <v>0</v>
      </c>
      <c r="L706" s="508">
        <f t="shared" si="108"/>
        <v>0</v>
      </c>
      <c r="M706" s="509" t="str">
        <f t="shared" si="109"/>
        <v xml:space="preserve"> </v>
      </c>
      <c r="N706" s="355">
        <f t="shared" si="110"/>
        <v>0</v>
      </c>
      <c r="O706" s="144">
        <f t="shared" si="111"/>
        <v>0</v>
      </c>
      <c r="P706" s="144">
        <f t="shared" si="112"/>
        <v>0</v>
      </c>
      <c r="Q706" s="563">
        <f t="shared" si="113"/>
        <v>0</v>
      </c>
      <c r="R706" s="10"/>
      <c r="V706" s="49">
        <f t="shared" si="114"/>
        <v>0</v>
      </c>
    </row>
    <row r="707" spans="1:22" x14ac:dyDescent="0.2">
      <c r="A707" s="94">
        <f t="shared" si="115"/>
        <v>694</v>
      </c>
      <c r="B707" s="437">
        <f t="shared" si="106"/>
        <v>0</v>
      </c>
      <c r="C707" s="438"/>
      <c r="D707" s="181"/>
      <c r="E707" s="181"/>
      <c r="F707" s="4"/>
      <c r="G707" s="60"/>
      <c r="H707" s="83"/>
      <c r="I707" s="10"/>
      <c r="J707" s="361"/>
      <c r="K707" s="49">
        <f t="shared" si="107"/>
        <v>0</v>
      </c>
      <c r="L707" s="508">
        <f t="shared" si="108"/>
        <v>0</v>
      </c>
      <c r="M707" s="509" t="str">
        <f t="shared" si="109"/>
        <v xml:space="preserve"> </v>
      </c>
      <c r="N707" s="355">
        <f t="shared" si="110"/>
        <v>0</v>
      </c>
      <c r="O707" s="144">
        <f t="shared" si="111"/>
        <v>0</v>
      </c>
      <c r="P707" s="144">
        <f t="shared" si="112"/>
        <v>0</v>
      </c>
      <c r="Q707" s="563">
        <f t="shared" si="113"/>
        <v>0</v>
      </c>
      <c r="R707" s="10"/>
      <c r="V707" s="49">
        <f t="shared" si="114"/>
        <v>0</v>
      </c>
    </row>
    <row r="708" spans="1:22" x14ac:dyDescent="0.2">
      <c r="A708" s="94">
        <f t="shared" si="115"/>
        <v>695</v>
      </c>
      <c r="B708" s="437">
        <f t="shared" si="106"/>
        <v>0</v>
      </c>
      <c r="C708" s="438"/>
      <c r="D708" s="181"/>
      <c r="E708" s="181"/>
      <c r="F708" s="4"/>
      <c r="G708" s="60"/>
      <c r="H708" s="83"/>
      <c r="I708" s="10"/>
      <c r="J708" s="361"/>
      <c r="K708" s="49">
        <f t="shared" si="107"/>
        <v>0</v>
      </c>
      <c r="L708" s="508">
        <f t="shared" si="108"/>
        <v>0</v>
      </c>
      <c r="M708" s="509" t="str">
        <f t="shared" si="109"/>
        <v xml:space="preserve"> </v>
      </c>
      <c r="N708" s="355">
        <f t="shared" si="110"/>
        <v>0</v>
      </c>
      <c r="O708" s="144">
        <f t="shared" si="111"/>
        <v>0</v>
      </c>
      <c r="P708" s="144">
        <f t="shared" si="112"/>
        <v>0</v>
      </c>
      <c r="Q708" s="563">
        <f t="shared" si="113"/>
        <v>0</v>
      </c>
      <c r="R708" s="10"/>
      <c r="V708" s="49">
        <f t="shared" si="114"/>
        <v>0</v>
      </c>
    </row>
    <row r="709" spans="1:22" x14ac:dyDescent="0.2">
      <c r="A709" s="94">
        <f t="shared" si="115"/>
        <v>696</v>
      </c>
      <c r="B709" s="437">
        <f t="shared" si="106"/>
        <v>0</v>
      </c>
      <c r="C709" s="438"/>
      <c r="D709" s="181"/>
      <c r="E709" s="181"/>
      <c r="F709" s="4"/>
      <c r="G709" s="60"/>
      <c r="H709" s="83"/>
      <c r="I709" s="10"/>
      <c r="J709" s="361"/>
      <c r="K709" s="49">
        <f t="shared" si="107"/>
        <v>0</v>
      </c>
      <c r="L709" s="508">
        <f t="shared" si="108"/>
        <v>0</v>
      </c>
      <c r="M709" s="509" t="str">
        <f t="shared" si="109"/>
        <v xml:space="preserve"> </v>
      </c>
      <c r="N709" s="355">
        <f t="shared" si="110"/>
        <v>0</v>
      </c>
      <c r="O709" s="144">
        <f t="shared" si="111"/>
        <v>0</v>
      </c>
      <c r="P709" s="144">
        <f t="shared" si="112"/>
        <v>0</v>
      </c>
      <c r="Q709" s="563">
        <f t="shared" si="113"/>
        <v>0</v>
      </c>
      <c r="R709" s="10"/>
      <c r="V709" s="49">
        <f t="shared" si="114"/>
        <v>0</v>
      </c>
    </row>
    <row r="710" spans="1:22" x14ac:dyDescent="0.2">
      <c r="A710" s="94">
        <f t="shared" si="115"/>
        <v>697</v>
      </c>
      <c r="B710" s="437">
        <f t="shared" si="106"/>
        <v>0</v>
      </c>
      <c r="C710" s="438"/>
      <c r="D710" s="181"/>
      <c r="E710" s="181"/>
      <c r="F710" s="4"/>
      <c r="G710" s="60"/>
      <c r="H710" s="83"/>
      <c r="I710" s="10"/>
      <c r="J710" s="361"/>
      <c r="K710" s="49">
        <f t="shared" si="107"/>
        <v>0</v>
      </c>
      <c r="L710" s="508">
        <f t="shared" si="108"/>
        <v>0</v>
      </c>
      <c r="M710" s="509" t="str">
        <f t="shared" si="109"/>
        <v xml:space="preserve"> </v>
      </c>
      <c r="N710" s="355">
        <f t="shared" si="110"/>
        <v>0</v>
      </c>
      <c r="O710" s="144">
        <f t="shared" si="111"/>
        <v>0</v>
      </c>
      <c r="P710" s="144">
        <f t="shared" si="112"/>
        <v>0</v>
      </c>
      <c r="Q710" s="563">
        <f t="shared" si="113"/>
        <v>0</v>
      </c>
      <c r="R710" s="10"/>
      <c r="V710" s="49">
        <f t="shared" si="114"/>
        <v>0</v>
      </c>
    </row>
    <row r="711" spans="1:22" x14ac:dyDescent="0.2">
      <c r="A711" s="94">
        <f t="shared" si="115"/>
        <v>698</v>
      </c>
      <c r="B711" s="437">
        <f t="shared" si="106"/>
        <v>0</v>
      </c>
      <c r="C711" s="438"/>
      <c r="D711" s="181"/>
      <c r="E711" s="181"/>
      <c r="F711" s="4"/>
      <c r="G711" s="60"/>
      <c r="H711" s="83"/>
      <c r="I711" s="10"/>
      <c r="J711" s="361"/>
      <c r="K711" s="49">
        <f t="shared" si="107"/>
        <v>0</v>
      </c>
      <c r="L711" s="508">
        <f t="shared" si="108"/>
        <v>0</v>
      </c>
      <c r="M711" s="509" t="str">
        <f t="shared" si="109"/>
        <v xml:space="preserve"> </v>
      </c>
      <c r="N711" s="355">
        <f t="shared" si="110"/>
        <v>0</v>
      </c>
      <c r="O711" s="144">
        <f t="shared" si="111"/>
        <v>0</v>
      </c>
      <c r="P711" s="144">
        <f t="shared" si="112"/>
        <v>0</v>
      </c>
      <c r="Q711" s="563">
        <f t="shared" si="113"/>
        <v>0</v>
      </c>
      <c r="R711" s="10"/>
      <c r="V711" s="49">
        <f t="shared" si="114"/>
        <v>0</v>
      </c>
    </row>
    <row r="712" spans="1:22" x14ac:dyDescent="0.2">
      <c r="A712" s="94">
        <f t="shared" si="115"/>
        <v>699</v>
      </c>
      <c r="B712" s="437">
        <f t="shared" si="106"/>
        <v>0</v>
      </c>
      <c r="C712" s="438"/>
      <c r="D712" s="181"/>
      <c r="E712" s="181"/>
      <c r="F712" s="4"/>
      <c r="G712" s="60"/>
      <c r="H712" s="83"/>
      <c r="I712" s="10"/>
      <c r="J712" s="361"/>
      <c r="K712" s="49">
        <f t="shared" si="107"/>
        <v>0</v>
      </c>
      <c r="L712" s="508">
        <f t="shared" si="108"/>
        <v>0</v>
      </c>
      <c r="M712" s="509" t="str">
        <f t="shared" si="109"/>
        <v xml:space="preserve"> </v>
      </c>
      <c r="N712" s="355">
        <f t="shared" si="110"/>
        <v>0</v>
      </c>
      <c r="O712" s="144">
        <f t="shared" si="111"/>
        <v>0</v>
      </c>
      <c r="P712" s="144">
        <f t="shared" si="112"/>
        <v>0</v>
      </c>
      <c r="Q712" s="563">
        <f t="shared" si="113"/>
        <v>0</v>
      </c>
      <c r="R712" s="10"/>
      <c r="V712" s="49">
        <f t="shared" si="114"/>
        <v>0</v>
      </c>
    </row>
    <row r="713" spans="1:22" x14ac:dyDescent="0.2">
      <c r="A713" s="94">
        <f t="shared" si="115"/>
        <v>700</v>
      </c>
      <c r="B713" s="437">
        <f t="shared" ref="B713:B776" si="116">IF(ISBLANK(E713),0,VLOOKUP(TRIM(E713),AllVarieties,4,FALSE))</f>
        <v>0</v>
      </c>
      <c r="C713" s="438"/>
      <c r="D713" s="181"/>
      <c r="E713" s="181"/>
      <c r="F713" s="4"/>
      <c r="G713" s="60"/>
      <c r="H713" s="83"/>
      <c r="I713" s="10"/>
      <c r="J713" s="361"/>
      <c r="K713" s="49">
        <f t="shared" ref="K713:K776" si="117">IF(ISNA(+B713),1,0)</f>
        <v>0</v>
      </c>
      <c r="L713" s="508">
        <f t="shared" ref="L713:L776" si="118">IF(ISERR(+B713),1,0)</f>
        <v>0</v>
      </c>
      <c r="M713" s="509" t="str">
        <f t="shared" ref="M713:M776" si="119">IF(+J713=0," ", IF(+J713=1," ","ERROR"))</f>
        <v xml:space="preserve"> </v>
      </c>
      <c r="N713" s="355">
        <f t="shared" ref="N713:N776" si="120">IF(+J713=1,IF(G713&gt;0, +G713, 0),0)</f>
        <v>0</v>
      </c>
      <c r="O713" s="144">
        <f t="shared" ref="O713:O776" si="121">IF(VALUE(F713)&lt;1,0,IF(VALUE(F713)&gt;17,0,VLOOKUP(VALUE(B713),T10Value,VALUE(F713)+1,FALSE)))</f>
        <v>0</v>
      </c>
      <c r="P713" s="144">
        <f t="shared" ref="P713:P776" si="122">ROUND(+N713,1)*O713</f>
        <v>0</v>
      </c>
      <c r="Q713" s="563">
        <f t="shared" ref="Q713:Q776" si="123">+P713*PDArate</f>
        <v>0</v>
      </c>
      <c r="R713" s="10"/>
      <c r="V713" s="49">
        <f t="shared" si="114"/>
        <v>0</v>
      </c>
    </row>
    <row r="714" spans="1:22" x14ac:dyDescent="0.2">
      <c r="A714" s="94">
        <f t="shared" si="115"/>
        <v>701</v>
      </c>
      <c r="B714" s="437">
        <f t="shared" si="116"/>
        <v>0</v>
      </c>
      <c r="C714" s="438"/>
      <c r="D714" s="181"/>
      <c r="E714" s="181"/>
      <c r="F714" s="4"/>
      <c r="G714" s="60"/>
      <c r="H714" s="83"/>
      <c r="I714" s="10"/>
      <c r="J714" s="361"/>
      <c r="K714" s="49">
        <f t="shared" si="117"/>
        <v>0</v>
      </c>
      <c r="L714" s="508">
        <f t="shared" si="118"/>
        <v>0</v>
      </c>
      <c r="M714" s="509" t="str">
        <f t="shared" si="119"/>
        <v xml:space="preserve"> </v>
      </c>
      <c r="N714" s="355">
        <f t="shared" si="120"/>
        <v>0</v>
      </c>
      <c r="O714" s="144">
        <f t="shared" si="121"/>
        <v>0</v>
      </c>
      <c r="P714" s="144">
        <f t="shared" si="122"/>
        <v>0</v>
      </c>
      <c r="Q714" s="563">
        <f t="shared" si="123"/>
        <v>0</v>
      </c>
      <c r="R714" s="10"/>
      <c r="V714" s="49">
        <f t="shared" si="114"/>
        <v>0</v>
      </c>
    </row>
    <row r="715" spans="1:22" x14ac:dyDescent="0.2">
      <c r="A715" s="94">
        <f t="shared" si="115"/>
        <v>702</v>
      </c>
      <c r="B715" s="437">
        <f t="shared" si="116"/>
        <v>0</v>
      </c>
      <c r="C715" s="438"/>
      <c r="D715" s="181"/>
      <c r="E715" s="181"/>
      <c r="F715" s="4"/>
      <c r="G715" s="60"/>
      <c r="H715" s="83"/>
      <c r="I715" s="10"/>
      <c r="J715" s="361"/>
      <c r="K715" s="49">
        <f t="shared" si="117"/>
        <v>0</v>
      </c>
      <c r="L715" s="508">
        <f t="shared" si="118"/>
        <v>0</v>
      </c>
      <c r="M715" s="509" t="str">
        <f t="shared" si="119"/>
        <v xml:space="preserve"> </v>
      </c>
      <c r="N715" s="355">
        <f t="shared" si="120"/>
        <v>0</v>
      </c>
      <c r="O715" s="144">
        <f t="shared" si="121"/>
        <v>0</v>
      </c>
      <c r="P715" s="144">
        <f t="shared" si="122"/>
        <v>0</v>
      </c>
      <c r="Q715" s="563">
        <f t="shared" si="123"/>
        <v>0</v>
      </c>
      <c r="R715" s="10"/>
      <c r="V715" s="49">
        <f t="shared" si="114"/>
        <v>0</v>
      </c>
    </row>
    <row r="716" spans="1:22" x14ac:dyDescent="0.2">
      <c r="A716" s="94">
        <f t="shared" si="115"/>
        <v>703</v>
      </c>
      <c r="B716" s="437">
        <f t="shared" si="116"/>
        <v>0</v>
      </c>
      <c r="C716" s="438"/>
      <c r="D716" s="181"/>
      <c r="E716" s="181"/>
      <c r="F716" s="4"/>
      <c r="G716" s="60"/>
      <c r="H716" s="83"/>
      <c r="I716" s="10"/>
      <c r="J716" s="361"/>
      <c r="K716" s="49">
        <f t="shared" si="117"/>
        <v>0</v>
      </c>
      <c r="L716" s="508">
        <f t="shared" si="118"/>
        <v>0</v>
      </c>
      <c r="M716" s="509" t="str">
        <f t="shared" si="119"/>
        <v xml:space="preserve"> </v>
      </c>
      <c r="N716" s="355">
        <f t="shared" si="120"/>
        <v>0</v>
      </c>
      <c r="O716" s="144">
        <f t="shared" si="121"/>
        <v>0</v>
      </c>
      <c r="P716" s="144">
        <f t="shared" si="122"/>
        <v>0</v>
      </c>
      <c r="Q716" s="563">
        <f t="shared" si="123"/>
        <v>0</v>
      </c>
      <c r="R716" s="10"/>
      <c r="V716" s="49">
        <f t="shared" si="114"/>
        <v>0</v>
      </c>
    </row>
    <row r="717" spans="1:22" x14ac:dyDescent="0.2">
      <c r="A717" s="94">
        <f t="shared" si="115"/>
        <v>704</v>
      </c>
      <c r="B717" s="437">
        <f t="shared" si="116"/>
        <v>0</v>
      </c>
      <c r="C717" s="438"/>
      <c r="D717" s="181"/>
      <c r="E717" s="181"/>
      <c r="F717" s="4"/>
      <c r="G717" s="60"/>
      <c r="H717" s="83"/>
      <c r="I717" s="10"/>
      <c r="J717" s="361"/>
      <c r="K717" s="49">
        <f t="shared" si="117"/>
        <v>0</v>
      </c>
      <c r="L717" s="508">
        <f t="shared" si="118"/>
        <v>0</v>
      </c>
      <c r="M717" s="509" t="str">
        <f t="shared" si="119"/>
        <v xml:space="preserve"> </v>
      </c>
      <c r="N717" s="355">
        <f t="shared" si="120"/>
        <v>0</v>
      </c>
      <c r="O717" s="144">
        <f t="shared" si="121"/>
        <v>0</v>
      </c>
      <c r="P717" s="144">
        <f t="shared" si="122"/>
        <v>0</v>
      </c>
      <c r="Q717" s="563">
        <f t="shared" si="123"/>
        <v>0</v>
      </c>
      <c r="R717" s="10"/>
      <c r="V717" s="49">
        <f t="shared" si="114"/>
        <v>0</v>
      </c>
    </row>
    <row r="718" spans="1:22" x14ac:dyDescent="0.2">
      <c r="A718" s="94">
        <f t="shared" si="115"/>
        <v>705</v>
      </c>
      <c r="B718" s="437">
        <f t="shared" si="116"/>
        <v>0</v>
      </c>
      <c r="C718" s="438"/>
      <c r="D718" s="181"/>
      <c r="E718" s="181"/>
      <c r="F718" s="4"/>
      <c r="G718" s="60"/>
      <c r="H718" s="83"/>
      <c r="I718" s="10"/>
      <c r="J718" s="361"/>
      <c r="K718" s="49">
        <f t="shared" si="117"/>
        <v>0</v>
      </c>
      <c r="L718" s="508">
        <f t="shared" si="118"/>
        <v>0</v>
      </c>
      <c r="M718" s="509" t="str">
        <f t="shared" si="119"/>
        <v xml:space="preserve"> </v>
      </c>
      <c r="N718" s="355">
        <f t="shared" si="120"/>
        <v>0</v>
      </c>
      <c r="O718" s="144">
        <f t="shared" si="121"/>
        <v>0</v>
      </c>
      <c r="P718" s="144">
        <f t="shared" si="122"/>
        <v>0</v>
      </c>
      <c r="Q718" s="563">
        <f t="shared" si="123"/>
        <v>0</v>
      </c>
      <c r="R718" s="10"/>
      <c r="V718" s="49">
        <f t="shared" si="114"/>
        <v>0</v>
      </c>
    </row>
    <row r="719" spans="1:22" x14ac:dyDescent="0.2">
      <c r="A719" s="94">
        <f t="shared" si="115"/>
        <v>706</v>
      </c>
      <c r="B719" s="437">
        <f t="shared" si="116"/>
        <v>0</v>
      </c>
      <c r="C719" s="438"/>
      <c r="D719" s="181"/>
      <c r="E719" s="181"/>
      <c r="F719" s="4"/>
      <c r="G719" s="60"/>
      <c r="H719" s="83"/>
      <c r="I719" s="10"/>
      <c r="J719" s="361"/>
      <c r="K719" s="49">
        <f t="shared" si="117"/>
        <v>0</v>
      </c>
      <c r="L719" s="508">
        <f t="shared" si="118"/>
        <v>0</v>
      </c>
      <c r="M719" s="509" t="str">
        <f t="shared" si="119"/>
        <v xml:space="preserve"> </v>
      </c>
      <c r="N719" s="355">
        <f t="shared" si="120"/>
        <v>0</v>
      </c>
      <c r="O719" s="144">
        <f t="shared" si="121"/>
        <v>0</v>
      </c>
      <c r="P719" s="144">
        <f t="shared" si="122"/>
        <v>0</v>
      </c>
      <c r="Q719" s="563">
        <f t="shared" si="123"/>
        <v>0</v>
      </c>
      <c r="R719" s="10"/>
      <c r="V719" s="49">
        <f t="shared" si="114"/>
        <v>0</v>
      </c>
    </row>
    <row r="720" spans="1:22" x14ac:dyDescent="0.2">
      <c r="A720" s="94">
        <f t="shared" si="115"/>
        <v>707</v>
      </c>
      <c r="B720" s="437">
        <f t="shared" si="116"/>
        <v>0</v>
      </c>
      <c r="C720" s="438"/>
      <c r="D720" s="181"/>
      <c r="E720" s="181"/>
      <c r="F720" s="4"/>
      <c r="G720" s="60"/>
      <c r="H720" s="83"/>
      <c r="I720" s="10"/>
      <c r="J720" s="361"/>
      <c r="K720" s="49">
        <f t="shared" si="117"/>
        <v>0</v>
      </c>
      <c r="L720" s="508">
        <f t="shared" si="118"/>
        <v>0</v>
      </c>
      <c r="M720" s="509" t="str">
        <f t="shared" si="119"/>
        <v xml:space="preserve"> </v>
      </c>
      <c r="N720" s="355">
        <f t="shared" si="120"/>
        <v>0</v>
      </c>
      <c r="O720" s="144">
        <f t="shared" si="121"/>
        <v>0</v>
      </c>
      <c r="P720" s="144">
        <f t="shared" si="122"/>
        <v>0</v>
      </c>
      <c r="Q720" s="563">
        <f t="shared" si="123"/>
        <v>0</v>
      </c>
      <c r="R720" s="10"/>
      <c r="V720" s="49">
        <f t="shared" si="114"/>
        <v>0</v>
      </c>
    </row>
    <row r="721" spans="1:22" x14ac:dyDescent="0.2">
      <c r="A721" s="94">
        <f t="shared" si="115"/>
        <v>708</v>
      </c>
      <c r="B721" s="437">
        <f t="shared" si="116"/>
        <v>0</v>
      </c>
      <c r="C721" s="438"/>
      <c r="D721" s="181"/>
      <c r="E721" s="181"/>
      <c r="F721" s="4"/>
      <c r="G721" s="60"/>
      <c r="H721" s="83"/>
      <c r="I721" s="10"/>
      <c r="J721" s="361"/>
      <c r="K721" s="49">
        <f t="shared" si="117"/>
        <v>0</v>
      </c>
      <c r="L721" s="508">
        <f t="shared" si="118"/>
        <v>0</v>
      </c>
      <c r="M721" s="509" t="str">
        <f t="shared" si="119"/>
        <v xml:space="preserve"> </v>
      </c>
      <c r="N721" s="355">
        <f t="shared" si="120"/>
        <v>0</v>
      </c>
      <c r="O721" s="144">
        <f t="shared" si="121"/>
        <v>0</v>
      </c>
      <c r="P721" s="144">
        <f t="shared" si="122"/>
        <v>0</v>
      </c>
      <c r="Q721" s="563">
        <f t="shared" si="123"/>
        <v>0</v>
      </c>
      <c r="R721" s="10"/>
      <c r="V721" s="49">
        <f t="shared" si="114"/>
        <v>0</v>
      </c>
    </row>
    <row r="722" spans="1:22" x14ac:dyDescent="0.2">
      <c r="A722" s="94">
        <f t="shared" si="115"/>
        <v>709</v>
      </c>
      <c r="B722" s="437">
        <f t="shared" si="116"/>
        <v>0</v>
      </c>
      <c r="C722" s="438"/>
      <c r="D722" s="181"/>
      <c r="E722" s="181"/>
      <c r="F722" s="4"/>
      <c r="G722" s="60"/>
      <c r="H722" s="83"/>
      <c r="I722" s="10"/>
      <c r="J722" s="361"/>
      <c r="K722" s="49">
        <f t="shared" si="117"/>
        <v>0</v>
      </c>
      <c r="L722" s="508">
        <f t="shared" si="118"/>
        <v>0</v>
      </c>
      <c r="M722" s="509" t="str">
        <f t="shared" si="119"/>
        <v xml:space="preserve"> </v>
      </c>
      <c r="N722" s="355">
        <f t="shared" si="120"/>
        <v>0</v>
      </c>
      <c r="O722" s="144">
        <f t="shared" si="121"/>
        <v>0</v>
      </c>
      <c r="P722" s="144">
        <f t="shared" si="122"/>
        <v>0</v>
      </c>
      <c r="Q722" s="563">
        <f t="shared" si="123"/>
        <v>0</v>
      </c>
      <c r="R722" s="10"/>
      <c r="V722" s="49">
        <f t="shared" si="114"/>
        <v>0</v>
      </c>
    </row>
    <row r="723" spans="1:22" x14ac:dyDescent="0.2">
      <c r="A723" s="94">
        <f t="shared" si="115"/>
        <v>710</v>
      </c>
      <c r="B723" s="437">
        <f t="shared" si="116"/>
        <v>0</v>
      </c>
      <c r="C723" s="438"/>
      <c r="D723" s="181"/>
      <c r="E723" s="181"/>
      <c r="F723" s="4"/>
      <c r="G723" s="60"/>
      <c r="H723" s="83"/>
      <c r="I723" s="10"/>
      <c r="J723" s="361"/>
      <c r="K723" s="49">
        <f t="shared" si="117"/>
        <v>0</v>
      </c>
      <c r="L723" s="508">
        <f t="shared" si="118"/>
        <v>0</v>
      </c>
      <c r="M723" s="509" t="str">
        <f t="shared" si="119"/>
        <v xml:space="preserve"> </v>
      </c>
      <c r="N723" s="355">
        <f t="shared" si="120"/>
        <v>0</v>
      </c>
      <c r="O723" s="144">
        <f t="shared" si="121"/>
        <v>0</v>
      </c>
      <c r="P723" s="144">
        <f t="shared" si="122"/>
        <v>0</v>
      </c>
      <c r="Q723" s="563">
        <f t="shared" si="123"/>
        <v>0</v>
      </c>
      <c r="R723" s="10"/>
      <c r="V723" s="49">
        <f t="shared" si="114"/>
        <v>0</v>
      </c>
    </row>
    <row r="724" spans="1:22" x14ac:dyDescent="0.2">
      <c r="A724" s="94">
        <f t="shared" si="115"/>
        <v>711</v>
      </c>
      <c r="B724" s="437">
        <f t="shared" si="116"/>
        <v>0</v>
      </c>
      <c r="C724" s="438"/>
      <c r="D724" s="181"/>
      <c r="E724" s="181"/>
      <c r="F724" s="4"/>
      <c r="G724" s="60"/>
      <c r="H724" s="83"/>
      <c r="I724" s="10"/>
      <c r="J724" s="361"/>
      <c r="K724" s="49">
        <f t="shared" si="117"/>
        <v>0</v>
      </c>
      <c r="L724" s="508">
        <f t="shared" si="118"/>
        <v>0</v>
      </c>
      <c r="M724" s="509" t="str">
        <f t="shared" si="119"/>
        <v xml:space="preserve"> </v>
      </c>
      <c r="N724" s="355">
        <f t="shared" si="120"/>
        <v>0</v>
      </c>
      <c r="O724" s="144">
        <f t="shared" si="121"/>
        <v>0</v>
      </c>
      <c r="P724" s="144">
        <f t="shared" si="122"/>
        <v>0</v>
      </c>
      <c r="Q724" s="563">
        <f t="shared" si="123"/>
        <v>0</v>
      </c>
      <c r="R724" s="10"/>
      <c r="V724" s="49">
        <f t="shared" si="114"/>
        <v>0</v>
      </c>
    </row>
    <row r="725" spans="1:22" x14ac:dyDescent="0.2">
      <c r="A725" s="94">
        <f t="shared" si="115"/>
        <v>712</v>
      </c>
      <c r="B725" s="437">
        <f t="shared" si="116"/>
        <v>0</v>
      </c>
      <c r="C725" s="438"/>
      <c r="D725" s="181"/>
      <c r="E725" s="181"/>
      <c r="F725" s="4"/>
      <c r="G725" s="60"/>
      <c r="H725" s="83"/>
      <c r="I725" s="10"/>
      <c r="J725" s="361"/>
      <c r="K725" s="49">
        <f t="shared" si="117"/>
        <v>0</v>
      </c>
      <c r="L725" s="508">
        <f t="shared" si="118"/>
        <v>0</v>
      </c>
      <c r="M725" s="509" t="str">
        <f t="shared" si="119"/>
        <v xml:space="preserve"> </v>
      </c>
      <c r="N725" s="355">
        <f t="shared" si="120"/>
        <v>0</v>
      </c>
      <c r="O725" s="144">
        <f t="shared" si="121"/>
        <v>0</v>
      </c>
      <c r="P725" s="144">
        <f t="shared" si="122"/>
        <v>0</v>
      </c>
      <c r="Q725" s="563">
        <f t="shared" si="123"/>
        <v>0</v>
      </c>
      <c r="R725" s="10"/>
      <c r="V725" s="49">
        <f t="shared" si="114"/>
        <v>0</v>
      </c>
    </row>
    <row r="726" spans="1:22" x14ac:dyDescent="0.2">
      <c r="A726" s="94">
        <f t="shared" si="115"/>
        <v>713</v>
      </c>
      <c r="B726" s="437">
        <f t="shared" si="116"/>
        <v>0</v>
      </c>
      <c r="C726" s="438"/>
      <c r="D726" s="181"/>
      <c r="E726" s="181"/>
      <c r="F726" s="4"/>
      <c r="G726" s="60"/>
      <c r="H726" s="83"/>
      <c r="I726" s="10"/>
      <c r="J726" s="361"/>
      <c r="K726" s="49">
        <f t="shared" si="117"/>
        <v>0</v>
      </c>
      <c r="L726" s="508">
        <f t="shared" si="118"/>
        <v>0</v>
      </c>
      <c r="M726" s="509" t="str">
        <f t="shared" si="119"/>
        <v xml:space="preserve"> </v>
      </c>
      <c r="N726" s="355">
        <f t="shared" si="120"/>
        <v>0</v>
      </c>
      <c r="O726" s="144">
        <f t="shared" si="121"/>
        <v>0</v>
      </c>
      <c r="P726" s="144">
        <f t="shared" si="122"/>
        <v>0</v>
      </c>
      <c r="Q726" s="563">
        <f t="shared" si="123"/>
        <v>0</v>
      </c>
      <c r="R726" s="10"/>
      <c r="V726" s="49">
        <f t="shared" si="114"/>
        <v>0</v>
      </c>
    </row>
    <row r="727" spans="1:22" x14ac:dyDescent="0.2">
      <c r="A727" s="94">
        <f t="shared" si="115"/>
        <v>714</v>
      </c>
      <c r="B727" s="437">
        <f t="shared" si="116"/>
        <v>0</v>
      </c>
      <c r="C727" s="438"/>
      <c r="D727" s="181"/>
      <c r="E727" s="181"/>
      <c r="F727" s="4"/>
      <c r="G727" s="60"/>
      <c r="H727" s="83"/>
      <c r="I727" s="10"/>
      <c r="J727" s="361"/>
      <c r="K727" s="49">
        <f t="shared" si="117"/>
        <v>0</v>
      </c>
      <c r="L727" s="508">
        <f t="shared" si="118"/>
        <v>0</v>
      </c>
      <c r="M727" s="509" t="str">
        <f t="shared" si="119"/>
        <v xml:space="preserve"> </v>
      </c>
      <c r="N727" s="355">
        <f t="shared" si="120"/>
        <v>0</v>
      </c>
      <c r="O727" s="144">
        <f t="shared" si="121"/>
        <v>0</v>
      </c>
      <c r="P727" s="144">
        <f t="shared" si="122"/>
        <v>0</v>
      </c>
      <c r="Q727" s="563">
        <f t="shared" si="123"/>
        <v>0</v>
      </c>
      <c r="R727" s="10"/>
      <c r="V727" s="49">
        <f t="shared" si="114"/>
        <v>0</v>
      </c>
    </row>
    <row r="728" spans="1:22" x14ac:dyDescent="0.2">
      <c r="A728" s="94">
        <f t="shared" si="115"/>
        <v>715</v>
      </c>
      <c r="B728" s="437">
        <f t="shared" si="116"/>
        <v>0</v>
      </c>
      <c r="C728" s="438"/>
      <c r="D728" s="181"/>
      <c r="E728" s="181"/>
      <c r="F728" s="4"/>
      <c r="G728" s="60"/>
      <c r="H728" s="83"/>
      <c r="I728" s="10"/>
      <c r="J728" s="361"/>
      <c r="K728" s="49">
        <f t="shared" si="117"/>
        <v>0</v>
      </c>
      <c r="L728" s="508">
        <f t="shared" si="118"/>
        <v>0</v>
      </c>
      <c r="M728" s="509" t="str">
        <f t="shared" si="119"/>
        <v xml:space="preserve"> </v>
      </c>
      <c r="N728" s="355">
        <f t="shared" si="120"/>
        <v>0</v>
      </c>
      <c r="O728" s="144">
        <f t="shared" si="121"/>
        <v>0</v>
      </c>
      <c r="P728" s="144">
        <f t="shared" si="122"/>
        <v>0</v>
      </c>
      <c r="Q728" s="563">
        <f t="shared" si="123"/>
        <v>0</v>
      </c>
      <c r="R728" s="10"/>
      <c r="V728" s="49">
        <f t="shared" si="114"/>
        <v>0</v>
      </c>
    </row>
    <row r="729" spans="1:22" x14ac:dyDescent="0.2">
      <c r="A729" s="94">
        <f t="shared" si="115"/>
        <v>716</v>
      </c>
      <c r="B729" s="437">
        <f t="shared" si="116"/>
        <v>0</v>
      </c>
      <c r="C729" s="438"/>
      <c r="D729" s="181"/>
      <c r="E729" s="181"/>
      <c r="F729" s="4"/>
      <c r="G729" s="60"/>
      <c r="H729" s="83"/>
      <c r="I729" s="10"/>
      <c r="J729" s="361"/>
      <c r="K729" s="49">
        <f t="shared" si="117"/>
        <v>0</v>
      </c>
      <c r="L729" s="508">
        <f t="shared" si="118"/>
        <v>0</v>
      </c>
      <c r="M729" s="509" t="str">
        <f t="shared" si="119"/>
        <v xml:space="preserve"> </v>
      </c>
      <c r="N729" s="355">
        <f t="shared" si="120"/>
        <v>0</v>
      </c>
      <c r="O729" s="144">
        <f t="shared" si="121"/>
        <v>0</v>
      </c>
      <c r="P729" s="144">
        <f t="shared" si="122"/>
        <v>0</v>
      </c>
      <c r="Q729" s="563">
        <f t="shared" si="123"/>
        <v>0</v>
      </c>
      <c r="R729" s="10"/>
      <c r="V729" s="49">
        <f t="shared" si="114"/>
        <v>0</v>
      </c>
    </row>
    <row r="730" spans="1:22" x14ac:dyDescent="0.2">
      <c r="A730" s="94">
        <f t="shared" si="115"/>
        <v>717</v>
      </c>
      <c r="B730" s="437">
        <f t="shared" si="116"/>
        <v>0</v>
      </c>
      <c r="C730" s="438"/>
      <c r="D730" s="181"/>
      <c r="E730" s="181"/>
      <c r="F730" s="4"/>
      <c r="G730" s="60"/>
      <c r="H730" s="83"/>
      <c r="I730" s="10"/>
      <c r="J730" s="361"/>
      <c r="K730" s="49">
        <f t="shared" si="117"/>
        <v>0</v>
      </c>
      <c r="L730" s="508">
        <f t="shared" si="118"/>
        <v>0</v>
      </c>
      <c r="M730" s="509" t="str">
        <f t="shared" si="119"/>
        <v xml:space="preserve"> </v>
      </c>
      <c r="N730" s="355">
        <f t="shared" si="120"/>
        <v>0</v>
      </c>
      <c r="O730" s="144">
        <f t="shared" si="121"/>
        <v>0</v>
      </c>
      <c r="P730" s="144">
        <f t="shared" si="122"/>
        <v>0</v>
      </c>
      <c r="Q730" s="563">
        <f t="shared" si="123"/>
        <v>0</v>
      </c>
      <c r="R730" s="10"/>
      <c r="V730" s="49">
        <f t="shared" si="114"/>
        <v>0</v>
      </c>
    </row>
    <row r="731" spans="1:22" x14ac:dyDescent="0.2">
      <c r="A731" s="94">
        <f t="shared" si="115"/>
        <v>718</v>
      </c>
      <c r="B731" s="437">
        <f t="shared" si="116"/>
        <v>0</v>
      </c>
      <c r="C731" s="438"/>
      <c r="D731" s="181"/>
      <c r="E731" s="181"/>
      <c r="F731" s="4"/>
      <c r="G731" s="60"/>
      <c r="H731" s="83"/>
      <c r="I731" s="10"/>
      <c r="J731" s="361"/>
      <c r="K731" s="49">
        <f t="shared" si="117"/>
        <v>0</v>
      </c>
      <c r="L731" s="508">
        <f t="shared" si="118"/>
        <v>0</v>
      </c>
      <c r="M731" s="509" t="str">
        <f t="shared" si="119"/>
        <v xml:space="preserve"> </v>
      </c>
      <c r="N731" s="355">
        <f t="shared" si="120"/>
        <v>0</v>
      </c>
      <c r="O731" s="144">
        <f t="shared" si="121"/>
        <v>0</v>
      </c>
      <c r="P731" s="144">
        <f t="shared" si="122"/>
        <v>0</v>
      </c>
      <c r="Q731" s="563">
        <f t="shared" si="123"/>
        <v>0</v>
      </c>
      <c r="R731" s="10"/>
      <c r="V731" s="49">
        <f t="shared" si="114"/>
        <v>0</v>
      </c>
    </row>
    <row r="732" spans="1:22" x14ac:dyDescent="0.2">
      <c r="A732" s="94">
        <f t="shared" si="115"/>
        <v>719</v>
      </c>
      <c r="B732" s="437">
        <f t="shared" si="116"/>
        <v>0</v>
      </c>
      <c r="C732" s="438"/>
      <c r="D732" s="181"/>
      <c r="E732" s="181"/>
      <c r="F732" s="4"/>
      <c r="G732" s="60"/>
      <c r="H732" s="83"/>
      <c r="I732" s="10"/>
      <c r="J732" s="361"/>
      <c r="K732" s="49">
        <f t="shared" si="117"/>
        <v>0</v>
      </c>
      <c r="L732" s="508">
        <f t="shared" si="118"/>
        <v>0</v>
      </c>
      <c r="M732" s="509" t="str">
        <f t="shared" si="119"/>
        <v xml:space="preserve"> </v>
      </c>
      <c r="N732" s="355">
        <f t="shared" si="120"/>
        <v>0</v>
      </c>
      <c r="O732" s="144">
        <f t="shared" si="121"/>
        <v>0</v>
      </c>
      <c r="P732" s="144">
        <f t="shared" si="122"/>
        <v>0</v>
      </c>
      <c r="Q732" s="563">
        <f t="shared" si="123"/>
        <v>0</v>
      </c>
      <c r="R732" s="10"/>
      <c r="V732" s="49">
        <f t="shared" si="114"/>
        <v>0</v>
      </c>
    </row>
    <row r="733" spans="1:22" x14ac:dyDescent="0.2">
      <c r="A733" s="94">
        <f t="shared" si="115"/>
        <v>720</v>
      </c>
      <c r="B733" s="437">
        <f t="shared" si="116"/>
        <v>0</v>
      </c>
      <c r="C733" s="438"/>
      <c r="D733" s="181"/>
      <c r="E733" s="181"/>
      <c r="F733" s="4"/>
      <c r="G733" s="60"/>
      <c r="H733" s="83"/>
      <c r="I733" s="10"/>
      <c r="J733" s="361"/>
      <c r="K733" s="49">
        <f t="shared" si="117"/>
        <v>0</v>
      </c>
      <c r="L733" s="508">
        <f t="shared" si="118"/>
        <v>0</v>
      </c>
      <c r="M733" s="509" t="str">
        <f t="shared" si="119"/>
        <v xml:space="preserve"> </v>
      </c>
      <c r="N733" s="355">
        <f t="shared" si="120"/>
        <v>0</v>
      </c>
      <c r="O733" s="144">
        <f t="shared" si="121"/>
        <v>0</v>
      </c>
      <c r="P733" s="144">
        <f t="shared" si="122"/>
        <v>0</v>
      </c>
      <c r="Q733" s="563">
        <f t="shared" si="123"/>
        <v>0</v>
      </c>
      <c r="R733" s="10"/>
      <c r="V733" s="49">
        <f t="shared" si="114"/>
        <v>0</v>
      </c>
    </row>
    <row r="734" spans="1:22" x14ac:dyDescent="0.2">
      <c r="A734" s="94">
        <f t="shared" si="115"/>
        <v>721</v>
      </c>
      <c r="B734" s="437">
        <f t="shared" si="116"/>
        <v>0</v>
      </c>
      <c r="C734" s="438"/>
      <c r="D734" s="181"/>
      <c r="E734" s="181"/>
      <c r="F734" s="4"/>
      <c r="G734" s="60"/>
      <c r="H734" s="83"/>
      <c r="I734" s="10"/>
      <c r="J734" s="361"/>
      <c r="K734" s="49">
        <f t="shared" si="117"/>
        <v>0</v>
      </c>
      <c r="L734" s="508">
        <f t="shared" si="118"/>
        <v>0</v>
      </c>
      <c r="M734" s="509" t="str">
        <f t="shared" si="119"/>
        <v xml:space="preserve"> </v>
      </c>
      <c r="N734" s="355">
        <f t="shared" si="120"/>
        <v>0</v>
      </c>
      <c r="O734" s="144">
        <f t="shared" si="121"/>
        <v>0</v>
      </c>
      <c r="P734" s="144">
        <f t="shared" si="122"/>
        <v>0</v>
      </c>
      <c r="Q734" s="563">
        <f t="shared" si="123"/>
        <v>0</v>
      </c>
      <c r="R734" s="10"/>
      <c r="V734" s="49">
        <f t="shared" si="114"/>
        <v>0</v>
      </c>
    </row>
    <row r="735" spans="1:22" x14ac:dyDescent="0.2">
      <c r="A735" s="94">
        <f t="shared" si="115"/>
        <v>722</v>
      </c>
      <c r="B735" s="437">
        <f t="shared" si="116"/>
        <v>0</v>
      </c>
      <c r="C735" s="438"/>
      <c r="D735" s="181"/>
      <c r="E735" s="181"/>
      <c r="F735" s="4"/>
      <c r="G735" s="60"/>
      <c r="H735" s="83"/>
      <c r="I735" s="10"/>
      <c r="J735" s="361"/>
      <c r="K735" s="49">
        <f t="shared" si="117"/>
        <v>0</v>
      </c>
      <c r="L735" s="508">
        <f t="shared" si="118"/>
        <v>0</v>
      </c>
      <c r="M735" s="509" t="str">
        <f t="shared" si="119"/>
        <v xml:space="preserve"> </v>
      </c>
      <c r="N735" s="355">
        <f t="shared" si="120"/>
        <v>0</v>
      </c>
      <c r="O735" s="144">
        <f t="shared" si="121"/>
        <v>0</v>
      </c>
      <c r="P735" s="144">
        <f t="shared" si="122"/>
        <v>0</v>
      </c>
      <c r="Q735" s="563">
        <f t="shared" si="123"/>
        <v>0</v>
      </c>
      <c r="R735" s="10"/>
      <c r="V735" s="49">
        <f t="shared" si="114"/>
        <v>0</v>
      </c>
    </row>
    <row r="736" spans="1:22" x14ac:dyDescent="0.2">
      <c r="A736" s="94">
        <f t="shared" si="115"/>
        <v>723</v>
      </c>
      <c r="B736" s="437">
        <f t="shared" si="116"/>
        <v>0</v>
      </c>
      <c r="C736" s="438"/>
      <c r="D736" s="181"/>
      <c r="E736" s="181"/>
      <c r="F736" s="4"/>
      <c r="G736" s="60"/>
      <c r="H736" s="83"/>
      <c r="I736" s="10"/>
      <c r="J736" s="361"/>
      <c r="K736" s="49">
        <f t="shared" si="117"/>
        <v>0</v>
      </c>
      <c r="L736" s="508">
        <f t="shared" si="118"/>
        <v>0</v>
      </c>
      <c r="M736" s="509" t="str">
        <f t="shared" si="119"/>
        <v xml:space="preserve"> </v>
      </c>
      <c r="N736" s="355">
        <f t="shared" si="120"/>
        <v>0</v>
      </c>
      <c r="O736" s="144">
        <f t="shared" si="121"/>
        <v>0</v>
      </c>
      <c r="P736" s="144">
        <f t="shared" si="122"/>
        <v>0</v>
      </c>
      <c r="Q736" s="563">
        <f t="shared" si="123"/>
        <v>0</v>
      </c>
      <c r="R736" s="10"/>
      <c r="V736" s="49">
        <f t="shared" si="114"/>
        <v>0</v>
      </c>
    </row>
    <row r="737" spans="1:22" x14ac:dyDescent="0.2">
      <c r="A737" s="94">
        <f t="shared" si="115"/>
        <v>724</v>
      </c>
      <c r="B737" s="437">
        <f t="shared" si="116"/>
        <v>0</v>
      </c>
      <c r="C737" s="438"/>
      <c r="D737" s="181"/>
      <c r="E737" s="181"/>
      <c r="F737" s="4"/>
      <c r="G737" s="60"/>
      <c r="H737" s="83"/>
      <c r="I737" s="10"/>
      <c r="J737" s="361"/>
      <c r="K737" s="49">
        <f t="shared" si="117"/>
        <v>0</v>
      </c>
      <c r="L737" s="508">
        <f t="shared" si="118"/>
        <v>0</v>
      </c>
      <c r="M737" s="509" t="str">
        <f t="shared" si="119"/>
        <v xml:space="preserve"> </v>
      </c>
      <c r="N737" s="355">
        <f t="shared" si="120"/>
        <v>0</v>
      </c>
      <c r="O737" s="144">
        <f t="shared" si="121"/>
        <v>0</v>
      </c>
      <c r="P737" s="144">
        <f t="shared" si="122"/>
        <v>0</v>
      </c>
      <c r="Q737" s="563">
        <f t="shared" si="123"/>
        <v>0</v>
      </c>
      <c r="R737" s="10"/>
      <c r="V737" s="49">
        <f t="shared" si="114"/>
        <v>0</v>
      </c>
    </row>
    <row r="738" spans="1:22" x14ac:dyDescent="0.2">
      <c r="A738" s="94">
        <f t="shared" si="115"/>
        <v>725</v>
      </c>
      <c r="B738" s="437">
        <f t="shared" si="116"/>
        <v>0</v>
      </c>
      <c r="C738" s="438"/>
      <c r="D738" s="181"/>
      <c r="E738" s="181"/>
      <c r="F738" s="4"/>
      <c r="G738" s="60"/>
      <c r="H738" s="83"/>
      <c r="I738" s="10"/>
      <c r="J738" s="361"/>
      <c r="K738" s="49">
        <f t="shared" si="117"/>
        <v>0</v>
      </c>
      <c r="L738" s="508">
        <f t="shared" si="118"/>
        <v>0</v>
      </c>
      <c r="M738" s="509" t="str">
        <f t="shared" si="119"/>
        <v xml:space="preserve"> </v>
      </c>
      <c r="N738" s="355">
        <f t="shared" si="120"/>
        <v>0</v>
      </c>
      <c r="O738" s="144">
        <f t="shared" si="121"/>
        <v>0</v>
      </c>
      <c r="P738" s="144">
        <f t="shared" si="122"/>
        <v>0</v>
      </c>
      <c r="Q738" s="563">
        <f t="shared" si="123"/>
        <v>0</v>
      </c>
      <c r="R738" s="10"/>
      <c r="V738" s="49">
        <f t="shared" si="114"/>
        <v>0</v>
      </c>
    </row>
    <row r="739" spans="1:22" x14ac:dyDescent="0.2">
      <c r="A739" s="94">
        <f t="shared" si="115"/>
        <v>726</v>
      </c>
      <c r="B739" s="437">
        <f t="shared" si="116"/>
        <v>0</v>
      </c>
      <c r="C739" s="438"/>
      <c r="D739" s="181"/>
      <c r="E739" s="181"/>
      <c r="F739" s="4"/>
      <c r="G739" s="60"/>
      <c r="H739" s="83"/>
      <c r="I739" s="10"/>
      <c r="J739" s="361"/>
      <c r="K739" s="49">
        <f t="shared" si="117"/>
        <v>0</v>
      </c>
      <c r="L739" s="508">
        <f t="shared" si="118"/>
        <v>0</v>
      </c>
      <c r="M739" s="509" t="str">
        <f t="shared" si="119"/>
        <v xml:space="preserve"> </v>
      </c>
      <c r="N739" s="355">
        <f t="shared" si="120"/>
        <v>0</v>
      </c>
      <c r="O739" s="144">
        <f t="shared" si="121"/>
        <v>0</v>
      </c>
      <c r="P739" s="144">
        <f t="shared" si="122"/>
        <v>0</v>
      </c>
      <c r="Q739" s="563">
        <f t="shared" si="123"/>
        <v>0</v>
      </c>
      <c r="R739" s="10"/>
      <c r="V739" s="49">
        <f t="shared" si="114"/>
        <v>0</v>
      </c>
    </row>
    <row r="740" spans="1:22" x14ac:dyDescent="0.2">
      <c r="A740" s="94">
        <f t="shared" si="115"/>
        <v>727</v>
      </c>
      <c r="B740" s="437">
        <f t="shared" si="116"/>
        <v>0</v>
      </c>
      <c r="C740" s="438"/>
      <c r="D740" s="181"/>
      <c r="E740" s="181"/>
      <c r="F740" s="4"/>
      <c r="G740" s="60"/>
      <c r="H740" s="83"/>
      <c r="I740" s="10"/>
      <c r="J740" s="361"/>
      <c r="K740" s="49">
        <f t="shared" si="117"/>
        <v>0</v>
      </c>
      <c r="L740" s="508">
        <f t="shared" si="118"/>
        <v>0</v>
      </c>
      <c r="M740" s="509" t="str">
        <f t="shared" si="119"/>
        <v xml:space="preserve"> </v>
      </c>
      <c r="N740" s="355">
        <f t="shared" si="120"/>
        <v>0</v>
      </c>
      <c r="O740" s="144">
        <f t="shared" si="121"/>
        <v>0</v>
      </c>
      <c r="P740" s="144">
        <f t="shared" si="122"/>
        <v>0</v>
      </c>
      <c r="Q740" s="563">
        <f t="shared" si="123"/>
        <v>0</v>
      </c>
      <c r="R740" s="10"/>
      <c r="V740" s="49">
        <f t="shared" si="114"/>
        <v>0</v>
      </c>
    </row>
    <row r="741" spans="1:22" x14ac:dyDescent="0.2">
      <c r="A741" s="94">
        <f t="shared" si="115"/>
        <v>728</v>
      </c>
      <c r="B741" s="437">
        <f t="shared" si="116"/>
        <v>0</v>
      </c>
      <c r="C741" s="438"/>
      <c r="D741" s="181"/>
      <c r="E741" s="181"/>
      <c r="F741" s="4"/>
      <c r="G741" s="60"/>
      <c r="H741" s="83"/>
      <c r="I741" s="10"/>
      <c r="J741" s="361"/>
      <c r="K741" s="49">
        <f t="shared" si="117"/>
        <v>0</v>
      </c>
      <c r="L741" s="508">
        <f t="shared" si="118"/>
        <v>0</v>
      </c>
      <c r="M741" s="509" t="str">
        <f t="shared" si="119"/>
        <v xml:space="preserve"> </v>
      </c>
      <c r="N741" s="355">
        <f t="shared" si="120"/>
        <v>0</v>
      </c>
      <c r="O741" s="144">
        <f t="shared" si="121"/>
        <v>0</v>
      </c>
      <c r="P741" s="144">
        <f t="shared" si="122"/>
        <v>0</v>
      </c>
      <c r="Q741" s="563">
        <f t="shared" si="123"/>
        <v>0</v>
      </c>
      <c r="R741" s="10"/>
      <c r="V741" s="49">
        <f t="shared" si="114"/>
        <v>0</v>
      </c>
    </row>
    <row r="742" spans="1:22" x14ac:dyDescent="0.2">
      <c r="A742" s="94">
        <f t="shared" si="115"/>
        <v>729</v>
      </c>
      <c r="B742" s="437">
        <f t="shared" si="116"/>
        <v>0</v>
      </c>
      <c r="C742" s="438"/>
      <c r="D742" s="181"/>
      <c r="E742" s="181"/>
      <c r="F742" s="4"/>
      <c r="G742" s="60"/>
      <c r="H742" s="83"/>
      <c r="I742" s="10"/>
      <c r="J742" s="361"/>
      <c r="K742" s="49">
        <f t="shared" si="117"/>
        <v>0</v>
      </c>
      <c r="L742" s="508">
        <f t="shared" si="118"/>
        <v>0</v>
      </c>
      <c r="M742" s="509" t="str">
        <f t="shared" si="119"/>
        <v xml:space="preserve"> </v>
      </c>
      <c r="N742" s="355">
        <f t="shared" si="120"/>
        <v>0</v>
      </c>
      <c r="O742" s="144">
        <f t="shared" si="121"/>
        <v>0</v>
      </c>
      <c r="P742" s="144">
        <f t="shared" si="122"/>
        <v>0</v>
      </c>
      <c r="Q742" s="563">
        <f t="shared" si="123"/>
        <v>0</v>
      </c>
      <c r="R742" s="10"/>
      <c r="V742" s="49">
        <f t="shared" si="114"/>
        <v>0</v>
      </c>
    </row>
    <row r="743" spans="1:22" x14ac:dyDescent="0.2">
      <c r="A743" s="94">
        <f t="shared" si="115"/>
        <v>730</v>
      </c>
      <c r="B743" s="437">
        <f t="shared" si="116"/>
        <v>0</v>
      </c>
      <c r="C743" s="438"/>
      <c r="D743" s="181"/>
      <c r="E743" s="181"/>
      <c r="F743" s="4"/>
      <c r="G743" s="60"/>
      <c r="H743" s="83"/>
      <c r="I743" s="10"/>
      <c r="J743" s="361"/>
      <c r="K743" s="49">
        <f t="shared" si="117"/>
        <v>0</v>
      </c>
      <c r="L743" s="508">
        <f t="shared" si="118"/>
        <v>0</v>
      </c>
      <c r="M743" s="509" t="str">
        <f t="shared" si="119"/>
        <v xml:space="preserve"> </v>
      </c>
      <c r="N743" s="355">
        <f t="shared" si="120"/>
        <v>0</v>
      </c>
      <c r="O743" s="144">
        <f t="shared" si="121"/>
        <v>0</v>
      </c>
      <c r="P743" s="144">
        <f t="shared" si="122"/>
        <v>0</v>
      </c>
      <c r="Q743" s="563">
        <f t="shared" si="123"/>
        <v>0</v>
      </c>
      <c r="R743" s="10"/>
      <c r="V743" s="49">
        <f t="shared" si="114"/>
        <v>0</v>
      </c>
    </row>
    <row r="744" spans="1:22" x14ac:dyDescent="0.2">
      <c r="A744" s="94">
        <f t="shared" si="115"/>
        <v>731</v>
      </c>
      <c r="B744" s="437">
        <f t="shared" si="116"/>
        <v>0</v>
      </c>
      <c r="C744" s="438"/>
      <c r="D744" s="181"/>
      <c r="E744" s="181"/>
      <c r="F744" s="4"/>
      <c r="G744" s="60"/>
      <c r="H744" s="83"/>
      <c r="I744" s="10"/>
      <c r="J744" s="361"/>
      <c r="K744" s="49">
        <f t="shared" si="117"/>
        <v>0</v>
      </c>
      <c r="L744" s="508">
        <f t="shared" si="118"/>
        <v>0</v>
      </c>
      <c r="M744" s="509" t="str">
        <f t="shared" si="119"/>
        <v xml:space="preserve"> </v>
      </c>
      <c r="N744" s="355">
        <f t="shared" si="120"/>
        <v>0</v>
      </c>
      <c r="O744" s="144">
        <f t="shared" si="121"/>
        <v>0</v>
      </c>
      <c r="P744" s="144">
        <f t="shared" si="122"/>
        <v>0</v>
      </c>
      <c r="Q744" s="563">
        <f t="shared" si="123"/>
        <v>0</v>
      </c>
      <c r="R744" s="10"/>
      <c r="V744" s="49">
        <f t="shared" si="114"/>
        <v>0</v>
      </c>
    </row>
    <row r="745" spans="1:22" x14ac:dyDescent="0.2">
      <c r="A745" s="94">
        <f t="shared" si="115"/>
        <v>732</v>
      </c>
      <c r="B745" s="437">
        <f t="shared" si="116"/>
        <v>0</v>
      </c>
      <c r="C745" s="438"/>
      <c r="D745" s="181"/>
      <c r="E745" s="181"/>
      <c r="F745" s="4"/>
      <c r="G745" s="60"/>
      <c r="H745" s="83"/>
      <c r="I745" s="10"/>
      <c r="J745" s="361"/>
      <c r="K745" s="49">
        <f t="shared" si="117"/>
        <v>0</v>
      </c>
      <c r="L745" s="508">
        <f t="shared" si="118"/>
        <v>0</v>
      </c>
      <c r="M745" s="509" t="str">
        <f t="shared" si="119"/>
        <v xml:space="preserve"> </v>
      </c>
      <c r="N745" s="355">
        <f t="shared" si="120"/>
        <v>0</v>
      </c>
      <c r="O745" s="144">
        <f t="shared" si="121"/>
        <v>0</v>
      </c>
      <c r="P745" s="144">
        <f t="shared" si="122"/>
        <v>0</v>
      </c>
      <c r="Q745" s="563">
        <f t="shared" si="123"/>
        <v>0</v>
      </c>
      <c r="R745" s="10"/>
      <c r="V745" s="49">
        <f t="shared" si="114"/>
        <v>0</v>
      </c>
    </row>
    <row r="746" spans="1:22" x14ac:dyDescent="0.2">
      <c r="A746" s="94">
        <f t="shared" si="115"/>
        <v>733</v>
      </c>
      <c r="B746" s="437">
        <f t="shared" si="116"/>
        <v>0</v>
      </c>
      <c r="C746" s="438"/>
      <c r="D746" s="181"/>
      <c r="E746" s="181"/>
      <c r="F746" s="4"/>
      <c r="G746" s="60"/>
      <c r="H746" s="83"/>
      <c r="I746" s="10"/>
      <c r="J746" s="361"/>
      <c r="K746" s="49">
        <f t="shared" si="117"/>
        <v>0</v>
      </c>
      <c r="L746" s="508">
        <f t="shared" si="118"/>
        <v>0</v>
      </c>
      <c r="M746" s="509" t="str">
        <f t="shared" si="119"/>
        <v xml:space="preserve"> </v>
      </c>
      <c r="N746" s="355">
        <f t="shared" si="120"/>
        <v>0</v>
      </c>
      <c r="O746" s="144">
        <f t="shared" si="121"/>
        <v>0</v>
      </c>
      <c r="P746" s="144">
        <f t="shared" si="122"/>
        <v>0</v>
      </c>
      <c r="Q746" s="563">
        <f t="shared" si="123"/>
        <v>0</v>
      </c>
      <c r="R746" s="10"/>
      <c r="V746" s="49">
        <f t="shared" si="114"/>
        <v>0</v>
      </c>
    </row>
    <row r="747" spans="1:22" x14ac:dyDescent="0.2">
      <c r="A747" s="94">
        <f t="shared" si="115"/>
        <v>734</v>
      </c>
      <c r="B747" s="437">
        <f t="shared" si="116"/>
        <v>0</v>
      </c>
      <c r="C747" s="438"/>
      <c r="D747" s="181"/>
      <c r="E747" s="181"/>
      <c r="F747" s="4"/>
      <c r="G747" s="60"/>
      <c r="H747" s="83"/>
      <c r="I747" s="10"/>
      <c r="J747" s="361"/>
      <c r="K747" s="49">
        <f t="shared" si="117"/>
        <v>0</v>
      </c>
      <c r="L747" s="508">
        <f t="shared" si="118"/>
        <v>0</v>
      </c>
      <c r="M747" s="509" t="str">
        <f t="shared" si="119"/>
        <v xml:space="preserve"> </v>
      </c>
      <c r="N747" s="355">
        <f t="shared" si="120"/>
        <v>0</v>
      </c>
      <c r="O747" s="144">
        <f t="shared" si="121"/>
        <v>0</v>
      </c>
      <c r="P747" s="144">
        <f t="shared" si="122"/>
        <v>0</v>
      </c>
      <c r="Q747" s="563">
        <f t="shared" si="123"/>
        <v>0</v>
      </c>
      <c r="R747" s="10"/>
      <c r="V747" s="49">
        <f t="shared" si="114"/>
        <v>0</v>
      </c>
    </row>
    <row r="748" spans="1:22" x14ac:dyDescent="0.2">
      <c r="A748" s="94">
        <f t="shared" si="115"/>
        <v>735</v>
      </c>
      <c r="B748" s="437">
        <f t="shared" si="116"/>
        <v>0</v>
      </c>
      <c r="C748" s="438"/>
      <c r="D748" s="181"/>
      <c r="E748" s="181"/>
      <c r="F748" s="4"/>
      <c r="G748" s="60"/>
      <c r="H748" s="83"/>
      <c r="I748" s="10"/>
      <c r="J748" s="361"/>
      <c r="K748" s="49">
        <f t="shared" si="117"/>
        <v>0</v>
      </c>
      <c r="L748" s="508">
        <f t="shared" si="118"/>
        <v>0</v>
      </c>
      <c r="M748" s="509" t="str">
        <f t="shared" si="119"/>
        <v xml:space="preserve"> </v>
      </c>
      <c r="N748" s="355">
        <f t="shared" si="120"/>
        <v>0</v>
      </c>
      <c r="O748" s="144">
        <f t="shared" si="121"/>
        <v>0</v>
      </c>
      <c r="P748" s="144">
        <f t="shared" si="122"/>
        <v>0</v>
      </c>
      <c r="Q748" s="563">
        <f t="shared" si="123"/>
        <v>0</v>
      </c>
      <c r="R748" s="10"/>
      <c r="V748" s="49">
        <f t="shared" si="114"/>
        <v>0</v>
      </c>
    </row>
    <row r="749" spans="1:22" x14ac:dyDescent="0.2">
      <c r="A749" s="94">
        <f t="shared" si="115"/>
        <v>736</v>
      </c>
      <c r="B749" s="437">
        <f t="shared" si="116"/>
        <v>0</v>
      </c>
      <c r="C749" s="438"/>
      <c r="D749" s="181"/>
      <c r="E749" s="181"/>
      <c r="F749" s="4"/>
      <c r="G749" s="60"/>
      <c r="H749" s="83"/>
      <c r="I749" s="10"/>
      <c r="J749" s="361"/>
      <c r="K749" s="49">
        <f t="shared" si="117"/>
        <v>0</v>
      </c>
      <c r="L749" s="508">
        <f t="shared" si="118"/>
        <v>0</v>
      </c>
      <c r="M749" s="509" t="str">
        <f t="shared" si="119"/>
        <v xml:space="preserve"> </v>
      </c>
      <c r="N749" s="355">
        <f t="shared" si="120"/>
        <v>0</v>
      </c>
      <c r="O749" s="144">
        <f t="shared" si="121"/>
        <v>0</v>
      </c>
      <c r="P749" s="144">
        <f t="shared" si="122"/>
        <v>0</v>
      </c>
      <c r="Q749" s="563">
        <f t="shared" si="123"/>
        <v>0</v>
      </c>
      <c r="R749" s="10"/>
      <c r="V749" s="49">
        <f t="shared" si="114"/>
        <v>0</v>
      </c>
    </row>
    <row r="750" spans="1:22" x14ac:dyDescent="0.2">
      <c r="A750" s="94">
        <f t="shared" si="115"/>
        <v>737</v>
      </c>
      <c r="B750" s="437">
        <f t="shared" si="116"/>
        <v>0</v>
      </c>
      <c r="C750" s="438"/>
      <c r="D750" s="181"/>
      <c r="E750" s="181"/>
      <c r="F750" s="4"/>
      <c r="G750" s="60"/>
      <c r="H750" s="83"/>
      <c r="I750" s="10"/>
      <c r="J750" s="361"/>
      <c r="K750" s="49">
        <f t="shared" si="117"/>
        <v>0</v>
      </c>
      <c r="L750" s="508">
        <f t="shared" si="118"/>
        <v>0</v>
      </c>
      <c r="M750" s="509" t="str">
        <f t="shared" si="119"/>
        <v xml:space="preserve"> </v>
      </c>
      <c r="N750" s="355">
        <f t="shared" si="120"/>
        <v>0</v>
      </c>
      <c r="O750" s="144">
        <f t="shared" si="121"/>
        <v>0</v>
      </c>
      <c r="P750" s="144">
        <f t="shared" si="122"/>
        <v>0</v>
      </c>
      <c r="Q750" s="563">
        <f t="shared" si="123"/>
        <v>0</v>
      </c>
      <c r="R750" s="10"/>
      <c r="V750" s="49">
        <f t="shared" si="114"/>
        <v>0</v>
      </c>
    </row>
    <row r="751" spans="1:22" x14ac:dyDescent="0.2">
      <c r="A751" s="94">
        <f t="shared" si="115"/>
        <v>738</v>
      </c>
      <c r="B751" s="437">
        <f t="shared" si="116"/>
        <v>0</v>
      </c>
      <c r="C751" s="438"/>
      <c r="D751" s="181"/>
      <c r="E751" s="181"/>
      <c r="F751" s="4"/>
      <c r="G751" s="60"/>
      <c r="H751" s="83"/>
      <c r="I751" s="10"/>
      <c r="J751" s="361"/>
      <c r="K751" s="49">
        <f t="shared" si="117"/>
        <v>0</v>
      </c>
      <c r="L751" s="508">
        <f t="shared" si="118"/>
        <v>0</v>
      </c>
      <c r="M751" s="509" t="str">
        <f t="shared" si="119"/>
        <v xml:space="preserve"> </v>
      </c>
      <c r="N751" s="355">
        <f t="shared" si="120"/>
        <v>0</v>
      </c>
      <c r="O751" s="144">
        <f t="shared" si="121"/>
        <v>0</v>
      </c>
      <c r="P751" s="144">
        <f t="shared" si="122"/>
        <v>0</v>
      </c>
      <c r="Q751" s="563">
        <f t="shared" si="123"/>
        <v>0</v>
      </c>
      <c r="R751" s="10"/>
      <c r="V751" s="49">
        <f t="shared" si="114"/>
        <v>0</v>
      </c>
    </row>
    <row r="752" spans="1:22" x14ac:dyDescent="0.2">
      <c r="A752" s="94">
        <f t="shared" si="115"/>
        <v>739</v>
      </c>
      <c r="B752" s="437">
        <f t="shared" si="116"/>
        <v>0</v>
      </c>
      <c r="C752" s="438"/>
      <c r="D752" s="181"/>
      <c r="E752" s="181"/>
      <c r="F752" s="4"/>
      <c r="G752" s="60"/>
      <c r="H752" s="83"/>
      <c r="I752" s="10"/>
      <c r="J752" s="361"/>
      <c r="K752" s="49">
        <f t="shared" si="117"/>
        <v>0</v>
      </c>
      <c r="L752" s="508">
        <f t="shared" si="118"/>
        <v>0</v>
      </c>
      <c r="M752" s="509" t="str">
        <f t="shared" si="119"/>
        <v xml:space="preserve"> </v>
      </c>
      <c r="N752" s="355">
        <f t="shared" si="120"/>
        <v>0</v>
      </c>
      <c r="O752" s="144">
        <f t="shared" si="121"/>
        <v>0</v>
      </c>
      <c r="P752" s="144">
        <f t="shared" si="122"/>
        <v>0</v>
      </c>
      <c r="Q752" s="563">
        <f t="shared" si="123"/>
        <v>0</v>
      </c>
      <c r="R752" s="10"/>
      <c r="V752" s="49">
        <f t="shared" si="114"/>
        <v>0</v>
      </c>
    </row>
    <row r="753" spans="1:22" x14ac:dyDescent="0.2">
      <c r="A753" s="94">
        <f t="shared" si="115"/>
        <v>740</v>
      </c>
      <c r="B753" s="437">
        <f t="shared" si="116"/>
        <v>0</v>
      </c>
      <c r="C753" s="438"/>
      <c r="D753" s="181"/>
      <c r="E753" s="181"/>
      <c r="F753" s="4"/>
      <c r="G753" s="60"/>
      <c r="H753" s="83"/>
      <c r="I753" s="10"/>
      <c r="J753" s="361"/>
      <c r="K753" s="49">
        <f t="shared" si="117"/>
        <v>0</v>
      </c>
      <c r="L753" s="508">
        <f t="shared" si="118"/>
        <v>0</v>
      </c>
      <c r="M753" s="509" t="str">
        <f t="shared" si="119"/>
        <v xml:space="preserve"> </v>
      </c>
      <c r="N753" s="355">
        <f t="shared" si="120"/>
        <v>0</v>
      </c>
      <c r="O753" s="144">
        <f t="shared" si="121"/>
        <v>0</v>
      </c>
      <c r="P753" s="144">
        <f t="shared" si="122"/>
        <v>0</v>
      </c>
      <c r="Q753" s="563">
        <f t="shared" si="123"/>
        <v>0</v>
      </c>
      <c r="R753" s="10"/>
      <c r="V753" s="49">
        <f t="shared" si="114"/>
        <v>0</v>
      </c>
    </row>
    <row r="754" spans="1:22" x14ac:dyDescent="0.2">
      <c r="A754" s="94">
        <f t="shared" si="115"/>
        <v>741</v>
      </c>
      <c r="B754" s="437">
        <f t="shared" si="116"/>
        <v>0</v>
      </c>
      <c r="C754" s="438"/>
      <c r="D754" s="181"/>
      <c r="E754" s="181"/>
      <c r="F754" s="4"/>
      <c r="G754" s="60"/>
      <c r="H754" s="83"/>
      <c r="I754" s="10"/>
      <c r="J754" s="361"/>
      <c r="K754" s="49">
        <f t="shared" si="117"/>
        <v>0</v>
      </c>
      <c r="L754" s="508">
        <f t="shared" si="118"/>
        <v>0</v>
      </c>
      <c r="M754" s="509" t="str">
        <f t="shared" si="119"/>
        <v xml:space="preserve"> </v>
      </c>
      <c r="N754" s="355">
        <f t="shared" si="120"/>
        <v>0</v>
      </c>
      <c r="O754" s="144">
        <f t="shared" si="121"/>
        <v>0</v>
      </c>
      <c r="P754" s="144">
        <f t="shared" si="122"/>
        <v>0</v>
      </c>
      <c r="Q754" s="563">
        <f t="shared" si="123"/>
        <v>0</v>
      </c>
      <c r="R754" s="10"/>
      <c r="V754" s="49">
        <f t="shared" si="114"/>
        <v>0</v>
      </c>
    </row>
    <row r="755" spans="1:22" x14ac:dyDescent="0.2">
      <c r="A755" s="94">
        <f t="shared" si="115"/>
        <v>742</v>
      </c>
      <c r="B755" s="437">
        <f t="shared" si="116"/>
        <v>0</v>
      </c>
      <c r="C755" s="438"/>
      <c r="D755" s="181"/>
      <c r="E755" s="181"/>
      <c r="F755" s="4"/>
      <c r="G755" s="60"/>
      <c r="H755" s="83"/>
      <c r="I755" s="10"/>
      <c r="J755" s="361"/>
      <c r="K755" s="49">
        <f t="shared" si="117"/>
        <v>0</v>
      </c>
      <c r="L755" s="508">
        <f t="shared" si="118"/>
        <v>0</v>
      </c>
      <c r="M755" s="509" t="str">
        <f t="shared" si="119"/>
        <v xml:space="preserve"> </v>
      </c>
      <c r="N755" s="355">
        <f t="shared" si="120"/>
        <v>0</v>
      </c>
      <c r="O755" s="144">
        <f t="shared" si="121"/>
        <v>0</v>
      </c>
      <c r="P755" s="144">
        <f t="shared" si="122"/>
        <v>0</v>
      </c>
      <c r="Q755" s="563">
        <f t="shared" si="123"/>
        <v>0</v>
      </c>
      <c r="R755" s="10"/>
      <c r="V755" s="49">
        <f t="shared" si="114"/>
        <v>0</v>
      </c>
    </row>
    <row r="756" spans="1:22" x14ac:dyDescent="0.2">
      <c r="A756" s="94">
        <f t="shared" si="115"/>
        <v>743</v>
      </c>
      <c r="B756" s="437">
        <f t="shared" si="116"/>
        <v>0</v>
      </c>
      <c r="C756" s="438"/>
      <c r="D756" s="181"/>
      <c r="E756" s="181"/>
      <c r="F756" s="4"/>
      <c r="G756" s="60"/>
      <c r="H756" s="83"/>
      <c r="I756" s="10"/>
      <c r="J756" s="361"/>
      <c r="K756" s="49">
        <f t="shared" si="117"/>
        <v>0</v>
      </c>
      <c r="L756" s="508">
        <f t="shared" si="118"/>
        <v>0</v>
      </c>
      <c r="M756" s="509" t="str">
        <f t="shared" si="119"/>
        <v xml:space="preserve"> </v>
      </c>
      <c r="N756" s="355">
        <f t="shared" si="120"/>
        <v>0</v>
      </c>
      <c r="O756" s="144">
        <f t="shared" si="121"/>
        <v>0</v>
      </c>
      <c r="P756" s="144">
        <f t="shared" si="122"/>
        <v>0</v>
      </c>
      <c r="Q756" s="563">
        <f t="shared" si="123"/>
        <v>0</v>
      </c>
      <c r="R756" s="10"/>
      <c r="V756" s="49">
        <f t="shared" si="114"/>
        <v>0</v>
      </c>
    </row>
    <row r="757" spans="1:22" x14ac:dyDescent="0.2">
      <c r="A757" s="94">
        <f t="shared" si="115"/>
        <v>744</v>
      </c>
      <c r="B757" s="437">
        <f t="shared" si="116"/>
        <v>0</v>
      </c>
      <c r="C757" s="438"/>
      <c r="D757" s="181"/>
      <c r="E757" s="181"/>
      <c r="F757" s="4"/>
      <c r="G757" s="60"/>
      <c r="H757" s="83"/>
      <c r="I757" s="10"/>
      <c r="J757" s="361"/>
      <c r="K757" s="49">
        <f t="shared" si="117"/>
        <v>0</v>
      </c>
      <c r="L757" s="508">
        <f t="shared" si="118"/>
        <v>0</v>
      </c>
      <c r="M757" s="509" t="str">
        <f t="shared" si="119"/>
        <v xml:space="preserve"> </v>
      </c>
      <c r="N757" s="355">
        <f t="shared" si="120"/>
        <v>0</v>
      </c>
      <c r="O757" s="144">
        <f t="shared" si="121"/>
        <v>0</v>
      </c>
      <c r="P757" s="144">
        <f t="shared" si="122"/>
        <v>0</v>
      </c>
      <c r="Q757" s="563">
        <f t="shared" si="123"/>
        <v>0</v>
      </c>
      <c r="R757" s="10"/>
      <c r="V757" s="49">
        <f t="shared" si="114"/>
        <v>0</v>
      </c>
    </row>
    <row r="758" spans="1:22" x14ac:dyDescent="0.2">
      <c r="A758" s="94">
        <f t="shared" si="115"/>
        <v>745</v>
      </c>
      <c r="B758" s="437">
        <f t="shared" si="116"/>
        <v>0</v>
      </c>
      <c r="C758" s="438"/>
      <c r="D758" s="181"/>
      <c r="E758" s="181"/>
      <c r="F758" s="4"/>
      <c r="G758" s="60"/>
      <c r="H758" s="83"/>
      <c r="I758" s="10"/>
      <c r="J758" s="361"/>
      <c r="K758" s="49">
        <f t="shared" si="117"/>
        <v>0</v>
      </c>
      <c r="L758" s="508">
        <f t="shared" si="118"/>
        <v>0</v>
      </c>
      <c r="M758" s="509" t="str">
        <f t="shared" si="119"/>
        <v xml:space="preserve"> </v>
      </c>
      <c r="N758" s="355">
        <f t="shared" si="120"/>
        <v>0</v>
      </c>
      <c r="O758" s="144">
        <f t="shared" si="121"/>
        <v>0</v>
      </c>
      <c r="P758" s="144">
        <f t="shared" si="122"/>
        <v>0</v>
      </c>
      <c r="Q758" s="563">
        <f t="shared" si="123"/>
        <v>0</v>
      </c>
      <c r="R758" s="10"/>
      <c r="V758" s="49">
        <f t="shared" si="114"/>
        <v>0</v>
      </c>
    </row>
    <row r="759" spans="1:22" x14ac:dyDescent="0.2">
      <c r="A759" s="94">
        <f t="shared" si="115"/>
        <v>746</v>
      </c>
      <c r="B759" s="437">
        <f t="shared" si="116"/>
        <v>0</v>
      </c>
      <c r="C759" s="438"/>
      <c r="D759" s="181"/>
      <c r="E759" s="181"/>
      <c r="F759" s="4"/>
      <c r="G759" s="60"/>
      <c r="H759" s="83"/>
      <c r="I759" s="10"/>
      <c r="J759" s="361"/>
      <c r="K759" s="49">
        <f t="shared" si="117"/>
        <v>0</v>
      </c>
      <c r="L759" s="508">
        <f t="shared" si="118"/>
        <v>0</v>
      </c>
      <c r="M759" s="509" t="str">
        <f t="shared" si="119"/>
        <v xml:space="preserve"> </v>
      </c>
      <c r="N759" s="355">
        <f t="shared" si="120"/>
        <v>0</v>
      </c>
      <c r="O759" s="144">
        <f t="shared" si="121"/>
        <v>0</v>
      </c>
      <c r="P759" s="144">
        <f t="shared" si="122"/>
        <v>0</v>
      </c>
      <c r="Q759" s="563">
        <f t="shared" si="123"/>
        <v>0</v>
      </c>
      <c r="R759" s="10"/>
      <c r="V759" s="49">
        <f t="shared" si="114"/>
        <v>0</v>
      </c>
    </row>
    <row r="760" spans="1:22" x14ac:dyDescent="0.2">
      <c r="A760" s="94">
        <f t="shared" si="115"/>
        <v>747</v>
      </c>
      <c r="B760" s="437">
        <f t="shared" si="116"/>
        <v>0</v>
      </c>
      <c r="C760" s="438"/>
      <c r="D760" s="181"/>
      <c r="E760" s="181"/>
      <c r="F760" s="4"/>
      <c r="G760" s="60"/>
      <c r="H760" s="83"/>
      <c r="I760" s="10"/>
      <c r="J760" s="361"/>
      <c r="K760" s="49">
        <f t="shared" si="117"/>
        <v>0</v>
      </c>
      <c r="L760" s="508">
        <f t="shared" si="118"/>
        <v>0</v>
      </c>
      <c r="M760" s="509" t="str">
        <f t="shared" si="119"/>
        <v xml:space="preserve"> </v>
      </c>
      <c r="N760" s="355">
        <f t="shared" si="120"/>
        <v>0</v>
      </c>
      <c r="O760" s="144">
        <f t="shared" si="121"/>
        <v>0</v>
      </c>
      <c r="P760" s="144">
        <f t="shared" si="122"/>
        <v>0</v>
      </c>
      <c r="Q760" s="563">
        <f t="shared" si="123"/>
        <v>0</v>
      </c>
      <c r="R760" s="10"/>
      <c r="V760" s="49">
        <f t="shared" si="114"/>
        <v>0</v>
      </c>
    </row>
    <row r="761" spans="1:22" x14ac:dyDescent="0.2">
      <c r="A761" s="94">
        <f t="shared" si="115"/>
        <v>748</v>
      </c>
      <c r="B761" s="437">
        <f t="shared" si="116"/>
        <v>0</v>
      </c>
      <c r="C761" s="438"/>
      <c r="D761" s="181"/>
      <c r="E761" s="181"/>
      <c r="F761" s="4"/>
      <c r="G761" s="60"/>
      <c r="H761" s="83"/>
      <c r="I761" s="10"/>
      <c r="J761" s="361"/>
      <c r="K761" s="49">
        <f t="shared" si="117"/>
        <v>0</v>
      </c>
      <c r="L761" s="508">
        <f t="shared" si="118"/>
        <v>0</v>
      </c>
      <c r="M761" s="509" t="str">
        <f t="shared" si="119"/>
        <v xml:space="preserve"> </v>
      </c>
      <c r="N761" s="355">
        <f t="shared" si="120"/>
        <v>0</v>
      </c>
      <c r="O761" s="144">
        <f t="shared" si="121"/>
        <v>0</v>
      </c>
      <c r="P761" s="144">
        <f t="shared" si="122"/>
        <v>0</v>
      </c>
      <c r="Q761" s="563">
        <f t="shared" si="123"/>
        <v>0</v>
      </c>
      <c r="R761" s="10"/>
      <c r="V761" s="49">
        <f t="shared" si="114"/>
        <v>0</v>
      </c>
    </row>
    <row r="762" spans="1:22" x14ac:dyDescent="0.2">
      <c r="A762" s="94">
        <f t="shared" si="115"/>
        <v>749</v>
      </c>
      <c r="B762" s="437">
        <f t="shared" si="116"/>
        <v>0</v>
      </c>
      <c r="C762" s="438"/>
      <c r="D762" s="181"/>
      <c r="E762" s="181"/>
      <c r="F762" s="4"/>
      <c r="G762" s="60"/>
      <c r="H762" s="83"/>
      <c r="I762" s="10"/>
      <c r="J762" s="361"/>
      <c r="K762" s="49">
        <f t="shared" si="117"/>
        <v>0</v>
      </c>
      <c r="L762" s="508">
        <f t="shared" si="118"/>
        <v>0</v>
      </c>
      <c r="M762" s="509" t="str">
        <f t="shared" si="119"/>
        <v xml:space="preserve"> </v>
      </c>
      <c r="N762" s="355">
        <f t="shared" si="120"/>
        <v>0</v>
      </c>
      <c r="O762" s="144">
        <f t="shared" si="121"/>
        <v>0</v>
      </c>
      <c r="P762" s="144">
        <f t="shared" si="122"/>
        <v>0</v>
      </c>
      <c r="Q762" s="563">
        <f t="shared" si="123"/>
        <v>0</v>
      </c>
      <c r="R762" s="10"/>
      <c r="V762" s="49">
        <f t="shared" si="114"/>
        <v>0</v>
      </c>
    </row>
    <row r="763" spans="1:22" x14ac:dyDescent="0.2">
      <c r="A763" s="94">
        <f t="shared" si="115"/>
        <v>750</v>
      </c>
      <c r="B763" s="437">
        <f t="shared" si="116"/>
        <v>0</v>
      </c>
      <c r="C763" s="438"/>
      <c r="D763" s="181"/>
      <c r="E763" s="181"/>
      <c r="F763" s="4"/>
      <c r="G763" s="60"/>
      <c r="H763" s="83"/>
      <c r="I763" s="10"/>
      <c r="J763" s="361"/>
      <c r="K763" s="49">
        <f t="shared" si="117"/>
        <v>0</v>
      </c>
      <c r="L763" s="508">
        <f t="shared" si="118"/>
        <v>0</v>
      </c>
      <c r="M763" s="509" t="str">
        <f t="shared" si="119"/>
        <v xml:space="preserve"> </v>
      </c>
      <c r="N763" s="355">
        <f t="shared" si="120"/>
        <v>0</v>
      </c>
      <c r="O763" s="144">
        <f t="shared" si="121"/>
        <v>0</v>
      </c>
      <c r="P763" s="144">
        <f t="shared" si="122"/>
        <v>0</v>
      </c>
      <c r="Q763" s="563">
        <f t="shared" si="123"/>
        <v>0</v>
      </c>
      <c r="R763" s="10"/>
      <c r="V763" s="49">
        <f t="shared" si="114"/>
        <v>0</v>
      </c>
    </row>
    <row r="764" spans="1:22" x14ac:dyDescent="0.2">
      <c r="A764" s="94">
        <f t="shared" si="115"/>
        <v>751</v>
      </c>
      <c r="B764" s="437">
        <f t="shared" si="116"/>
        <v>0</v>
      </c>
      <c r="C764" s="438"/>
      <c r="D764" s="181"/>
      <c r="E764" s="181"/>
      <c r="F764" s="4"/>
      <c r="G764" s="60"/>
      <c r="H764" s="83"/>
      <c r="I764" s="10"/>
      <c r="J764" s="361"/>
      <c r="K764" s="49">
        <f t="shared" si="117"/>
        <v>0</v>
      </c>
      <c r="L764" s="508">
        <f t="shared" si="118"/>
        <v>0</v>
      </c>
      <c r="M764" s="509" t="str">
        <f t="shared" si="119"/>
        <v xml:space="preserve"> </v>
      </c>
      <c r="N764" s="355">
        <f t="shared" si="120"/>
        <v>0</v>
      </c>
      <c r="O764" s="144">
        <f t="shared" si="121"/>
        <v>0</v>
      </c>
      <c r="P764" s="144">
        <f t="shared" si="122"/>
        <v>0</v>
      </c>
      <c r="Q764" s="563">
        <f t="shared" si="123"/>
        <v>0</v>
      </c>
      <c r="R764" s="10"/>
      <c r="V764" s="49">
        <f t="shared" si="114"/>
        <v>0</v>
      </c>
    </row>
    <row r="765" spans="1:22" x14ac:dyDescent="0.2">
      <c r="A765" s="94">
        <f t="shared" si="115"/>
        <v>752</v>
      </c>
      <c r="B765" s="437">
        <f t="shared" si="116"/>
        <v>0</v>
      </c>
      <c r="C765" s="438"/>
      <c r="D765" s="181"/>
      <c r="E765" s="181"/>
      <c r="F765" s="4"/>
      <c r="G765" s="60"/>
      <c r="H765" s="83"/>
      <c r="I765" s="10"/>
      <c r="J765" s="361"/>
      <c r="K765" s="49">
        <f t="shared" si="117"/>
        <v>0</v>
      </c>
      <c r="L765" s="508">
        <f t="shared" si="118"/>
        <v>0</v>
      </c>
      <c r="M765" s="509" t="s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 t="shared" si="115"/>
        <v>753</v>
      </c>
      <c r="B766" s="437">
        <f t="shared" si="116"/>
        <v>0</v>
      </c>
      <c r="C766" s="438"/>
      <c r="D766" s="181"/>
      <c r="E766" s="181"/>
      <c r="F766" s="4"/>
      <c r="G766" s="60"/>
      <c r="H766" s="83"/>
      <c r="I766" s="10"/>
      <c r="J766" s="361"/>
      <c r="K766" s="49">
        <f t="shared" si="117"/>
        <v>0</v>
      </c>
      <c r="L766" s="508">
        <f t="shared" si="118"/>
        <v>0</v>
      </c>
      <c r="M766" s="509" t="str">
        <f t="shared" si="119"/>
        <v xml:space="preserve"> </v>
      </c>
      <c r="N766" s="355">
        <f t="shared" si="120"/>
        <v>0</v>
      </c>
      <c r="O766" s="144">
        <f t="shared" si="121"/>
        <v>0</v>
      </c>
      <c r="P766" s="144">
        <f t="shared" si="122"/>
        <v>0</v>
      </c>
      <c r="Q766" s="563">
        <f t="shared" si="123"/>
        <v>0</v>
      </c>
      <c r="R766" s="10"/>
      <c r="V766" s="49">
        <f t="shared" si="114"/>
        <v>0</v>
      </c>
    </row>
    <row r="767" spans="1:22" x14ac:dyDescent="0.2">
      <c r="A767" s="94">
        <f t="shared" si="115"/>
        <v>754</v>
      </c>
      <c r="B767" s="437">
        <f t="shared" si="116"/>
        <v>0</v>
      </c>
      <c r="C767" s="438"/>
      <c r="D767" s="181"/>
      <c r="E767" s="181"/>
      <c r="F767" s="4"/>
      <c r="G767" s="60"/>
      <c r="H767" s="83"/>
      <c r="I767" s="10"/>
      <c r="J767" s="361"/>
      <c r="K767" s="49">
        <f t="shared" si="117"/>
        <v>0</v>
      </c>
      <c r="L767" s="508">
        <f t="shared" si="118"/>
        <v>0</v>
      </c>
      <c r="M767" s="509" t="str">
        <f t="shared" si="119"/>
        <v xml:space="preserve"> </v>
      </c>
      <c r="N767" s="355">
        <f t="shared" si="120"/>
        <v>0</v>
      </c>
      <c r="O767" s="144">
        <f t="shared" si="121"/>
        <v>0</v>
      </c>
      <c r="P767" s="144">
        <f t="shared" si="122"/>
        <v>0</v>
      </c>
      <c r="Q767" s="563">
        <f t="shared" si="123"/>
        <v>0</v>
      </c>
      <c r="R767" s="10"/>
      <c r="V767" s="49">
        <f t="shared" si="114"/>
        <v>0</v>
      </c>
    </row>
    <row r="768" spans="1:22" x14ac:dyDescent="0.2">
      <c r="A768" s="94">
        <f t="shared" si="115"/>
        <v>755</v>
      </c>
      <c r="B768" s="437">
        <f t="shared" si="116"/>
        <v>0</v>
      </c>
      <c r="C768" s="438"/>
      <c r="D768" s="181"/>
      <c r="E768" s="181"/>
      <c r="F768" s="4"/>
      <c r="G768" s="60"/>
      <c r="H768" s="83"/>
      <c r="I768" s="10"/>
      <c r="J768" s="361"/>
      <c r="K768" s="49">
        <f t="shared" si="117"/>
        <v>0</v>
      </c>
      <c r="L768" s="508">
        <f t="shared" si="118"/>
        <v>0</v>
      </c>
      <c r="M768" s="509" t="str">
        <f t="shared" si="119"/>
        <v xml:space="preserve"> </v>
      </c>
      <c r="N768" s="355">
        <f t="shared" si="120"/>
        <v>0</v>
      </c>
      <c r="O768" s="144">
        <f t="shared" si="121"/>
        <v>0</v>
      </c>
      <c r="P768" s="144">
        <f t="shared" si="122"/>
        <v>0</v>
      </c>
      <c r="Q768" s="563">
        <f t="shared" si="123"/>
        <v>0</v>
      </c>
      <c r="R768" s="10"/>
      <c r="V768" s="49">
        <f t="shared" si="114"/>
        <v>0</v>
      </c>
    </row>
    <row r="769" spans="1:22" x14ac:dyDescent="0.2">
      <c r="A769" s="94">
        <f t="shared" si="115"/>
        <v>756</v>
      </c>
      <c r="B769" s="437">
        <f t="shared" si="116"/>
        <v>0</v>
      </c>
      <c r="C769" s="438"/>
      <c r="D769" s="181"/>
      <c r="E769" s="181"/>
      <c r="F769" s="4"/>
      <c r="G769" s="60"/>
      <c r="H769" s="83"/>
      <c r="I769" s="10"/>
      <c r="J769" s="361"/>
      <c r="K769" s="49">
        <f t="shared" si="117"/>
        <v>0</v>
      </c>
      <c r="L769" s="508">
        <f t="shared" si="118"/>
        <v>0</v>
      </c>
      <c r="M769" s="509" t="str">
        <f t="shared" si="119"/>
        <v xml:space="preserve"> </v>
      </c>
      <c r="N769" s="355">
        <f t="shared" si="120"/>
        <v>0</v>
      </c>
      <c r="O769" s="144">
        <f t="shared" si="121"/>
        <v>0</v>
      </c>
      <c r="P769" s="144">
        <f t="shared" si="122"/>
        <v>0</v>
      </c>
      <c r="Q769" s="563">
        <f t="shared" si="123"/>
        <v>0</v>
      </c>
      <c r="R769" s="10"/>
      <c r="V769" s="49">
        <f t="shared" si="114"/>
        <v>0</v>
      </c>
    </row>
    <row r="770" spans="1:22" x14ac:dyDescent="0.2">
      <c r="A770" s="94">
        <f t="shared" si="115"/>
        <v>757</v>
      </c>
      <c r="B770" s="437">
        <f t="shared" si="116"/>
        <v>0</v>
      </c>
      <c r="C770" s="438"/>
      <c r="D770" s="181"/>
      <c r="E770" s="181"/>
      <c r="F770" s="4"/>
      <c r="G770" s="60"/>
      <c r="H770" s="83"/>
      <c r="I770" s="10"/>
      <c r="J770" s="361"/>
      <c r="K770" s="49">
        <f t="shared" si="117"/>
        <v>0</v>
      </c>
      <c r="L770" s="508">
        <f t="shared" si="118"/>
        <v>0</v>
      </c>
      <c r="M770" s="509" t="str">
        <f t="shared" si="119"/>
        <v xml:space="preserve"> </v>
      </c>
      <c r="N770" s="355">
        <f t="shared" si="120"/>
        <v>0</v>
      </c>
      <c r="O770" s="144">
        <f t="shared" si="121"/>
        <v>0</v>
      </c>
      <c r="P770" s="144">
        <f t="shared" si="122"/>
        <v>0</v>
      </c>
      <c r="Q770" s="563">
        <f t="shared" si="123"/>
        <v>0</v>
      </c>
      <c r="R770" s="10"/>
      <c r="V770" s="49">
        <f t="shared" si="114"/>
        <v>0</v>
      </c>
    </row>
    <row r="771" spans="1:22" x14ac:dyDescent="0.2">
      <c r="A771" s="94">
        <f t="shared" si="115"/>
        <v>758</v>
      </c>
      <c r="B771" s="437">
        <f t="shared" si="116"/>
        <v>0</v>
      </c>
      <c r="C771" s="438"/>
      <c r="D771" s="181"/>
      <c r="E771" s="181"/>
      <c r="F771" s="4"/>
      <c r="G771" s="60"/>
      <c r="H771" s="83"/>
      <c r="I771" s="10"/>
      <c r="J771" s="361"/>
      <c r="K771" s="49">
        <f t="shared" si="117"/>
        <v>0</v>
      </c>
      <c r="L771" s="508">
        <f t="shared" si="118"/>
        <v>0</v>
      </c>
      <c r="M771" s="509" t="str">
        <f t="shared" si="119"/>
        <v xml:space="preserve"> </v>
      </c>
      <c r="N771" s="355">
        <f t="shared" si="120"/>
        <v>0</v>
      </c>
      <c r="O771" s="144">
        <f t="shared" si="121"/>
        <v>0</v>
      </c>
      <c r="P771" s="144">
        <f t="shared" si="122"/>
        <v>0</v>
      </c>
      <c r="Q771" s="563">
        <f t="shared" si="123"/>
        <v>0</v>
      </c>
      <c r="R771" s="10"/>
      <c r="V771" s="49">
        <f t="shared" si="114"/>
        <v>0</v>
      </c>
    </row>
    <row r="772" spans="1:22" x14ac:dyDescent="0.2">
      <c r="A772" s="94">
        <f t="shared" si="115"/>
        <v>759</v>
      </c>
      <c r="B772" s="437">
        <f t="shared" si="116"/>
        <v>0</v>
      </c>
      <c r="C772" s="438"/>
      <c r="D772" s="181"/>
      <c r="E772" s="181"/>
      <c r="F772" s="4"/>
      <c r="G772" s="60"/>
      <c r="H772" s="83"/>
      <c r="I772" s="10"/>
      <c r="J772" s="361"/>
      <c r="K772" s="49">
        <f t="shared" si="117"/>
        <v>0</v>
      </c>
      <c r="L772" s="508">
        <f t="shared" si="118"/>
        <v>0</v>
      </c>
      <c r="M772" s="509" t="str">
        <f t="shared" si="119"/>
        <v xml:space="preserve"> </v>
      </c>
      <c r="N772" s="355">
        <f t="shared" si="120"/>
        <v>0</v>
      </c>
      <c r="O772" s="144">
        <f t="shared" si="121"/>
        <v>0</v>
      </c>
      <c r="P772" s="144">
        <f t="shared" si="122"/>
        <v>0</v>
      </c>
      <c r="Q772" s="563">
        <f t="shared" si="123"/>
        <v>0</v>
      </c>
      <c r="R772" s="10"/>
      <c r="V772" s="49">
        <f t="shared" si="114"/>
        <v>0</v>
      </c>
    </row>
    <row r="773" spans="1:22" x14ac:dyDescent="0.2">
      <c r="A773" s="94">
        <f t="shared" si="115"/>
        <v>760</v>
      </c>
      <c r="B773" s="437">
        <f t="shared" si="116"/>
        <v>0</v>
      </c>
      <c r="C773" s="438"/>
      <c r="D773" s="181"/>
      <c r="E773" s="181"/>
      <c r="F773" s="4"/>
      <c r="G773" s="60"/>
      <c r="H773" s="83"/>
      <c r="I773" s="10"/>
      <c r="J773" s="361"/>
      <c r="K773" s="49">
        <f t="shared" si="117"/>
        <v>0</v>
      </c>
      <c r="L773" s="508">
        <f t="shared" si="118"/>
        <v>0</v>
      </c>
      <c r="M773" s="509" t="str">
        <f t="shared" si="119"/>
        <v xml:space="preserve"> </v>
      </c>
      <c r="N773" s="355">
        <f t="shared" si="120"/>
        <v>0</v>
      </c>
      <c r="O773" s="144">
        <f t="shared" si="121"/>
        <v>0</v>
      </c>
      <c r="P773" s="144">
        <f t="shared" si="122"/>
        <v>0</v>
      </c>
      <c r="Q773" s="563">
        <f t="shared" si="123"/>
        <v>0</v>
      </c>
      <c r="R773" s="10"/>
      <c r="V773" s="49">
        <f t="shared" si="114"/>
        <v>0</v>
      </c>
    </row>
    <row r="774" spans="1:22" x14ac:dyDescent="0.2">
      <c r="A774" s="94">
        <f t="shared" si="115"/>
        <v>761</v>
      </c>
      <c r="B774" s="437">
        <f t="shared" si="116"/>
        <v>0</v>
      </c>
      <c r="C774" s="438"/>
      <c r="D774" s="181"/>
      <c r="E774" s="181"/>
      <c r="F774" s="4"/>
      <c r="G774" s="60"/>
      <c r="H774" s="83"/>
      <c r="I774" s="10"/>
      <c r="J774" s="361"/>
      <c r="K774" s="49">
        <f t="shared" si="117"/>
        <v>0</v>
      </c>
      <c r="L774" s="508">
        <f t="shared" si="118"/>
        <v>0</v>
      </c>
      <c r="M774" s="509" t="str">
        <f t="shared" si="119"/>
        <v xml:space="preserve"> </v>
      </c>
      <c r="N774" s="355">
        <f t="shared" si="120"/>
        <v>0</v>
      </c>
      <c r="O774" s="144">
        <f t="shared" si="121"/>
        <v>0</v>
      </c>
      <c r="P774" s="144">
        <f t="shared" si="122"/>
        <v>0</v>
      </c>
      <c r="Q774" s="563">
        <f t="shared" si="123"/>
        <v>0</v>
      </c>
      <c r="R774" s="10"/>
      <c r="V774" s="49">
        <f t="shared" si="114"/>
        <v>0</v>
      </c>
    </row>
    <row r="775" spans="1:22" x14ac:dyDescent="0.2">
      <c r="A775" s="94">
        <f t="shared" si="115"/>
        <v>762</v>
      </c>
      <c r="B775" s="437">
        <f t="shared" si="116"/>
        <v>0</v>
      </c>
      <c r="C775" s="438"/>
      <c r="D775" s="181"/>
      <c r="E775" s="181"/>
      <c r="F775" s="4"/>
      <c r="G775" s="60"/>
      <c r="H775" s="83"/>
      <c r="I775" s="10"/>
      <c r="J775" s="361"/>
      <c r="K775" s="49">
        <f t="shared" si="117"/>
        <v>0</v>
      </c>
      <c r="L775" s="508">
        <f t="shared" si="118"/>
        <v>0</v>
      </c>
      <c r="M775" s="509" t="str">
        <f t="shared" si="119"/>
        <v xml:space="preserve"> </v>
      </c>
      <c r="N775" s="355">
        <f t="shared" si="120"/>
        <v>0</v>
      </c>
      <c r="O775" s="144">
        <f t="shared" si="121"/>
        <v>0</v>
      </c>
      <c r="P775" s="144">
        <f t="shared" si="122"/>
        <v>0</v>
      </c>
      <c r="Q775" s="563">
        <f t="shared" si="123"/>
        <v>0</v>
      </c>
      <c r="R775" s="10"/>
      <c r="V775" s="49">
        <f t="shared" si="114"/>
        <v>0</v>
      </c>
    </row>
    <row r="776" spans="1:22" x14ac:dyDescent="0.2">
      <c r="A776" s="94">
        <f t="shared" si="115"/>
        <v>763</v>
      </c>
      <c r="B776" s="437">
        <f t="shared" si="116"/>
        <v>0</v>
      </c>
      <c r="C776" s="438"/>
      <c r="D776" s="181"/>
      <c r="E776" s="181"/>
      <c r="F776" s="4"/>
      <c r="G776" s="60"/>
      <c r="H776" s="83"/>
      <c r="I776" s="10"/>
      <c r="J776" s="361"/>
      <c r="K776" s="49">
        <f t="shared" si="117"/>
        <v>0</v>
      </c>
      <c r="L776" s="508">
        <f t="shared" si="118"/>
        <v>0</v>
      </c>
      <c r="M776" s="509" t="str">
        <f t="shared" si="119"/>
        <v xml:space="preserve"> </v>
      </c>
      <c r="N776" s="355">
        <f t="shared" si="120"/>
        <v>0</v>
      </c>
      <c r="O776" s="144">
        <f t="shared" si="121"/>
        <v>0</v>
      </c>
      <c r="P776" s="144">
        <f t="shared" si="122"/>
        <v>0</v>
      </c>
      <c r="Q776" s="563">
        <f t="shared" si="123"/>
        <v>0</v>
      </c>
      <c r="R776" s="10"/>
      <c r="V776" s="49">
        <f t="shared" si="114"/>
        <v>0</v>
      </c>
    </row>
    <row r="777" spans="1:22" x14ac:dyDescent="0.2">
      <c r="A777" s="94">
        <f t="shared" si="115"/>
        <v>764</v>
      </c>
      <c r="B777" s="437">
        <f t="shared" ref="B777:B840" si="124">IF(ISBLANK(E777),0,VLOOKUP(TRIM(E777),AllVarieties,4,FALSE))</f>
        <v>0</v>
      </c>
      <c r="C777" s="438"/>
      <c r="D777" s="181"/>
      <c r="E777" s="181"/>
      <c r="F777" s="4"/>
      <c r="G777" s="60"/>
      <c r="H777" s="83"/>
      <c r="I777" s="10"/>
      <c r="J777" s="361"/>
      <c r="K777" s="49">
        <f t="shared" ref="K777:K840" si="125">IF(ISNA(+B777),1,0)</f>
        <v>0</v>
      </c>
      <c r="L777" s="508">
        <f t="shared" ref="L777:L840" si="126">IF(ISERR(+B777),1,0)</f>
        <v>0</v>
      </c>
      <c r="M777" s="509" t="str">
        <f t="shared" ref="M777:M840" si="127">IF(+J777=0," ", IF(+J777=1," ","ERROR"))</f>
        <v xml:space="preserve"> </v>
      </c>
      <c r="N777" s="355">
        <f t="shared" ref="N777:N840" si="128">IF(+J777=1,IF(G777&gt;0, +G777, 0),0)</f>
        <v>0</v>
      </c>
      <c r="O777" s="144">
        <f t="shared" ref="O777:O840" si="129">IF(VALUE(F777)&lt;1,0,IF(VALUE(F777)&gt;17,0,VLOOKUP(VALUE(B777),T10Value,VALUE(F777)+1,FALSE)))</f>
        <v>0</v>
      </c>
      <c r="P777" s="144">
        <f t="shared" ref="P777:P840" si="130">ROUND(+N777,1)*O777</f>
        <v>0</v>
      </c>
      <c r="Q777" s="563">
        <f t="shared" ref="Q777:Q840" si="131">+P777*PDArate</f>
        <v>0</v>
      </c>
      <c r="R777" s="10"/>
      <c r="V777" s="49">
        <f t="shared" si="114"/>
        <v>0</v>
      </c>
    </row>
    <row r="778" spans="1:22" x14ac:dyDescent="0.2">
      <c r="A778" s="94">
        <f t="shared" si="115"/>
        <v>765</v>
      </c>
      <c r="B778" s="437">
        <f t="shared" si="124"/>
        <v>0</v>
      </c>
      <c r="C778" s="438"/>
      <c r="D778" s="181"/>
      <c r="E778" s="181"/>
      <c r="F778" s="4"/>
      <c r="G778" s="60"/>
      <c r="H778" s="83"/>
      <c r="I778" s="10"/>
      <c r="J778" s="361"/>
      <c r="K778" s="49">
        <f t="shared" si="125"/>
        <v>0</v>
      </c>
      <c r="L778" s="508">
        <f t="shared" si="126"/>
        <v>0</v>
      </c>
      <c r="M778" s="509" t="str">
        <f t="shared" si="127"/>
        <v xml:space="preserve"> </v>
      </c>
      <c r="N778" s="355">
        <f t="shared" si="128"/>
        <v>0</v>
      </c>
      <c r="O778" s="144">
        <f t="shared" si="129"/>
        <v>0</v>
      </c>
      <c r="P778" s="144">
        <f t="shared" si="130"/>
        <v>0</v>
      </c>
      <c r="Q778" s="563">
        <f t="shared" si="131"/>
        <v>0</v>
      </c>
      <c r="R778" s="10"/>
      <c r="V778" s="49">
        <f t="shared" si="114"/>
        <v>0</v>
      </c>
    </row>
    <row r="779" spans="1:22" x14ac:dyDescent="0.2">
      <c r="A779" s="94">
        <f t="shared" si="115"/>
        <v>766</v>
      </c>
      <c r="B779" s="437">
        <f t="shared" si="124"/>
        <v>0</v>
      </c>
      <c r="C779" s="438"/>
      <c r="D779" s="181"/>
      <c r="E779" s="181"/>
      <c r="F779" s="4"/>
      <c r="G779" s="60"/>
      <c r="H779" s="83"/>
      <c r="I779" s="10"/>
      <c r="J779" s="361"/>
      <c r="K779" s="49">
        <f t="shared" si="125"/>
        <v>0</v>
      </c>
      <c r="L779" s="508">
        <f t="shared" si="126"/>
        <v>0</v>
      </c>
      <c r="M779" s="509" t="str">
        <f t="shared" si="127"/>
        <v xml:space="preserve"> </v>
      </c>
      <c r="N779" s="355">
        <f t="shared" si="128"/>
        <v>0</v>
      </c>
      <c r="O779" s="144">
        <f t="shared" si="129"/>
        <v>0</v>
      </c>
      <c r="P779" s="144">
        <f t="shared" si="130"/>
        <v>0</v>
      </c>
      <c r="Q779" s="563">
        <f t="shared" si="131"/>
        <v>0</v>
      </c>
      <c r="R779" s="10"/>
      <c r="V779" s="49">
        <f t="shared" si="114"/>
        <v>0</v>
      </c>
    </row>
    <row r="780" spans="1:22" x14ac:dyDescent="0.2">
      <c r="A780" s="94">
        <f t="shared" si="115"/>
        <v>767</v>
      </c>
      <c r="B780" s="437">
        <f t="shared" si="124"/>
        <v>0</v>
      </c>
      <c r="C780" s="438"/>
      <c r="D780" s="181"/>
      <c r="E780" s="181"/>
      <c r="F780" s="4"/>
      <c r="G780" s="60"/>
      <c r="H780" s="83"/>
      <c r="I780" s="10"/>
      <c r="J780" s="361"/>
      <c r="K780" s="49">
        <f t="shared" si="125"/>
        <v>0</v>
      </c>
      <c r="L780" s="508">
        <f t="shared" si="126"/>
        <v>0</v>
      </c>
      <c r="M780" s="509" t="str">
        <f t="shared" si="127"/>
        <v xml:space="preserve"> </v>
      </c>
      <c r="N780" s="355">
        <f t="shared" si="128"/>
        <v>0</v>
      </c>
      <c r="O780" s="144">
        <f t="shared" si="129"/>
        <v>0</v>
      </c>
      <c r="P780" s="144">
        <f t="shared" si="130"/>
        <v>0</v>
      </c>
      <c r="Q780" s="563">
        <f t="shared" si="131"/>
        <v>0</v>
      </c>
      <c r="R780" s="10"/>
      <c r="V780" s="49">
        <f t="shared" si="114"/>
        <v>0</v>
      </c>
    </row>
    <row r="781" spans="1:22" x14ac:dyDescent="0.2">
      <c r="A781" s="94">
        <f t="shared" si="115"/>
        <v>768</v>
      </c>
      <c r="B781" s="437">
        <f t="shared" si="124"/>
        <v>0</v>
      </c>
      <c r="C781" s="438"/>
      <c r="D781" s="181"/>
      <c r="E781" s="181"/>
      <c r="F781" s="4"/>
      <c r="G781" s="60"/>
      <c r="H781" s="83"/>
      <c r="I781" s="10"/>
      <c r="J781" s="361"/>
      <c r="K781" s="49">
        <f t="shared" si="125"/>
        <v>0</v>
      </c>
      <c r="L781" s="508">
        <f t="shared" si="126"/>
        <v>0</v>
      </c>
      <c r="M781" s="509" t="str">
        <f t="shared" si="127"/>
        <v xml:space="preserve"> </v>
      </c>
      <c r="N781" s="355">
        <f t="shared" si="128"/>
        <v>0</v>
      </c>
      <c r="O781" s="144">
        <f t="shared" si="129"/>
        <v>0</v>
      </c>
      <c r="P781" s="144">
        <f t="shared" si="130"/>
        <v>0</v>
      </c>
      <c r="Q781" s="563">
        <f t="shared" si="131"/>
        <v>0</v>
      </c>
      <c r="R781" s="10"/>
      <c r="V781" s="49">
        <f t="shared" si="114"/>
        <v>0</v>
      </c>
    </row>
    <row r="782" spans="1:22" x14ac:dyDescent="0.2">
      <c r="A782" s="94">
        <f t="shared" si="115"/>
        <v>769</v>
      </c>
      <c r="B782" s="437">
        <f t="shared" si="124"/>
        <v>0</v>
      </c>
      <c r="C782" s="438"/>
      <c r="D782" s="181"/>
      <c r="E782" s="181"/>
      <c r="F782" s="4"/>
      <c r="G782" s="60"/>
      <c r="H782" s="83"/>
      <c r="I782" s="10"/>
      <c r="J782" s="361"/>
      <c r="K782" s="49">
        <f t="shared" si="125"/>
        <v>0</v>
      </c>
      <c r="L782" s="508">
        <f t="shared" si="126"/>
        <v>0</v>
      </c>
      <c r="M782" s="509" t="str">
        <f t="shared" si="127"/>
        <v xml:space="preserve"> </v>
      </c>
      <c r="N782" s="355">
        <f t="shared" si="128"/>
        <v>0</v>
      </c>
      <c r="O782" s="144">
        <f t="shared" si="129"/>
        <v>0</v>
      </c>
      <c r="P782" s="144">
        <f t="shared" si="130"/>
        <v>0</v>
      </c>
      <c r="Q782" s="563">
        <f t="shared" si="131"/>
        <v>0</v>
      </c>
      <c r="R782" s="10"/>
      <c r="V782" s="49">
        <f t="shared" si="114"/>
        <v>0</v>
      </c>
    </row>
    <row r="783" spans="1:22" x14ac:dyDescent="0.2">
      <c r="A783" s="94">
        <f t="shared" si="115"/>
        <v>770</v>
      </c>
      <c r="B783" s="437">
        <f t="shared" si="124"/>
        <v>0</v>
      </c>
      <c r="C783" s="438"/>
      <c r="D783" s="181"/>
      <c r="E783" s="181"/>
      <c r="F783" s="4"/>
      <c r="G783" s="60"/>
      <c r="H783" s="83"/>
      <c r="I783" s="10"/>
      <c r="J783" s="361"/>
      <c r="K783" s="49">
        <f t="shared" si="125"/>
        <v>0</v>
      </c>
      <c r="L783" s="508">
        <f t="shared" si="126"/>
        <v>0</v>
      </c>
      <c r="M783" s="509" t="str">
        <f t="shared" si="127"/>
        <v xml:space="preserve"> </v>
      </c>
      <c r="N783" s="355">
        <f t="shared" si="128"/>
        <v>0</v>
      </c>
      <c r="O783" s="144">
        <f t="shared" si="129"/>
        <v>0</v>
      </c>
      <c r="P783" s="144">
        <f t="shared" si="130"/>
        <v>0</v>
      </c>
      <c r="Q783" s="563">
        <f t="shared" si="131"/>
        <v>0</v>
      </c>
      <c r="R783" s="10"/>
      <c r="V783" s="49">
        <f t="shared" si="114"/>
        <v>0</v>
      </c>
    </row>
    <row r="784" spans="1:22" x14ac:dyDescent="0.2">
      <c r="A784" s="94">
        <f t="shared" si="115"/>
        <v>771</v>
      </c>
      <c r="B784" s="437">
        <f t="shared" si="124"/>
        <v>0</v>
      </c>
      <c r="C784" s="438"/>
      <c r="D784" s="181"/>
      <c r="E784" s="181"/>
      <c r="F784" s="4"/>
      <c r="G784" s="60"/>
      <c r="H784" s="83"/>
      <c r="I784" s="10"/>
      <c r="J784" s="361"/>
      <c r="K784" s="49">
        <f t="shared" si="125"/>
        <v>0</v>
      </c>
      <c r="L784" s="508">
        <f t="shared" si="126"/>
        <v>0</v>
      </c>
      <c r="M784" s="509" t="str">
        <f t="shared" si="127"/>
        <v xml:space="preserve"> </v>
      </c>
      <c r="N784" s="355">
        <f t="shared" si="128"/>
        <v>0</v>
      </c>
      <c r="O784" s="144">
        <f t="shared" si="129"/>
        <v>0</v>
      </c>
      <c r="P784" s="144">
        <f t="shared" si="130"/>
        <v>0</v>
      </c>
      <c r="Q784" s="563">
        <f t="shared" si="131"/>
        <v>0</v>
      </c>
      <c r="R784" s="10"/>
      <c r="V784" s="49">
        <f t="shared" si="114"/>
        <v>0</v>
      </c>
    </row>
    <row r="785" spans="1:22" x14ac:dyDescent="0.2">
      <c r="A785" s="94">
        <f t="shared" si="115"/>
        <v>772</v>
      </c>
      <c r="B785" s="437">
        <f t="shared" si="124"/>
        <v>0</v>
      </c>
      <c r="C785" s="438"/>
      <c r="D785" s="181"/>
      <c r="E785" s="181"/>
      <c r="F785" s="4"/>
      <c r="G785" s="60"/>
      <c r="H785" s="83"/>
      <c r="I785" s="10"/>
      <c r="J785" s="361"/>
      <c r="K785" s="49">
        <f t="shared" si="125"/>
        <v>0</v>
      </c>
      <c r="L785" s="508">
        <f t="shared" si="126"/>
        <v>0</v>
      </c>
      <c r="M785" s="509" t="str">
        <f t="shared" si="127"/>
        <v xml:space="preserve"> </v>
      </c>
      <c r="N785" s="355">
        <f t="shared" si="128"/>
        <v>0</v>
      </c>
      <c r="O785" s="144">
        <f t="shared" si="129"/>
        <v>0</v>
      </c>
      <c r="P785" s="144">
        <f t="shared" si="130"/>
        <v>0</v>
      </c>
      <c r="Q785" s="563">
        <f t="shared" si="131"/>
        <v>0</v>
      </c>
      <c r="R785" s="10"/>
      <c r="V785" s="49">
        <f t="shared" si="114"/>
        <v>0</v>
      </c>
    </row>
    <row r="786" spans="1:22" x14ac:dyDescent="0.2">
      <c r="A786" s="94">
        <f t="shared" si="115"/>
        <v>773</v>
      </c>
      <c r="B786" s="437">
        <f t="shared" si="124"/>
        <v>0</v>
      </c>
      <c r="C786" s="438"/>
      <c r="D786" s="181"/>
      <c r="E786" s="181"/>
      <c r="F786" s="4"/>
      <c r="G786" s="60"/>
      <c r="H786" s="83"/>
      <c r="I786" s="10"/>
      <c r="J786" s="361"/>
      <c r="K786" s="49">
        <f t="shared" si="125"/>
        <v>0</v>
      </c>
      <c r="L786" s="508">
        <f t="shared" si="126"/>
        <v>0</v>
      </c>
      <c r="M786" s="509" t="str">
        <f t="shared" si="127"/>
        <v xml:space="preserve"> </v>
      </c>
      <c r="N786" s="355">
        <f t="shared" si="128"/>
        <v>0</v>
      </c>
      <c r="O786" s="144">
        <f t="shared" si="129"/>
        <v>0</v>
      </c>
      <c r="P786" s="144">
        <f t="shared" si="130"/>
        <v>0</v>
      </c>
      <c r="Q786" s="563">
        <f t="shared" si="131"/>
        <v>0</v>
      </c>
      <c r="R786" s="10"/>
      <c r="V786" s="49">
        <f t="shared" si="114"/>
        <v>0</v>
      </c>
    </row>
    <row r="787" spans="1:22" x14ac:dyDescent="0.2">
      <c r="A787" s="94">
        <f t="shared" si="115"/>
        <v>774</v>
      </c>
      <c r="B787" s="437">
        <f t="shared" si="124"/>
        <v>0</v>
      </c>
      <c r="C787" s="438"/>
      <c r="D787" s="181"/>
      <c r="E787" s="181"/>
      <c r="F787" s="4"/>
      <c r="G787" s="60"/>
      <c r="H787" s="83"/>
      <c r="I787" s="10"/>
      <c r="J787" s="361"/>
      <c r="K787" s="49">
        <f t="shared" si="125"/>
        <v>0</v>
      </c>
      <c r="L787" s="508">
        <f t="shared" si="126"/>
        <v>0</v>
      </c>
      <c r="M787" s="509" t="str">
        <f t="shared" si="127"/>
        <v xml:space="preserve"> </v>
      </c>
      <c r="N787" s="355">
        <f t="shared" si="128"/>
        <v>0</v>
      </c>
      <c r="O787" s="144">
        <f t="shared" si="129"/>
        <v>0</v>
      </c>
      <c r="P787" s="144">
        <f t="shared" si="130"/>
        <v>0</v>
      </c>
      <c r="Q787" s="563">
        <f t="shared" si="131"/>
        <v>0</v>
      </c>
      <c r="R787" s="10"/>
      <c r="V787" s="49">
        <f t="shared" si="114"/>
        <v>0</v>
      </c>
    </row>
    <row r="788" spans="1:22" x14ac:dyDescent="0.2">
      <c r="A788" s="94">
        <f t="shared" si="115"/>
        <v>775</v>
      </c>
      <c r="B788" s="437">
        <f t="shared" si="124"/>
        <v>0</v>
      </c>
      <c r="C788" s="438"/>
      <c r="D788" s="181"/>
      <c r="E788" s="181"/>
      <c r="F788" s="4"/>
      <c r="G788" s="60"/>
      <c r="H788" s="83"/>
      <c r="I788" s="10"/>
      <c r="J788" s="361"/>
      <c r="K788" s="49">
        <f t="shared" si="125"/>
        <v>0</v>
      </c>
      <c r="L788" s="508">
        <f t="shared" si="126"/>
        <v>0</v>
      </c>
      <c r="M788" s="509" t="str">
        <f t="shared" si="127"/>
        <v xml:space="preserve"> </v>
      </c>
      <c r="N788" s="355">
        <f t="shared" si="128"/>
        <v>0</v>
      </c>
      <c r="O788" s="144">
        <f t="shared" si="129"/>
        <v>0</v>
      </c>
      <c r="P788" s="144">
        <f t="shared" si="130"/>
        <v>0</v>
      </c>
      <c r="Q788" s="563">
        <f t="shared" si="131"/>
        <v>0</v>
      </c>
      <c r="R788" s="10"/>
      <c r="V788" s="49">
        <f t="shared" si="114"/>
        <v>0</v>
      </c>
    </row>
    <row r="789" spans="1:22" x14ac:dyDescent="0.2">
      <c r="A789" s="94">
        <f t="shared" si="115"/>
        <v>776</v>
      </c>
      <c r="B789" s="437">
        <f t="shared" si="124"/>
        <v>0</v>
      </c>
      <c r="C789" s="438"/>
      <c r="D789" s="181"/>
      <c r="E789" s="181"/>
      <c r="F789" s="4"/>
      <c r="G789" s="60"/>
      <c r="H789" s="83"/>
      <c r="I789" s="10"/>
      <c r="J789" s="361"/>
      <c r="K789" s="49">
        <f t="shared" si="125"/>
        <v>0</v>
      </c>
      <c r="L789" s="508">
        <f t="shared" si="126"/>
        <v>0</v>
      </c>
      <c r="M789" s="509" t="str">
        <f t="shared" si="127"/>
        <v xml:space="preserve"> </v>
      </c>
      <c r="N789" s="355">
        <f t="shared" si="128"/>
        <v>0</v>
      </c>
      <c r="O789" s="144">
        <f t="shared" si="129"/>
        <v>0</v>
      </c>
      <c r="P789" s="144">
        <f t="shared" si="130"/>
        <v>0</v>
      </c>
      <c r="Q789" s="563">
        <f t="shared" si="131"/>
        <v>0</v>
      </c>
      <c r="R789" s="10"/>
      <c r="V789" s="49">
        <f t="shared" si="114"/>
        <v>0</v>
      </c>
    </row>
    <row r="790" spans="1:22" x14ac:dyDescent="0.2">
      <c r="A790" s="94">
        <f t="shared" si="115"/>
        <v>777</v>
      </c>
      <c r="B790" s="437">
        <f t="shared" si="124"/>
        <v>0</v>
      </c>
      <c r="C790" s="438"/>
      <c r="D790" s="181"/>
      <c r="E790" s="181"/>
      <c r="F790" s="4"/>
      <c r="G790" s="60"/>
      <c r="H790" s="83"/>
      <c r="I790" s="10"/>
      <c r="J790" s="361"/>
      <c r="K790" s="49">
        <f t="shared" si="125"/>
        <v>0</v>
      </c>
      <c r="L790" s="508">
        <f t="shared" si="126"/>
        <v>0</v>
      </c>
      <c r="M790" s="509" t="str">
        <f t="shared" si="127"/>
        <v xml:space="preserve"> </v>
      </c>
      <c r="N790" s="355">
        <f t="shared" si="128"/>
        <v>0</v>
      </c>
      <c r="O790" s="144">
        <f t="shared" si="129"/>
        <v>0</v>
      </c>
      <c r="P790" s="144">
        <f t="shared" si="130"/>
        <v>0</v>
      </c>
      <c r="Q790" s="563">
        <f t="shared" si="131"/>
        <v>0</v>
      </c>
      <c r="R790" s="10"/>
      <c r="V790" s="49">
        <f t="shared" si="114"/>
        <v>0</v>
      </c>
    </row>
    <row r="791" spans="1:22" x14ac:dyDescent="0.2">
      <c r="A791" s="94">
        <f t="shared" si="115"/>
        <v>778</v>
      </c>
      <c r="B791" s="437">
        <f t="shared" si="124"/>
        <v>0</v>
      </c>
      <c r="C791" s="438"/>
      <c r="D791" s="181"/>
      <c r="E791" s="181"/>
      <c r="F791" s="4"/>
      <c r="G791" s="60"/>
      <c r="H791" s="83"/>
      <c r="I791" s="10"/>
      <c r="J791" s="361"/>
      <c r="K791" s="49">
        <f t="shared" si="125"/>
        <v>0</v>
      </c>
      <c r="L791" s="508">
        <f t="shared" si="126"/>
        <v>0</v>
      </c>
      <c r="M791" s="509" t="str">
        <f t="shared" si="127"/>
        <v xml:space="preserve"> </v>
      </c>
      <c r="N791" s="355">
        <f t="shared" si="128"/>
        <v>0</v>
      </c>
      <c r="O791" s="144">
        <f t="shared" si="129"/>
        <v>0</v>
      </c>
      <c r="P791" s="144">
        <f t="shared" si="130"/>
        <v>0</v>
      </c>
      <c r="Q791" s="563">
        <f t="shared" si="131"/>
        <v>0</v>
      </c>
      <c r="R791" s="10"/>
      <c r="V791" s="49">
        <f t="shared" si="114"/>
        <v>0</v>
      </c>
    </row>
    <row r="792" spans="1:22" x14ac:dyDescent="0.2">
      <c r="A792" s="94">
        <f t="shared" si="115"/>
        <v>779</v>
      </c>
      <c r="B792" s="437">
        <f t="shared" si="124"/>
        <v>0</v>
      </c>
      <c r="C792" s="438"/>
      <c r="D792" s="181"/>
      <c r="E792" s="181"/>
      <c r="F792" s="4"/>
      <c r="G792" s="60"/>
      <c r="H792" s="83"/>
      <c r="I792" s="10"/>
      <c r="J792" s="361"/>
      <c r="K792" s="49">
        <f t="shared" si="125"/>
        <v>0</v>
      </c>
      <c r="L792" s="508">
        <f t="shared" si="126"/>
        <v>0</v>
      </c>
      <c r="M792" s="509" t="str">
        <f t="shared" si="127"/>
        <v xml:space="preserve"> </v>
      </c>
      <c r="N792" s="355">
        <f t="shared" si="128"/>
        <v>0</v>
      </c>
      <c r="O792" s="144">
        <f t="shared" si="129"/>
        <v>0</v>
      </c>
      <c r="P792" s="144">
        <f t="shared" si="130"/>
        <v>0</v>
      </c>
      <c r="Q792" s="563">
        <f t="shared" si="131"/>
        <v>0</v>
      </c>
      <c r="R792" s="10"/>
      <c r="V792" s="49">
        <f t="shared" si="114"/>
        <v>0</v>
      </c>
    </row>
    <row r="793" spans="1:22" x14ac:dyDescent="0.2">
      <c r="A793" s="94">
        <f t="shared" si="115"/>
        <v>780</v>
      </c>
      <c r="B793" s="437">
        <f t="shared" si="124"/>
        <v>0</v>
      </c>
      <c r="C793" s="438"/>
      <c r="D793" s="181"/>
      <c r="E793" s="181"/>
      <c r="F793" s="4"/>
      <c r="G793" s="60"/>
      <c r="H793" s="83"/>
      <c r="I793" s="10"/>
      <c r="J793" s="361"/>
      <c r="K793" s="49">
        <f t="shared" si="125"/>
        <v>0</v>
      </c>
      <c r="L793" s="508">
        <f t="shared" si="126"/>
        <v>0</v>
      </c>
      <c r="M793" s="509" t="str">
        <f t="shared" si="127"/>
        <v xml:space="preserve"> </v>
      </c>
      <c r="N793" s="355">
        <f t="shared" si="128"/>
        <v>0</v>
      </c>
      <c r="O793" s="144">
        <f t="shared" si="129"/>
        <v>0</v>
      </c>
      <c r="P793" s="144">
        <f t="shared" si="130"/>
        <v>0</v>
      </c>
      <c r="Q793" s="563">
        <f t="shared" si="131"/>
        <v>0</v>
      </c>
      <c r="R793" s="10"/>
      <c r="V793" s="49">
        <f t="shared" si="114"/>
        <v>0</v>
      </c>
    </row>
    <row r="794" spans="1:22" x14ac:dyDescent="0.2">
      <c r="A794" s="94">
        <f t="shared" si="115"/>
        <v>781</v>
      </c>
      <c r="B794" s="437">
        <f t="shared" si="124"/>
        <v>0</v>
      </c>
      <c r="C794" s="438"/>
      <c r="D794" s="181"/>
      <c r="E794" s="181"/>
      <c r="F794" s="4"/>
      <c r="G794" s="60"/>
      <c r="H794" s="83"/>
      <c r="I794" s="10"/>
      <c r="J794" s="361"/>
      <c r="K794" s="49">
        <f t="shared" si="125"/>
        <v>0</v>
      </c>
      <c r="L794" s="508">
        <f t="shared" si="126"/>
        <v>0</v>
      </c>
      <c r="M794" s="509" t="str">
        <f t="shared" si="127"/>
        <v xml:space="preserve"> </v>
      </c>
      <c r="N794" s="355">
        <f t="shared" si="128"/>
        <v>0</v>
      </c>
      <c r="O794" s="144">
        <f t="shared" si="129"/>
        <v>0</v>
      </c>
      <c r="P794" s="144">
        <f t="shared" si="130"/>
        <v>0</v>
      </c>
      <c r="Q794" s="563">
        <f t="shared" si="131"/>
        <v>0</v>
      </c>
      <c r="R794" s="10"/>
      <c r="V794" s="49">
        <f t="shared" si="114"/>
        <v>0</v>
      </c>
    </row>
    <row r="795" spans="1:22" x14ac:dyDescent="0.2">
      <c r="A795" s="94">
        <f t="shared" si="115"/>
        <v>782</v>
      </c>
      <c r="B795" s="437">
        <f t="shared" si="124"/>
        <v>0</v>
      </c>
      <c r="C795" s="438"/>
      <c r="D795" s="181"/>
      <c r="E795" s="181"/>
      <c r="F795" s="4"/>
      <c r="G795" s="60"/>
      <c r="H795" s="83"/>
      <c r="I795" s="10"/>
      <c r="J795" s="361"/>
      <c r="K795" s="49">
        <f t="shared" si="125"/>
        <v>0</v>
      </c>
      <c r="L795" s="508">
        <f t="shared" si="126"/>
        <v>0</v>
      </c>
      <c r="M795" s="509" t="str">
        <f t="shared" si="127"/>
        <v xml:space="preserve"> </v>
      </c>
      <c r="N795" s="355">
        <f t="shared" si="128"/>
        <v>0</v>
      </c>
      <c r="O795" s="144">
        <f t="shared" si="129"/>
        <v>0</v>
      </c>
      <c r="P795" s="144">
        <f t="shared" si="130"/>
        <v>0</v>
      </c>
      <c r="Q795" s="563">
        <f t="shared" si="131"/>
        <v>0</v>
      </c>
      <c r="R795" s="10"/>
      <c r="V795" s="49">
        <f t="shared" si="114"/>
        <v>0</v>
      </c>
    </row>
    <row r="796" spans="1:22" x14ac:dyDescent="0.2">
      <c r="A796" s="94">
        <f t="shared" si="115"/>
        <v>783</v>
      </c>
      <c r="B796" s="437">
        <f t="shared" si="124"/>
        <v>0</v>
      </c>
      <c r="C796" s="438"/>
      <c r="D796" s="181"/>
      <c r="E796" s="181"/>
      <c r="F796" s="4"/>
      <c r="G796" s="60"/>
      <c r="H796" s="83"/>
      <c r="I796" s="10"/>
      <c r="J796" s="361"/>
      <c r="K796" s="49">
        <f t="shared" si="125"/>
        <v>0</v>
      </c>
      <c r="L796" s="508">
        <f t="shared" si="126"/>
        <v>0</v>
      </c>
      <c r="M796" s="509" t="str">
        <f t="shared" si="127"/>
        <v xml:space="preserve"> </v>
      </c>
      <c r="N796" s="355">
        <f t="shared" si="128"/>
        <v>0</v>
      </c>
      <c r="O796" s="144">
        <f t="shared" si="129"/>
        <v>0</v>
      </c>
      <c r="P796" s="144">
        <f t="shared" si="130"/>
        <v>0</v>
      </c>
      <c r="Q796" s="563">
        <f t="shared" si="131"/>
        <v>0</v>
      </c>
      <c r="R796" s="10"/>
      <c r="V796" s="49">
        <f t="shared" si="114"/>
        <v>0</v>
      </c>
    </row>
    <row r="797" spans="1:22" x14ac:dyDescent="0.2">
      <c r="A797" s="94">
        <f t="shared" si="115"/>
        <v>784</v>
      </c>
      <c r="B797" s="437">
        <f t="shared" si="124"/>
        <v>0</v>
      </c>
      <c r="C797" s="438"/>
      <c r="D797" s="181"/>
      <c r="E797" s="181"/>
      <c r="F797" s="4"/>
      <c r="G797" s="60"/>
      <c r="H797" s="83"/>
      <c r="I797" s="10"/>
      <c r="J797" s="361"/>
      <c r="K797" s="49">
        <f t="shared" si="125"/>
        <v>0</v>
      </c>
      <c r="L797" s="508">
        <f t="shared" si="126"/>
        <v>0</v>
      </c>
      <c r="M797" s="509" t="str">
        <f t="shared" si="127"/>
        <v xml:space="preserve"> </v>
      </c>
      <c r="N797" s="355">
        <f t="shared" si="128"/>
        <v>0</v>
      </c>
      <c r="O797" s="144">
        <f t="shared" si="129"/>
        <v>0</v>
      </c>
      <c r="P797" s="144">
        <f t="shared" si="130"/>
        <v>0</v>
      </c>
      <c r="Q797" s="563">
        <f t="shared" si="131"/>
        <v>0</v>
      </c>
      <c r="R797" s="10"/>
      <c r="V797" s="49">
        <f t="shared" si="114"/>
        <v>0</v>
      </c>
    </row>
    <row r="798" spans="1:22" x14ac:dyDescent="0.2">
      <c r="A798" s="94">
        <f t="shared" si="115"/>
        <v>785</v>
      </c>
      <c r="B798" s="437">
        <f t="shared" si="124"/>
        <v>0</v>
      </c>
      <c r="C798" s="438"/>
      <c r="D798" s="181"/>
      <c r="E798" s="181"/>
      <c r="F798" s="4"/>
      <c r="G798" s="60"/>
      <c r="H798" s="83"/>
      <c r="I798" s="10"/>
      <c r="J798" s="361"/>
      <c r="K798" s="49">
        <f t="shared" si="125"/>
        <v>0</v>
      </c>
      <c r="L798" s="508">
        <f t="shared" si="126"/>
        <v>0</v>
      </c>
      <c r="M798" s="509" t="str">
        <f t="shared" si="127"/>
        <v xml:space="preserve"> </v>
      </c>
      <c r="N798" s="355">
        <f t="shared" si="128"/>
        <v>0</v>
      </c>
      <c r="O798" s="144">
        <f t="shared" si="129"/>
        <v>0</v>
      </c>
      <c r="P798" s="144">
        <f t="shared" si="130"/>
        <v>0</v>
      </c>
      <c r="Q798" s="563">
        <f t="shared" si="131"/>
        <v>0</v>
      </c>
      <c r="R798" s="10"/>
      <c r="V798" s="49">
        <f t="shared" si="114"/>
        <v>0</v>
      </c>
    </row>
    <row r="799" spans="1:22" x14ac:dyDescent="0.2">
      <c r="A799" s="94">
        <f t="shared" si="115"/>
        <v>786</v>
      </c>
      <c r="B799" s="437">
        <f t="shared" si="124"/>
        <v>0</v>
      </c>
      <c r="C799" s="438"/>
      <c r="D799" s="181"/>
      <c r="E799" s="181"/>
      <c r="F799" s="4"/>
      <c r="G799" s="60"/>
      <c r="H799" s="83"/>
      <c r="I799" s="10"/>
      <c r="J799" s="361"/>
      <c r="K799" s="49">
        <f t="shared" si="125"/>
        <v>0</v>
      </c>
      <c r="L799" s="508">
        <f t="shared" si="126"/>
        <v>0</v>
      </c>
      <c r="M799" s="509" t="str">
        <f t="shared" si="127"/>
        <v xml:space="preserve"> </v>
      </c>
      <c r="N799" s="355">
        <f t="shared" si="128"/>
        <v>0</v>
      </c>
      <c r="O799" s="144">
        <f t="shared" si="129"/>
        <v>0</v>
      </c>
      <c r="P799" s="144">
        <f t="shared" si="130"/>
        <v>0</v>
      </c>
      <c r="Q799" s="563">
        <f t="shared" si="131"/>
        <v>0</v>
      </c>
      <c r="R799" s="10"/>
      <c r="V799" s="49">
        <f t="shared" si="114"/>
        <v>0</v>
      </c>
    </row>
    <row r="800" spans="1:22" x14ac:dyDescent="0.2">
      <c r="A800" s="94">
        <f t="shared" si="115"/>
        <v>787</v>
      </c>
      <c r="B800" s="437">
        <f t="shared" si="124"/>
        <v>0</v>
      </c>
      <c r="C800" s="438"/>
      <c r="D800" s="181"/>
      <c r="E800" s="181"/>
      <c r="F800" s="4"/>
      <c r="G800" s="60"/>
      <c r="H800" s="83"/>
      <c r="I800" s="10"/>
      <c r="J800" s="361"/>
      <c r="K800" s="49">
        <f t="shared" si="125"/>
        <v>0</v>
      </c>
      <c r="L800" s="508">
        <f t="shared" si="126"/>
        <v>0</v>
      </c>
      <c r="M800" s="509" t="str">
        <f t="shared" si="127"/>
        <v xml:space="preserve"> </v>
      </c>
      <c r="N800" s="355">
        <f t="shared" si="128"/>
        <v>0</v>
      </c>
      <c r="O800" s="144">
        <f t="shared" si="129"/>
        <v>0</v>
      </c>
      <c r="P800" s="144">
        <f t="shared" si="130"/>
        <v>0</v>
      </c>
      <c r="Q800" s="563">
        <f t="shared" si="131"/>
        <v>0</v>
      </c>
      <c r="R800" s="10"/>
      <c r="V800" s="49">
        <f t="shared" si="114"/>
        <v>0</v>
      </c>
    </row>
    <row r="801" spans="1:22" x14ac:dyDescent="0.2">
      <c r="A801" s="94">
        <f t="shared" si="115"/>
        <v>788</v>
      </c>
      <c r="B801" s="437">
        <f t="shared" si="124"/>
        <v>0</v>
      </c>
      <c r="C801" s="438"/>
      <c r="D801" s="181"/>
      <c r="E801" s="181"/>
      <c r="F801" s="4"/>
      <c r="G801" s="60"/>
      <c r="H801" s="83"/>
      <c r="I801" s="10"/>
      <c r="J801" s="361"/>
      <c r="K801" s="49">
        <f t="shared" si="125"/>
        <v>0</v>
      </c>
      <c r="L801" s="508">
        <f t="shared" si="126"/>
        <v>0</v>
      </c>
      <c r="M801" s="509" t="str">
        <f t="shared" si="127"/>
        <v xml:space="preserve"> </v>
      </c>
      <c r="N801" s="355">
        <f t="shared" si="128"/>
        <v>0</v>
      </c>
      <c r="O801" s="144">
        <f t="shared" si="129"/>
        <v>0</v>
      </c>
      <c r="P801" s="144">
        <f t="shared" si="130"/>
        <v>0</v>
      </c>
      <c r="Q801" s="563">
        <f t="shared" si="131"/>
        <v>0</v>
      </c>
      <c r="R801" s="10"/>
      <c r="V801" s="49">
        <f t="shared" si="114"/>
        <v>0</v>
      </c>
    </row>
    <row r="802" spans="1:22" x14ac:dyDescent="0.2">
      <c r="A802" s="94">
        <f t="shared" si="115"/>
        <v>789</v>
      </c>
      <c r="B802" s="437">
        <f t="shared" si="124"/>
        <v>0</v>
      </c>
      <c r="C802" s="438"/>
      <c r="D802" s="181"/>
      <c r="E802" s="181"/>
      <c r="F802" s="4"/>
      <c r="G802" s="60"/>
      <c r="H802" s="83"/>
      <c r="I802" s="10"/>
      <c r="J802" s="361"/>
      <c r="K802" s="49">
        <f t="shared" si="125"/>
        <v>0</v>
      </c>
      <c r="L802" s="508">
        <f t="shared" si="126"/>
        <v>0</v>
      </c>
      <c r="M802" s="509" t="str">
        <f t="shared" si="127"/>
        <v xml:space="preserve"> </v>
      </c>
      <c r="N802" s="355">
        <f t="shared" si="128"/>
        <v>0</v>
      </c>
      <c r="O802" s="144">
        <f t="shared" si="129"/>
        <v>0</v>
      </c>
      <c r="P802" s="144">
        <f t="shared" si="130"/>
        <v>0</v>
      </c>
      <c r="Q802" s="563">
        <f t="shared" si="131"/>
        <v>0</v>
      </c>
      <c r="R802" s="10"/>
      <c r="V802" s="49">
        <f t="shared" si="114"/>
        <v>0</v>
      </c>
    </row>
    <row r="803" spans="1:22" x14ac:dyDescent="0.2">
      <c r="A803" s="94">
        <f t="shared" si="115"/>
        <v>790</v>
      </c>
      <c r="B803" s="437">
        <f t="shared" si="124"/>
        <v>0</v>
      </c>
      <c r="C803" s="438"/>
      <c r="D803" s="181"/>
      <c r="E803" s="181"/>
      <c r="F803" s="4"/>
      <c r="G803" s="60"/>
      <c r="H803" s="83"/>
      <c r="I803" s="10"/>
      <c r="J803" s="361"/>
      <c r="K803" s="49">
        <f t="shared" si="125"/>
        <v>0</v>
      </c>
      <c r="L803" s="508">
        <f t="shared" si="126"/>
        <v>0</v>
      </c>
      <c r="M803" s="509" t="str">
        <f t="shared" si="127"/>
        <v xml:space="preserve"> </v>
      </c>
      <c r="N803" s="355">
        <f t="shared" si="128"/>
        <v>0</v>
      </c>
      <c r="O803" s="144">
        <f t="shared" si="129"/>
        <v>0</v>
      </c>
      <c r="P803" s="144">
        <f t="shared" si="130"/>
        <v>0</v>
      </c>
      <c r="Q803" s="563">
        <f t="shared" si="131"/>
        <v>0</v>
      </c>
      <c r="R803" s="10"/>
      <c r="V803" s="49">
        <f t="shared" si="114"/>
        <v>0</v>
      </c>
    </row>
    <row r="804" spans="1:22" x14ac:dyDescent="0.2">
      <c r="A804" s="94">
        <f t="shared" si="115"/>
        <v>791</v>
      </c>
      <c r="B804" s="437">
        <f t="shared" si="124"/>
        <v>0</v>
      </c>
      <c r="C804" s="438"/>
      <c r="D804" s="181"/>
      <c r="E804" s="181"/>
      <c r="F804" s="4"/>
      <c r="G804" s="60"/>
      <c r="H804" s="83"/>
      <c r="I804" s="10"/>
      <c r="J804" s="361"/>
      <c r="K804" s="49">
        <f t="shared" si="125"/>
        <v>0</v>
      </c>
      <c r="L804" s="508">
        <f t="shared" si="126"/>
        <v>0</v>
      </c>
      <c r="M804" s="509" t="str">
        <f t="shared" si="127"/>
        <v xml:space="preserve"> </v>
      </c>
      <c r="N804" s="355">
        <f t="shared" si="128"/>
        <v>0</v>
      </c>
      <c r="O804" s="144">
        <f t="shared" si="129"/>
        <v>0</v>
      </c>
      <c r="P804" s="144">
        <f t="shared" si="130"/>
        <v>0</v>
      </c>
      <c r="Q804" s="563">
        <f t="shared" si="131"/>
        <v>0</v>
      </c>
      <c r="R804" s="10"/>
      <c r="V804" s="49">
        <f t="shared" si="114"/>
        <v>0</v>
      </c>
    </row>
    <row r="805" spans="1:22" x14ac:dyDescent="0.2">
      <c r="A805" s="94">
        <f t="shared" si="115"/>
        <v>792</v>
      </c>
      <c r="B805" s="437">
        <f t="shared" si="124"/>
        <v>0</v>
      </c>
      <c r="C805" s="438"/>
      <c r="D805" s="181"/>
      <c r="E805" s="181"/>
      <c r="F805" s="4"/>
      <c r="G805" s="60"/>
      <c r="H805" s="83"/>
      <c r="I805" s="10"/>
      <c r="J805" s="361"/>
      <c r="K805" s="49">
        <f t="shared" si="125"/>
        <v>0</v>
      </c>
      <c r="L805" s="508">
        <f t="shared" si="126"/>
        <v>0</v>
      </c>
      <c r="M805" s="509" t="str">
        <f t="shared" si="127"/>
        <v xml:space="preserve"> </v>
      </c>
      <c r="N805" s="355">
        <f t="shared" si="128"/>
        <v>0</v>
      </c>
      <c r="O805" s="144">
        <f t="shared" si="129"/>
        <v>0</v>
      </c>
      <c r="P805" s="144">
        <f t="shared" si="130"/>
        <v>0</v>
      </c>
      <c r="Q805" s="563">
        <f t="shared" si="131"/>
        <v>0</v>
      </c>
      <c r="R805" s="10"/>
      <c r="V805" s="49">
        <f t="shared" si="114"/>
        <v>0</v>
      </c>
    </row>
    <row r="806" spans="1:22" x14ac:dyDescent="0.2">
      <c r="A806" s="94">
        <f t="shared" si="115"/>
        <v>793</v>
      </c>
      <c r="B806" s="437">
        <f t="shared" si="124"/>
        <v>0</v>
      </c>
      <c r="C806" s="438"/>
      <c r="D806" s="181"/>
      <c r="E806" s="181"/>
      <c r="F806" s="4"/>
      <c r="G806" s="60"/>
      <c r="H806" s="83"/>
      <c r="I806" s="10"/>
      <c r="J806" s="361"/>
      <c r="K806" s="49">
        <f t="shared" si="125"/>
        <v>0</v>
      </c>
      <c r="L806" s="508">
        <f t="shared" si="126"/>
        <v>0</v>
      </c>
      <c r="M806" s="509" t="str">
        <f t="shared" si="127"/>
        <v xml:space="preserve"> </v>
      </c>
      <c r="N806" s="355">
        <f t="shared" si="128"/>
        <v>0</v>
      </c>
      <c r="O806" s="144">
        <f t="shared" si="129"/>
        <v>0</v>
      </c>
      <c r="P806" s="144">
        <f t="shared" si="130"/>
        <v>0</v>
      </c>
      <c r="Q806" s="563">
        <f t="shared" si="131"/>
        <v>0</v>
      </c>
      <c r="R806" s="10"/>
      <c r="V806" s="49">
        <f t="shared" si="114"/>
        <v>0</v>
      </c>
    </row>
    <row r="807" spans="1:22" x14ac:dyDescent="0.2">
      <c r="A807" s="94">
        <f t="shared" si="115"/>
        <v>794</v>
      </c>
      <c r="B807" s="437">
        <f t="shared" si="124"/>
        <v>0</v>
      </c>
      <c r="C807" s="438"/>
      <c r="D807" s="181"/>
      <c r="E807" s="181"/>
      <c r="F807" s="4"/>
      <c r="G807" s="60"/>
      <c r="H807" s="83"/>
      <c r="I807" s="10"/>
      <c r="J807" s="361"/>
      <c r="K807" s="49">
        <f t="shared" si="125"/>
        <v>0</v>
      </c>
      <c r="L807" s="508">
        <f t="shared" si="126"/>
        <v>0</v>
      </c>
      <c r="M807" s="509" t="str">
        <f t="shared" si="127"/>
        <v xml:space="preserve"> </v>
      </c>
      <c r="N807" s="355">
        <f t="shared" si="128"/>
        <v>0</v>
      </c>
      <c r="O807" s="144">
        <f t="shared" si="129"/>
        <v>0</v>
      </c>
      <c r="P807" s="144">
        <f t="shared" si="130"/>
        <v>0</v>
      </c>
      <c r="Q807" s="563">
        <f t="shared" si="131"/>
        <v>0</v>
      </c>
      <c r="R807" s="10"/>
      <c r="V807" s="49">
        <f t="shared" si="114"/>
        <v>0</v>
      </c>
    </row>
    <row r="808" spans="1:22" x14ac:dyDescent="0.2">
      <c r="A808" s="94">
        <f t="shared" si="115"/>
        <v>795</v>
      </c>
      <c r="B808" s="437">
        <f t="shared" si="124"/>
        <v>0</v>
      </c>
      <c r="C808" s="438"/>
      <c r="D808" s="181"/>
      <c r="E808" s="181"/>
      <c r="F808" s="4"/>
      <c r="G808" s="60"/>
      <c r="H808" s="83"/>
      <c r="I808" s="10"/>
      <c r="J808" s="361"/>
      <c r="K808" s="49">
        <f t="shared" si="125"/>
        <v>0</v>
      </c>
      <c r="L808" s="508">
        <f t="shared" si="126"/>
        <v>0</v>
      </c>
      <c r="M808" s="509" t="str">
        <f t="shared" si="127"/>
        <v xml:space="preserve"> </v>
      </c>
      <c r="N808" s="355">
        <f t="shared" si="128"/>
        <v>0</v>
      </c>
      <c r="O808" s="144">
        <f t="shared" si="129"/>
        <v>0</v>
      </c>
      <c r="P808" s="144">
        <f t="shared" si="130"/>
        <v>0</v>
      </c>
      <c r="Q808" s="563">
        <f t="shared" si="131"/>
        <v>0</v>
      </c>
      <c r="R808" s="10"/>
      <c r="V808" s="49">
        <f t="shared" si="114"/>
        <v>0</v>
      </c>
    </row>
    <row r="809" spans="1:22" x14ac:dyDescent="0.2">
      <c r="A809" s="94">
        <f t="shared" si="115"/>
        <v>796</v>
      </c>
      <c r="B809" s="437">
        <f t="shared" si="124"/>
        <v>0</v>
      </c>
      <c r="C809" s="438"/>
      <c r="D809" s="181"/>
      <c r="E809" s="181"/>
      <c r="F809" s="4"/>
      <c r="G809" s="60"/>
      <c r="H809" s="83"/>
      <c r="I809" s="10"/>
      <c r="J809" s="361"/>
      <c r="K809" s="49">
        <f t="shared" si="125"/>
        <v>0</v>
      </c>
      <c r="L809" s="508">
        <f t="shared" si="126"/>
        <v>0</v>
      </c>
      <c r="M809" s="509" t="str">
        <f t="shared" si="127"/>
        <v xml:space="preserve"> </v>
      </c>
      <c r="N809" s="355">
        <f t="shared" si="128"/>
        <v>0</v>
      </c>
      <c r="O809" s="144">
        <f t="shared" si="129"/>
        <v>0</v>
      </c>
      <c r="P809" s="144">
        <f t="shared" si="130"/>
        <v>0</v>
      </c>
      <c r="Q809" s="563">
        <f t="shared" si="131"/>
        <v>0</v>
      </c>
      <c r="R809" s="10"/>
      <c r="V809" s="49">
        <f t="shared" si="114"/>
        <v>0</v>
      </c>
    </row>
    <row r="810" spans="1:22" x14ac:dyDescent="0.2">
      <c r="A810" s="94">
        <f t="shared" si="115"/>
        <v>797</v>
      </c>
      <c r="B810" s="437">
        <f t="shared" si="124"/>
        <v>0</v>
      </c>
      <c r="C810" s="438"/>
      <c r="D810" s="181"/>
      <c r="E810" s="181"/>
      <c r="F810" s="4"/>
      <c r="G810" s="60"/>
      <c r="H810" s="83"/>
      <c r="I810" s="10"/>
      <c r="J810" s="361"/>
      <c r="K810" s="49">
        <f t="shared" si="125"/>
        <v>0</v>
      </c>
      <c r="L810" s="508">
        <f t="shared" si="126"/>
        <v>0</v>
      </c>
      <c r="M810" s="509" t="str">
        <f t="shared" si="127"/>
        <v xml:space="preserve"> </v>
      </c>
      <c r="N810" s="355">
        <f t="shared" si="128"/>
        <v>0</v>
      </c>
      <c r="O810" s="144">
        <f t="shared" si="129"/>
        <v>0</v>
      </c>
      <c r="P810" s="144">
        <f t="shared" si="130"/>
        <v>0</v>
      </c>
      <c r="Q810" s="563">
        <f t="shared" si="131"/>
        <v>0</v>
      </c>
      <c r="R810" s="10"/>
      <c r="V810" s="49">
        <f t="shared" si="114"/>
        <v>0</v>
      </c>
    </row>
    <row r="811" spans="1:22" x14ac:dyDescent="0.2">
      <c r="A811" s="94">
        <f t="shared" si="115"/>
        <v>798</v>
      </c>
      <c r="B811" s="437">
        <f t="shared" si="124"/>
        <v>0</v>
      </c>
      <c r="C811" s="438"/>
      <c r="D811" s="181"/>
      <c r="E811" s="181"/>
      <c r="F811" s="4"/>
      <c r="G811" s="60"/>
      <c r="H811" s="83"/>
      <c r="I811" s="10"/>
      <c r="J811" s="361"/>
      <c r="K811" s="49">
        <f t="shared" si="125"/>
        <v>0</v>
      </c>
      <c r="L811" s="508">
        <f t="shared" si="126"/>
        <v>0</v>
      </c>
      <c r="M811" s="509" t="str">
        <f t="shared" si="127"/>
        <v xml:space="preserve"> </v>
      </c>
      <c r="N811" s="355">
        <f t="shared" si="128"/>
        <v>0</v>
      </c>
      <c r="O811" s="144">
        <f t="shared" si="129"/>
        <v>0</v>
      </c>
      <c r="P811" s="144">
        <f t="shared" si="130"/>
        <v>0</v>
      </c>
      <c r="Q811" s="563">
        <f t="shared" si="131"/>
        <v>0</v>
      </c>
      <c r="R811" s="10"/>
      <c r="V811" s="49">
        <f t="shared" si="114"/>
        <v>0</v>
      </c>
    </row>
    <row r="812" spans="1:22" x14ac:dyDescent="0.2">
      <c r="A812" s="94">
        <f t="shared" si="115"/>
        <v>799</v>
      </c>
      <c r="B812" s="437">
        <f t="shared" si="124"/>
        <v>0</v>
      </c>
      <c r="C812" s="438"/>
      <c r="D812" s="181"/>
      <c r="E812" s="181"/>
      <c r="F812" s="4"/>
      <c r="G812" s="60"/>
      <c r="H812" s="83"/>
      <c r="I812" s="10"/>
      <c r="J812" s="361"/>
      <c r="K812" s="49">
        <f t="shared" si="125"/>
        <v>0</v>
      </c>
      <c r="L812" s="508">
        <f t="shared" si="126"/>
        <v>0</v>
      </c>
      <c r="M812" s="509" t="str">
        <f t="shared" si="127"/>
        <v xml:space="preserve"> </v>
      </c>
      <c r="N812" s="355">
        <f t="shared" si="128"/>
        <v>0</v>
      </c>
      <c r="O812" s="144">
        <f t="shared" si="129"/>
        <v>0</v>
      </c>
      <c r="P812" s="144">
        <f t="shared" si="130"/>
        <v>0</v>
      </c>
      <c r="Q812" s="563">
        <f t="shared" si="131"/>
        <v>0</v>
      </c>
      <c r="R812" s="10"/>
      <c r="V812" s="49">
        <f t="shared" si="114"/>
        <v>0</v>
      </c>
    </row>
    <row r="813" spans="1:22" x14ac:dyDescent="0.2">
      <c r="A813" s="94">
        <f t="shared" si="115"/>
        <v>800</v>
      </c>
      <c r="B813" s="437">
        <f t="shared" si="124"/>
        <v>0</v>
      </c>
      <c r="C813" s="438"/>
      <c r="D813" s="181"/>
      <c r="E813" s="181"/>
      <c r="F813" s="4"/>
      <c r="G813" s="60"/>
      <c r="H813" s="83"/>
      <c r="I813" s="10"/>
      <c r="J813" s="361"/>
      <c r="K813" s="49">
        <f t="shared" si="125"/>
        <v>0</v>
      </c>
      <c r="L813" s="508">
        <f t="shared" si="126"/>
        <v>0</v>
      </c>
      <c r="M813" s="509" t="str">
        <f t="shared" si="127"/>
        <v xml:space="preserve"> </v>
      </c>
      <c r="N813" s="355">
        <f t="shared" si="128"/>
        <v>0</v>
      </c>
      <c r="O813" s="144">
        <f t="shared" si="129"/>
        <v>0</v>
      </c>
      <c r="P813" s="144">
        <f t="shared" si="130"/>
        <v>0</v>
      </c>
      <c r="Q813" s="563">
        <f t="shared" si="131"/>
        <v>0</v>
      </c>
      <c r="R813" s="10"/>
      <c r="V813" s="49">
        <f t="shared" si="114"/>
        <v>0</v>
      </c>
    </row>
    <row r="814" spans="1:22" x14ac:dyDescent="0.2">
      <c r="A814" s="94">
        <f t="shared" si="115"/>
        <v>801</v>
      </c>
      <c r="B814" s="437">
        <f t="shared" si="124"/>
        <v>0</v>
      </c>
      <c r="C814" s="438"/>
      <c r="D814" s="181"/>
      <c r="E814" s="181"/>
      <c r="F814" s="4"/>
      <c r="G814" s="60"/>
      <c r="H814" s="83"/>
      <c r="I814" s="10"/>
      <c r="J814" s="361"/>
      <c r="K814" s="49">
        <f t="shared" si="125"/>
        <v>0</v>
      </c>
      <c r="L814" s="508">
        <f t="shared" si="126"/>
        <v>0</v>
      </c>
      <c r="M814" s="509" t="str">
        <f t="shared" si="127"/>
        <v xml:space="preserve"> </v>
      </c>
      <c r="N814" s="355">
        <f t="shared" si="128"/>
        <v>0</v>
      </c>
      <c r="O814" s="144">
        <f t="shared" si="129"/>
        <v>0</v>
      </c>
      <c r="P814" s="144">
        <f t="shared" si="130"/>
        <v>0</v>
      </c>
      <c r="Q814" s="563">
        <f t="shared" si="131"/>
        <v>0</v>
      </c>
      <c r="R814" s="10"/>
      <c r="V814" s="49">
        <f t="shared" si="114"/>
        <v>0</v>
      </c>
    </row>
    <row r="815" spans="1:22" x14ac:dyDescent="0.2">
      <c r="A815" s="94">
        <f t="shared" si="115"/>
        <v>802</v>
      </c>
      <c r="B815" s="437">
        <f t="shared" si="124"/>
        <v>0</v>
      </c>
      <c r="C815" s="438"/>
      <c r="D815" s="181"/>
      <c r="E815" s="181"/>
      <c r="F815" s="4"/>
      <c r="G815" s="60"/>
      <c r="H815" s="83"/>
      <c r="I815" s="10"/>
      <c r="J815" s="361"/>
      <c r="K815" s="49">
        <f t="shared" si="125"/>
        <v>0</v>
      </c>
      <c r="L815" s="508">
        <f t="shared" si="126"/>
        <v>0</v>
      </c>
      <c r="M815" s="509" t="str">
        <f t="shared" si="127"/>
        <v xml:space="preserve"> </v>
      </c>
      <c r="N815" s="355">
        <f t="shared" si="128"/>
        <v>0</v>
      </c>
      <c r="O815" s="144">
        <f t="shared" si="129"/>
        <v>0</v>
      </c>
      <c r="P815" s="144">
        <f t="shared" si="130"/>
        <v>0</v>
      </c>
      <c r="Q815" s="563">
        <f t="shared" si="131"/>
        <v>0</v>
      </c>
      <c r="R815" s="10"/>
      <c r="V815" s="49">
        <f t="shared" si="114"/>
        <v>0</v>
      </c>
    </row>
    <row r="816" spans="1:22" x14ac:dyDescent="0.2">
      <c r="A816" s="94">
        <f t="shared" si="115"/>
        <v>803</v>
      </c>
      <c r="B816" s="437">
        <f t="shared" si="124"/>
        <v>0</v>
      </c>
      <c r="C816" s="438"/>
      <c r="D816" s="181"/>
      <c r="E816" s="181"/>
      <c r="F816" s="4"/>
      <c r="G816" s="60"/>
      <c r="H816" s="83"/>
      <c r="I816" s="10"/>
      <c r="J816" s="361"/>
      <c r="K816" s="49">
        <f t="shared" si="125"/>
        <v>0</v>
      </c>
      <c r="L816" s="508">
        <f t="shared" si="126"/>
        <v>0</v>
      </c>
      <c r="M816" s="509" t="str">
        <f t="shared" si="127"/>
        <v xml:space="preserve"> </v>
      </c>
      <c r="N816" s="355">
        <f t="shared" si="128"/>
        <v>0</v>
      </c>
      <c r="O816" s="144">
        <f t="shared" si="129"/>
        <v>0</v>
      </c>
      <c r="P816" s="144">
        <f t="shared" si="130"/>
        <v>0</v>
      </c>
      <c r="Q816" s="563">
        <f t="shared" si="131"/>
        <v>0</v>
      </c>
      <c r="R816" s="10"/>
      <c r="V816" s="49">
        <f t="shared" si="114"/>
        <v>0</v>
      </c>
    </row>
    <row r="817" spans="1:22" x14ac:dyDescent="0.2">
      <c r="A817" s="94">
        <f t="shared" si="115"/>
        <v>804</v>
      </c>
      <c r="B817" s="437">
        <f t="shared" si="124"/>
        <v>0</v>
      </c>
      <c r="C817" s="438"/>
      <c r="D817" s="181"/>
      <c r="E817" s="181"/>
      <c r="F817" s="4"/>
      <c r="G817" s="60"/>
      <c r="H817" s="83"/>
      <c r="I817" s="10"/>
      <c r="J817" s="361"/>
      <c r="K817" s="49">
        <f t="shared" si="125"/>
        <v>0</v>
      </c>
      <c r="L817" s="508">
        <f t="shared" si="126"/>
        <v>0</v>
      </c>
      <c r="M817" s="509" t="str">
        <f t="shared" si="127"/>
        <v xml:space="preserve"> </v>
      </c>
      <c r="N817" s="355">
        <f t="shared" si="128"/>
        <v>0</v>
      </c>
      <c r="O817" s="144">
        <f t="shared" si="129"/>
        <v>0</v>
      </c>
      <c r="P817" s="144">
        <f t="shared" si="130"/>
        <v>0</v>
      </c>
      <c r="Q817" s="563">
        <f t="shared" si="131"/>
        <v>0</v>
      </c>
      <c r="R817" s="10"/>
      <c r="V817" s="49">
        <f t="shared" si="114"/>
        <v>0</v>
      </c>
    </row>
    <row r="818" spans="1:22" x14ac:dyDescent="0.2">
      <c r="A818" s="94">
        <f t="shared" si="115"/>
        <v>805</v>
      </c>
      <c r="B818" s="437">
        <f t="shared" si="124"/>
        <v>0</v>
      </c>
      <c r="C818" s="438"/>
      <c r="D818" s="181"/>
      <c r="E818" s="181"/>
      <c r="F818" s="4"/>
      <c r="G818" s="60"/>
      <c r="H818" s="83"/>
      <c r="I818" s="10"/>
      <c r="J818" s="361"/>
      <c r="K818" s="49">
        <f t="shared" si="125"/>
        <v>0</v>
      </c>
      <c r="L818" s="508">
        <f t="shared" si="126"/>
        <v>0</v>
      </c>
      <c r="M818" s="509" t="str">
        <f t="shared" si="127"/>
        <v xml:space="preserve"> </v>
      </c>
      <c r="N818" s="355">
        <f t="shared" si="128"/>
        <v>0</v>
      </c>
      <c r="O818" s="144">
        <f t="shared" si="129"/>
        <v>0</v>
      </c>
      <c r="P818" s="144">
        <f t="shared" si="130"/>
        <v>0</v>
      </c>
      <c r="Q818" s="563">
        <f t="shared" si="131"/>
        <v>0</v>
      </c>
      <c r="R818" s="10"/>
      <c r="V818" s="49">
        <f t="shared" si="114"/>
        <v>0</v>
      </c>
    </row>
    <row r="819" spans="1:22" x14ac:dyDescent="0.2">
      <c r="A819" s="94">
        <f t="shared" si="115"/>
        <v>806</v>
      </c>
      <c r="B819" s="437">
        <f t="shared" si="124"/>
        <v>0</v>
      </c>
      <c r="C819" s="438"/>
      <c r="D819" s="181"/>
      <c r="E819" s="181"/>
      <c r="F819" s="4"/>
      <c r="G819" s="60"/>
      <c r="H819" s="83"/>
      <c r="I819" s="10"/>
      <c r="J819" s="361"/>
      <c r="K819" s="49">
        <f t="shared" si="125"/>
        <v>0</v>
      </c>
      <c r="L819" s="508">
        <f t="shared" si="126"/>
        <v>0</v>
      </c>
      <c r="M819" s="509" t="str">
        <f t="shared" si="127"/>
        <v xml:space="preserve"> </v>
      </c>
      <c r="N819" s="355">
        <f t="shared" si="128"/>
        <v>0</v>
      </c>
      <c r="O819" s="144">
        <f t="shared" si="129"/>
        <v>0</v>
      </c>
      <c r="P819" s="144">
        <f t="shared" si="130"/>
        <v>0</v>
      </c>
      <c r="Q819" s="563">
        <f t="shared" si="131"/>
        <v>0</v>
      </c>
      <c r="R819" s="10"/>
      <c r="V819" s="49">
        <f t="shared" si="114"/>
        <v>0</v>
      </c>
    </row>
    <row r="820" spans="1:22" x14ac:dyDescent="0.2">
      <c r="A820" s="94">
        <f t="shared" si="115"/>
        <v>807</v>
      </c>
      <c r="B820" s="437">
        <f t="shared" si="124"/>
        <v>0</v>
      </c>
      <c r="C820" s="438"/>
      <c r="D820" s="181"/>
      <c r="E820" s="181"/>
      <c r="F820" s="4"/>
      <c r="G820" s="60"/>
      <c r="H820" s="83"/>
      <c r="I820" s="10"/>
      <c r="J820" s="361"/>
      <c r="K820" s="49">
        <f t="shared" si="125"/>
        <v>0</v>
      </c>
      <c r="L820" s="508">
        <f t="shared" si="126"/>
        <v>0</v>
      </c>
      <c r="M820" s="509" t="str">
        <f t="shared" si="127"/>
        <v xml:space="preserve"> </v>
      </c>
      <c r="N820" s="355">
        <f t="shared" si="128"/>
        <v>0</v>
      </c>
      <c r="O820" s="144">
        <f t="shared" si="129"/>
        <v>0</v>
      </c>
      <c r="P820" s="144">
        <f t="shared" si="130"/>
        <v>0</v>
      </c>
      <c r="Q820" s="563">
        <f t="shared" si="131"/>
        <v>0</v>
      </c>
      <c r="R820" s="10"/>
      <c r="V820" s="49">
        <f t="shared" si="114"/>
        <v>0</v>
      </c>
    </row>
    <row r="821" spans="1:22" x14ac:dyDescent="0.2">
      <c r="A821" s="94">
        <f t="shared" si="115"/>
        <v>808</v>
      </c>
      <c r="B821" s="437">
        <f t="shared" si="124"/>
        <v>0</v>
      </c>
      <c r="C821" s="438"/>
      <c r="D821" s="181"/>
      <c r="E821" s="181"/>
      <c r="F821" s="4"/>
      <c r="G821" s="60"/>
      <c r="H821" s="83"/>
      <c r="I821" s="10"/>
      <c r="J821" s="361"/>
      <c r="K821" s="49">
        <f t="shared" si="125"/>
        <v>0</v>
      </c>
      <c r="L821" s="508">
        <f t="shared" si="126"/>
        <v>0</v>
      </c>
      <c r="M821" s="509" t="str">
        <f t="shared" si="127"/>
        <v xml:space="preserve"> </v>
      </c>
      <c r="N821" s="355">
        <f t="shared" si="128"/>
        <v>0</v>
      </c>
      <c r="O821" s="144">
        <f t="shared" si="129"/>
        <v>0</v>
      </c>
      <c r="P821" s="144">
        <f t="shared" si="130"/>
        <v>0</v>
      </c>
      <c r="Q821" s="563">
        <f t="shared" si="131"/>
        <v>0</v>
      </c>
      <c r="R821" s="10"/>
      <c r="V821" s="49">
        <f t="shared" si="114"/>
        <v>0</v>
      </c>
    </row>
    <row r="822" spans="1:22" x14ac:dyDescent="0.2">
      <c r="A822" s="94">
        <f t="shared" si="115"/>
        <v>809</v>
      </c>
      <c r="B822" s="437">
        <f t="shared" si="124"/>
        <v>0</v>
      </c>
      <c r="C822" s="438"/>
      <c r="D822" s="181"/>
      <c r="E822" s="181"/>
      <c r="F822" s="4"/>
      <c r="G822" s="60"/>
      <c r="H822" s="83"/>
      <c r="I822" s="10"/>
      <c r="J822" s="361"/>
      <c r="K822" s="49">
        <f t="shared" si="125"/>
        <v>0</v>
      </c>
      <c r="L822" s="508">
        <f t="shared" si="126"/>
        <v>0</v>
      </c>
      <c r="M822" s="509" t="str">
        <f t="shared" si="127"/>
        <v xml:space="preserve"> </v>
      </c>
      <c r="N822" s="355">
        <f t="shared" si="128"/>
        <v>0</v>
      </c>
      <c r="O822" s="144">
        <f t="shared" si="129"/>
        <v>0</v>
      </c>
      <c r="P822" s="144">
        <f t="shared" si="130"/>
        <v>0</v>
      </c>
      <c r="Q822" s="563">
        <f t="shared" si="131"/>
        <v>0</v>
      </c>
      <c r="R822" s="10"/>
      <c r="V822" s="49">
        <f t="shared" si="114"/>
        <v>0</v>
      </c>
    </row>
    <row r="823" spans="1:22" x14ac:dyDescent="0.2">
      <c r="A823" s="94">
        <f t="shared" si="115"/>
        <v>810</v>
      </c>
      <c r="B823" s="437">
        <f t="shared" si="124"/>
        <v>0</v>
      </c>
      <c r="C823" s="438"/>
      <c r="D823" s="181"/>
      <c r="E823" s="181"/>
      <c r="F823" s="4"/>
      <c r="G823" s="60"/>
      <c r="H823" s="83"/>
      <c r="I823" s="10"/>
      <c r="J823" s="361"/>
      <c r="K823" s="49">
        <f t="shared" si="125"/>
        <v>0</v>
      </c>
      <c r="L823" s="508">
        <f t="shared" si="126"/>
        <v>0</v>
      </c>
      <c r="M823" s="509" t="str">
        <f t="shared" si="127"/>
        <v xml:space="preserve"> </v>
      </c>
      <c r="N823" s="355">
        <f t="shared" si="128"/>
        <v>0</v>
      </c>
      <c r="O823" s="144">
        <f t="shared" si="129"/>
        <v>0</v>
      </c>
      <c r="P823" s="144">
        <f t="shared" si="130"/>
        <v>0</v>
      </c>
      <c r="Q823" s="563">
        <f t="shared" si="131"/>
        <v>0</v>
      </c>
      <c r="R823" s="10"/>
      <c r="V823" s="49">
        <f t="shared" si="114"/>
        <v>0</v>
      </c>
    </row>
    <row r="824" spans="1:22" x14ac:dyDescent="0.2">
      <c r="A824" s="94">
        <f t="shared" si="115"/>
        <v>811</v>
      </c>
      <c r="B824" s="437">
        <f t="shared" si="124"/>
        <v>0</v>
      </c>
      <c r="C824" s="438"/>
      <c r="D824" s="181"/>
      <c r="E824" s="181"/>
      <c r="F824" s="4"/>
      <c r="G824" s="60"/>
      <c r="H824" s="83"/>
      <c r="I824" s="10"/>
      <c r="J824" s="361"/>
      <c r="K824" s="49">
        <f t="shared" si="125"/>
        <v>0</v>
      </c>
      <c r="L824" s="508">
        <f t="shared" si="126"/>
        <v>0</v>
      </c>
      <c r="M824" s="509" t="str">
        <f t="shared" si="127"/>
        <v xml:space="preserve"> </v>
      </c>
      <c r="N824" s="355">
        <f t="shared" si="128"/>
        <v>0</v>
      </c>
      <c r="O824" s="144">
        <f t="shared" si="129"/>
        <v>0</v>
      </c>
      <c r="P824" s="144">
        <f t="shared" si="130"/>
        <v>0</v>
      </c>
      <c r="Q824" s="563">
        <f t="shared" si="131"/>
        <v>0</v>
      </c>
      <c r="R824" s="10"/>
      <c r="V824" s="49">
        <f t="shared" si="114"/>
        <v>0</v>
      </c>
    </row>
    <row r="825" spans="1:22" x14ac:dyDescent="0.2">
      <c r="A825" s="94">
        <f t="shared" si="115"/>
        <v>812</v>
      </c>
      <c r="B825" s="437">
        <f t="shared" si="124"/>
        <v>0</v>
      </c>
      <c r="C825" s="438"/>
      <c r="D825" s="181"/>
      <c r="E825" s="181"/>
      <c r="F825" s="4"/>
      <c r="G825" s="60"/>
      <c r="H825" s="83"/>
      <c r="I825" s="10"/>
      <c r="J825" s="361"/>
      <c r="K825" s="49">
        <f t="shared" si="125"/>
        <v>0</v>
      </c>
      <c r="L825" s="508">
        <f t="shared" si="126"/>
        <v>0</v>
      </c>
      <c r="M825" s="509" t="str">
        <f t="shared" si="127"/>
        <v xml:space="preserve"> </v>
      </c>
      <c r="N825" s="355">
        <f t="shared" si="128"/>
        <v>0</v>
      </c>
      <c r="O825" s="144">
        <f t="shared" si="129"/>
        <v>0</v>
      </c>
      <c r="P825" s="144">
        <f t="shared" si="130"/>
        <v>0</v>
      </c>
      <c r="Q825" s="563">
        <f t="shared" si="131"/>
        <v>0</v>
      </c>
      <c r="R825" s="10"/>
      <c r="V825" s="49">
        <f t="shared" si="114"/>
        <v>0</v>
      </c>
    </row>
    <row r="826" spans="1:22" x14ac:dyDescent="0.2">
      <c r="A826" s="94">
        <f t="shared" si="115"/>
        <v>813</v>
      </c>
      <c r="B826" s="437">
        <f t="shared" si="124"/>
        <v>0</v>
      </c>
      <c r="C826" s="438"/>
      <c r="D826" s="181"/>
      <c r="E826" s="181"/>
      <c r="F826" s="4"/>
      <c r="G826" s="60"/>
      <c r="H826" s="83"/>
      <c r="I826" s="10"/>
      <c r="J826" s="361"/>
      <c r="K826" s="49">
        <f t="shared" si="125"/>
        <v>0</v>
      </c>
      <c r="L826" s="508">
        <f t="shared" si="126"/>
        <v>0</v>
      </c>
      <c r="M826" s="509" t="str">
        <f t="shared" si="127"/>
        <v xml:space="preserve"> </v>
      </c>
      <c r="N826" s="355">
        <f t="shared" si="128"/>
        <v>0</v>
      </c>
      <c r="O826" s="144">
        <f t="shared" si="129"/>
        <v>0</v>
      </c>
      <c r="P826" s="144">
        <f t="shared" si="130"/>
        <v>0</v>
      </c>
      <c r="Q826" s="563">
        <f t="shared" si="131"/>
        <v>0</v>
      </c>
      <c r="R826" s="10"/>
      <c r="V826" s="49">
        <f t="shared" si="114"/>
        <v>0</v>
      </c>
    </row>
    <row r="827" spans="1:22" x14ac:dyDescent="0.2">
      <c r="A827" s="94">
        <f t="shared" si="115"/>
        <v>814</v>
      </c>
      <c r="B827" s="437">
        <f t="shared" si="124"/>
        <v>0</v>
      </c>
      <c r="C827" s="438"/>
      <c r="D827" s="181"/>
      <c r="E827" s="181"/>
      <c r="F827" s="4"/>
      <c r="G827" s="60"/>
      <c r="H827" s="83"/>
      <c r="I827" s="10"/>
      <c r="J827" s="361"/>
      <c r="K827" s="49">
        <f t="shared" si="125"/>
        <v>0</v>
      </c>
      <c r="L827" s="508">
        <f t="shared" si="126"/>
        <v>0</v>
      </c>
      <c r="M827" s="509" t="str">
        <f t="shared" si="127"/>
        <v xml:space="preserve"> </v>
      </c>
      <c r="N827" s="355">
        <f t="shared" si="128"/>
        <v>0</v>
      </c>
      <c r="O827" s="144">
        <f t="shared" si="129"/>
        <v>0</v>
      </c>
      <c r="P827" s="144">
        <f t="shared" si="130"/>
        <v>0</v>
      </c>
      <c r="Q827" s="563">
        <f t="shared" si="131"/>
        <v>0</v>
      </c>
      <c r="R827" s="10"/>
      <c r="V827" s="49">
        <f t="shared" si="114"/>
        <v>0</v>
      </c>
    </row>
    <row r="828" spans="1:22" x14ac:dyDescent="0.2">
      <c r="A828" s="94">
        <f t="shared" si="115"/>
        <v>815</v>
      </c>
      <c r="B828" s="437">
        <f t="shared" si="124"/>
        <v>0</v>
      </c>
      <c r="C828" s="438"/>
      <c r="D828" s="181"/>
      <c r="E828" s="181"/>
      <c r="F828" s="4"/>
      <c r="G828" s="60"/>
      <c r="H828" s="83"/>
      <c r="I828" s="10"/>
      <c r="J828" s="361"/>
      <c r="K828" s="49">
        <f t="shared" si="125"/>
        <v>0</v>
      </c>
      <c r="L828" s="508">
        <f t="shared" si="126"/>
        <v>0</v>
      </c>
      <c r="M828" s="509" t="str">
        <f t="shared" si="127"/>
        <v xml:space="preserve"> </v>
      </c>
      <c r="N828" s="355">
        <f t="shared" si="128"/>
        <v>0</v>
      </c>
      <c r="O828" s="144">
        <f t="shared" si="129"/>
        <v>0</v>
      </c>
      <c r="P828" s="144">
        <f t="shared" si="130"/>
        <v>0</v>
      </c>
      <c r="Q828" s="563">
        <f t="shared" si="131"/>
        <v>0</v>
      </c>
      <c r="R828" s="10"/>
      <c r="V828" s="49">
        <f t="shared" si="114"/>
        <v>0</v>
      </c>
    </row>
    <row r="829" spans="1:22" x14ac:dyDescent="0.2">
      <c r="A829" s="94">
        <f t="shared" si="115"/>
        <v>816</v>
      </c>
      <c r="B829" s="437">
        <f t="shared" si="124"/>
        <v>0</v>
      </c>
      <c r="C829" s="438"/>
      <c r="D829" s="181"/>
      <c r="E829" s="181"/>
      <c r="F829" s="4"/>
      <c r="G829" s="60"/>
      <c r="H829" s="83"/>
      <c r="I829" s="10"/>
      <c r="J829" s="361"/>
      <c r="K829" s="49">
        <f t="shared" si="125"/>
        <v>0</v>
      </c>
      <c r="L829" s="508">
        <f t="shared" si="126"/>
        <v>0</v>
      </c>
      <c r="M829" s="509" t="str">
        <f t="shared" si="127"/>
        <v xml:space="preserve"> </v>
      </c>
      <c r="N829" s="355">
        <f t="shared" si="128"/>
        <v>0</v>
      </c>
      <c r="O829" s="144">
        <f t="shared" si="129"/>
        <v>0</v>
      </c>
      <c r="P829" s="144">
        <f t="shared" si="130"/>
        <v>0</v>
      </c>
      <c r="Q829" s="563">
        <f t="shared" si="131"/>
        <v>0</v>
      </c>
      <c r="R829" s="10"/>
      <c r="V829" s="49">
        <f t="shared" si="114"/>
        <v>0</v>
      </c>
    </row>
    <row r="830" spans="1:22" x14ac:dyDescent="0.2">
      <c r="A830" s="94">
        <f t="shared" si="115"/>
        <v>817</v>
      </c>
      <c r="B830" s="437">
        <f t="shared" si="124"/>
        <v>0</v>
      </c>
      <c r="C830" s="438"/>
      <c r="D830" s="181"/>
      <c r="E830" s="181"/>
      <c r="F830" s="4"/>
      <c r="G830" s="60"/>
      <c r="H830" s="83"/>
      <c r="I830" s="10"/>
      <c r="J830" s="361"/>
      <c r="K830" s="49">
        <f t="shared" si="125"/>
        <v>0</v>
      </c>
      <c r="L830" s="508">
        <f t="shared" si="126"/>
        <v>0</v>
      </c>
      <c r="M830" s="509" t="str">
        <f t="shared" si="127"/>
        <v xml:space="preserve"> </v>
      </c>
      <c r="N830" s="355">
        <f t="shared" si="128"/>
        <v>0</v>
      </c>
      <c r="O830" s="144">
        <f t="shared" si="129"/>
        <v>0</v>
      </c>
      <c r="P830" s="144">
        <f t="shared" si="130"/>
        <v>0</v>
      </c>
      <c r="Q830" s="563">
        <f t="shared" si="131"/>
        <v>0</v>
      </c>
      <c r="R830" s="10"/>
      <c r="V830" s="49">
        <f t="shared" si="114"/>
        <v>0</v>
      </c>
    </row>
    <row r="831" spans="1:22" x14ac:dyDescent="0.2">
      <c r="A831" s="94">
        <f t="shared" si="115"/>
        <v>818</v>
      </c>
      <c r="B831" s="437">
        <f t="shared" si="124"/>
        <v>0</v>
      </c>
      <c r="C831" s="438"/>
      <c r="D831" s="181"/>
      <c r="E831" s="181"/>
      <c r="F831" s="4"/>
      <c r="G831" s="60"/>
      <c r="H831" s="83"/>
      <c r="I831" s="10"/>
      <c r="J831" s="361"/>
      <c r="K831" s="49">
        <f t="shared" si="125"/>
        <v>0</v>
      </c>
      <c r="L831" s="508">
        <f t="shared" si="126"/>
        <v>0</v>
      </c>
      <c r="M831" s="509" t="str">
        <f t="shared" si="127"/>
        <v xml:space="preserve"> </v>
      </c>
      <c r="N831" s="355">
        <f t="shared" si="128"/>
        <v>0</v>
      </c>
      <c r="O831" s="144">
        <f t="shared" si="129"/>
        <v>0</v>
      </c>
      <c r="P831" s="144">
        <f t="shared" si="130"/>
        <v>0</v>
      </c>
      <c r="Q831" s="563">
        <f t="shared" si="131"/>
        <v>0</v>
      </c>
      <c r="R831" s="10"/>
      <c r="V831" s="49">
        <f t="shared" si="114"/>
        <v>0</v>
      </c>
    </row>
    <row r="832" spans="1:22" x14ac:dyDescent="0.2">
      <c r="A832" s="94">
        <f t="shared" si="115"/>
        <v>819</v>
      </c>
      <c r="B832" s="437">
        <f t="shared" si="124"/>
        <v>0</v>
      </c>
      <c r="C832" s="438"/>
      <c r="D832" s="181"/>
      <c r="E832" s="181"/>
      <c r="F832" s="4"/>
      <c r="G832" s="60"/>
      <c r="H832" s="83"/>
      <c r="I832" s="10"/>
      <c r="J832" s="361"/>
      <c r="K832" s="49">
        <f t="shared" si="125"/>
        <v>0</v>
      </c>
      <c r="L832" s="508">
        <f t="shared" si="126"/>
        <v>0</v>
      </c>
      <c r="M832" s="509" t="str">
        <f t="shared" si="127"/>
        <v xml:space="preserve"> </v>
      </c>
      <c r="N832" s="355">
        <f t="shared" si="128"/>
        <v>0</v>
      </c>
      <c r="O832" s="144">
        <f t="shared" si="129"/>
        <v>0</v>
      </c>
      <c r="P832" s="144">
        <f t="shared" si="130"/>
        <v>0</v>
      </c>
      <c r="Q832" s="563">
        <f t="shared" si="131"/>
        <v>0</v>
      </c>
      <c r="R832" s="10"/>
      <c r="V832" s="49">
        <f t="shared" si="114"/>
        <v>0</v>
      </c>
    </row>
    <row r="833" spans="1:22" x14ac:dyDescent="0.2">
      <c r="A833" s="94">
        <f t="shared" si="115"/>
        <v>820</v>
      </c>
      <c r="B833" s="437">
        <f t="shared" si="124"/>
        <v>0</v>
      </c>
      <c r="C833" s="438"/>
      <c r="D833" s="181"/>
      <c r="E833" s="181"/>
      <c r="F833" s="4"/>
      <c r="G833" s="60"/>
      <c r="H833" s="83"/>
      <c r="I833" s="10"/>
      <c r="J833" s="361"/>
      <c r="K833" s="49">
        <f t="shared" si="125"/>
        <v>0</v>
      </c>
      <c r="L833" s="508">
        <f t="shared" si="126"/>
        <v>0</v>
      </c>
      <c r="M833" s="509" t="str">
        <f t="shared" si="127"/>
        <v xml:space="preserve"> </v>
      </c>
      <c r="N833" s="355">
        <f t="shared" si="128"/>
        <v>0</v>
      </c>
      <c r="O833" s="144">
        <f t="shared" si="129"/>
        <v>0</v>
      </c>
      <c r="P833" s="144">
        <f t="shared" si="130"/>
        <v>0</v>
      </c>
      <c r="Q833" s="563">
        <f t="shared" si="131"/>
        <v>0</v>
      </c>
      <c r="R833" s="10"/>
      <c r="V833" s="49">
        <f t="shared" si="114"/>
        <v>0</v>
      </c>
    </row>
    <row r="834" spans="1:22" x14ac:dyDescent="0.2">
      <c r="A834" s="94">
        <f t="shared" si="115"/>
        <v>821</v>
      </c>
      <c r="B834" s="437">
        <f t="shared" si="124"/>
        <v>0</v>
      </c>
      <c r="C834" s="438"/>
      <c r="D834" s="181"/>
      <c r="E834" s="181"/>
      <c r="F834" s="4"/>
      <c r="G834" s="60"/>
      <c r="H834" s="83"/>
      <c r="I834" s="10"/>
      <c r="J834" s="361"/>
      <c r="K834" s="49">
        <f t="shared" si="125"/>
        <v>0</v>
      </c>
      <c r="L834" s="508">
        <f t="shared" si="126"/>
        <v>0</v>
      </c>
      <c r="M834" s="509" t="str">
        <f t="shared" si="127"/>
        <v xml:space="preserve"> </v>
      </c>
      <c r="N834" s="355">
        <f t="shared" si="128"/>
        <v>0</v>
      </c>
      <c r="O834" s="144">
        <f t="shared" si="129"/>
        <v>0</v>
      </c>
      <c r="P834" s="144">
        <f t="shared" si="130"/>
        <v>0</v>
      </c>
      <c r="Q834" s="563">
        <f t="shared" si="131"/>
        <v>0</v>
      </c>
      <c r="R834" s="10"/>
      <c r="V834" s="49">
        <f t="shared" si="114"/>
        <v>0</v>
      </c>
    </row>
    <row r="835" spans="1:22" x14ac:dyDescent="0.2">
      <c r="A835" s="94">
        <f t="shared" si="115"/>
        <v>822</v>
      </c>
      <c r="B835" s="437">
        <f t="shared" si="124"/>
        <v>0</v>
      </c>
      <c r="C835" s="438"/>
      <c r="D835" s="181"/>
      <c r="E835" s="181"/>
      <c r="F835" s="4"/>
      <c r="G835" s="60"/>
      <c r="H835" s="83"/>
      <c r="I835" s="10"/>
      <c r="J835" s="361"/>
      <c r="K835" s="49">
        <f t="shared" si="125"/>
        <v>0</v>
      </c>
      <c r="L835" s="508">
        <f t="shared" si="126"/>
        <v>0</v>
      </c>
      <c r="M835" s="509" t="str">
        <f t="shared" si="127"/>
        <v xml:space="preserve"> </v>
      </c>
      <c r="N835" s="355">
        <f t="shared" si="128"/>
        <v>0</v>
      </c>
      <c r="O835" s="144">
        <f t="shared" si="129"/>
        <v>0</v>
      </c>
      <c r="P835" s="144">
        <f t="shared" si="130"/>
        <v>0</v>
      </c>
      <c r="Q835" s="563">
        <f t="shared" si="131"/>
        <v>0</v>
      </c>
      <c r="R835" s="10"/>
      <c r="V835" s="49">
        <f t="shared" si="114"/>
        <v>0</v>
      </c>
    </row>
    <row r="836" spans="1:22" x14ac:dyDescent="0.2">
      <c r="A836" s="94">
        <f t="shared" si="115"/>
        <v>823</v>
      </c>
      <c r="B836" s="437">
        <f t="shared" si="124"/>
        <v>0</v>
      </c>
      <c r="C836" s="438"/>
      <c r="D836" s="181"/>
      <c r="E836" s="181"/>
      <c r="F836" s="4"/>
      <c r="G836" s="60"/>
      <c r="H836" s="83"/>
      <c r="I836" s="10"/>
      <c r="J836" s="361"/>
      <c r="K836" s="49">
        <f t="shared" si="125"/>
        <v>0</v>
      </c>
      <c r="L836" s="508">
        <f t="shared" si="126"/>
        <v>0</v>
      </c>
      <c r="M836" s="509" t="str">
        <f t="shared" si="127"/>
        <v xml:space="preserve"> </v>
      </c>
      <c r="N836" s="355">
        <f t="shared" si="128"/>
        <v>0</v>
      </c>
      <c r="O836" s="144">
        <f t="shared" si="129"/>
        <v>0</v>
      </c>
      <c r="P836" s="144">
        <f t="shared" si="130"/>
        <v>0</v>
      </c>
      <c r="Q836" s="563">
        <f t="shared" si="131"/>
        <v>0</v>
      </c>
      <c r="R836" s="10"/>
      <c r="V836" s="49">
        <f t="shared" si="114"/>
        <v>0</v>
      </c>
    </row>
    <row r="837" spans="1:22" x14ac:dyDescent="0.2">
      <c r="A837" s="94">
        <f t="shared" si="115"/>
        <v>824</v>
      </c>
      <c r="B837" s="437">
        <f t="shared" si="124"/>
        <v>0</v>
      </c>
      <c r="C837" s="438"/>
      <c r="D837" s="181"/>
      <c r="E837" s="181"/>
      <c r="F837" s="4"/>
      <c r="G837" s="60"/>
      <c r="H837" s="83"/>
      <c r="I837" s="10"/>
      <c r="J837" s="361"/>
      <c r="K837" s="49">
        <f t="shared" si="125"/>
        <v>0</v>
      </c>
      <c r="L837" s="508">
        <f t="shared" si="126"/>
        <v>0</v>
      </c>
      <c r="M837" s="509" t="str">
        <f t="shared" si="127"/>
        <v xml:space="preserve"> </v>
      </c>
      <c r="N837" s="355">
        <f t="shared" si="128"/>
        <v>0</v>
      </c>
      <c r="O837" s="144">
        <f t="shared" si="129"/>
        <v>0</v>
      </c>
      <c r="P837" s="144">
        <f t="shared" si="130"/>
        <v>0</v>
      </c>
      <c r="Q837" s="563">
        <f t="shared" si="131"/>
        <v>0</v>
      </c>
      <c r="R837" s="10"/>
      <c r="V837" s="49">
        <f t="shared" si="114"/>
        <v>0</v>
      </c>
    </row>
    <row r="838" spans="1:22" x14ac:dyDescent="0.2">
      <c r="A838" s="94">
        <f t="shared" si="115"/>
        <v>825</v>
      </c>
      <c r="B838" s="437">
        <f t="shared" si="124"/>
        <v>0</v>
      </c>
      <c r="C838" s="438"/>
      <c r="D838" s="181"/>
      <c r="E838" s="181"/>
      <c r="F838" s="4"/>
      <c r="G838" s="60"/>
      <c r="H838" s="83"/>
      <c r="I838" s="10"/>
      <c r="J838" s="361"/>
      <c r="K838" s="49">
        <f t="shared" si="125"/>
        <v>0</v>
      </c>
      <c r="L838" s="508">
        <f t="shared" si="126"/>
        <v>0</v>
      </c>
      <c r="M838" s="509" t="str">
        <f t="shared" si="127"/>
        <v xml:space="preserve"> </v>
      </c>
      <c r="N838" s="355">
        <f t="shared" si="128"/>
        <v>0</v>
      </c>
      <c r="O838" s="144">
        <f t="shared" si="129"/>
        <v>0</v>
      </c>
      <c r="P838" s="144">
        <f t="shared" si="130"/>
        <v>0</v>
      </c>
      <c r="Q838" s="563">
        <f t="shared" si="131"/>
        <v>0</v>
      </c>
      <c r="R838" s="10"/>
      <c r="V838" s="49">
        <f t="shared" si="114"/>
        <v>0</v>
      </c>
    </row>
    <row r="839" spans="1:22" x14ac:dyDescent="0.2">
      <c r="A839" s="94">
        <f t="shared" si="115"/>
        <v>826</v>
      </c>
      <c r="B839" s="437">
        <f t="shared" si="124"/>
        <v>0</v>
      </c>
      <c r="C839" s="438"/>
      <c r="D839" s="181"/>
      <c r="E839" s="181"/>
      <c r="F839" s="4"/>
      <c r="G839" s="60"/>
      <c r="H839" s="83"/>
      <c r="I839" s="10"/>
      <c r="J839" s="361"/>
      <c r="K839" s="49">
        <f t="shared" si="125"/>
        <v>0</v>
      </c>
      <c r="L839" s="508">
        <f t="shared" si="126"/>
        <v>0</v>
      </c>
      <c r="M839" s="509" t="str">
        <f t="shared" si="127"/>
        <v xml:space="preserve"> </v>
      </c>
      <c r="N839" s="355">
        <f t="shared" si="128"/>
        <v>0</v>
      </c>
      <c r="O839" s="144">
        <f t="shared" si="129"/>
        <v>0</v>
      </c>
      <c r="P839" s="144">
        <f t="shared" si="130"/>
        <v>0</v>
      </c>
      <c r="Q839" s="563">
        <f t="shared" si="131"/>
        <v>0</v>
      </c>
      <c r="R839" s="10"/>
      <c r="V839" s="49">
        <f t="shared" si="114"/>
        <v>0</v>
      </c>
    </row>
    <row r="840" spans="1:22" x14ac:dyDescent="0.2">
      <c r="A840" s="94">
        <f t="shared" si="115"/>
        <v>827</v>
      </c>
      <c r="B840" s="437">
        <f t="shared" si="124"/>
        <v>0</v>
      </c>
      <c r="C840" s="438"/>
      <c r="D840" s="181"/>
      <c r="E840" s="181"/>
      <c r="F840" s="4"/>
      <c r="G840" s="60"/>
      <c r="H840" s="83"/>
      <c r="I840" s="10"/>
      <c r="J840" s="361"/>
      <c r="K840" s="49">
        <f t="shared" si="125"/>
        <v>0</v>
      </c>
      <c r="L840" s="508">
        <f t="shared" si="126"/>
        <v>0</v>
      </c>
      <c r="M840" s="509" t="str">
        <f t="shared" si="127"/>
        <v xml:space="preserve"> </v>
      </c>
      <c r="N840" s="355">
        <f t="shared" si="128"/>
        <v>0</v>
      </c>
      <c r="O840" s="144">
        <f t="shared" si="129"/>
        <v>0</v>
      </c>
      <c r="P840" s="144">
        <f t="shared" si="130"/>
        <v>0</v>
      </c>
      <c r="Q840" s="563">
        <f t="shared" si="131"/>
        <v>0</v>
      </c>
      <c r="R840" s="10"/>
      <c r="V840" s="49">
        <f t="shared" si="114"/>
        <v>0</v>
      </c>
    </row>
    <row r="841" spans="1:22" x14ac:dyDescent="0.2">
      <c r="A841" s="94">
        <f t="shared" si="115"/>
        <v>828</v>
      </c>
      <c r="B841" s="437">
        <f t="shared" ref="B841:B904" si="132">IF(ISBLANK(E841),0,VLOOKUP(TRIM(E841),AllVarieties,4,FALSE))</f>
        <v>0</v>
      </c>
      <c r="C841" s="438"/>
      <c r="D841" s="181"/>
      <c r="E841" s="181"/>
      <c r="F841" s="4"/>
      <c r="G841" s="60"/>
      <c r="H841" s="83"/>
      <c r="I841" s="10"/>
      <c r="J841" s="361"/>
      <c r="K841" s="49">
        <f t="shared" ref="K841:K904" si="133">IF(ISNA(+B841),1,0)</f>
        <v>0</v>
      </c>
      <c r="L841" s="508">
        <f t="shared" ref="L841:L904" si="134">IF(ISERR(+B841),1,0)</f>
        <v>0</v>
      </c>
      <c r="M841" s="509" t="str">
        <f t="shared" ref="M841:M904" si="135">IF(+J841=0," ", IF(+J841=1," ","ERROR"))</f>
        <v xml:space="preserve"> </v>
      </c>
      <c r="N841" s="355">
        <f t="shared" ref="N841:N904" si="136">IF(+J841=1,IF(G841&gt;0, +G841, 0),0)</f>
        <v>0</v>
      </c>
      <c r="O841" s="144">
        <f t="shared" ref="O841:O904" si="137">IF(VALUE(F841)&lt;1,0,IF(VALUE(F841)&gt;17,0,VLOOKUP(VALUE(B841),T10Value,VALUE(F841)+1,FALSE)))</f>
        <v>0</v>
      </c>
      <c r="P841" s="144">
        <f t="shared" ref="P841:P904" si="138">ROUND(+N841,1)*O841</f>
        <v>0</v>
      </c>
      <c r="Q841" s="563">
        <f t="shared" ref="Q841:Q904" si="139">+P841*PDArate</f>
        <v>0</v>
      </c>
      <c r="R841" s="10"/>
      <c r="V841" s="49">
        <f t="shared" si="114"/>
        <v>0</v>
      </c>
    </row>
    <row r="842" spans="1:22" x14ac:dyDescent="0.2">
      <c r="A842" s="94">
        <f t="shared" si="115"/>
        <v>829</v>
      </c>
      <c r="B842" s="437">
        <f t="shared" si="132"/>
        <v>0</v>
      </c>
      <c r="C842" s="438"/>
      <c r="D842" s="181"/>
      <c r="E842" s="181"/>
      <c r="F842" s="4"/>
      <c r="G842" s="60"/>
      <c r="H842" s="83"/>
      <c r="I842" s="10"/>
      <c r="J842" s="361"/>
      <c r="K842" s="49">
        <f t="shared" si="133"/>
        <v>0</v>
      </c>
      <c r="L842" s="508">
        <f t="shared" si="134"/>
        <v>0</v>
      </c>
      <c r="M842" s="509" t="str">
        <f t="shared" si="135"/>
        <v xml:space="preserve"> </v>
      </c>
      <c r="N842" s="355">
        <f t="shared" si="136"/>
        <v>0</v>
      </c>
      <c r="O842" s="144">
        <f t="shared" si="137"/>
        <v>0</v>
      </c>
      <c r="P842" s="144">
        <f t="shared" si="138"/>
        <v>0</v>
      </c>
      <c r="Q842" s="563">
        <f t="shared" si="139"/>
        <v>0</v>
      </c>
      <c r="R842" s="10"/>
      <c r="V842" s="49">
        <f t="shared" si="114"/>
        <v>0</v>
      </c>
    </row>
    <row r="843" spans="1:22" x14ac:dyDescent="0.2">
      <c r="A843" s="94">
        <f t="shared" si="115"/>
        <v>830</v>
      </c>
      <c r="B843" s="437">
        <f t="shared" si="132"/>
        <v>0</v>
      </c>
      <c r="C843" s="438"/>
      <c r="D843" s="181"/>
      <c r="E843" s="181"/>
      <c r="F843" s="4"/>
      <c r="G843" s="60"/>
      <c r="H843" s="83"/>
      <c r="I843" s="10"/>
      <c r="J843" s="361"/>
      <c r="K843" s="49">
        <f t="shared" si="133"/>
        <v>0</v>
      </c>
      <c r="L843" s="508">
        <f t="shared" si="134"/>
        <v>0</v>
      </c>
      <c r="M843" s="509" t="str">
        <f t="shared" si="135"/>
        <v xml:space="preserve"> </v>
      </c>
      <c r="N843" s="355">
        <f t="shared" si="136"/>
        <v>0</v>
      </c>
      <c r="O843" s="144">
        <f t="shared" si="137"/>
        <v>0</v>
      </c>
      <c r="P843" s="144">
        <f t="shared" si="138"/>
        <v>0</v>
      </c>
      <c r="Q843" s="563">
        <f t="shared" si="139"/>
        <v>0</v>
      </c>
      <c r="R843" s="10"/>
      <c r="V843" s="49">
        <f t="shared" si="114"/>
        <v>0</v>
      </c>
    </row>
    <row r="844" spans="1:22" x14ac:dyDescent="0.2">
      <c r="A844" s="94">
        <f t="shared" si="115"/>
        <v>831</v>
      </c>
      <c r="B844" s="437">
        <f t="shared" si="132"/>
        <v>0</v>
      </c>
      <c r="C844" s="438"/>
      <c r="D844" s="181"/>
      <c r="E844" s="181"/>
      <c r="F844" s="4"/>
      <c r="G844" s="60"/>
      <c r="H844" s="83"/>
      <c r="I844" s="10"/>
      <c r="J844" s="361"/>
      <c r="K844" s="49">
        <f t="shared" si="133"/>
        <v>0</v>
      </c>
      <c r="L844" s="508">
        <f t="shared" si="134"/>
        <v>0</v>
      </c>
      <c r="M844" s="509" t="str">
        <f t="shared" si="135"/>
        <v xml:space="preserve"> </v>
      </c>
      <c r="N844" s="355">
        <f t="shared" si="136"/>
        <v>0</v>
      </c>
      <c r="O844" s="144">
        <f t="shared" si="137"/>
        <v>0</v>
      </c>
      <c r="P844" s="144">
        <f t="shared" si="138"/>
        <v>0</v>
      </c>
      <c r="Q844" s="563">
        <f t="shared" si="139"/>
        <v>0</v>
      </c>
      <c r="R844" s="10"/>
      <c r="V844" s="49">
        <f t="shared" si="114"/>
        <v>0</v>
      </c>
    </row>
    <row r="845" spans="1:22" x14ac:dyDescent="0.2">
      <c r="A845" s="94">
        <f t="shared" si="115"/>
        <v>832</v>
      </c>
      <c r="B845" s="437">
        <f t="shared" si="132"/>
        <v>0</v>
      </c>
      <c r="C845" s="438"/>
      <c r="D845" s="181"/>
      <c r="E845" s="181"/>
      <c r="F845" s="4"/>
      <c r="G845" s="60"/>
      <c r="H845" s="83"/>
      <c r="I845" s="10"/>
      <c r="J845" s="361"/>
      <c r="K845" s="49">
        <f t="shared" si="133"/>
        <v>0</v>
      </c>
      <c r="L845" s="508">
        <f t="shared" si="134"/>
        <v>0</v>
      </c>
      <c r="M845" s="509" t="str">
        <f t="shared" si="135"/>
        <v xml:space="preserve"> </v>
      </c>
      <c r="N845" s="355">
        <f t="shared" si="136"/>
        <v>0</v>
      </c>
      <c r="O845" s="144">
        <f t="shared" si="137"/>
        <v>0</v>
      </c>
      <c r="P845" s="144">
        <f t="shared" si="138"/>
        <v>0</v>
      </c>
      <c r="Q845" s="563">
        <f t="shared" si="139"/>
        <v>0</v>
      </c>
      <c r="R845" s="10"/>
      <c r="V845" s="49">
        <f t="shared" si="114"/>
        <v>0</v>
      </c>
    </row>
    <row r="846" spans="1:22" x14ac:dyDescent="0.2">
      <c r="A846" s="94">
        <f t="shared" si="115"/>
        <v>833</v>
      </c>
      <c r="B846" s="437">
        <f t="shared" si="132"/>
        <v>0</v>
      </c>
      <c r="C846" s="438"/>
      <c r="D846" s="181"/>
      <c r="E846" s="181"/>
      <c r="F846" s="4"/>
      <c r="G846" s="60"/>
      <c r="H846" s="83"/>
      <c r="I846" s="10"/>
      <c r="J846" s="361"/>
      <c r="K846" s="49">
        <f t="shared" si="133"/>
        <v>0</v>
      </c>
      <c r="L846" s="508">
        <f t="shared" si="134"/>
        <v>0</v>
      </c>
      <c r="M846" s="509" t="str">
        <f t="shared" si="135"/>
        <v xml:space="preserve"> </v>
      </c>
      <c r="N846" s="355">
        <f t="shared" si="136"/>
        <v>0</v>
      </c>
      <c r="O846" s="144">
        <f t="shared" si="137"/>
        <v>0</v>
      </c>
      <c r="P846" s="144">
        <f t="shared" si="138"/>
        <v>0</v>
      </c>
      <c r="Q846" s="563">
        <f t="shared" si="139"/>
        <v>0</v>
      </c>
      <c r="R846" s="10"/>
      <c r="V846" s="49">
        <f t="shared" si="114"/>
        <v>0</v>
      </c>
    </row>
    <row r="847" spans="1:22" x14ac:dyDescent="0.2">
      <c r="A847" s="94">
        <f t="shared" si="115"/>
        <v>834</v>
      </c>
      <c r="B847" s="437">
        <f t="shared" si="132"/>
        <v>0</v>
      </c>
      <c r="C847" s="438"/>
      <c r="D847" s="181"/>
      <c r="E847" s="181"/>
      <c r="F847" s="4"/>
      <c r="G847" s="60"/>
      <c r="H847" s="83"/>
      <c r="I847" s="10"/>
      <c r="J847" s="361"/>
      <c r="K847" s="49">
        <f t="shared" si="133"/>
        <v>0</v>
      </c>
      <c r="L847" s="508">
        <f t="shared" si="134"/>
        <v>0</v>
      </c>
      <c r="M847" s="509" t="str">
        <f t="shared" si="135"/>
        <v xml:space="preserve"> </v>
      </c>
      <c r="N847" s="355">
        <f t="shared" si="136"/>
        <v>0</v>
      </c>
      <c r="O847" s="144">
        <f t="shared" si="137"/>
        <v>0</v>
      </c>
      <c r="P847" s="144">
        <f t="shared" si="138"/>
        <v>0</v>
      </c>
      <c r="Q847" s="563">
        <f t="shared" si="139"/>
        <v>0</v>
      </c>
      <c r="R847" s="10"/>
      <c r="V847" s="49">
        <f t="shared" si="114"/>
        <v>0</v>
      </c>
    </row>
    <row r="848" spans="1:22" x14ac:dyDescent="0.2">
      <c r="A848" s="94">
        <f t="shared" si="115"/>
        <v>835</v>
      </c>
      <c r="B848" s="437">
        <f t="shared" si="132"/>
        <v>0</v>
      </c>
      <c r="C848" s="438"/>
      <c r="D848" s="181"/>
      <c r="E848" s="181"/>
      <c r="F848" s="4"/>
      <c r="G848" s="60"/>
      <c r="H848" s="83"/>
      <c r="I848" s="10"/>
      <c r="J848" s="361"/>
      <c r="K848" s="49">
        <f t="shared" si="133"/>
        <v>0</v>
      </c>
      <c r="L848" s="508">
        <f t="shared" si="134"/>
        <v>0</v>
      </c>
      <c r="M848" s="509" t="str">
        <f t="shared" si="135"/>
        <v xml:space="preserve"> </v>
      </c>
      <c r="N848" s="355">
        <f t="shared" si="136"/>
        <v>0</v>
      </c>
      <c r="O848" s="144">
        <f t="shared" si="137"/>
        <v>0</v>
      </c>
      <c r="P848" s="144">
        <f t="shared" si="138"/>
        <v>0</v>
      </c>
      <c r="Q848" s="563">
        <f t="shared" si="139"/>
        <v>0</v>
      </c>
      <c r="R848" s="10"/>
      <c r="V848" s="49">
        <f t="shared" si="114"/>
        <v>0</v>
      </c>
    </row>
    <row r="849" spans="1:22" x14ac:dyDescent="0.2">
      <c r="A849" s="94">
        <f t="shared" si="115"/>
        <v>836</v>
      </c>
      <c r="B849" s="437">
        <f t="shared" si="132"/>
        <v>0</v>
      </c>
      <c r="C849" s="438"/>
      <c r="D849" s="181"/>
      <c r="E849" s="181"/>
      <c r="F849" s="4"/>
      <c r="G849" s="60"/>
      <c r="H849" s="83"/>
      <c r="I849" s="10"/>
      <c r="J849" s="361"/>
      <c r="K849" s="49">
        <f t="shared" si="133"/>
        <v>0</v>
      </c>
      <c r="L849" s="508">
        <f t="shared" si="134"/>
        <v>0</v>
      </c>
      <c r="M849" s="509" t="str">
        <f t="shared" si="135"/>
        <v xml:space="preserve"> </v>
      </c>
      <c r="N849" s="355">
        <f t="shared" si="136"/>
        <v>0</v>
      </c>
      <c r="O849" s="144">
        <f t="shared" si="137"/>
        <v>0</v>
      </c>
      <c r="P849" s="144">
        <f t="shared" si="138"/>
        <v>0</v>
      </c>
      <c r="Q849" s="563">
        <f t="shared" si="139"/>
        <v>0</v>
      </c>
      <c r="R849" s="10"/>
      <c r="V849" s="49">
        <f t="shared" si="114"/>
        <v>0</v>
      </c>
    </row>
    <row r="850" spans="1:22" x14ac:dyDescent="0.2">
      <c r="A850" s="94">
        <f t="shared" si="115"/>
        <v>837</v>
      </c>
      <c r="B850" s="437">
        <f t="shared" si="132"/>
        <v>0</v>
      </c>
      <c r="C850" s="438"/>
      <c r="D850" s="181"/>
      <c r="E850" s="181"/>
      <c r="F850" s="4"/>
      <c r="G850" s="60"/>
      <c r="H850" s="83"/>
      <c r="I850" s="10"/>
      <c r="J850" s="361"/>
      <c r="K850" s="49">
        <f t="shared" si="133"/>
        <v>0</v>
      </c>
      <c r="L850" s="508">
        <f t="shared" si="134"/>
        <v>0</v>
      </c>
      <c r="M850" s="509" t="str">
        <f t="shared" si="135"/>
        <v xml:space="preserve"> </v>
      </c>
      <c r="N850" s="355">
        <f t="shared" si="136"/>
        <v>0</v>
      </c>
      <c r="O850" s="144">
        <f t="shared" si="137"/>
        <v>0</v>
      </c>
      <c r="P850" s="144">
        <f t="shared" si="138"/>
        <v>0</v>
      </c>
      <c r="Q850" s="563">
        <f t="shared" si="139"/>
        <v>0</v>
      </c>
      <c r="R850" s="10"/>
      <c r="V850" s="49">
        <f t="shared" si="114"/>
        <v>0</v>
      </c>
    </row>
    <row r="851" spans="1:22" x14ac:dyDescent="0.2">
      <c r="A851" s="94">
        <f t="shared" si="115"/>
        <v>838</v>
      </c>
      <c r="B851" s="437">
        <f t="shared" si="132"/>
        <v>0</v>
      </c>
      <c r="C851" s="438"/>
      <c r="D851" s="181"/>
      <c r="E851" s="181"/>
      <c r="F851" s="4"/>
      <c r="G851" s="60"/>
      <c r="H851" s="83"/>
      <c r="I851" s="10"/>
      <c r="J851" s="361"/>
      <c r="K851" s="49">
        <f t="shared" si="133"/>
        <v>0</v>
      </c>
      <c r="L851" s="508">
        <f t="shared" si="134"/>
        <v>0</v>
      </c>
      <c r="M851" s="509" t="str">
        <f t="shared" si="135"/>
        <v xml:space="preserve"> </v>
      </c>
      <c r="N851" s="355">
        <f t="shared" si="136"/>
        <v>0</v>
      </c>
      <c r="O851" s="144">
        <f t="shared" si="137"/>
        <v>0</v>
      </c>
      <c r="P851" s="144">
        <f t="shared" si="138"/>
        <v>0</v>
      </c>
      <c r="Q851" s="563">
        <f t="shared" si="139"/>
        <v>0</v>
      </c>
      <c r="R851" s="10"/>
      <c r="V851" s="49">
        <f t="shared" si="114"/>
        <v>0</v>
      </c>
    </row>
    <row r="852" spans="1:22" x14ac:dyDescent="0.2">
      <c r="A852" s="94">
        <f t="shared" si="115"/>
        <v>839</v>
      </c>
      <c r="B852" s="437">
        <f t="shared" si="132"/>
        <v>0</v>
      </c>
      <c r="C852" s="438"/>
      <c r="D852" s="181"/>
      <c r="E852" s="181"/>
      <c r="F852" s="4"/>
      <c r="G852" s="60"/>
      <c r="H852" s="83"/>
      <c r="I852" s="10"/>
      <c r="J852" s="361"/>
      <c r="K852" s="49">
        <f t="shared" si="133"/>
        <v>0</v>
      </c>
      <c r="L852" s="508">
        <f t="shared" si="134"/>
        <v>0</v>
      </c>
      <c r="M852" s="509" t="str">
        <f t="shared" si="135"/>
        <v xml:space="preserve"> </v>
      </c>
      <c r="N852" s="355">
        <f t="shared" si="136"/>
        <v>0</v>
      </c>
      <c r="O852" s="144">
        <f t="shared" si="137"/>
        <v>0</v>
      </c>
      <c r="P852" s="144">
        <f t="shared" si="138"/>
        <v>0</v>
      </c>
      <c r="Q852" s="563">
        <f t="shared" si="139"/>
        <v>0</v>
      </c>
      <c r="R852" s="10"/>
      <c r="V852" s="49">
        <f t="shared" si="114"/>
        <v>0</v>
      </c>
    </row>
    <row r="853" spans="1:22" x14ac:dyDescent="0.2">
      <c r="A853" s="94">
        <f t="shared" si="115"/>
        <v>840</v>
      </c>
      <c r="B853" s="437">
        <f t="shared" si="132"/>
        <v>0</v>
      </c>
      <c r="C853" s="438"/>
      <c r="D853" s="181"/>
      <c r="E853" s="181"/>
      <c r="F853" s="4"/>
      <c r="G853" s="60"/>
      <c r="H853" s="83"/>
      <c r="I853" s="10"/>
      <c r="J853" s="361"/>
      <c r="K853" s="49">
        <f t="shared" si="133"/>
        <v>0</v>
      </c>
      <c r="L853" s="508">
        <f t="shared" si="134"/>
        <v>0</v>
      </c>
      <c r="M853" s="509" t="str">
        <f t="shared" si="135"/>
        <v xml:space="preserve"> </v>
      </c>
      <c r="N853" s="355">
        <f t="shared" si="136"/>
        <v>0</v>
      </c>
      <c r="O853" s="144">
        <f t="shared" si="137"/>
        <v>0</v>
      </c>
      <c r="P853" s="144">
        <f t="shared" si="138"/>
        <v>0</v>
      </c>
      <c r="Q853" s="563">
        <f t="shared" si="139"/>
        <v>0</v>
      </c>
      <c r="R853" s="10"/>
      <c r="V853" s="49">
        <f t="shared" si="114"/>
        <v>0</v>
      </c>
    </row>
    <row r="854" spans="1:22" x14ac:dyDescent="0.2">
      <c r="A854" s="94">
        <f t="shared" si="115"/>
        <v>841</v>
      </c>
      <c r="B854" s="437">
        <f t="shared" si="132"/>
        <v>0</v>
      </c>
      <c r="C854" s="438"/>
      <c r="D854" s="181"/>
      <c r="E854" s="181"/>
      <c r="F854" s="4"/>
      <c r="G854" s="60"/>
      <c r="H854" s="83"/>
      <c r="I854" s="10"/>
      <c r="J854" s="361"/>
      <c r="K854" s="49">
        <f t="shared" si="133"/>
        <v>0</v>
      </c>
      <c r="L854" s="508">
        <f t="shared" si="134"/>
        <v>0</v>
      </c>
      <c r="M854" s="509" t="str">
        <f t="shared" si="135"/>
        <v xml:space="preserve"> </v>
      </c>
      <c r="N854" s="355">
        <f t="shared" si="136"/>
        <v>0</v>
      </c>
      <c r="O854" s="144">
        <f t="shared" si="137"/>
        <v>0</v>
      </c>
      <c r="P854" s="144">
        <f t="shared" si="138"/>
        <v>0</v>
      </c>
      <c r="Q854" s="563">
        <f t="shared" si="139"/>
        <v>0</v>
      </c>
      <c r="R854" s="10"/>
      <c r="V854" s="49">
        <f t="shared" si="114"/>
        <v>0</v>
      </c>
    </row>
    <row r="855" spans="1:22" x14ac:dyDescent="0.2">
      <c r="A855" s="94">
        <f t="shared" si="115"/>
        <v>842</v>
      </c>
      <c r="B855" s="437">
        <f t="shared" si="132"/>
        <v>0</v>
      </c>
      <c r="C855" s="438"/>
      <c r="D855" s="181"/>
      <c r="E855" s="181"/>
      <c r="F855" s="4"/>
      <c r="G855" s="60"/>
      <c r="H855" s="83"/>
      <c r="I855" s="10"/>
      <c r="J855" s="361"/>
      <c r="K855" s="49">
        <f t="shared" si="133"/>
        <v>0</v>
      </c>
      <c r="L855" s="508">
        <f t="shared" si="134"/>
        <v>0</v>
      </c>
      <c r="M855" s="509" t="str">
        <f t="shared" si="135"/>
        <v xml:space="preserve"> </v>
      </c>
      <c r="N855" s="355">
        <f t="shared" si="136"/>
        <v>0</v>
      </c>
      <c r="O855" s="144">
        <f t="shared" si="137"/>
        <v>0</v>
      </c>
      <c r="P855" s="144">
        <f t="shared" si="138"/>
        <v>0</v>
      </c>
      <c r="Q855" s="563">
        <f t="shared" si="139"/>
        <v>0</v>
      </c>
      <c r="R855" s="10"/>
      <c r="V855" s="49">
        <f t="shared" si="114"/>
        <v>0</v>
      </c>
    </row>
    <row r="856" spans="1:22" x14ac:dyDescent="0.2">
      <c r="A856" s="94">
        <f t="shared" si="115"/>
        <v>843</v>
      </c>
      <c r="B856" s="437">
        <f t="shared" si="132"/>
        <v>0</v>
      </c>
      <c r="C856" s="438"/>
      <c r="D856" s="181"/>
      <c r="E856" s="181"/>
      <c r="F856" s="4"/>
      <c r="G856" s="60"/>
      <c r="H856" s="83"/>
      <c r="I856" s="10"/>
      <c r="J856" s="361"/>
      <c r="K856" s="49">
        <f t="shared" si="133"/>
        <v>0</v>
      </c>
      <c r="L856" s="508">
        <f t="shared" si="134"/>
        <v>0</v>
      </c>
      <c r="M856" s="509" t="str">
        <f t="shared" si="135"/>
        <v xml:space="preserve"> </v>
      </c>
      <c r="N856" s="355">
        <f t="shared" si="136"/>
        <v>0</v>
      </c>
      <c r="O856" s="144">
        <f t="shared" si="137"/>
        <v>0</v>
      </c>
      <c r="P856" s="144">
        <f t="shared" si="138"/>
        <v>0</v>
      </c>
      <c r="Q856" s="563">
        <f t="shared" si="139"/>
        <v>0</v>
      </c>
      <c r="R856" s="10"/>
      <c r="V856" s="49">
        <f t="shared" si="114"/>
        <v>0</v>
      </c>
    </row>
    <row r="857" spans="1:22" x14ac:dyDescent="0.2">
      <c r="A857" s="94">
        <f t="shared" si="115"/>
        <v>844</v>
      </c>
      <c r="B857" s="437">
        <f t="shared" si="132"/>
        <v>0</v>
      </c>
      <c r="C857" s="438"/>
      <c r="D857" s="181"/>
      <c r="E857" s="181"/>
      <c r="F857" s="4"/>
      <c r="G857" s="60"/>
      <c r="H857" s="83"/>
      <c r="I857" s="10"/>
      <c r="J857" s="361"/>
      <c r="K857" s="49">
        <f t="shared" si="133"/>
        <v>0</v>
      </c>
      <c r="L857" s="508">
        <f t="shared" si="134"/>
        <v>0</v>
      </c>
      <c r="M857" s="509" t="str">
        <f t="shared" si="135"/>
        <v xml:space="preserve"> </v>
      </c>
      <c r="N857" s="355">
        <f t="shared" si="136"/>
        <v>0</v>
      </c>
      <c r="O857" s="144">
        <f t="shared" si="137"/>
        <v>0</v>
      </c>
      <c r="P857" s="144">
        <f t="shared" si="138"/>
        <v>0</v>
      </c>
      <c r="Q857" s="563">
        <f t="shared" si="139"/>
        <v>0</v>
      </c>
      <c r="R857" s="10"/>
      <c r="V857" s="49">
        <f t="shared" si="114"/>
        <v>0</v>
      </c>
    </row>
    <row r="858" spans="1:22" x14ac:dyDescent="0.2">
      <c r="A858" s="94">
        <f t="shared" si="115"/>
        <v>845</v>
      </c>
      <c r="B858" s="437">
        <f t="shared" si="132"/>
        <v>0</v>
      </c>
      <c r="C858" s="438"/>
      <c r="D858" s="181"/>
      <c r="E858" s="181"/>
      <c r="F858" s="4"/>
      <c r="G858" s="60"/>
      <c r="H858" s="83"/>
      <c r="I858" s="10"/>
      <c r="J858" s="361"/>
      <c r="K858" s="49">
        <f t="shared" si="133"/>
        <v>0</v>
      </c>
      <c r="L858" s="508">
        <f t="shared" si="134"/>
        <v>0</v>
      </c>
      <c r="M858" s="509" t="str">
        <f t="shared" si="135"/>
        <v xml:space="preserve"> </v>
      </c>
      <c r="N858" s="355">
        <f t="shared" si="136"/>
        <v>0</v>
      </c>
      <c r="O858" s="144">
        <f t="shared" si="137"/>
        <v>0</v>
      </c>
      <c r="P858" s="144">
        <f t="shared" si="138"/>
        <v>0</v>
      </c>
      <c r="Q858" s="563">
        <f t="shared" si="139"/>
        <v>0</v>
      </c>
      <c r="R858" s="10"/>
      <c r="V858" s="49">
        <f t="shared" si="114"/>
        <v>0</v>
      </c>
    </row>
    <row r="859" spans="1:22" x14ac:dyDescent="0.2">
      <c r="A859" s="94">
        <f t="shared" si="115"/>
        <v>846</v>
      </c>
      <c r="B859" s="437">
        <f t="shared" si="132"/>
        <v>0</v>
      </c>
      <c r="C859" s="438"/>
      <c r="D859" s="181"/>
      <c r="E859" s="181"/>
      <c r="F859" s="4"/>
      <c r="G859" s="60"/>
      <c r="H859" s="83"/>
      <c r="I859" s="10"/>
      <c r="J859" s="361"/>
      <c r="K859" s="49">
        <f t="shared" si="133"/>
        <v>0</v>
      </c>
      <c r="L859" s="508">
        <f t="shared" si="134"/>
        <v>0</v>
      </c>
      <c r="M859" s="509" t="str">
        <f t="shared" si="135"/>
        <v xml:space="preserve"> </v>
      </c>
      <c r="N859" s="355">
        <f t="shared" si="136"/>
        <v>0</v>
      </c>
      <c r="O859" s="144">
        <f t="shared" si="137"/>
        <v>0</v>
      </c>
      <c r="P859" s="144">
        <f t="shared" si="138"/>
        <v>0</v>
      </c>
      <c r="Q859" s="563">
        <f t="shared" si="139"/>
        <v>0</v>
      </c>
      <c r="R859" s="10"/>
      <c r="V859" s="49">
        <f t="shared" si="114"/>
        <v>0</v>
      </c>
    </row>
    <row r="860" spans="1:22" x14ac:dyDescent="0.2">
      <c r="A860" s="94">
        <f t="shared" si="115"/>
        <v>847</v>
      </c>
      <c r="B860" s="437">
        <f t="shared" si="132"/>
        <v>0</v>
      </c>
      <c r="C860" s="438"/>
      <c r="D860" s="181"/>
      <c r="E860" s="181"/>
      <c r="F860" s="4"/>
      <c r="G860" s="60"/>
      <c r="H860" s="83"/>
      <c r="I860" s="10"/>
      <c r="J860" s="361"/>
      <c r="K860" s="49">
        <f t="shared" si="133"/>
        <v>0</v>
      </c>
      <c r="L860" s="508">
        <f t="shared" si="134"/>
        <v>0</v>
      </c>
      <c r="M860" s="509" t="str">
        <f t="shared" si="135"/>
        <v xml:space="preserve"> </v>
      </c>
      <c r="N860" s="355">
        <f t="shared" si="136"/>
        <v>0</v>
      </c>
      <c r="O860" s="144">
        <f t="shared" si="137"/>
        <v>0</v>
      </c>
      <c r="P860" s="144">
        <f t="shared" si="138"/>
        <v>0</v>
      </c>
      <c r="Q860" s="563">
        <f t="shared" si="139"/>
        <v>0</v>
      </c>
      <c r="R860" s="10"/>
      <c r="V860" s="49">
        <f t="shared" si="114"/>
        <v>0</v>
      </c>
    </row>
    <row r="861" spans="1:22" x14ac:dyDescent="0.2">
      <c r="A861" s="94">
        <f t="shared" si="115"/>
        <v>848</v>
      </c>
      <c r="B861" s="437">
        <f t="shared" si="132"/>
        <v>0</v>
      </c>
      <c r="C861" s="438"/>
      <c r="D861" s="181"/>
      <c r="E861" s="181"/>
      <c r="F861" s="4"/>
      <c r="G861" s="60"/>
      <c r="H861" s="83"/>
      <c r="I861" s="10"/>
      <c r="J861" s="361"/>
      <c r="K861" s="49">
        <f t="shared" si="133"/>
        <v>0</v>
      </c>
      <c r="L861" s="508">
        <f t="shared" si="134"/>
        <v>0</v>
      </c>
      <c r="M861" s="509" t="str">
        <f t="shared" si="135"/>
        <v xml:space="preserve"> </v>
      </c>
      <c r="N861" s="355">
        <f t="shared" si="136"/>
        <v>0</v>
      </c>
      <c r="O861" s="144">
        <f t="shared" si="137"/>
        <v>0</v>
      </c>
      <c r="P861" s="144">
        <f t="shared" si="138"/>
        <v>0</v>
      </c>
      <c r="Q861" s="563">
        <f t="shared" si="139"/>
        <v>0</v>
      </c>
      <c r="R861" s="10"/>
      <c r="V861" s="49">
        <f t="shared" si="114"/>
        <v>0</v>
      </c>
    </row>
    <row r="862" spans="1:22" x14ac:dyDescent="0.2">
      <c r="A862" s="94">
        <f t="shared" si="115"/>
        <v>849</v>
      </c>
      <c r="B862" s="437">
        <f t="shared" si="132"/>
        <v>0</v>
      </c>
      <c r="C862" s="438"/>
      <c r="D862" s="181"/>
      <c r="E862" s="181"/>
      <c r="F862" s="4"/>
      <c r="G862" s="60"/>
      <c r="H862" s="83"/>
      <c r="I862" s="10"/>
      <c r="J862" s="361"/>
      <c r="K862" s="49">
        <f t="shared" si="133"/>
        <v>0</v>
      </c>
      <c r="L862" s="508">
        <f t="shared" si="134"/>
        <v>0</v>
      </c>
      <c r="M862" s="509" t="str">
        <f t="shared" si="135"/>
        <v xml:space="preserve"> </v>
      </c>
      <c r="N862" s="355">
        <f t="shared" si="136"/>
        <v>0</v>
      </c>
      <c r="O862" s="144">
        <f t="shared" si="137"/>
        <v>0</v>
      </c>
      <c r="P862" s="144">
        <f t="shared" si="138"/>
        <v>0</v>
      </c>
      <c r="Q862" s="563">
        <f t="shared" si="139"/>
        <v>0</v>
      </c>
      <c r="R862" s="10"/>
      <c r="V862" s="49">
        <f t="shared" si="114"/>
        <v>0</v>
      </c>
    </row>
    <row r="863" spans="1:22" x14ac:dyDescent="0.2">
      <c r="A863" s="94">
        <f t="shared" si="115"/>
        <v>850</v>
      </c>
      <c r="B863" s="437">
        <f t="shared" si="132"/>
        <v>0</v>
      </c>
      <c r="C863" s="438"/>
      <c r="D863" s="181"/>
      <c r="E863" s="181"/>
      <c r="F863" s="4"/>
      <c r="G863" s="60"/>
      <c r="H863" s="83"/>
      <c r="I863" s="10"/>
      <c r="J863" s="361"/>
      <c r="K863" s="49">
        <f t="shared" si="133"/>
        <v>0</v>
      </c>
      <c r="L863" s="508">
        <f t="shared" si="134"/>
        <v>0</v>
      </c>
      <c r="M863" s="509" t="str">
        <f t="shared" si="135"/>
        <v xml:space="preserve"> </v>
      </c>
      <c r="N863" s="355">
        <f t="shared" si="136"/>
        <v>0</v>
      </c>
      <c r="O863" s="144">
        <f t="shared" si="137"/>
        <v>0</v>
      </c>
      <c r="P863" s="144">
        <f t="shared" si="138"/>
        <v>0</v>
      </c>
      <c r="Q863" s="563">
        <f t="shared" si="139"/>
        <v>0</v>
      </c>
      <c r="R863" s="10"/>
      <c r="V863" s="49">
        <f t="shared" si="114"/>
        <v>0</v>
      </c>
    </row>
    <row r="864" spans="1:22" x14ac:dyDescent="0.2">
      <c r="A864" s="94">
        <f t="shared" si="115"/>
        <v>851</v>
      </c>
      <c r="B864" s="437">
        <f t="shared" si="132"/>
        <v>0</v>
      </c>
      <c r="C864" s="438"/>
      <c r="D864" s="181"/>
      <c r="E864" s="181"/>
      <c r="F864" s="4"/>
      <c r="G864" s="60"/>
      <c r="H864" s="83"/>
      <c r="I864" s="10"/>
      <c r="J864" s="361"/>
      <c r="K864" s="49">
        <f t="shared" si="133"/>
        <v>0</v>
      </c>
      <c r="L864" s="508">
        <f t="shared" si="134"/>
        <v>0</v>
      </c>
      <c r="M864" s="509" t="str">
        <f t="shared" si="135"/>
        <v xml:space="preserve"> </v>
      </c>
      <c r="N864" s="355">
        <f t="shared" si="136"/>
        <v>0</v>
      </c>
      <c r="O864" s="144">
        <f t="shared" si="137"/>
        <v>0</v>
      </c>
      <c r="P864" s="144">
        <f t="shared" si="138"/>
        <v>0</v>
      </c>
      <c r="Q864" s="563">
        <f t="shared" si="139"/>
        <v>0</v>
      </c>
      <c r="R864" s="10"/>
      <c r="V864" s="49">
        <f t="shared" si="114"/>
        <v>0</v>
      </c>
    </row>
    <row r="865" spans="1:22" x14ac:dyDescent="0.2">
      <c r="A865" s="94">
        <f t="shared" si="115"/>
        <v>852</v>
      </c>
      <c r="B865" s="437">
        <f t="shared" si="132"/>
        <v>0</v>
      </c>
      <c r="C865" s="438"/>
      <c r="D865" s="181"/>
      <c r="E865" s="181"/>
      <c r="F865" s="4"/>
      <c r="G865" s="60"/>
      <c r="H865" s="83"/>
      <c r="I865" s="10"/>
      <c r="J865" s="361"/>
      <c r="K865" s="49">
        <f t="shared" si="133"/>
        <v>0</v>
      </c>
      <c r="L865" s="508">
        <f t="shared" si="134"/>
        <v>0</v>
      </c>
      <c r="M865" s="509" t="str">
        <f t="shared" si="135"/>
        <v xml:space="preserve"> </v>
      </c>
      <c r="N865" s="355">
        <f t="shared" si="136"/>
        <v>0</v>
      </c>
      <c r="O865" s="144">
        <f t="shared" si="137"/>
        <v>0</v>
      </c>
      <c r="P865" s="144">
        <f t="shared" si="138"/>
        <v>0</v>
      </c>
      <c r="Q865" s="563">
        <f t="shared" si="139"/>
        <v>0</v>
      </c>
      <c r="R865" s="10"/>
      <c r="V865" s="49">
        <f t="shared" si="114"/>
        <v>0</v>
      </c>
    </row>
    <row r="866" spans="1:22" x14ac:dyDescent="0.2">
      <c r="A866" s="94">
        <f t="shared" si="115"/>
        <v>853</v>
      </c>
      <c r="B866" s="437">
        <f t="shared" si="132"/>
        <v>0</v>
      </c>
      <c r="C866" s="438"/>
      <c r="D866" s="181"/>
      <c r="E866" s="181"/>
      <c r="F866" s="4"/>
      <c r="G866" s="60"/>
      <c r="H866" s="83"/>
      <c r="I866" s="10"/>
      <c r="J866" s="361"/>
      <c r="K866" s="49">
        <f t="shared" si="133"/>
        <v>0</v>
      </c>
      <c r="L866" s="508">
        <f t="shared" si="134"/>
        <v>0</v>
      </c>
      <c r="M866" s="509" t="str">
        <f t="shared" si="135"/>
        <v xml:space="preserve"> </v>
      </c>
      <c r="N866" s="355">
        <f t="shared" si="136"/>
        <v>0</v>
      </c>
      <c r="O866" s="144">
        <f t="shared" si="137"/>
        <v>0</v>
      </c>
      <c r="P866" s="144">
        <f t="shared" si="138"/>
        <v>0</v>
      </c>
      <c r="Q866" s="563">
        <f t="shared" si="139"/>
        <v>0</v>
      </c>
      <c r="R866" s="10"/>
      <c r="V866" s="49">
        <f t="shared" si="114"/>
        <v>0</v>
      </c>
    </row>
    <row r="867" spans="1:22" x14ac:dyDescent="0.2">
      <c r="A867" s="94">
        <f t="shared" si="115"/>
        <v>854</v>
      </c>
      <c r="B867" s="437">
        <f t="shared" si="132"/>
        <v>0</v>
      </c>
      <c r="C867" s="438"/>
      <c r="D867" s="181"/>
      <c r="E867" s="181"/>
      <c r="F867" s="4"/>
      <c r="G867" s="60"/>
      <c r="H867" s="83"/>
      <c r="I867" s="10"/>
      <c r="J867" s="361"/>
      <c r="K867" s="49">
        <f t="shared" si="133"/>
        <v>0</v>
      </c>
      <c r="L867" s="508">
        <f t="shared" si="134"/>
        <v>0</v>
      </c>
      <c r="M867" s="509" t="str">
        <f t="shared" si="135"/>
        <v xml:space="preserve"> </v>
      </c>
      <c r="N867" s="355">
        <f t="shared" si="136"/>
        <v>0</v>
      </c>
      <c r="O867" s="144">
        <f t="shared" si="137"/>
        <v>0</v>
      </c>
      <c r="P867" s="144">
        <f t="shared" si="138"/>
        <v>0</v>
      </c>
      <c r="Q867" s="563">
        <f t="shared" si="139"/>
        <v>0</v>
      </c>
      <c r="R867" s="10"/>
      <c r="V867" s="49">
        <f t="shared" si="114"/>
        <v>0</v>
      </c>
    </row>
    <row r="868" spans="1:22" x14ac:dyDescent="0.2">
      <c r="A868" s="94">
        <f t="shared" si="115"/>
        <v>855</v>
      </c>
      <c r="B868" s="437">
        <f t="shared" si="132"/>
        <v>0</v>
      </c>
      <c r="C868" s="438"/>
      <c r="D868" s="181"/>
      <c r="E868" s="181"/>
      <c r="F868" s="4"/>
      <c r="G868" s="60"/>
      <c r="H868" s="83"/>
      <c r="I868" s="10"/>
      <c r="J868" s="361"/>
      <c r="K868" s="49">
        <f t="shared" si="133"/>
        <v>0</v>
      </c>
      <c r="L868" s="508">
        <f t="shared" si="134"/>
        <v>0</v>
      </c>
      <c r="M868" s="509" t="str">
        <f t="shared" si="135"/>
        <v xml:space="preserve"> </v>
      </c>
      <c r="N868" s="355">
        <f t="shared" si="136"/>
        <v>0</v>
      </c>
      <c r="O868" s="144">
        <f t="shared" si="137"/>
        <v>0</v>
      </c>
      <c r="P868" s="144">
        <f t="shared" si="138"/>
        <v>0</v>
      </c>
      <c r="Q868" s="563">
        <f t="shared" si="139"/>
        <v>0</v>
      </c>
      <c r="R868" s="10"/>
      <c r="V868" s="49">
        <f t="shared" si="114"/>
        <v>0</v>
      </c>
    </row>
    <row r="869" spans="1:22" x14ac:dyDescent="0.2">
      <c r="A869" s="94">
        <f t="shared" si="115"/>
        <v>856</v>
      </c>
      <c r="B869" s="437">
        <f t="shared" si="132"/>
        <v>0</v>
      </c>
      <c r="C869" s="438"/>
      <c r="D869" s="181"/>
      <c r="E869" s="181"/>
      <c r="F869" s="4"/>
      <c r="G869" s="60"/>
      <c r="H869" s="83"/>
      <c r="I869" s="10"/>
      <c r="J869" s="361"/>
      <c r="K869" s="49">
        <f t="shared" si="133"/>
        <v>0</v>
      </c>
      <c r="L869" s="508">
        <f t="shared" si="134"/>
        <v>0</v>
      </c>
      <c r="M869" s="509" t="str">
        <f t="shared" si="135"/>
        <v xml:space="preserve"> </v>
      </c>
      <c r="N869" s="355">
        <f t="shared" si="136"/>
        <v>0</v>
      </c>
      <c r="O869" s="144">
        <f t="shared" si="137"/>
        <v>0</v>
      </c>
      <c r="P869" s="144">
        <f t="shared" si="138"/>
        <v>0</v>
      </c>
      <c r="Q869" s="563">
        <f t="shared" si="139"/>
        <v>0</v>
      </c>
      <c r="R869" s="10"/>
      <c r="V869" s="49">
        <f t="shared" si="114"/>
        <v>0</v>
      </c>
    </row>
    <row r="870" spans="1:22" x14ac:dyDescent="0.2">
      <c r="A870" s="94">
        <f t="shared" si="115"/>
        <v>857</v>
      </c>
      <c r="B870" s="437">
        <f t="shared" si="132"/>
        <v>0</v>
      </c>
      <c r="C870" s="438"/>
      <c r="D870" s="181"/>
      <c r="E870" s="181"/>
      <c r="F870" s="4"/>
      <c r="G870" s="60"/>
      <c r="H870" s="83"/>
      <c r="I870" s="10"/>
      <c r="J870" s="361"/>
      <c r="K870" s="49">
        <f t="shared" si="133"/>
        <v>0</v>
      </c>
      <c r="L870" s="508">
        <f t="shared" si="134"/>
        <v>0</v>
      </c>
      <c r="M870" s="509" t="str">
        <f t="shared" si="135"/>
        <v xml:space="preserve"> </v>
      </c>
      <c r="N870" s="355">
        <f t="shared" si="136"/>
        <v>0</v>
      </c>
      <c r="O870" s="144">
        <f t="shared" si="137"/>
        <v>0</v>
      </c>
      <c r="P870" s="144">
        <f t="shared" si="138"/>
        <v>0</v>
      </c>
      <c r="Q870" s="563">
        <f t="shared" si="139"/>
        <v>0</v>
      </c>
      <c r="R870" s="10"/>
      <c r="V870" s="49">
        <f t="shared" si="114"/>
        <v>0</v>
      </c>
    </row>
    <row r="871" spans="1:22" x14ac:dyDescent="0.2">
      <c r="A871" s="94">
        <f t="shared" si="115"/>
        <v>858</v>
      </c>
      <c r="B871" s="437">
        <f t="shared" si="132"/>
        <v>0</v>
      </c>
      <c r="C871" s="438"/>
      <c r="D871" s="181"/>
      <c r="E871" s="181"/>
      <c r="F871" s="4"/>
      <c r="G871" s="60"/>
      <c r="H871" s="83"/>
      <c r="I871" s="10"/>
      <c r="J871" s="361"/>
      <c r="K871" s="49">
        <f t="shared" si="133"/>
        <v>0</v>
      </c>
      <c r="L871" s="508">
        <f t="shared" si="134"/>
        <v>0</v>
      </c>
      <c r="M871" s="509" t="str">
        <f t="shared" si="135"/>
        <v xml:space="preserve"> </v>
      </c>
      <c r="N871" s="355">
        <f t="shared" si="136"/>
        <v>0</v>
      </c>
      <c r="O871" s="144">
        <f t="shared" si="137"/>
        <v>0</v>
      </c>
      <c r="P871" s="144">
        <f t="shared" si="138"/>
        <v>0</v>
      </c>
      <c r="Q871" s="563">
        <f t="shared" si="139"/>
        <v>0</v>
      </c>
      <c r="R871" s="10"/>
      <c r="V871" s="49">
        <f t="shared" si="114"/>
        <v>0</v>
      </c>
    </row>
    <row r="872" spans="1:22" x14ac:dyDescent="0.2">
      <c r="A872" s="94">
        <f t="shared" si="115"/>
        <v>859</v>
      </c>
      <c r="B872" s="437">
        <f t="shared" si="132"/>
        <v>0</v>
      </c>
      <c r="C872" s="438"/>
      <c r="D872" s="181"/>
      <c r="E872" s="181"/>
      <c r="F872" s="4"/>
      <c r="G872" s="60"/>
      <c r="H872" s="83"/>
      <c r="I872" s="10"/>
      <c r="J872" s="361"/>
      <c r="K872" s="49">
        <f t="shared" si="133"/>
        <v>0</v>
      </c>
      <c r="L872" s="508">
        <f t="shared" si="134"/>
        <v>0</v>
      </c>
      <c r="M872" s="509" t="str">
        <f t="shared" si="135"/>
        <v xml:space="preserve"> </v>
      </c>
      <c r="N872" s="355">
        <f t="shared" si="136"/>
        <v>0</v>
      </c>
      <c r="O872" s="144">
        <f t="shared" si="137"/>
        <v>0</v>
      </c>
      <c r="P872" s="144">
        <f t="shared" si="138"/>
        <v>0</v>
      </c>
      <c r="Q872" s="563">
        <f t="shared" si="139"/>
        <v>0</v>
      </c>
      <c r="R872" s="10"/>
      <c r="V872" s="49">
        <f t="shared" si="114"/>
        <v>0</v>
      </c>
    </row>
    <row r="873" spans="1:22" x14ac:dyDescent="0.2">
      <c r="A873" s="94">
        <f t="shared" si="115"/>
        <v>860</v>
      </c>
      <c r="B873" s="437">
        <f t="shared" si="132"/>
        <v>0</v>
      </c>
      <c r="C873" s="438"/>
      <c r="D873" s="181"/>
      <c r="E873" s="181"/>
      <c r="F873" s="4"/>
      <c r="G873" s="60"/>
      <c r="H873" s="83"/>
      <c r="I873" s="10"/>
      <c r="J873" s="361"/>
      <c r="K873" s="49">
        <f t="shared" si="133"/>
        <v>0</v>
      </c>
      <c r="L873" s="508">
        <f t="shared" si="134"/>
        <v>0</v>
      </c>
      <c r="M873" s="509" t="str">
        <f t="shared" si="135"/>
        <v xml:space="preserve"> </v>
      </c>
      <c r="N873" s="355">
        <f t="shared" si="136"/>
        <v>0</v>
      </c>
      <c r="O873" s="144">
        <f t="shared" si="137"/>
        <v>0</v>
      </c>
      <c r="P873" s="144">
        <f t="shared" si="138"/>
        <v>0</v>
      </c>
      <c r="Q873" s="563">
        <f t="shared" si="139"/>
        <v>0</v>
      </c>
      <c r="R873" s="10"/>
      <c r="V873" s="49">
        <f t="shared" si="114"/>
        <v>0</v>
      </c>
    </row>
    <row r="874" spans="1:22" x14ac:dyDescent="0.2">
      <c r="A874" s="94">
        <f t="shared" si="115"/>
        <v>861</v>
      </c>
      <c r="B874" s="437">
        <f t="shared" si="132"/>
        <v>0</v>
      </c>
      <c r="C874" s="438"/>
      <c r="D874" s="181"/>
      <c r="E874" s="181"/>
      <c r="F874" s="4"/>
      <c r="G874" s="60"/>
      <c r="H874" s="83"/>
      <c r="I874" s="10"/>
      <c r="J874" s="361"/>
      <c r="K874" s="49">
        <f t="shared" si="133"/>
        <v>0</v>
      </c>
      <c r="L874" s="508">
        <f t="shared" si="134"/>
        <v>0</v>
      </c>
      <c r="M874" s="509" t="str">
        <f t="shared" si="135"/>
        <v xml:space="preserve"> </v>
      </c>
      <c r="N874" s="355">
        <f t="shared" si="136"/>
        <v>0</v>
      </c>
      <c r="O874" s="144">
        <f t="shared" si="137"/>
        <v>0</v>
      </c>
      <c r="P874" s="144">
        <f t="shared" si="138"/>
        <v>0</v>
      </c>
      <c r="Q874" s="563">
        <f t="shared" si="139"/>
        <v>0</v>
      </c>
      <c r="R874" s="10"/>
      <c r="V874" s="49">
        <f t="shared" si="114"/>
        <v>0</v>
      </c>
    </row>
    <row r="875" spans="1:22" x14ac:dyDescent="0.2">
      <c r="A875" s="94">
        <f t="shared" si="115"/>
        <v>862</v>
      </c>
      <c r="B875" s="437">
        <f t="shared" si="132"/>
        <v>0</v>
      </c>
      <c r="C875" s="438"/>
      <c r="D875" s="181"/>
      <c r="E875" s="181"/>
      <c r="F875" s="4"/>
      <c r="G875" s="60"/>
      <c r="H875" s="83"/>
      <c r="I875" s="10"/>
      <c r="J875" s="361"/>
      <c r="K875" s="49">
        <f t="shared" si="133"/>
        <v>0</v>
      </c>
      <c r="L875" s="508">
        <f t="shared" si="134"/>
        <v>0</v>
      </c>
      <c r="M875" s="509" t="str">
        <f t="shared" si="135"/>
        <v xml:space="preserve"> </v>
      </c>
      <c r="N875" s="355">
        <f t="shared" si="136"/>
        <v>0</v>
      </c>
      <c r="O875" s="144">
        <f t="shared" si="137"/>
        <v>0</v>
      </c>
      <c r="P875" s="144">
        <f t="shared" si="138"/>
        <v>0</v>
      </c>
      <c r="Q875" s="563">
        <f t="shared" si="139"/>
        <v>0</v>
      </c>
      <c r="R875" s="10"/>
      <c r="V875" s="49">
        <f t="shared" si="114"/>
        <v>0</v>
      </c>
    </row>
    <row r="876" spans="1:22" x14ac:dyDescent="0.2">
      <c r="A876" s="94">
        <f t="shared" si="115"/>
        <v>863</v>
      </c>
      <c r="B876" s="437">
        <f t="shared" si="132"/>
        <v>0</v>
      </c>
      <c r="C876" s="438"/>
      <c r="D876" s="181"/>
      <c r="E876" s="181"/>
      <c r="F876" s="4"/>
      <c r="G876" s="60"/>
      <c r="H876" s="83"/>
      <c r="I876" s="10"/>
      <c r="J876" s="361"/>
      <c r="K876" s="49">
        <f t="shared" si="133"/>
        <v>0</v>
      </c>
      <c r="L876" s="508">
        <f t="shared" si="134"/>
        <v>0</v>
      </c>
      <c r="M876" s="509" t="str">
        <f t="shared" si="135"/>
        <v xml:space="preserve"> </v>
      </c>
      <c r="N876" s="355">
        <f t="shared" si="136"/>
        <v>0</v>
      </c>
      <c r="O876" s="144">
        <f t="shared" si="137"/>
        <v>0</v>
      </c>
      <c r="P876" s="144">
        <f t="shared" si="138"/>
        <v>0</v>
      </c>
      <c r="Q876" s="563">
        <f t="shared" si="139"/>
        <v>0</v>
      </c>
      <c r="R876" s="10"/>
      <c r="V876" s="49">
        <f t="shared" si="114"/>
        <v>0</v>
      </c>
    </row>
    <row r="877" spans="1:22" x14ac:dyDescent="0.2">
      <c r="A877" s="94">
        <f t="shared" si="115"/>
        <v>864</v>
      </c>
      <c r="B877" s="437">
        <f t="shared" si="132"/>
        <v>0</v>
      </c>
      <c r="C877" s="438"/>
      <c r="D877" s="181"/>
      <c r="E877" s="181"/>
      <c r="F877" s="4"/>
      <c r="G877" s="60"/>
      <c r="H877" s="83"/>
      <c r="I877" s="10"/>
      <c r="J877" s="361"/>
      <c r="K877" s="49">
        <f t="shared" si="133"/>
        <v>0</v>
      </c>
      <c r="L877" s="508">
        <f t="shared" si="134"/>
        <v>0</v>
      </c>
      <c r="M877" s="509" t="str">
        <f t="shared" si="135"/>
        <v xml:space="preserve"> </v>
      </c>
      <c r="N877" s="355">
        <f t="shared" si="136"/>
        <v>0</v>
      </c>
      <c r="O877" s="144">
        <f t="shared" si="137"/>
        <v>0</v>
      </c>
      <c r="P877" s="144">
        <f t="shared" si="138"/>
        <v>0</v>
      </c>
      <c r="Q877" s="563">
        <f t="shared" si="139"/>
        <v>0</v>
      </c>
      <c r="R877" s="10"/>
      <c r="V877" s="49">
        <f t="shared" si="114"/>
        <v>0</v>
      </c>
    </row>
    <row r="878" spans="1:22" x14ac:dyDescent="0.2">
      <c r="A878" s="94">
        <f t="shared" si="115"/>
        <v>865</v>
      </c>
      <c r="B878" s="437">
        <f t="shared" si="132"/>
        <v>0</v>
      </c>
      <c r="C878" s="438"/>
      <c r="D878" s="181"/>
      <c r="E878" s="181"/>
      <c r="F878" s="4"/>
      <c r="G878" s="60"/>
      <c r="H878" s="83"/>
      <c r="I878" s="10"/>
      <c r="J878" s="361"/>
      <c r="K878" s="49">
        <f t="shared" si="133"/>
        <v>0</v>
      </c>
      <c r="L878" s="508">
        <f t="shared" si="134"/>
        <v>0</v>
      </c>
      <c r="M878" s="509" t="str">
        <f t="shared" si="135"/>
        <v xml:space="preserve"> </v>
      </c>
      <c r="N878" s="355">
        <f t="shared" si="136"/>
        <v>0</v>
      </c>
      <c r="O878" s="144">
        <f t="shared" si="137"/>
        <v>0</v>
      </c>
      <c r="P878" s="144">
        <f t="shared" si="138"/>
        <v>0</v>
      </c>
      <c r="Q878" s="563">
        <f t="shared" si="139"/>
        <v>0</v>
      </c>
      <c r="R878" s="10"/>
      <c r="V878" s="49">
        <f t="shared" si="114"/>
        <v>0</v>
      </c>
    </row>
    <row r="879" spans="1:22" x14ac:dyDescent="0.2">
      <c r="A879" s="94">
        <f t="shared" si="115"/>
        <v>866</v>
      </c>
      <c r="B879" s="437">
        <f t="shared" si="132"/>
        <v>0</v>
      </c>
      <c r="C879" s="438"/>
      <c r="D879" s="181"/>
      <c r="E879" s="181"/>
      <c r="F879" s="4"/>
      <c r="G879" s="60"/>
      <c r="H879" s="83"/>
      <c r="I879" s="10"/>
      <c r="J879" s="361"/>
      <c r="K879" s="49">
        <f t="shared" si="133"/>
        <v>0</v>
      </c>
      <c r="L879" s="508">
        <f t="shared" si="134"/>
        <v>0</v>
      </c>
      <c r="M879" s="509" t="str">
        <f t="shared" si="135"/>
        <v xml:space="preserve"> </v>
      </c>
      <c r="N879" s="355">
        <f t="shared" si="136"/>
        <v>0</v>
      </c>
      <c r="O879" s="144">
        <f t="shared" si="137"/>
        <v>0</v>
      </c>
      <c r="P879" s="144">
        <f t="shared" si="138"/>
        <v>0</v>
      </c>
      <c r="Q879" s="563">
        <f t="shared" si="139"/>
        <v>0</v>
      </c>
      <c r="R879" s="10"/>
      <c r="V879" s="49">
        <f t="shared" si="114"/>
        <v>0</v>
      </c>
    </row>
    <row r="880" spans="1:22" x14ac:dyDescent="0.2">
      <c r="A880" s="94">
        <f t="shared" si="115"/>
        <v>867</v>
      </c>
      <c r="B880" s="437">
        <f t="shared" si="132"/>
        <v>0</v>
      </c>
      <c r="C880" s="438"/>
      <c r="D880" s="181"/>
      <c r="E880" s="181"/>
      <c r="F880" s="4"/>
      <c r="G880" s="60"/>
      <c r="H880" s="83"/>
      <c r="I880" s="10"/>
      <c r="J880" s="361"/>
      <c r="K880" s="49">
        <f t="shared" si="133"/>
        <v>0</v>
      </c>
      <c r="L880" s="508">
        <f t="shared" si="134"/>
        <v>0</v>
      </c>
      <c r="M880" s="509" t="str">
        <f t="shared" si="135"/>
        <v xml:space="preserve"> </v>
      </c>
      <c r="N880" s="355">
        <f t="shared" si="136"/>
        <v>0</v>
      </c>
      <c r="O880" s="144">
        <f t="shared" si="137"/>
        <v>0</v>
      </c>
      <c r="P880" s="144">
        <f t="shared" si="138"/>
        <v>0</v>
      </c>
      <c r="Q880" s="563">
        <f t="shared" si="139"/>
        <v>0</v>
      </c>
      <c r="R880" s="10"/>
      <c r="V880" s="49">
        <f t="shared" si="114"/>
        <v>0</v>
      </c>
    </row>
    <row r="881" spans="1:22" x14ac:dyDescent="0.2">
      <c r="A881" s="94">
        <f t="shared" si="115"/>
        <v>868</v>
      </c>
      <c r="B881" s="437">
        <f t="shared" si="132"/>
        <v>0</v>
      </c>
      <c r="C881" s="438"/>
      <c r="D881" s="181"/>
      <c r="E881" s="181"/>
      <c r="F881" s="4"/>
      <c r="G881" s="60"/>
      <c r="H881" s="83"/>
      <c r="I881" s="10"/>
      <c r="J881" s="361"/>
      <c r="K881" s="49">
        <f t="shared" si="133"/>
        <v>0</v>
      </c>
      <c r="L881" s="508">
        <f t="shared" si="134"/>
        <v>0</v>
      </c>
      <c r="M881" s="509" t="str">
        <f t="shared" si="135"/>
        <v xml:space="preserve"> </v>
      </c>
      <c r="N881" s="355">
        <f t="shared" si="136"/>
        <v>0</v>
      </c>
      <c r="O881" s="144">
        <f t="shared" si="137"/>
        <v>0</v>
      </c>
      <c r="P881" s="144">
        <f t="shared" si="138"/>
        <v>0</v>
      </c>
      <c r="Q881" s="563">
        <f t="shared" si="139"/>
        <v>0</v>
      </c>
      <c r="R881" s="10"/>
      <c r="V881" s="49">
        <f t="shared" si="114"/>
        <v>0</v>
      </c>
    </row>
    <row r="882" spans="1:22" x14ac:dyDescent="0.2">
      <c r="A882" s="94">
        <f t="shared" si="115"/>
        <v>869</v>
      </c>
      <c r="B882" s="437">
        <f t="shared" si="132"/>
        <v>0</v>
      </c>
      <c r="C882" s="438"/>
      <c r="D882" s="181"/>
      <c r="E882" s="181"/>
      <c r="F882" s="4"/>
      <c r="G882" s="60"/>
      <c r="H882" s="83"/>
      <c r="I882" s="10"/>
      <c r="J882" s="361"/>
      <c r="K882" s="49">
        <f t="shared" si="133"/>
        <v>0</v>
      </c>
      <c r="L882" s="508">
        <f t="shared" si="134"/>
        <v>0</v>
      </c>
      <c r="M882" s="509" t="str">
        <f t="shared" si="135"/>
        <v xml:space="preserve"> </v>
      </c>
      <c r="N882" s="355">
        <f t="shared" si="136"/>
        <v>0</v>
      </c>
      <c r="O882" s="144">
        <f t="shared" si="137"/>
        <v>0</v>
      </c>
      <c r="P882" s="144">
        <f t="shared" si="138"/>
        <v>0</v>
      </c>
      <c r="Q882" s="563">
        <f t="shared" si="139"/>
        <v>0</v>
      </c>
      <c r="R882" s="10"/>
      <c r="V882" s="49">
        <f t="shared" si="114"/>
        <v>0</v>
      </c>
    </row>
    <row r="883" spans="1:22" x14ac:dyDescent="0.2">
      <c r="A883" s="94">
        <f t="shared" si="115"/>
        <v>870</v>
      </c>
      <c r="B883" s="437">
        <f t="shared" si="132"/>
        <v>0</v>
      </c>
      <c r="C883" s="438"/>
      <c r="D883" s="181"/>
      <c r="E883" s="181"/>
      <c r="F883" s="4"/>
      <c r="G883" s="60"/>
      <c r="H883" s="83"/>
      <c r="I883" s="10"/>
      <c r="J883" s="361"/>
      <c r="K883" s="49">
        <f t="shared" si="133"/>
        <v>0</v>
      </c>
      <c r="L883" s="508">
        <f t="shared" si="134"/>
        <v>0</v>
      </c>
      <c r="M883" s="509" t="str">
        <f t="shared" si="135"/>
        <v xml:space="preserve"> </v>
      </c>
      <c r="N883" s="355">
        <f t="shared" si="136"/>
        <v>0</v>
      </c>
      <c r="O883" s="144">
        <f t="shared" si="137"/>
        <v>0</v>
      </c>
      <c r="P883" s="144">
        <f t="shared" si="138"/>
        <v>0</v>
      </c>
      <c r="Q883" s="563">
        <f t="shared" si="139"/>
        <v>0</v>
      </c>
      <c r="R883" s="10"/>
      <c r="V883" s="49">
        <f t="shared" si="114"/>
        <v>0</v>
      </c>
    </row>
    <row r="884" spans="1:22" x14ac:dyDescent="0.2">
      <c r="A884" s="94">
        <f t="shared" si="115"/>
        <v>871</v>
      </c>
      <c r="B884" s="437">
        <f t="shared" si="132"/>
        <v>0</v>
      </c>
      <c r="C884" s="438"/>
      <c r="D884" s="181"/>
      <c r="E884" s="181"/>
      <c r="F884" s="4"/>
      <c r="G884" s="60"/>
      <c r="H884" s="83"/>
      <c r="I884" s="10"/>
      <c r="J884" s="361"/>
      <c r="K884" s="49">
        <f t="shared" si="133"/>
        <v>0</v>
      </c>
      <c r="L884" s="508">
        <f t="shared" si="134"/>
        <v>0</v>
      </c>
      <c r="M884" s="509" t="str">
        <f t="shared" si="135"/>
        <v xml:space="preserve"> </v>
      </c>
      <c r="N884" s="355">
        <f t="shared" si="136"/>
        <v>0</v>
      </c>
      <c r="O884" s="144">
        <f t="shared" si="137"/>
        <v>0</v>
      </c>
      <c r="P884" s="144">
        <f t="shared" si="138"/>
        <v>0</v>
      </c>
      <c r="Q884" s="563">
        <f t="shared" si="139"/>
        <v>0</v>
      </c>
      <c r="R884" s="10"/>
      <c r="V884" s="49">
        <f t="shared" si="114"/>
        <v>0</v>
      </c>
    </row>
    <row r="885" spans="1:22" x14ac:dyDescent="0.2">
      <c r="A885" s="94">
        <f t="shared" si="115"/>
        <v>872</v>
      </c>
      <c r="B885" s="437">
        <f t="shared" si="132"/>
        <v>0</v>
      </c>
      <c r="C885" s="438"/>
      <c r="D885" s="181"/>
      <c r="E885" s="181"/>
      <c r="F885" s="4"/>
      <c r="G885" s="60"/>
      <c r="H885" s="83"/>
      <c r="I885" s="10"/>
      <c r="J885" s="361"/>
      <c r="K885" s="49">
        <f t="shared" si="133"/>
        <v>0</v>
      </c>
      <c r="L885" s="508">
        <f t="shared" si="134"/>
        <v>0</v>
      </c>
      <c r="M885" s="509" t="str">
        <f t="shared" si="135"/>
        <v xml:space="preserve"> </v>
      </c>
      <c r="N885" s="355">
        <f t="shared" si="136"/>
        <v>0</v>
      </c>
      <c r="O885" s="144">
        <f t="shared" si="137"/>
        <v>0</v>
      </c>
      <c r="P885" s="144">
        <f t="shared" si="138"/>
        <v>0</v>
      </c>
      <c r="Q885" s="563">
        <f t="shared" si="139"/>
        <v>0</v>
      </c>
      <c r="R885" s="10"/>
      <c r="V885" s="49">
        <f t="shared" si="114"/>
        <v>0</v>
      </c>
    </row>
    <row r="886" spans="1:22" x14ac:dyDescent="0.2">
      <c r="A886" s="94">
        <f t="shared" si="115"/>
        <v>873</v>
      </c>
      <c r="B886" s="437">
        <f t="shared" si="132"/>
        <v>0</v>
      </c>
      <c r="C886" s="438"/>
      <c r="D886" s="181"/>
      <c r="E886" s="181"/>
      <c r="F886" s="4"/>
      <c r="G886" s="60"/>
      <c r="H886" s="83"/>
      <c r="I886" s="10"/>
      <c r="J886" s="361"/>
      <c r="K886" s="49">
        <f t="shared" si="133"/>
        <v>0</v>
      </c>
      <c r="L886" s="508">
        <f t="shared" si="134"/>
        <v>0</v>
      </c>
      <c r="M886" s="509" t="str">
        <f t="shared" si="135"/>
        <v xml:space="preserve"> </v>
      </c>
      <c r="N886" s="355">
        <f t="shared" si="136"/>
        <v>0</v>
      </c>
      <c r="O886" s="144">
        <f t="shared" si="137"/>
        <v>0</v>
      </c>
      <c r="P886" s="144">
        <f t="shared" si="138"/>
        <v>0</v>
      </c>
      <c r="Q886" s="563">
        <f t="shared" si="139"/>
        <v>0</v>
      </c>
      <c r="R886" s="10"/>
      <c r="V886" s="49">
        <f t="shared" si="114"/>
        <v>0</v>
      </c>
    </row>
    <row r="887" spans="1:22" x14ac:dyDescent="0.2">
      <c r="A887" s="94">
        <f t="shared" si="115"/>
        <v>874</v>
      </c>
      <c r="B887" s="437">
        <f t="shared" si="132"/>
        <v>0</v>
      </c>
      <c r="C887" s="438"/>
      <c r="D887" s="181"/>
      <c r="E887" s="181"/>
      <c r="F887" s="4"/>
      <c r="G887" s="60"/>
      <c r="H887" s="83"/>
      <c r="I887" s="10"/>
      <c r="J887" s="361"/>
      <c r="K887" s="49">
        <f t="shared" si="133"/>
        <v>0</v>
      </c>
      <c r="L887" s="508">
        <f t="shared" si="134"/>
        <v>0</v>
      </c>
      <c r="M887" s="509" t="str">
        <f t="shared" si="135"/>
        <v xml:space="preserve"> </v>
      </c>
      <c r="N887" s="355">
        <f t="shared" si="136"/>
        <v>0</v>
      </c>
      <c r="O887" s="144">
        <f t="shared" si="137"/>
        <v>0</v>
      </c>
      <c r="P887" s="144">
        <f t="shared" si="138"/>
        <v>0</v>
      </c>
      <c r="Q887" s="563">
        <f t="shared" si="139"/>
        <v>0</v>
      </c>
      <c r="R887" s="10"/>
      <c r="V887" s="49">
        <f t="shared" si="114"/>
        <v>0</v>
      </c>
    </row>
    <row r="888" spans="1:22" x14ac:dyDescent="0.2">
      <c r="A888" s="94">
        <f t="shared" si="115"/>
        <v>875</v>
      </c>
      <c r="B888" s="437">
        <f t="shared" si="132"/>
        <v>0</v>
      </c>
      <c r="C888" s="438"/>
      <c r="D888" s="181"/>
      <c r="E888" s="181"/>
      <c r="F888" s="4"/>
      <c r="G888" s="60"/>
      <c r="H888" s="83"/>
      <c r="I888" s="10"/>
      <c r="J888" s="361"/>
      <c r="K888" s="49">
        <f t="shared" si="133"/>
        <v>0</v>
      </c>
      <c r="L888" s="508">
        <f t="shared" si="134"/>
        <v>0</v>
      </c>
      <c r="M888" s="509" t="str">
        <f t="shared" si="135"/>
        <v xml:space="preserve"> </v>
      </c>
      <c r="N888" s="355">
        <f t="shared" si="136"/>
        <v>0</v>
      </c>
      <c r="O888" s="144">
        <f t="shared" si="137"/>
        <v>0</v>
      </c>
      <c r="P888" s="144">
        <f t="shared" si="138"/>
        <v>0</v>
      </c>
      <c r="Q888" s="563">
        <f t="shared" si="139"/>
        <v>0</v>
      </c>
      <c r="R888" s="10"/>
      <c r="V888" s="49">
        <f t="shared" si="114"/>
        <v>0</v>
      </c>
    </row>
    <row r="889" spans="1:22" x14ac:dyDescent="0.2">
      <c r="A889" s="94">
        <f t="shared" si="115"/>
        <v>876</v>
      </c>
      <c r="B889" s="437">
        <f t="shared" si="132"/>
        <v>0</v>
      </c>
      <c r="C889" s="438"/>
      <c r="D889" s="181"/>
      <c r="E889" s="181"/>
      <c r="F889" s="4"/>
      <c r="G889" s="60"/>
      <c r="H889" s="83"/>
      <c r="I889" s="10"/>
      <c r="J889" s="361"/>
      <c r="K889" s="49">
        <f t="shared" si="133"/>
        <v>0</v>
      </c>
      <c r="L889" s="508">
        <f t="shared" si="134"/>
        <v>0</v>
      </c>
      <c r="M889" s="509" t="str">
        <f t="shared" si="135"/>
        <v xml:space="preserve"> </v>
      </c>
      <c r="N889" s="355">
        <f t="shared" si="136"/>
        <v>0</v>
      </c>
      <c r="O889" s="144">
        <f t="shared" si="137"/>
        <v>0</v>
      </c>
      <c r="P889" s="144">
        <f t="shared" si="138"/>
        <v>0</v>
      </c>
      <c r="Q889" s="563">
        <f t="shared" si="139"/>
        <v>0</v>
      </c>
      <c r="R889" s="10"/>
      <c r="V889" s="49">
        <f t="shared" si="114"/>
        <v>0</v>
      </c>
    </row>
    <row r="890" spans="1:22" x14ac:dyDescent="0.2">
      <c r="A890" s="94">
        <f t="shared" si="115"/>
        <v>877</v>
      </c>
      <c r="B890" s="437">
        <f t="shared" si="132"/>
        <v>0</v>
      </c>
      <c r="C890" s="438"/>
      <c r="D890" s="181"/>
      <c r="E890" s="181"/>
      <c r="F890" s="4"/>
      <c r="G890" s="60"/>
      <c r="H890" s="83"/>
      <c r="I890" s="10"/>
      <c r="J890" s="361"/>
      <c r="K890" s="49">
        <f t="shared" si="133"/>
        <v>0</v>
      </c>
      <c r="L890" s="508">
        <f t="shared" si="134"/>
        <v>0</v>
      </c>
      <c r="M890" s="509" t="str">
        <f t="shared" si="135"/>
        <v xml:space="preserve"> </v>
      </c>
      <c r="N890" s="355">
        <f t="shared" si="136"/>
        <v>0</v>
      </c>
      <c r="O890" s="144">
        <f t="shared" si="137"/>
        <v>0</v>
      </c>
      <c r="P890" s="144">
        <f t="shared" si="138"/>
        <v>0</v>
      </c>
      <c r="Q890" s="563">
        <f t="shared" si="139"/>
        <v>0</v>
      </c>
      <c r="R890" s="10"/>
      <c r="V890" s="49">
        <f t="shared" si="114"/>
        <v>0</v>
      </c>
    </row>
    <row r="891" spans="1:22" x14ac:dyDescent="0.2">
      <c r="A891" s="94">
        <f t="shared" si="115"/>
        <v>878</v>
      </c>
      <c r="B891" s="437">
        <f t="shared" si="132"/>
        <v>0</v>
      </c>
      <c r="C891" s="438"/>
      <c r="D891" s="181"/>
      <c r="E891" s="181"/>
      <c r="F891" s="4"/>
      <c r="G891" s="60"/>
      <c r="H891" s="83"/>
      <c r="I891" s="10"/>
      <c r="J891" s="361"/>
      <c r="K891" s="49">
        <f t="shared" si="133"/>
        <v>0</v>
      </c>
      <c r="L891" s="508">
        <f t="shared" si="134"/>
        <v>0</v>
      </c>
      <c r="M891" s="509" t="str">
        <f t="shared" si="135"/>
        <v xml:space="preserve"> </v>
      </c>
      <c r="N891" s="355">
        <f t="shared" si="136"/>
        <v>0</v>
      </c>
      <c r="O891" s="144">
        <f t="shared" si="137"/>
        <v>0</v>
      </c>
      <c r="P891" s="144">
        <f t="shared" si="138"/>
        <v>0</v>
      </c>
      <c r="Q891" s="563">
        <f t="shared" si="139"/>
        <v>0</v>
      </c>
      <c r="R891" s="10"/>
      <c r="V891" s="49">
        <f t="shared" si="114"/>
        <v>0</v>
      </c>
    </row>
    <row r="892" spans="1:22" x14ac:dyDescent="0.2">
      <c r="A892" s="94">
        <f t="shared" si="115"/>
        <v>879</v>
      </c>
      <c r="B892" s="437">
        <f t="shared" si="132"/>
        <v>0</v>
      </c>
      <c r="C892" s="438"/>
      <c r="D892" s="181"/>
      <c r="E892" s="181"/>
      <c r="F892" s="4"/>
      <c r="G892" s="60"/>
      <c r="H892" s="83"/>
      <c r="I892" s="10"/>
      <c r="J892" s="361"/>
      <c r="K892" s="49">
        <f t="shared" si="133"/>
        <v>0</v>
      </c>
      <c r="L892" s="508">
        <f t="shared" si="134"/>
        <v>0</v>
      </c>
      <c r="M892" s="509" t="str">
        <f t="shared" si="135"/>
        <v xml:space="preserve"> </v>
      </c>
      <c r="N892" s="355">
        <f t="shared" si="136"/>
        <v>0</v>
      </c>
      <c r="O892" s="144">
        <f t="shared" si="137"/>
        <v>0</v>
      </c>
      <c r="P892" s="144">
        <f t="shared" si="138"/>
        <v>0</v>
      </c>
      <c r="Q892" s="563">
        <f t="shared" si="139"/>
        <v>0</v>
      </c>
      <c r="R892" s="10"/>
      <c r="V892" s="49">
        <f t="shared" si="114"/>
        <v>0</v>
      </c>
    </row>
    <row r="893" spans="1:22" x14ac:dyDescent="0.2">
      <c r="A893" s="94">
        <f t="shared" si="115"/>
        <v>880</v>
      </c>
      <c r="B893" s="437">
        <f t="shared" si="132"/>
        <v>0</v>
      </c>
      <c r="C893" s="438"/>
      <c r="D893" s="181"/>
      <c r="E893" s="181"/>
      <c r="F893" s="4"/>
      <c r="G893" s="60"/>
      <c r="H893" s="83"/>
      <c r="I893" s="10"/>
      <c r="J893" s="361"/>
      <c r="K893" s="49">
        <f t="shared" si="133"/>
        <v>0</v>
      </c>
      <c r="L893" s="508">
        <f t="shared" si="134"/>
        <v>0</v>
      </c>
      <c r="M893" s="509" t="str">
        <f t="shared" si="135"/>
        <v xml:space="preserve"> </v>
      </c>
      <c r="N893" s="355">
        <f t="shared" si="136"/>
        <v>0</v>
      </c>
      <c r="O893" s="144">
        <f t="shared" si="137"/>
        <v>0</v>
      </c>
      <c r="P893" s="144">
        <f t="shared" si="138"/>
        <v>0</v>
      </c>
      <c r="Q893" s="563">
        <f t="shared" si="139"/>
        <v>0</v>
      </c>
      <c r="R893" s="10"/>
      <c r="V893" s="49">
        <f t="shared" si="114"/>
        <v>0</v>
      </c>
    </row>
    <row r="894" spans="1:22" x14ac:dyDescent="0.2">
      <c r="A894" s="94">
        <f t="shared" si="115"/>
        <v>881</v>
      </c>
      <c r="B894" s="437">
        <f t="shared" si="132"/>
        <v>0</v>
      </c>
      <c r="C894" s="438"/>
      <c r="D894" s="181"/>
      <c r="E894" s="181"/>
      <c r="F894" s="4"/>
      <c r="G894" s="60"/>
      <c r="H894" s="83"/>
      <c r="I894" s="10"/>
      <c r="J894" s="361"/>
      <c r="K894" s="49">
        <f t="shared" si="133"/>
        <v>0</v>
      </c>
      <c r="L894" s="508">
        <f t="shared" si="134"/>
        <v>0</v>
      </c>
      <c r="M894" s="509" t="str">
        <f t="shared" si="135"/>
        <v xml:space="preserve"> </v>
      </c>
      <c r="N894" s="355">
        <f t="shared" si="136"/>
        <v>0</v>
      </c>
      <c r="O894" s="144">
        <f t="shared" si="137"/>
        <v>0</v>
      </c>
      <c r="P894" s="144">
        <f t="shared" si="138"/>
        <v>0</v>
      </c>
      <c r="Q894" s="563">
        <f t="shared" si="139"/>
        <v>0</v>
      </c>
      <c r="R894" s="10"/>
      <c r="V894" s="49">
        <f t="shared" si="114"/>
        <v>0</v>
      </c>
    </row>
    <row r="895" spans="1:22" x14ac:dyDescent="0.2">
      <c r="A895" s="94">
        <f t="shared" si="115"/>
        <v>882</v>
      </c>
      <c r="B895" s="437">
        <f t="shared" si="132"/>
        <v>0</v>
      </c>
      <c r="C895" s="438"/>
      <c r="D895" s="181"/>
      <c r="E895" s="181"/>
      <c r="F895" s="4"/>
      <c r="G895" s="60"/>
      <c r="H895" s="83"/>
      <c r="I895" s="10"/>
      <c r="J895" s="361"/>
      <c r="K895" s="49">
        <f t="shared" si="133"/>
        <v>0</v>
      </c>
      <c r="L895" s="508">
        <f t="shared" si="134"/>
        <v>0</v>
      </c>
      <c r="M895" s="509" t="str">
        <f t="shared" si="135"/>
        <v xml:space="preserve"> </v>
      </c>
      <c r="N895" s="355">
        <f t="shared" si="136"/>
        <v>0</v>
      </c>
      <c r="O895" s="144">
        <f t="shared" si="137"/>
        <v>0</v>
      </c>
      <c r="P895" s="144">
        <f t="shared" si="138"/>
        <v>0</v>
      </c>
      <c r="Q895" s="563">
        <f t="shared" si="139"/>
        <v>0</v>
      </c>
      <c r="R895" s="10"/>
      <c r="V895" s="49">
        <f t="shared" si="114"/>
        <v>0</v>
      </c>
    </row>
    <row r="896" spans="1:22" x14ac:dyDescent="0.2">
      <c r="A896" s="94">
        <f t="shared" si="115"/>
        <v>883</v>
      </c>
      <c r="B896" s="437">
        <f t="shared" si="132"/>
        <v>0</v>
      </c>
      <c r="C896" s="438"/>
      <c r="D896" s="181"/>
      <c r="E896" s="181"/>
      <c r="F896" s="4"/>
      <c r="G896" s="60"/>
      <c r="H896" s="83"/>
      <c r="I896" s="10"/>
      <c r="J896" s="361"/>
      <c r="K896" s="49">
        <f t="shared" si="133"/>
        <v>0</v>
      </c>
      <c r="L896" s="508">
        <f t="shared" si="134"/>
        <v>0</v>
      </c>
      <c r="M896" s="509" t="str">
        <f t="shared" si="135"/>
        <v xml:space="preserve"> </v>
      </c>
      <c r="N896" s="355">
        <f t="shared" si="136"/>
        <v>0</v>
      </c>
      <c r="O896" s="144">
        <f t="shared" si="137"/>
        <v>0</v>
      </c>
      <c r="P896" s="144">
        <f t="shared" si="138"/>
        <v>0</v>
      </c>
      <c r="Q896" s="563">
        <f t="shared" si="139"/>
        <v>0</v>
      </c>
      <c r="R896" s="10"/>
      <c r="V896" s="49">
        <f t="shared" si="114"/>
        <v>0</v>
      </c>
    </row>
    <row r="897" spans="1:22" x14ac:dyDescent="0.2">
      <c r="A897" s="94">
        <f t="shared" si="115"/>
        <v>884</v>
      </c>
      <c r="B897" s="437">
        <f t="shared" si="132"/>
        <v>0</v>
      </c>
      <c r="C897" s="438"/>
      <c r="D897" s="181"/>
      <c r="E897" s="181"/>
      <c r="F897" s="4"/>
      <c r="G897" s="60"/>
      <c r="H897" s="83"/>
      <c r="I897" s="10"/>
      <c r="J897" s="361"/>
      <c r="K897" s="49">
        <f t="shared" si="133"/>
        <v>0</v>
      </c>
      <c r="L897" s="508">
        <f t="shared" si="134"/>
        <v>0</v>
      </c>
      <c r="M897" s="509" t="str">
        <f t="shared" si="135"/>
        <v xml:space="preserve"> </v>
      </c>
      <c r="N897" s="355">
        <f t="shared" si="136"/>
        <v>0</v>
      </c>
      <c r="O897" s="144">
        <f t="shared" si="137"/>
        <v>0</v>
      </c>
      <c r="P897" s="144">
        <f t="shared" si="138"/>
        <v>0</v>
      </c>
      <c r="Q897" s="563">
        <f t="shared" si="139"/>
        <v>0</v>
      </c>
      <c r="R897" s="10"/>
      <c r="V897" s="49">
        <f t="shared" si="114"/>
        <v>0</v>
      </c>
    </row>
    <row r="898" spans="1:22" x14ac:dyDescent="0.2">
      <c r="A898" s="94">
        <f t="shared" si="115"/>
        <v>885</v>
      </c>
      <c r="B898" s="437">
        <f t="shared" si="132"/>
        <v>0</v>
      </c>
      <c r="C898" s="438"/>
      <c r="D898" s="181"/>
      <c r="E898" s="181"/>
      <c r="F898" s="4"/>
      <c r="G898" s="60"/>
      <c r="H898" s="83"/>
      <c r="I898" s="10"/>
      <c r="J898" s="361"/>
      <c r="K898" s="49">
        <f t="shared" si="133"/>
        <v>0</v>
      </c>
      <c r="L898" s="508">
        <f t="shared" si="134"/>
        <v>0</v>
      </c>
      <c r="M898" s="509" t="str">
        <f t="shared" si="135"/>
        <v xml:space="preserve"> </v>
      </c>
      <c r="N898" s="355">
        <f t="shared" si="136"/>
        <v>0</v>
      </c>
      <c r="O898" s="144">
        <f t="shared" si="137"/>
        <v>0</v>
      </c>
      <c r="P898" s="144">
        <f t="shared" si="138"/>
        <v>0</v>
      </c>
      <c r="Q898" s="563">
        <f t="shared" si="139"/>
        <v>0</v>
      </c>
      <c r="R898" s="10"/>
      <c r="V898" s="49">
        <f t="shared" si="114"/>
        <v>0</v>
      </c>
    </row>
    <row r="899" spans="1:22" x14ac:dyDescent="0.2">
      <c r="A899" s="94">
        <f t="shared" si="115"/>
        <v>886</v>
      </c>
      <c r="B899" s="437">
        <f t="shared" si="132"/>
        <v>0</v>
      </c>
      <c r="C899" s="438"/>
      <c r="D899" s="181"/>
      <c r="E899" s="181"/>
      <c r="F899" s="4"/>
      <c r="G899" s="60"/>
      <c r="H899" s="83"/>
      <c r="I899" s="10"/>
      <c r="J899" s="361"/>
      <c r="K899" s="49">
        <f t="shared" si="133"/>
        <v>0</v>
      </c>
      <c r="L899" s="508">
        <f t="shared" si="134"/>
        <v>0</v>
      </c>
      <c r="M899" s="509" t="str">
        <f t="shared" si="135"/>
        <v xml:space="preserve"> </v>
      </c>
      <c r="N899" s="355">
        <f t="shared" si="136"/>
        <v>0</v>
      </c>
      <c r="O899" s="144">
        <f t="shared" si="137"/>
        <v>0</v>
      </c>
      <c r="P899" s="144">
        <f t="shared" si="138"/>
        <v>0</v>
      </c>
      <c r="Q899" s="563">
        <f t="shared" si="139"/>
        <v>0</v>
      </c>
      <c r="R899" s="10"/>
      <c r="V899" s="49">
        <f t="shared" si="114"/>
        <v>0</v>
      </c>
    </row>
    <row r="900" spans="1:22" x14ac:dyDescent="0.2">
      <c r="A900" s="94">
        <f t="shared" si="115"/>
        <v>887</v>
      </c>
      <c r="B900" s="437">
        <f t="shared" si="132"/>
        <v>0</v>
      </c>
      <c r="C900" s="438"/>
      <c r="D900" s="181"/>
      <c r="E900" s="181"/>
      <c r="F900" s="4"/>
      <c r="G900" s="60"/>
      <c r="H900" s="83"/>
      <c r="I900" s="10"/>
      <c r="J900" s="361"/>
      <c r="K900" s="49">
        <f t="shared" si="133"/>
        <v>0</v>
      </c>
      <c r="L900" s="508">
        <f t="shared" si="134"/>
        <v>0</v>
      </c>
      <c r="M900" s="509" t="str">
        <f t="shared" si="135"/>
        <v xml:space="preserve"> </v>
      </c>
      <c r="N900" s="355">
        <f t="shared" si="136"/>
        <v>0</v>
      </c>
      <c r="O900" s="144">
        <f t="shared" si="137"/>
        <v>0</v>
      </c>
      <c r="P900" s="144">
        <f t="shared" si="138"/>
        <v>0</v>
      </c>
      <c r="Q900" s="563">
        <f t="shared" si="139"/>
        <v>0</v>
      </c>
      <c r="R900" s="10"/>
      <c r="V900" s="49">
        <f t="shared" si="114"/>
        <v>0</v>
      </c>
    </row>
    <row r="901" spans="1:22" x14ac:dyDescent="0.2">
      <c r="A901" s="94">
        <f t="shared" si="115"/>
        <v>888</v>
      </c>
      <c r="B901" s="437">
        <f t="shared" si="132"/>
        <v>0</v>
      </c>
      <c r="C901" s="438"/>
      <c r="D901" s="181"/>
      <c r="E901" s="181"/>
      <c r="F901" s="4"/>
      <c r="G901" s="60"/>
      <c r="H901" s="83"/>
      <c r="I901" s="10"/>
      <c r="J901" s="361"/>
      <c r="K901" s="49">
        <f t="shared" si="133"/>
        <v>0</v>
      </c>
      <c r="L901" s="508">
        <f t="shared" si="134"/>
        <v>0</v>
      </c>
      <c r="M901" s="509" t="str">
        <f t="shared" si="135"/>
        <v xml:space="preserve"> </v>
      </c>
      <c r="N901" s="355">
        <f t="shared" si="136"/>
        <v>0</v>
      </c>
      <c r="O901" s="144">
        <f t="shared" si="137"/>
        <v>0</v>
      </c>
      <c r="P901" s="144">
        <f t="shared" si="138"/>
        <v>0</v>
      </c>
      <c r="Q901" s="563">
        <f t="shared" si="139"/>
        <v>0</v>
      </c>
      <c r="R901" s="10"/>
      <c r="V901" s="49">
        <f t="shared" si="114"/>
        <v>0</v>
      </c>
    </row>
    <row r="902" spans="1:22" x14ac:dyDescent="0.2">
      <c r="A902" s="94">
        <f t="shared" si="115"/>
        <v>889</v>
      </c>
      <c r="B902" s="437">
        <f t="shared" si="132"/>
        <v>0</v>
      </c>
      <c r="C902" s="438"/>
      <c r="D902" s="181"/>
      <c r="E902" s="181"/>
      <c r="F902" s="4"/>
      <c r="G902" s="60"/>
      <c r="H902" s="83"/>
      <c r="I902" s="10"/>
      <c r="J902" s="361"/>
      <c r="K902" s="49">
        <f t="shared" si="133"/>
        <v>0</v>
      </c>
      <c r="L902" s="508">
        <f t="shared" si="134"/>
        <v>0</v>
      </c>
      <c r="M902" s="509" t="str">
        <f t="shared" si="135"/>
        <v xml:space="preserve"> </v>
      </c>
      <c r="N902" s="355">
        <f t="shared" si="136"/>
        <v>0</v>
      </c>
      <c r="O902" s="144">
        <f t="shared" si="137"/>
        <v>0</v>
      </c>
      <c r="P902" s="144">
        <f t="shared" si="138"/>
        <v>0</v>
      </c>
      <c r="Q902" s="563">
        <f t="shared" si="139"/>
        <v>0</v>
      </c>
      <c r="R902" s="10"/>
      <c r="V902" s="49">
        <f t="shared" si="114"/>
        <v>0</v>
      </c>
    </row>
    <row r="903" spans="1:22" x14ac:dyDescent="0.2">
      <c r="A903" s="94">
        <f t="shared" si="115"/>
        <v>890</v>
      </c>
      <c r="B903" s="437">
        <f t="shared" si="132"/>
        <v>0</v>
      </c>
      <c r="C903" s="438"/>
      <c r="D903" s="181"/>
      <c r="E903" s="181"/>
      <c r="F903" s="4"/>
      <c r="G903" s="60"/>
      <c r="H903" s="83"/>
      <c r="I903" s="10"/>
      <c r="J903" s="361"/>
      <c r="K903" s="49">
        <f t="shared" si="133"/>
        <v>0</v>
      </c>
      <c r="L903" s="508">
        <f t="shared" si="134"/>
        <v>0</v>
      </c>
      <c r="M903" s="509" t="str">
        <f t="shared" si="135"/>
        <v xml:space="preserve"> </v>
      </c>
      <c r="N903" s="355">
        <f t="shared" si="136"/>
        <v>0</v>
      </c>
      <c r="O903" s="144">
        <f t="shared" si="137"/>
        <v>0</v>
      </c>
      <c r="P903" s="144">
        <f t="shared" si="138"/>
        <v>0</v>
      </c>
      <c r="Q903" s="563">
        <f t="shared" si="139"/>
        <v>0</v>
      </c>
      <c r="R903" s="10"/>
      <c r="V903" s="49">
        <f t="shared" si="114"/>
        <v>0</v>
      </c>
    </row>
    <row r="904" spans="1:22" x14ac:dyDescent="0.2">
      <c r="A904" s="94">
        <f t="shared" si="115"/>
        <v>891</v>
      </c>
      <c r="B904" s="437">
        <f t="shared" si="132"/>
        <v>0</v>
      </c>
      <c r="C904" s="438"/>
      <c r="D904" s="181"/>
      <c r="E904" s="181"/>
      <c r="F904" s="4"/>
      <c r="G904" s="60"/>
      <c r="H904" s="83"/>
      <c r="I904" s="10"/>
      <c r="J904" s="361"/>
      <c r="K904" s="49">
        <f t="shared" si="133"/>
        <v>0</v>
      </c>
      <c r="L904" s="508">
        <f t="shared" si="134"/>
        <v>0</v>
      </c>
      <c r="M904" s="509" t="str">
        <f t="shared" si="135"/>
        <v xml:space="preserve"> </v>
      </c>
      <c r="N904" s="355">
        <f t="shared" si="136"/>
        <v>0</v>
      </c>
      <c r="O904" s="144">
        <f t="shared" si="137"/>
        <v>0</v>
      </c>
      <c r="P904" s="144">
        <f t="shared" si="138"/>
        <v>0</v>
      </c>
      <c r="Q904" s="563">
        <f t="shared" si="139"/>
        <v>0</v>
      </c>
      <c r="R904" s="10"/>
      <c r="V904" s="49">
        <f t="shared" si="114"/>
        <v>0</v>
      </c>
    </row>
    <row r="905" spans="1:22" x14ac:dyDescent="0.2">
      <c r="A905" s="94">
        <f t="shared" si="115"/>
        <v>892</v>
      </c>
      <c r="B905" s="437">
        <f t="shared" ref="B905:B962" si="140">IF(ISBLANK(E905),0,VLOOKUP(TRIM(E905),AllVarieties,4,FALSE))</f>
        <v>0</v>
      </c>
      <c r="C905" s="438"/>
      <c r="D905" s="181"/>
      <c r="E905" s="181"/>
      <c r="F905" s="4"/>
      <c r="G905" s="60"/>
      <c r="H905" s="83"/>
      <c r="I905" s="10"/>
      <c r="J905" s="361"/>
      <c r="K905" s="49">
        <f t="shared" ref="K905:K962" si="141">IF(ISNA(+B905),1,0)</f>
        <v>0</v>
      </c>
      <c r="L905" s="508">
        <f t="shared" ref="L905:L962" si="142">IF(ISERR(+B905),1,0)</f>
        <v>0</v>
      </c>
      <c r="M905" s="509" t="str">
        <f t="shared" ref="M905:M962" si="143">IF(+J905=0," ", IF(+J905=1," ","ERROR"))</f>
        <v xml:space="preserve"> </v>
      </c>
      <c r="N905" s="355">
        <f t="shared" ref="N905:N962" si="144">IF(+J905=1,IF(G905&gt;0, +G905, 0),0)</f>
        <v>0</v>
      </c>
      <c r="O905" s="144">
        <f t="shared" ref="O905:O962" si="145">IF(VALUE(F905)&lt;1,0,IF(VALUE(F905)&gt;17,0,VLOOKUP(VALUE(B905),T10Value,VALUE(F905)+1,FALSE)))</f>
        <v>0</v>
      </c>
      <c r="P905" s="144">
        <f t="shared" ref="P905:P962" si="146">ROUND(+N905,1)*O905</f>
        <v>0</v>
      </c>
      <c r="Q905" s="563">
        <f t="shared" ref="Q905:Q962" si="147">+P905*PDArate</f>
        <v>0</v>
      </c>
      <c r="R905" s="10"/>
      <c r="V905" s="49">
        <f t="shared" si="114"/>
        <v>0</v>
      </c>
    </row>
    <row r="906" spans="1:22" x14ac:dyDescent="0.2">
      <c r="A906" s="94">
        <f t="shared" si="115"/>
        <v>893</v>
      </c>
      <c r="B906" s="437">
        <f t="shared" si="140"/>
        <v>0</v>
      </c>
      <c r="C906" s="438"/>
      <c r="D906" s="181"/>
      <c r="E906" s="181"/>
      <c r="F906" s="4"/>
      <c r="G906" s="60"/>
      <c r="H906" s="83"/>
      <c r="I906" s="10"/>
      <c r="J906" s="361"/>
      <c r="K906" s="49">
        <f t="shared" si="141"/>
        <v>0</v>
      </c>
      <c r="L906" s="508">
        <f t="shared" si="142"/>
        <v>0</v>
      </c>
      <c r="M906" s="509" t="str">
        <f t="shared" si="143"/>
        <v xml:space="preserve"> </v>
      </c>
      <c r="N906" s="355">
        <f t="shared" si="144"/>
        <v>0</v>
      </c>
      <c r="O906" s="144">
        <f t="shared" si="145"/>
        <v>0</v>
      </c>
      <c r="P906" s="144">
        <f t="shared" si="146"/>
        <v>0</v>
      </c>
      <c r="Q906" s="563">
        <f t="shared" si="147"/>
        <v>0</v>
      </c>
      <c r="R906" s="10"/>
      <c r="V906" s="49">
        <f t="shared" si="114"/>
        <v>0</v>
      </c>
    </row>
    <row r="907" spans="1:22" x14ac:dyDescent="0.2">
      <c r="A907" s="94">
        <f t="shared" si="115"/>
        <v>894</v>
      </c>
      <c r="B907" s="437">
        <f t="shared" si="140"/>
        <v>0</v>
      </c>
      <c r="C907" s="438"/>
      <c r="D907" s="181"/>
      <c r="E907" s="181"/>
      <c r="F907" s="4"/>
      <c r="G907" s="60"/>
      <c r="H907" s="83"/>
      <c r="I907" s="10"/>
      <c r="J907" s="361"/>
      <c r="K907" s="49">
        <f t="shared" si="141"/>
        <v>0</v>
      </c>
      <c r="L907" s="508">
        <f t="shared" si="142"/>
        <v>0</v>
      </c>
      <c r="M907" s="509" t="str">
        <f t="shared" si="143"/>
        <v xml:space="preserve"> </v>
      </c>
      <c r="N907" s="355">
        <f t="shared" si="144"/>
        <v>0</v>
      </c>
      <c r="O907" s="144">
        <f t="shared" si="145"/>
        <v>0</v>
      </c>
      <c r="P907" s="144">
        <f t="shared" si="146"/>
        <v>0</v>
      </c>
      <c r="Q907" s="563">
        <f t="shared" si="147"/>
        <v>0</v>
      </c>
      <c r="R907" s="10"/>
      <c r="V907" s="49">
        <f t="shared" si="114"/>
        <v>0</v>
      </c>
    </row>
    <row r="908" spans="1:22" x14ac:dyDescent="0.2">
      <c r="A908" s="94">
        <f t="shared" si="115"/>
        <v>895</v>
      </c>
      <c r="B908" s="437">
        <f t="shared" si="140"/>
        <v>0</v>
      </c>
      <c r="C908" s="438"/>
      <c r="D908" s="181"/>
      <c r="E908" s="181"/>
      <c r="F908" s="4"/>
      <c r="G908" s="60"/>
      <c r="H908" s="83"/>
      <c r="I908" s="10"/>
      <c r="J908" s="361"/>
      <c r="K908" s="49">
        <f t="shared" si="141"/>
        <v>0</v>
      </c>
      <c r="L908" s="508">
        <f t="shared" si="142"/>
        <v>0</v>
      </c>
      <c r="M908" s="509" t="str">
        <f t="shared" si="143"/>
        <v xml:space="preserve"> </v>
      </c>
      <c r="N908" s="355">
        <f t="shared" si="144"/>
        <v>0</v>
      </c>
      <c r="O908" s="144">
        <f t="shared" si="145"/>
        <v>0</v>
      </c>
      <c r="P908" s="144">
        <f t="shared" si="146"/>
        <v>0</v>
      </c>
      <c r="Q908" s="563">
        <f t="shared" si="147"/>
        <v>0</v>
      </c>
      <c r="R908" s="10"/>
      <c r="V908" s="49">
        <f t="shared" si="114"/>
        <v>0</v>
      </c>
    </row>
    <row r="909" spans="1:22" x14ac:dyDescent="0.2">
      <c r="A909" s="94">
        <f t="shared" si="115"/>
        <v>896</v>
      </c>
      <c r="B909" s="437">
        <f t="shared" si="140"/>
        <v>0</v>
      </c>
      <c r="C909" s="438"/>
      <c r="D909" s="181"/>
      <c r="E909" s="181"/>
      <c r="F909" s="4"/>
      <c r="G909" s="60"/>
      <c r="H909" s="83"/>
      <c r="I909" s="10"/>
      <c r="J909" s="361"/>
      <c r="K909" s="49">
        <f t="shared" si="141"/>
        <v>0</v>
      </c>
      <c r="L909" s="508">
        <f t="shared" si="142"/>
        <v>0</v>
      </c>
      <c r="M909" s="509" t="str">
        <f t="shared" si="143"/>
        <v xml:space="preserve"> </v>
      </c>
      <c r="N909" s="355">
        <f t="shared" si="144"/>
        <v>0</v>
      </c>
      <c r="O909" s="144">
        <f t="shared" si="145"/>
        <v>0</v>
      </c>
      <c r="P909" s="144">
        <f t="shared" si="146"/>
        <v>0</v>
      </c>
      <c r="Q909" s="563">
        <f t="shared" si="147"/>
        <v>0</v>
      </c>
      <c r="R909" s="10"/>
      <c r="V909" s="49">
        <f t="shared" si="114"/>
        <v>0</v>
      </c>
    </row>
    <row r="910" spans="1:22" x14ac:dyDescent="0.2">
      <c r="A910" s="94">
        <f t="shared" si="115"/>
        <v>897</v>
      </c>
      <c r="B910" s="437">
        <f t="shared" si="140"/>
        <v>0</v>
      </c>
      <c r="C910" s="438"/>
      <c r="D910" s="181"/>
      <c r="E910" s="181"/>
      <c r="F910" s="4"/>
      <c r="G910" s="60"/>
      <c r="H910" s="83"/>
      <c r="I910" s="10"/>
      <c r="J910" s="361"/>
      <c r="K910" s="49">
        <f t="shared" si="141"/>
        <v>0</v>
      </c>
      <c r="L910" s="508">
        <f t="shared" si="142"/>
        <v>0</v>
      </c>
      <c r="M910" s="509" t="str">
        <f t="shared" si="143"/>
        <v xml:space="preserve"> </v>
      </c>
      <c r="N910" s="355">
        <f t="shared" si="144"/>
        <v>0</v>
      </c>
      <c r="O910" s="144">
        <f t="shared" si="145"/>
        <v>0</v>
      </c>
      <c r="P910" s="144">
        <f t="shared" si="146"/>
        <v>0</v>
      </c>
      <c r="Q910" s="563">
        <f t="shared" si="147"/>
        <v>0</v>
      </c>
      <c r="R910" s="10"/>
      <c r="V910" s="49">
        <f t="shared" si="114"/>
        <v>0</v>
      </c>
    </row>
    <row r="911" spans="1:22" x14ac:dyDescent="0.2">
      <c r="A911" s="94">
        <f t="shared" si="115"/>
        <v>898</v>
      </c>
      <c r="B911" s="437">
        <f t="shared" si="140"/>
        <v>0</v>
      </c>
      <c r="C911" s="438"/>
      <c r="D911" s="181"/>
      <c r="E911" s="181"/>
      <c r="F911" s="4"/>
      <c r="G911" s="60"/>
      <c r="H911" s="83"/>
      <c r="I911" s="10"/>
      <c r="J911" s="361"/>
      <c r="K911" s="49">
        <f t="shared" si="141"/>
        <v>0</v>
      </c>
      <c r="L911" s="508">
        <f t="shared" si="142"/>
        <v>0</v>
      </c>
      <c r="M911" s="509" t="str">
        <f t="shared" si="143"/>
        <v xml:space="preserve"> </v>
      </c>
      <c r="N911" s="355">
        <f t="shared" si="144"/>
        <v>0</v>
      </c>
      <c r="O911" s="144">
        <f t="shared" si="145"/>
        <v>0</v>
      </c>
      <c r="P911" s="144">
        <f t="shared" si="146"/>
        <v>0</v>
      </c>
      <c r="Q911" s="563">
        <f t="shared" si="147"/>
        <v>0</v>
      </c>
      <c r="R911" s="10"/>
      <c r="V911" s="49">
        <f t="shared" si="114"/>
        <v>0</v>
      </c>
    </row>
    <row r="912" spans="1:22" x14ac:dyDescent="0.2">
      <c r="A912" s="94">
        <f t="shared" si="115"/>
        <v>899</v>
      </c>
      <c r="B912" s="437">
        <f t="shared" si="140"/>
        <v>0</v>
      </c>
      <c r="C912" s="438"/>
      <c r="D912" s="181"/>
      <c r="E912" s="181"/>
      <c r="F912" s="4"/>
      <c r="G912" s="60"/>
      <c r="H912" s="83"/>
      <c r="I912" s="10"/>
      <c r="J912" s="361"/>
      <c r="K912" s="49">
        <f t="shared" si="141"/>
        <v>0</v>
      </c>
      <c r="L912" s="508">
        <f t="shared" si="142"/>
        <v>0</v>
      </c>
      <c r="M912" s="509" t="str">
        <f t="shared" si="143"/>
        <v xml:space="preserve"> </v>
      </c>
      <c r="N912" s="355">
        <f t="shared" si="144"/>
        <v>0</v>
      </c>
      <c r="O912" s="144">
        <f t="shared" si="145"/>
        <v>0</v>
      </c>
      <c r="P912" s="144">
        <f t="shared" si="146"/>
        <v>0</v>
      </c>
      <c r="Q912" s="563">
        <f t="shared" si="147"/>
        <v>0</v>
      </c>
      <c r="R912" s="10"/>
      <c r="V912" s="49">
        <f t="shared" si="114"/>
        <v>0</v>
      </c>
    </row>
    <row r="913" spans="1:22" x14ac:dyDescent="0.2">
      <c r="A913" s="94">
        <f t="shared" si="115"/>
        <v>900</v>
      </c>
      <c r="B913" s="437">
        <f t="shared" si="140"/>
        <v>0</v>
      </c>
      <c r="C913" s="438"/>
      <c r="D913" s="181"/>
      <c r="E913" s="181"/>
      <c r="F913" s="4"/>
      <c r="G913" s="60"/>
      <c r="H913" s="83"/>
      <c r="I913" s="10"/>
      <c r="J913" s="361"/>
      <c r="K913" s="49">
        <f t="shared" si="141"/>
        <v>0</v>
      </c>
      <c r="L913" s="508">
        <f t="shared" si="142"/>
        <v>0</v>
      </c>
      <c r="M913" s="509" t="str">
        <f t="shared" si="143"/>
        <v xml:space="preserve"> </v>
      </c>
      <c r="N913" s="355">
        <f t="shared" si="144"/>
        <v>0</v>
      </c>
      <c r="O913" s="144">
        <f t="shared" si="145"/>
        <v>0</v>
      </c>
      <c r="P913" s="144">
        <f t="shared" si="146"/>
        <v>0</v>
      </c>
      <c r="Q913" s="563">
        <f t="shared" si="147"/>
        <v>0</v>
      </c>
      <c r="R913" s="10"/>
      <c r="V913" s="49">
        <f t="shared" si="114"/>
        <v>0</v>
      </c>
    </row>
    <row r="914" spans="1:22" x14ac:dyDescent="0.2">
      <c r="A914" s="94">
        <f t="shared" si="115"/>
        <v>901</v>
      </c>
      <c r="B914" s="437">
        <f t="shared" si="140"/>
        <v>0</v>
      </c>
      <c r="C914" s="438"/>
      <c r="D914" s="181"/>
      <c r="E914" s="181"/>
      <c r="F914" s="4"/>
      <c r="G914" s="60"/>
      <c r="H914" s="83"/>
      <c r="I914" s="10"/>
      <c r="J914" s="361"/>
      <c r="K914" s="49">
        <f t="shared" si="141"/>
        <v>0</v>
      </c>
      <c r="L914" s="508">
        <f t="shared" si="142"/>
        <v>0</v>
      </c>
      <c r="M914" s="509" t="str">
        <f t="shared" si="143"/>
        <v xml:space="preserve"> </v>
      </c>
      <c r="N914" s="355">
        <f t="shared" si="144"/>
        <v>0</v>
      </c>
      <c r="O914" s="144">
        <f t="shared" si="145"/>
        <v>0</v>
      </c>
      <c r="P914" s="144">
        <f t="shared" si="146"/>
        <v>0</v>
      </c>
      <c r="Q914" s="563">
        <f t="shared" si="147"/>
        <v>0</v>
      </c>
      <c r="R914" s="10"/>
      <c r="V914" s="49">
        <f t="shared" si="114"/>
        <v>0</v>
      </c>
    </row>
    <row r="915" spans="1:22" x14ac:dyDescent="0.2">
      <c r="A915" s="94">
        <f t="shared" si="115"/>
        <v>902</v>
      </c>
      <c r="B915" s="437">
        <f t="shared" si="140"/>
        <v>0</v>
      </c>
      <c r="C915" s="438"/>
      <c r="D915" s="181"/>
      <c r="E915" s="181"/>
      <c r="F915" s="4"/>
      <c r="G915" s="60"/>
      <c r="H915" s="83"/>
      <c r="I915" s="10"/>
      <c r="J915" s="361"/>
      <c r="K915" s="49">
        <f t="shared" si="141"/>
        <v>0</v>
      </c>
      <c r="L915" s="508">
        <f t="shared" si="142"/>
        <v>0</v>
      </c>
      <c r="M915" s="509" t="str">
        <f t="shared" si="143"/>
        <v xml:space="preserve"> </v>
      </c>
      <c r="N915" s="355">
        <f t="shared" si="144"/>
        <v>0</v>
      </c>
      <c r="O915" s="144">
        <f t="shared" si="145"/>
        <v>0</v>
      </c>
      <c r="P915" s="144">
        <f t="shared" si="146"/>
        <v>0</v>
      </c>
      <c r="Q915" s="563">
        <f t="shared" si="147"/>
        <v>0</v>
      </c>
      <c r="R915" s="10"/>
      <c r="V915" s="49">
        <f t="shared" si="114"/>
        <v>0</v>
      </c>
    </row>
    <row r="916" spans="1:22" x14ac:dyDescent="0.2">
      <c r="A916" s="94">
        <f t="shared" si="115"/>
        <v>903</v>
      </c>
      <c r="B916" s="437">
        <f t="shared" si="140"/>
        <v>0</v>
      </c>
      <c r="C916" s="438"/>
      <c r="D916" s="181"/>
      <c r="E916" s="181"/>
      <c r="F916" s="4"/>
      <c r="G916" s="60"/>
      <c r="H916" s="83"/>
      <c r="I916" s="10"/>
      <c r="J916" s="361"/>
      <c r="K916" s="49">
        <f t="shared" si="141"/>
        <v>0</v>
      </c>
      <c r="L916" s="508">
        <f t="shared" si="142"/>
        <v>0</v>
      </c>
      <c r="M916" s="509" t="str">
        <f t="shared" si="143"/>
        <v xml:space="preserve"> </v>
      </c>
      <c r="N916" s="355">
        <f t="shared" si="144"/>
        <v>0</v>
      </c>
      <c r="O916" s="144">
        <f t="shared" si="145"/>
        <v>0</v>
      </c>
      <c r="P916" s="144">
        <f t="shared" si="146"/>
        <v>0</v>
      </c>
      <c r="Q916" s="563">
        <f t="shared" si="147"/>
        <v>0</v>
      </c>
      <c r="R916" s="10"/>
      <c r="V916" s="49">
        <f t="shared" si="114"/>
        <v>0</v>
      </c>
    </row>
    <row r="917" spans="1:22" x14ac:dyDescent="0.2">
      <c r="A917" s="94">
        <f t="shared" si="115"/>
        <v>904</v>
      </c>
      <c r="B917" s="437">
        <f t="shared" si="140"/>
        <v>0</v>
      </c>
      <c r="C917" s="438"/>
      <c r="D917" s="181"/>
      <c r="E917" s="181"/>
      <c r="F917" s="4"/>
      <c r="G917" s="60"/>
      <c r="H917" s="83"/>
      <c r="I917" s="10"/>
      <c r="J917" s="361"/>
      <c r="K917" s="49">
        <f t="shared" si="141"/>
        <v>0</v>
      </c>
      <c r="L917" s="508">
        <f t="shared" si="142"/>
        <v>0</v>
      </c>
      <c r="M917" s="509" t="str">
        <f t="shared" si="143"/>
        <v xml:space="preserve"> </v>
      </c>
      <c r="N917" s="355">
        <f t="shared" si="144"/>
        <v>0</v>
      </c>
      <c r="O917" s="144">
        <f t="shared" si="145"/>
        <v>0</v>
      </c>
      <c r="P917" s="144">
        <f t="shared" si="146"/>
        <v>0</v>
      </c>
      <c r="Q917" s="563">
        <f t="shared" si="147"/>
        <v>0</v>
      </c>
      <c r="R917" s="10"/>
      <c r="V917" s="49">
        <f t="shared" si="114"/>
        <v>0</v>
      </c>
    </row>
    <row r="918" spans="1:22" x14ac:dyDescent="0.2">
      <c r="A918" s="94">
        <f t="shared" si="115"/>
        <v>905</v>
      </c>
      <c r="B918" s="437">
        <f t="shared" si="140"/>
        <v>0</v>
      </c>
      <c r="C918" s="438"/>
      <c r="D918" s="181"/>
      <c r="E918" s="181"/>
      <c r="F918" s="4"/>
      <c r="G918" s="60"/>
      <c r="H918" s="83"/>
      <c r="I918" s="10"/>
      <c r="J918" s="361"/>
      <c r="K918" s="49">
        <f t="shared" si="141"/>
        <v>0</v>
      </c>
      <c r="L918" s="508">
        <f t="shared" si="142"/>
        <v>0</v>
      </c>
      <c r="M918" s="509" t="str">
        <f t="shared" si="143"/>
        <v xml:space="preserve"> </v>
      </c>
      <c r="N918" s="355">
        <f t="shared" si="144"/>
        <v>0</v>
      </c>
      <c r="O918" s="144">
        <f t="shared" si="145"/>
        <v>0</v>
      </c>
      <c r="P918" s="144">
        <f t="shared" si="146"/>
        <v>0</v>
      </c>
      <c r="Q918" s="563">
        <f t="shared" si="147"/>
        <v>0</v>
      </c>
      <c r="R918" s="10"/>
      <c r="V918" s="49">
        <f t="shared" si="114"/>
        <v>0</v>
      </c>
    </row>
    <row r="919" spans="1:22" x14ac:dyDescent="0.2">
      <c r="A919" s="94">
        <f t="shared" si="115"/>
        <v>906</v>
      </c>
      <c r="B919" s="437">
        <f t="shared" si="140"/>
        <v>0</v>
      </c>
      <c r="C919" s="438"/>
      <c r="D919" s="181"/>
      <c r="E919" s="181"/>
      <c r="F919" s="4"/>
      <c r="G919" s="60"/>
      <c r="H919" s="83"/>
      <c r="I919" s="10"/>
      <c r="J919" s="361"/>
      <c r="K919" s="49">
        <f t="shared" si="141"/>
        <v>0</v>
      </c>
      <c r="L919" s="508">
        <f t="shared" si="142"/>
        <v>0</v>
      </c>
      <c r="M919" s="509" t="str">
        <f t="shared" si="143"/>
        <v xml:space="preserve"> </v>
      </c>
      <c r="N919" s="355">
        <f t="shared" si="144"/>
        <v>0</v>
      </c>
      <c r="O919" s="144">
        <f t="shared" si="145"/>
        <v>0</v>
      </c>
      <c r="P919" s="144">
        <f t="shared" si="146"/>
        <v>0</v>
      </c>
      <c r="Q919" s="563">
        <f t="shared" si="147"/>
        <v>0</v>
      </c>
      <c r="R919" s="10"/>
      <c r="V919" s="49">
        <f t="shared" si="114"/>
        <v>0</v>
      </c>
    </row>
    <row r="920" spans="1:22" x14ac:dyDescent="0.2">
      <c r="A920" s="94">
        <f t="shared" si="115"/>
        <v>907</v>
      </c>
      <c r="B920" s="437">
        <f t="shared" si="140"/>
        <v>0</v>
      </c>
      <c r="C920" s="438"/>
      <c r="D920" s="181"/>
      <c r="E920" s="181"/>
      <c r="F920" s="4"/>
      <c r="G920" s="60"/>
      <c r="H920" s="83"/>
      <c r="I920" s="10"/>
      <c r="J920" s="361"/>
      <c r="K920" s="49">
        <f t="shared" si="141"/>
        <v>0</v>
      </c>
      <c r="L920" s="508">
        <f t="shared" si="142"/>
        <v>0</v>
      </c>
      <c r="M920" s="509" t="str">
        <f t="shared" si="143"/>
        <v xml:space="preserve"> </v>
      </c>
      <c r="N920" s="355">
        <f t="shared" si="144"/>
        <v>0</v>
      </c>
      <c r="O920" s="144">
        <f t="shared" si="145"/>
        <v>0</v>
      </c>
      <c r="P920" s="144">
        <f t="shared" si="146"/>
        <v>0</v>
      </c>
      <c r="Q920" s="563">
        <f t="shared" si="147"/>
        <v>0</v>
      </c>
      <c r="R920" s="10"/>
      <c r="V920" s="49">
        <f t="shared" si="114"/>
        <v>0</v>
      </c>
    </row>
    <row r="921" spans="1:22" x14ac:dyDescent="0.2">
      <c r="A921" s="94">
        <f t="shared" si="115"/>
        <v>908</v>
      </c>
      <c r="B921" s="437">
        <f t="shared" si="140"/>
        <v>0</v>
      </c>
      <c r="C921" s="438"/>
      <c r="D921" s="181"/>
      <c r="E921" s="181"/>
      <c r="F921" s="4"/>
      <c r="G921" s="60"/>
      <c r="H921" s="83"/>
      <c r="I921" s="10"/>
      <c r="J921" s="361"/>
      <c r="K921" s="49">
        <f t="shared" si="141"/>
        <v>0</v>
      </c>
      <c r="L921" s="508">
        <f t="shared" si="142"/>
        <v>0</v>
      </c>
      <c r="M921" s="509" t="str">
        <f t="shared" si="143"/>
        <v xml:space="preserve"> </v>
      </c>
      <c r="N921" s="355">
        <f t="shared" si="144"/>
        <v>0</v>
      </c>
      <c r="O921" s="144">
        <f t="shared" si="145"/>
        <v>0</v>
      </c>
      <c r="P921" s="144">
        <f t="shared" si="146"/>
        <v>0</v>
      </c>
      <c r="Q921" s="563">
        <f t="shared" si="147"/>
        <v>0</v>
      </c>
      <c r="R921" s="10"/>
      <c r="V921" s="49">
        <f t="shared" si="114"/>
        <v>0</v>
      </c>
    </row>
    <row r="922" spans="1:22" x14ac:dyDescent="0.2">
      <c r="A922" s="94">
        <f t="shared" si="115"/>
        <v>909</v>
      </c>
      <c r="B922" s="437">
        <f t="shared" si="140"/>
        <v>0</v>
      </c>
      <c r="C922" s="438"/>
      <c r="D922" s="181"/>
      <c r="E922" s="181"/>
      <c r="F922" s="4"/>
      <c r="G922" s="60"/>
      <c r="H922" s="83"/>
      <c r="I922" s="10"/>
      <c r="J922" s="361"/>
      <c r="K922" s="49">
        <f t="shared" si="141"/>
        <v>0</v>
      </c>
      <c r="L922" s="508">
        <f t="shared" si="142"/>
        <v>0</v>
      </c>
      <c r="M922" s="509" t="str">
        <f t="shared" si="143"/>
        <v xml:space="preserve"> </v>
      </c>
      <c r="N922" s="355">
        <f t="shared" si="144"/>
        <v>0</v>
      </c>
      <c r="O922" s="144">
        <f t="shared" si="145"/>
        <v>0</v>
      </c>
      <c r="P922" s="144">
        <f t="shared" si="146"/>
        <v>0</v>
      </c>
      <c r="Q922" s="563">
        <f t="shared" si="147"/>
        <v>0</v>
      </c>
      <c r="R922" s="10"/>
      <c r="V922" s="49">
        <f t="shared" ref="V922:V962" si="148">IF(N922&gt;0,IF(P922&lt;=0,1,0),0)</f>
        <v>0</v>
      </c>
    </row>
    <row r="923" spans="1:22" x14ac:dyDescent="0.2">
      <c r="A923" s="94">
        <f t="shared" si="115"/>
        <v>910</v>
      </c>
      <c r="B923" s="437">
        <f t="shared" si="140"/>
        <v>0</v>
      </c>
      <c r="C923" s="438"/>
      <c r="D923" s="181"/>
      <c r="E923" s="181"/>
      <c r="F923" s="4"/>
      <c r="G923" s="60"/>
      <c r="H923" s="83"/>
      <c r="I923" s="10"/>
      <c r="J923" s="361"/>
      <c r="K923" s="49">
        <f t="shared" si="141"/>
        <v>0</v>
      </c>
      <c r="L923" s="508">
        <f t="shared" si="142"/>
        <v>0</v>
      </c>
      <c r="M923" s="509" t="str">
        <f t="shared" si="143"/>
        <v xml:space="preserve"> </v>
      </c>
      <c r="N923" s="355">
        <f t="shared" si="144"/>
        <v>0</v>
      </c>
      <c r="O923" s="144">
        <f t="shared" si="145"/>
        <v>0</v>
      </c>
      <c r="P923" s="144">
        <f t="shared" si="146"/>
        <v>0</v>
      </c>
      <c r="Q923" s="563">
        <f t="shared" si="147"/>
        <v>0</v>
      </c>
      <c r="R923" s="10"/>
      <c r="V923" s="49">
        <f t="shared" si="148"/>
        <v>0</v>
      </c>
    </row>
    <row r="924" spans="1:22" x14ac:dyDescent="0.2">
      <c r="A924" s="94">
        <f t="shared" ref="A924:A962" si="149">ROW()-Q3line</f>
        <v>911</v>
      </c>
      <c r="B924" s="437">
        <f t="shared" si="140"/>
        <v>0</v>
      </c>
      <c r="C924" s="438"/>
      <c r="D924" s="181"/>
      <c r="E924" s="181"/>
      <c r="F924" s="4"/>
      <c r="G924" s="60"/>
      <c r="H924" s="83"/>
      <c r="I924" s="10"/>
      <c r="J924" s="361"/>
      <c r="K924" s="49">
        <f t="shared" si="141"/>
        <v>0</v>
      </c>
      <c r="L924" s="508">
        <f t="shared" si="142"/>
        <v>0</v>
      </c>
      <c r="M924" s="509" t="str">
        <f t="shared" si="143"/>
        <v xml:space="preserve"> </v>
      </c>
      <c r="N924" s="355">
        <f t="shared" si="144"/>
        <v>0</v>
      </c>
      <c r="O924" s="144">
        <f t="shared" si="145"/>
        <v>0</v>
      </c>
      <c r="P924" s="144">
        <f t="shared" si="146"/>
        <v>0</v>
      </c>
      <c r="Q924" s="563">
        <f t="shared" si="147"/>
        <v>0</v>
      </c>
      <c r="R924" s="10"/>
      <c r="V924" s="49">
        <f t="shared" si="148"/>
        <v>0</v>
      </c>
    </row>
    <row r="925" spans="1:22" x14ac:dyDescent="0.2">
      <c r="A925" s="94">
        <f t="shared" si="149"/>
        <v>912</v>
      </c>
      <c r="B925" s="437">
        <f t="shared" si="140"/>
        <v>0</v>
      </c>
      <c r="C925" s="438"/>
      <c r="D925" s="181"/>
      <c r="E925" s="181"/>
      <c r="F925" s="4"/>
      <c r="G925" s="60"/>
      <c r="H925" s="83"/>
      <c r="I925" s="10"/>
      <c r="J925" s="361"/>
      <c r="K925" s="49">
        <f t="shared" si="141"/>
        <v>0</v>
      </c>
      <c r="L925" s="508">
        <f t="shared" si="142"/>
        <v>0</v>
      </c>
      <c r="M925" s="509" t="str">
        <f t="shared" si="143"/>
        <v xml:space="preserve"> </v>
      </c>
      <c r="N925" s="355">
        <f t="shared" si="144"/>
        <v>0</v>
      </c>
      <c r="O925" s="144">
        <f t="shared" si="145"/>
        <v>0</v>
      </c>
      <c r="P925" s="144">
        <f t="shared" si="146"/>
        <v>0</v>
      </c>
      <c r="Q925" s="563">
        <f t="shared" si="147"/>
        <v>0</v>
      </c>
      <c r="R925" s="10"/>
      <c r="V925" s="49">
        <f t="shared" si="148"/>
        <v>0</v>
      </c>
    </row>
    <row r="926" spans="1:22" x14ac:dyDescent="0.2">
      <c r="A926" s="94">
        <f t="shared" si="149"/>
        <v>913</v>
      </c>
      <c r="B926" s="437">
        <f t="shared" si="140"/>
        <v>0</v>
      </c>
      <c r="C926" s="438"/>
      <c r="D926" s="181"/>
      <c r="E926" s="181"/>
      <c r="F926" s="4"/>
      <c r="G926" s="60"/>
      <c r="H926" s="83"/>
      <c r="I926" s="10"/>
      <c r="J926" s="361"/>
      <c r="K926" s="49">
        <f t="shared" si="141"/>
        <v>0</v>
      </c>
      <c r="L926" s="508">
        <f t="shared" si="142"/>
        <v>0</v>
      </c>
      <c r="M926" s="509" t="str">
        <f t="shared" si="143"/>
        <v xml:space="preserve"> </v>
      </c>
      <c r="N926" s="355">
        <f t="shared" si="144"/>
        <v>0</v>
      </c>
      <c r="O926" s="144">
        <f t="shared" si="145"/>
        <v>0</v>
      </c>
      <c r="P926" s="144">
        <f t="shared" si="146"/>
        <v>0</v>
      </c>
      <c r="Q926" s="563">
        <f t="shared" si="147"/>
        <v>0</v>
      </c>
      <c r="R926" s="10"/>
      <c r="V926" s="49">
        <f t="shared" si="148"/>
        <v>0</v>
      </c>
    </row>
    <row r="927" spans="1:22" x14ac:dyDescent="0.2">
      <c r="A927" s="94">
        <f t="shared" si="149"/>
        <v>914</v>
      </c>
      <c r="B927" s="437">
        <f t="shared" si="140"/>
        <v>0</v>
      </c>
      <c r="C927" s="438"/>
      <c r="D927" s="181"/>
      <c r="E927" s="181"/>
      <c r="F927" s="4"/>
      <c r="G927" s="60"/>
      <c r="H927" s="83"/>
      <c r="I927" s="10"/>
      <c r="J927" s="361"/>
      <c r="K927" s="49">
        <f t="shared" si="141"/>
        <v>0</v>
      </c>
      <c r="L927" s="508">
        <f t="shared" si="142"/>
        <v>0</v>
      </c>
      <c r="M927" s="509" t="str">
        <f t="shared" si="143"/>
        <v xml:space="preserve"> </v>
      </c>
      <c r="N927" s="355">
        <f t="shared" si="144"/>
        <v>0</v>
      </c>
      <c r="O927" s="144">
        <f t="shared" si="145"/>
        <v>0</v>
      </c>
      <c r="P927" s="144">
        <f t="shared" si="146"/>
        <v>0</v>
      </c>
      <c r="Q927" s="563">
        <f t="shared" si="147"/>
        <v>0</v>
      </c>
      <c r="R927" s="10"/>
      <c r="V927" s="49">
        <f t="shared" si="148"/>
        <v>0</v>
      </c>
    </row>
    <row r="928" spans="1:22" x14ac:dyDescent="0.2">
      <c r="A928" s="94">
        <f t="shared" si="149"/>
        <v>915</v>
      </c>
      <c r="B928" s="437">
        <f t="shared" si="140"/>
        <v>0</v>
      </c>
      <c r="C928" s="438"/>
      <c r="D928" s="181"/>
      <c r="E928" s="181"/>
      <c r="F928" s="4"/>
      <c r="G928" s="60"/>
      <c r="H928" s="83"/>
      <c r="I928" s="10"/>
      <c r="J928" s="361"/>
      <c r="K928" s="49">
        <f t="shared" si="141"/>
        <v>0</v>
      </c>
      <c r="L928" s="508">
        <f t="shared" si="142"/>
        <v>0</v>
      </c>
      <c r="M928" s="509" t="str">
        <f t="shared" si="143"/>
        <v xml:space="preserve"> </v>
      </c>
      <c r="N928" s="355">
        <f t="shared" si="144"/>
        <v>0</v>
      </c>
      <c r="O928" s="144">
        <f t="shared" si="145"/>
        <v>0</v>
      </c>
      <c r="P928" s="144">
        <f t="shared" si="146"/>
        <v>0</v>
      </c>
      <c r="Q928" s="563">
        <f t="shared" si="147"/>
        <v>0</v>
      </c>
      <c r="R928" s="10"/>
      <c r="V928" s="49">
        <f t="shared" si="148"/>
        <v>0</v>
      </c>
    </row>
    <row r="929" spans="1:22" x14ac:dyDescent="0.2">
      <c r="A929" s="94">
        <f t="shared" si="149"/>
        <v>916</v>
      </c>
      <c r="B929" s="437">
        <f t="shared" si="140"/>
        <v>0</v>
      </c>
      <c r="C929" s="438"/>
      <c r="D929" s="181"/>
      <c r="E929" s="181"/>
      <c r="F929" s="4"/>
      <c r="G929" s="60"/>
      <c r="H929" s="83"/>
      <c r="I929" s="10"/>
      <c r="J929" s="361"/>
      <c r="K929" s="49">
        <f t="shared" si="141"/>
        <v>0</v>
      </c>
      <c r="L929" s="508">
        <f t="shared" si="142"/>
        <v>0</v>
      </c>
      <c r="M929" s="509" t="str">
        <f t="shared" si="143"/>
        <v xml:space="preserve"> </v>
      </c>
      <c r="N929" s="355">
        <f t="shared" si="144"/>
        <v>0</v>
      </c>
      <c r="O929" s="144">
        <f t="shared" si="145"/>
        <v>0</v>
      </c>
      <c r="P929" s="144">
        <f t="shared" si="146"/>
        <v>0</v>
      </c>
      <c r="Q929" s="563">
        <f t="shared" si="147"/>
        <v>0</v>
      </c>
      <c r="R929" s="10"/>
      <c r="V929" s="49">
        <f t="shared" si="148"/>
        <v>0</v>
      </c>
    </row>
    <row r="930" spans="1:22" x14ac:dyDescent="0.2">
      <c r="A930" s="94">
        <f t="shared" si="149"/>
        <v>917</v>
      </c>
      <c r="B930" s="437">
        <f t="shared" si="140"/>
        <v>0</v>
      </c>
      <c r="C930" s="438"/>
      <c r="D930" s="181"/>
      <c r="E930" s="181"/>
      <c r="F930" s="4"/>
      <c r="G930" s="60"/>
      <c r="H930" s="83"/>
      <c r="I930" s="10"/>
      <c r="J930" s="361"/>
      <c r="K930" s="49">
        <f t="shared" si="141"/>
        <v>0</v>
      </c>
      <c r="L930" s="508">
        <f t="shared" si="142"/>
        <v>0</v>
      </c>
      <c r="M930" s="509" t="str">
        <f t="shared" si="143"/>
        <v xml:space="preserve"> </v>
      </c>
      <c r="N930" s="355">
        <f t="shared" si="144"/>
        <v>0</v>
      </c>
      <c r="O930" s="144">
        <f t="shared" si="145"/>
        <v>0</v>
      </c>
      <c r="P930" s="144">
        <f t="shared" si="146"/>
        <v>0</v>
      </c>
      <c r="Q930" s="563">
        <f t="shared" si="147"/>
        <v>0</v>
      </c>
      <c r="R930" s="10"/>
      <c r="V930" s="49">
        <f t="shared" si="148"/>
        <v>0</v>
      </c>
    </row>
    <row r="931" spans="1:22" x14ac:dyDescent="0.2">
      <c r="A931" s="94">
        <f t="shared" si="149"/>
        <v>918</v>
      </c>
      <c r="B931" s="437">
        <f t="shared" si="140"/>
        <v>0</v>
      </c>
      <c r="C931" s="438"/>
      <c r="D931" s="181"/>
      <c r="E931" s="181"/>
      <c r="F931" s="4"/>
      <c r="G931" s="60"/>
      <c r="H931" s="83"/>
      <c r="I931" s="10"/>
      <c r="J931" s="361"/>
      <c r="K931" s="49">
        <f t="shared" si="141"/>
        <v>0</v>
      </c>
      <c r="L931" s="508">
        <f t="shared" si="142"/>
        <v>0</v>
      </c>
      <c r="M931" s="509" t="str">
        <f t="shared" si="143"/>
        <v xml:space="preserve"> </v>
      </c>
      <c r="N931" s="355">
        <f t="shared" si="144"/>
        <v>0</v>
      </c>
      <c r="O931" s="144">
        <f t="shared" si="145"/>
        <v>0</v>
      </c>
      <c r="P931" s="144">
        <f t="shared" si="146"/>
        <v>0</v>
      </c>
      <c r="Q931" s="563">
        <f t="shared" si="147"/>
        <v>0</v>
      </c>
      <c r="R931" s="10"/>
      <c r="V931" s="49">
        <f t="shared" si="148"/>
        <v>0</v>
      </c>
    </row>
    <row r="932" spans="1:22" x14ac:dyDescent="0.2">
      <c r="A932" s="94">
        <f t="shared" si="149"/>
        <v>919</v>
      </c>
      <c r="B932" s="437">
        <f t="shared" si="140"/>
        <v>0</v>
      </c>
      <c r="C932" s="438"/>
      <c r="D932" s="181"/>
      <c r="E932" s="181"/>
      <c r="F932" s="4"/>
      <c r="G932" s="60"/>
      <c r="H932" s="83"/>
      <c r="I932" s="10"/>
      <c r="J932" s="361"/>
      <c r="K932" s="49">
        <f t="shared" si="141"/>
        <v>0</v>
      </c>
      <c r="L932" s="508">
        <f t="shared" si="142"/>
        <v>0</v>
      </c>
      <c r="M932" s="509" t="str">
        <f t="shared" si="143"/>
        <v xml:space="preserve"> </v>
      </c>
      <c r="N932" s="355">
        <f t="shared" si="144"/>
        <v>0</v>
      </c>
      <c r="O932" s="144">
        <f t="shared" si="145"/>
        <v>0</v>
      </c>
      <c r="P932" s="144">
        <f t="shared" si="146"/>
        <v>0</v>
      </c>
      <c r="Q932" s="563">
        <f t="shared" si="147"/>
        <v>0</v>
      </c>
      <c r="R932" s="10"/>
      <c r="V932" s="49">
        <f t="shared" si="148"/>
        <v>0</v>
      </c>
    </row>
    <row r="933" spans="1:22" x14ac:dyDescent="0.2">
      <c r="A933" s="94">
        <f t="shared" si="149"/>
        <v>920</v>
      </c>
      <c r="B933" s="437">
        <f t="shared" si="140"/>
        <v>0</v>
      </c>
      <c r="C933" s="438"/>
      <c r="D933" s="181"/>
      <c r="E933" s="181"/>
      <c r="F933" s="4"/>
      <c r="G933" s="60"/>
      <c r="H933" s="83"/>
      <c r="I933" s="10"/>
      <c r="J933" s="361"/>
      <c r="K933" s="49">
        <f t="shared" si="141"/>
        <v>0</v>
      </c>
      <c r="L933" s="508">
        <f t="shared" si="142"/>
        <v>0</v>
      </c>
      <c r="M933" s="509" t="str">
        <f t="shared" si="143"/>
        <v xml:space="preserve"> </v>
      </c>
      <c r="N933" s="355">
        <f t="shared" si="144"/>
        <v>0</v>
      </c>
      <c r="O933" s="144">
        <f t="shared" si="145"/>
        <v>0</v>
      </c>
      <c r="P933" s="144">
        <f t="shared" si="146"/>
        <v>0</v>
      </c>
      <c r="Q933" s="563">
        <f t="shared" si="147"/>
        <v>0</v>
      </c>
      <c r="R933" s="10"/>
      <c r="V933" s="49">
        <f t="shared" si="148"/>
        <v>0</v>
      </c>
    </row>
    <row r="934" spans="1:22" x14ac:dyDescent="0.2">
      <c r="A934" s="94">
        <f t="shared" si="149"/>
        <v>921</v>
      </c>
      <c r="B934" s="437">
        <f t="shared" si="140"/>
        <v>0</v>
      </c>
      <c r="C934" s="438"/>
      <c r="D934" s="181"/>
      <c r="E934" s="181"/>
      <c r="F934" s="4"/>
      <c r="G934" s="60"/>
      <c r="H934" s="83"/>
      <c r="I934" s="10"/>
      <c r="J934" s="361"/>
      <c r="K934" s="49">
        <f t="shared" si="141"/>
        <v>0</v>
      </c>
      <c r="L934" s="508">
        <f t="shared" si="142"/>
        <v>0</v>
      </c>
      <c r="M934" s="509" t="str">
        <f t="shared" si="143"/>
        <v xml:space="preserve"> </v>
      </c>
      <c r="N934" s="355">
        <f t="shared" si="144"/>
        <v>0</v>
      </c>
      <c r="O934" s="144">
        <f t="shared" si="145"/>
        <v>0</v>
      </c>
      <c r="P934" s="144">
        <f t="shared" si="146"/>
        <v>0</v>
      </c>
      <c r="Q934" s="563">
        <f t="shared" si="147"/>
        <v>0</v>
      </c>
      <c r="R934" s="10"/>
      <c r="V934" s="49">
        <f t="shared" si="148"/>
        <v>0</v>
      </c>
    </row>
    <row r="935" spans="1:22" x14ac:dyDescent="0.2">
      <c r="A935" s="94">
        <f t="shared" si="149"/>
        <v>922</v>
      </c>
      <c r="B935" s="437">
        <f t="shared" si="140"/>
        <v>0</v>
      </c>
      <c r="C935" s="438"/>
      <c r="D935" s="181"/>
      <c r="E935" s="181"/>
      <c r="F935" s="4"/>
      <c r="G935" s="60"/>
      <c r="H935" s="83"/>
      <c r="I935" s="10"/>
      <c r="J935" s="361"/>
      <c r="K935" s="49">
        <f t="shared" si="141"/>
        <v>0</v>
      </c>
      <c r="L935" s="508">
        <f t="shared" si="142"/>
        <v>0</v>
      </c>
      <c r="M935" s="509" t="str">
        <f t="shared" si="143"/>
        <v xml:space="preserve"> </v>
      </c>
      <c r="N935" s="355">
        <f t="shared" si="144"/>
        <v>0</v>
      </c>
      <c r="O935" s="144">
        <f t="shared" si="145"/>
        <v>0</v>
      </c>
      <c r="P935" s="144">
        <f t="shared" si="146"/>
        <v>0</v>
      </c>
      <c r="Q935" s="563">
        <f t="shared" si="147"/>
        <v>0</v>
      </c>
      <c r="R935" s="10"/>
      <c r="V935" s="49">
        <f t="shared" si="148"/>
        <v>0</v>
      </c>
    </row>
    <row r="936" spans="1:22" x14ac:dyDescent="0.2">
      <c r="A936" s="94">
        <f t="shared" si="149"/>
        <v>923</v>
      </c>
      <c r="B936" s="437">
        <f t="shared" si="140"/>
        <v>0</v>
      </c>
      <c r="C936" s="438"/>
      <c r="D936" s="181"/>
      <c r="E936" s="181"/>
      <c r="F936" s="4"/>
      <c r="G936" s="60"/>
      <c r="H936" s="83"/>
      <c r="I936" s="10"/>
      <c r="J936" s="361"/>
      <c r="K936" s="49">
        <f t="shared" si="141"/>
        <v>0</v>
      </c>
      <c r="L936" s="508">
        <f t="shared" si="142"/>
        <v>0</v>
      </c>
      <c r="M936" s="509" t="str">
        <f t="shared" si="143"/>
        <v xml:space="preserve"> </v>
      </c>
      <c r="N936" s="355">
        <f t="shared" si="144"/>
        <v>0</v>
      </c>
      <c r="O936" s="144">
        <f t="shared" si="145"/>
        <v>0</v>
      </c>
      <c r="P936" s="144">
        <f t="shared" si="146"/>
        <v>0</v>
      </c>
      <c r="Q936" s="563">
        <f t="shared" si="147"/>
        <v>0</v>
      </c>
      <c r="R936" s="10"/>
      <c r="V936" s="49">
        <f t="shared" si="148"/>
        <v>0</v>
      </c>
    </row>
    <row r="937" spans="1:22" x14ac:dyDescent="0.2">
      <c r="A937" s="94">
        <f t="shared" si="149"/>
        <v>924</v>
      </c>
      <c r="B937" s="437">
        <f t="shared" si="140"/>
        <v>0</v>
      </c>
      <c r="C937" s="438"/>
      <c r="D937" s="181"/>
      <c r="E937" s="181"/>
      <c r="F937" s="4"/>
      <c r="G937" s="60"/>
      <c r="H937" s="83"/>
      <c r="I937" s="10"/>
      <c r="J937" s="361"/>
      <c r="K937" s="49">
        <f t="shared" si="141"/>
        <v>0</v>
      </c>
      <c r="L937" s="508">
        <f t="shared" si="142"/>
        <v>0</v>
      </c>
      <c r="M937" s="509" t="str">
        <f t="shared" si="143"/>
        <v xml:space="preserve"> </v>
      </c>
      <c r="N937" s="355">
        <f t="shared" si="144"/>
        <v>0</v>
      </c>
      <c r="O937" s="144">
        <f t="shared" si="145"/>
        <v>0</v>
      </c>
      <c r="P937" s="144">
        <f t="shared" si="146"/>
        <v>0</v>
      </c>
      <c r="Q937" s="563">
        <f t="shared" si="147"/>
        <v>0</v>
      </c>
      <c r="R937" s="10"/>
      <c r="V937" s="49">
        <f t="shared" si="148"/>
        <v>0</v>
      </c>
    </row>
    <row r="938" spans="1:22" x14ac:dyDescent="0.2">
      <c r="A938" s="94">
        <f t="shared" si="149"/>
        <v>925</v>
      </c>
      <c r="B938" s="437">
        <f t="shared" si="140"/>
        <v>0</v>
      </c>
      <c r="C938" s="438"/>
      <c r="D938" s="181"/>
      <c r="E938" s="181"/>
      <c r="F938" s="4"/>
      <c r="G938" s="60"/>
      <c r="H938" s="83"/>
      <c r="I938" s="10"/>
      <c r="J938" s="361"/>
      <c r="K938" s="49">
        <f t="shared" si="141"/>
        <v>0</v>
      </c>
      <c r="L938" s="508">
        <f t="shared" si="142"/>
        <v>0</v>
      </c>
      <c r="M938" s="509" t="str">
        <f t="shared" si="143"/>
        <v xml:space="preserve"> </v>
      </c>
      <c r="N938" s="355">
        <f t="shared" si="144"/>
        <v>0</v>
      </c>
      <c r="O938" s="144">
        <f t="shared" si="145"/>
        <v>0</v>
      </c>
      <c r="P938" s="144">
        <f t="shared" si="146"/>
        <v>0</v>
      </c>
      <c r="Q938" s="563">
        <f t="shared" si="147"/>
        <v>0</v>
      </c>
      <c r="R938" s="10"/>
      <c r="V938" s="49">
        <f t="shared" si="148"/>
        <v>0</v>
      </c>
    </row>
    <row r="939" spans="1:22" x14ac:dyDescent="0.2">
      <c r="A939" s="94">
        <f t="shared" si="149"/>
        <v>926</v>
      </c>
      <c r="B939" s="437">
        <f t="shared" si="140"/>
        <v>0</v>
      </c>
      <c r="C939" s="438"/>
      <c r="D939" s="181"/>
      <c r="E939" s="181"/>
      <c r="F939" s="4"/>
      <c r="G939" s="60"/>
      <c r="H939" s="83"/>
      <c r="I939" s="10"/>
      <c r="J939" s="361"/>
      <c r="K939" s="49">
        <f t="shared" si="141"/>
        <v>0</v>
      </c>
      <c r="L939" s="508">
        <f t="shared" si="142"/>
        <v>0</v>
      </c>
      <c r="M939" s="509" t="str">
        <f t="shared" si="143"/>
        <v xml:space="preserve"> </v>
      </c>
      <c r="N939" s="355">
        <f t="shared" si="144"/>
        <v>0</v>
      </c>
      <c r="O939" s="144">
        <f t="shared" si="145"/>
        <v>0</v>
      </c>
      <c r="P939" s="144">
        <f t="shared" si="146"/>
        <v>0</v>
      </c>
      <c r="Q939" s="563">
        <f t="shared" si="147"/>
        <v>0</v>
      </c>
      <c r="R939" s="10"/>
      <c r="V939" s="49">
        <f t="shared" si="148"/>
        <v>0</v>
      </c>
    </row>
    <row r="940" spans="1:22" x14ac:dyDescent="0.2">
      <c r="A940" s="94">
        <f t="shared" si="149"/>
        <v>927</v>
      </c>
      <c r="B940" s="437">
        <f t="shared" si="140"/>
        <v>0</v>
      </c>
      <c r="C940" s="438"/>
      <c r="D940" s="181"/>
      <c r="E940" s="181"/>
      <c r="F940" s="4"/>
      <c r="G940" s="60"/>
      <c r="H940" s="83"/>
      <c r="I940" s="10"/>
      <c r="J940" s="361"/>
      <c r="K940" s="49">
        <f t="shared" si="141"/>
        <v>0</v>
      </c>
      <c r="L940" s="508">
        <f t="shared" si="142"/>
        <v>0</v>
      </c>
      <c r="M940" s="509" t="str">
        <f t="shared" si="143"/>
        <v xml:space="preserve"> </v>
      </c>
      <c r="N940" s="355">
        <f t="shared" si="144"/>
        <v>0</v>
      </c>
      <c r="O940" s="144">
        <f t="shared" si="145"/>
        <v>0</v>
      </c>
      <c r="P940" s="144">
        <f t="shared" si="146"/>
        <v>0</v>
      </c>
      <c r="Q940" s="563">
        <f t="shared" si="147"/>
        <v>0</v>
      </c>
      <c r="R940" s="10"/>
      <c r="V940" s="49">
        <f t="shared" si="148"/>
        <v>0</v>
      </c>
    </row>
    <row r="941" spans="1:22" x14ac:dyDescent="0.2">
      <c r="A941" s="94">
        <f t="shared" si="149"/>
        <v>928</v>
      </c>
      <c r="B941" s="437">
        <f t="shared" si="140"/>
        <v>0</v>
      </c>
      <c r="C941" s="438"/>
      <c r="D941" s="181"/>
      <c r="E941" s="181"/>
      <c r="F941" s="4"/>
      <c r="G941" s="60"/>
      <c r="H941" s="83"/>
      <c r="I941" s="10"/>
      <c r="J941" s="361"/>
      <c r="K941" s="49">
        <f t="shared" si="141"/>
        <v>0</v>
      </c>
      <c r="L941" s="508">
        <f t="shared" si="142"/>
        <v>0</v>
      </c>
      <c r="M941" s="509" t="str">
        <f t="shared" si="143"/>
        <v xml:space="preserve"> </v>
      </c>
      <c r="N941" s="355">
        <f t="shared" si="144"/>
        <v>0</v>
      </c>
      <c r="O941" s="144">
        <f t="shared" si="145"/>
        <v>0</v>
      </c>
      <c r="P941" s="144">
        <f t="shared" si="146"/>
        <v>0</v>
      </c>
      <c r="Q941" s="563">
        <f t="shared" si="147"/>
        <v>0</v>
      </c>
      <c r="R941" s="10"/>
      <c r="V941" s="49">
        <f t="shared" si="148"/>
        <v>0</v>
      </c>
    </row>
    <row r="942" spans="1:22" x14ac:dyDescent="0.2">
      <c r="A942" s="94">
        <f t="shared" si="149"/>
        <v>929</v>
      </c>
      <c r="B942" s="437">
        <f t="shared" si="140"/>
        <v>0</v>
      </c>
      <c r="C942" s="438"/>
      <c r="D942" s="181"/>
      <c r="E942" s="181"/>
      <c r="F942" s="4"/>
      <c r="G942" s="60"/>
      <c r="H942" s="83"/>
      <c r="I942" s="10"/>
      <c r="J942" s="361"/>
      <c r="K942" s="49">
        <f t="shared" si="141"/>
        <v>0</v>
      </c>
      <c r="L942" s="508">
        <f t="shared" si="142"/>
        <v>0</v>
      </c>
      <c r="M942" s="509" t="str">
        <f t="shared" si="143"/>
        <v xml:space="preserve"> </v>
      </c>
      <c r="N942" s="355">
        <f t="shared" si="144"/>
        <v>0</v>
      </c>
      <c r="O942" s="144">
        <f t="shared" si="145"/>
        <v>0</v>
      </c>
      <c r="P942" s="144">
        <f t="shared" si="146"/>
        <v>0</v>
      </c>
      <c r="Q942" s="563">
        <f t="shared" si="147"/>
        <v>0</v>
      </c>
      <c r="R942" s="10"/>
      <c r="V942" s="49">
        <f t="shared" si="148"/>
        <v>0</v>
      </c>
    </row>
    <row r="943" spans="1:22" x14ac:dyDescent="0.2">
      <c r="A943" s="94">
        <f t="shared" si="149"/>
        <v>930</v>
      </c>
      <c r="B943" s="437">
        <f t="shared" si="140"/>
        <v>0</v>
      </c>
      <c r="C943" s="438"/>
      <c r="D943" s="181"/>
      <c r="E943" s="181"/>
      <c r="F943" s="4"/>
      <c r="G943" s="60"/>
      <c r="H943" s="83"/>
      <c r="I943" s="10"/>
      <c r="J943" s="361"/>
      <c r="K943" s="49">
        <f t="shared" si="141"/>
        <v>0</v>
      </c>
      <c r="L943" s="508">
        <f t="shared" si="142"/>
        <v>0</v>
      </c>
      <c r="M943" s="509" t="str">
        <f t="shared" si="143"/>
        <v xml:space="preserve"> </v>
      </c>
      <c r="N943" s="355">
        <f t="shared" si="144"/>
        <v>0</v>
      </c>
      <c r="O943" s="144">
        <f t="shared" si="145"/>
        <v>0</v>
      </c>
      <c r="P943" s="144">
        <f t="shared" si="146"/>
        <v>0</v>
      </c>
      <c r="Q943" s="563">
        <f t="shared" si="147"/>
        <v>0</v>
      </c>
      <c r="R943" s="10"/>
      <c r="V943" s="49">
        <f t="shared" si="148"/>
        <v>0</v>
      </c>
    </row>
    <row r="944" spans="1:22" x14ac:dyDescent="0.2">
      <c r="A944" s="94">
        <f t="shared" si="149"/>
        <v>931</v>
      </c>
      <c r="B944" s="437">
        <f t="shared" si="140"/>
        <v>0</v>
      </c>
      <c r="C944" s="438"/>
      <c r="D944" s="181"/>
      <c r="E944" s="181"/>
      <c r="F944" s="4"/>
      <c r="G944" s="60"/>
      <c r="H944" s="83"/>
      <c r="I944" s="10"/>
      <c r="J944" s="361"/>
      <c r="K944" s="49">
        <f t="shared" si="141"/>
        <v>0</v>
      </c>
      <c r="L944" s="508">
        <f t="shared" si="142"/>
        <v>0</v>
      </c>
      <c r="M944" s="509" t="str">
        <f t="shared" si="143"/>
        <v xml:space="preserve"> </v>
      </c>
      <c r="N944" s="355">
        <f t="shared" si="144"/>
        <v>0</v>
      </c>
      <c r="O944" s="144">
        <f t="shared" si="145"/>
        <v>0</v>
      </c>
      <c r="P944" s="144">
        <f t="shared" si="146"/>
        <v>0</v>
      </c>
      <c r="Q944" s="563">
        <f t="shared" si="147"/>
        <v>0</v>
      </c>
      <c r="R944" s="10"/>
      <c r="V944" s="49">
        <f t="shared" si="148"/>
        <v>0</v>
      </c>
    </row>
    <row r="945" spans="1:22" x14ac:dyDescent="0.2">
      <c r="A945" s="94">
        <f t="shared" si="149"/>
        <v>932</v>
      </c>
      <c r="B945" s="437">
        <f t="shared" si="140"/>
        <v>0</v>
      </c>
      <c r="C945" s="438"/>
      <c r="D945" s="181"/>
      <c r="E945" s="181"/>
      <c r="F945" s="4"/>
      <c r="G945" s="60"/>
      <c r="H945" s="83"/>
      <c r="I945" s="10"/>
      <c r="J945" s="361"/>
      <c r="K945" s="49">
        <f t="shared" si="141"/>
        <v>0</v>
      </c>
      <c r="L945" s="508">
        <f t="shared" si="142"/>
        <v>0</v>
      </c>
      <c r="M945" s="509" t="str">
        <f t="shared" si="143"/>
        <v xml:space="preserve"> </v>
      </c>
      <c r="N945" s="355">
        <f t="shared" si="144"/>
        <v>0</v>
      </c>
      <c r="O945" s="144">
        <f t="shared" si="145"/>
        <v>0</v>
      </c>
      <c r="P945" s="144">
        <f t="shared" si="146"/>
        <v>0</v>
      </c>
      <c r="Q945" s="563">
        <f t="shared" si="147"/>
        <v>0</v>
      </c>
      <c r="R945" s="10"/>
      <c r="V945" s="49">
        <f t="shared" si="148"/>
        <v>0</v>
      </c>
    </row>
    <row r="946" spans="1:22" x14ac:dyDescent="0.2">
      <c r="A946" s="94">
        <f t="shared" si="149"/>
        <v>933</v>
      </c>
      <c r="B946" s="437">
        <f t="shared" si="140"/>
        <v>0</v>
      </c>
      <c r="C946" s="438"/>
      <c r="D946" s="181"/>
      <c r="E946" s="181"/>
      <c r="F946" s="4"/>
      <c r="G946" s="60"/>
      <c r="H946" s="83"/>
      <c r="I946" s="10"/>
      <c r="J946" s="361"/>
      <c r="K946" s="49">
        <f t="shared" si="141"/>
        <v>0</v>
      </c>
      <c r="L946" s="508">
        <f t="shared" si="142"/>
        <v>0</v>
      </c>
      <c r="M946" s="509" t="str">
        <f t="shared" si="143"/>
        <v xml:space="preserve"> </v>
      </c>
      <c r="N946" s="355">
        <f t="shared" si="144"/>
        <v>0</v>
      </c>
      <c r="O946" s="144">
        <f t="shared" si="145"/>
        <v>0</v>
      </c>
      <c r="P946" s="144">
        <f t="shared" si="146"/>
        <v>0</v>
      </c>
      <c r="Q946" s="563">
        <f t="shared" si="147"/>
        <v>0</v>
      </c>
      <c r="R946" s="10"/>
      <c r="V946" s="49">
        <f t="shared" si="148"/>
        <v>0</v>
      </c>
    </row>
    <row r="947" spans="1:22" x14ac:dyDescent="0.2">
      <c r="A947" s="94">
        <f t="shared" si="149"/>
        <v>934</v>
      </c>
      <c r="B947" s="437">
        <f t="shared" si="140"/>
        <v>0</v>
      </c>
      <c r="C947" s="438"/>
      <c r="D947" s="181"/>
      <c r="E947" s="181"/>
      <c r="F947" s="4"/>
      <c r="G947" s="60"/>
      <c r="H947" s="83"/>
      <c r="I947" s="10"/>
      <c r="J947" s="361"/>
      <c r="K947" s="49">
        <f t="shared" si="141"/>
        <v>0</v>
      </c>
      <c r="L947" s="508">
        <f t="shared" si="142"/>
        <v>0</v>
      </c>
      <c r="M947" s="509" t="str">
        <f t="shared" si="143"/>
        <v xml:space="preserve"> </v>
      </c>
      <c r="N947" s="355">
        <f t="shared" si="144"/>
        <v>0</v>
      </c>
      <c r="O947" s="144">
        <f t="shared" si="145"/>
        <v>0</v>
      </c>
      <c r="P947" s="144">
        <f t="shared" si="146"/>
        <v>0</v>
      </c>
      <c r="Q947" s="563">
        <f t="shared" si="147"/>
        <v>0</v>
      </c>
      <c r="R947" s="10"/>
      <c r="V947" s="49">
        <f t="shared" si="148"/>
        <v>0</v>
      </c>
    </row>
    <row r="948" spans="1:22" x14ac:dyDescent="0.2">
      <c r="A948" s="94">
        <f t="shared" si="149"/>
        <v>935</v>
      </c>
      <c r="B948" s="437">
        <f t="shared" si="140"/>
        <v>0</v>
      </c>
      <c r="C948" s="438"/>
      <c r="D948" s="181"/>
      <c r="E948" s="181"/>
      <c r="F948" s="4"/>
      <c r="G948" s="60"/>
      <c r="H948" s="83"/>
      <c r="I948" s="10"/>
      <c r="J948" s="361"/>
      <c r="K948" s="49">
        <f t="shared" si="141"/>
        <v>0</v>
      </c>
      <c r="L948" s="508">
        <f t="shared" si="142"/>
        <v>0</v>
      </c>
      <c r="M948" s="509" t="str">
        <f t="shared" si="143"/>
        <v xml:space="preserve"> </v>
      </c>
      <c r="N948" s="355">
        <f t="shared" si="144"/>
        <v>0</v>
      </c>
      <c r="O948" s="144">
        <f t="shared" si="145"/>
        <v>0</v>
      </c>
      <c r="P948" s="144">
        <f t="shared" si="146"/>
        <v>0</v>
      </c>
      <c r="Q948" s="563">
        <f t="shared" si="147"/>
        <v>0</v>
      </c>
      <c r="R948" s="10"/>
      <c r="V948" s="49">
        <f t="shared" si="148"/>
        <v>0</v>
      </c>
    </row>
    <row r="949" spans="1:22" x14ac:dyDescent="0.2">
      <c r="A949" s="94">
        <f t="shared" si="149"/>
        <v>936</v>
      </c>
      <c r="B949" s="437">
        <f t="shared" si="140"/>
        <v>0</v>
      </c>
      <c r="C949" s="438"/>
      <c r="D949" s="181"/>
      <c r="E949" s="181"/>
      <c r="F949" s="4"/>
      <c r="G949" s="60"/>
      <c r="H949" s="83"/>
      <c r="I949" s="10"/>
      <c r="J949" s="361"/>
      <c r="K949" s="49">
        <f t="shared" si="141"/>
        <v>0</v>
      </c>
      <c r="L949" s="508">
        <f t="shared" si="142"/>
        <v>0</v>
      </c>
      <c r="M949" s="509" t="str">
        <f t="shared" si="143"/>
        <v xml:space="preserve"> </v>
      </c>
      <c r="N949" s="355">
        <f t="shared" si="144"/>
        <v>0</v>
      </c>
      <c r="O949" s="144">
        <f t="shared" si="145"/>
        <v>0</v>
      </c>
      <c r="P949" s="144">
        <f t="shared" si="146"/>
        <v>0</v>
      </c>
      <c r="Q949" s="563">
        <f t="shared" si="147"/>
        <v>0</v>
      </c>
      <c r="R949" s="10"/>
      <c r="V949" s="49">
        <f t="shared" si="148"/>
        <v>0</v>
      </c>
    </row>
    <row r="950" spans="1:22" x14ac:dyDescent="0.2">
      <c r="A950" s="94">
        <f t="shared" si="149"/>
        <v>937</v>
      </c>
      <c r="B950" s="437">
        <f t="shared" si="140"/>
        <v>0</v>
      </c>
      <c r="C950" s="438"/>
      <c r="D950" s="181"/>
      <c r="E950" s="181"/>
      <c r="F950" s="4"/>
      <c r="G950" s="60"/>
      <c r="H950" s="83"/>
      <c r="I950" s="10"/>
      <c r="J950" s="361"/>
      <c r="K950" s="49">
        <f t="shared" si="141"/>
        <v>0</v>
      </c>
      <c r="L950" s="508">
        <f t="shared" si="142"/>
        <v>0</v>
      </c>
      <c r="M950" s="509" t="str">
        <f t="shared" si="143"/>
        <v xml:space="preserve"> </v>
      </c>
      <c r="N950" s="355">
        <f t="shared" si="144"/>
        <v>0</v>
      </c>
      <c r="O950" s="144">
        <f t="shared" si="145"/>
        <v>0</v>
      </c>
      <c r="P950" s="144">
        <f t="shared" si="146"/>
        <v>0</v>
      </c>
      <c r="Q950" s="563">
        <f t="shared" si="147"/>
        <v>0</v>
      </c>
      <c r="R950" s="10"/>
      <c r="V950" s="49">
        <f t="shared" si="148"/>
        <v>0</v>
      </c>
    </row>
    <row r="951" spans="1:22" x14ac:dyDescent="0.2">
      <c r="A951" s="94">
        <f t="shared" si="149"/>
        <v>938</v>
      </c>
      <c r="B951" s="437">
        <f t="shared" si="140"/>
        <v>0</v>
      </c>
      <c r="C951" s="438"/>
      <c r="D951" s="181"/>
      <c r="E951" s="181"/>
      <c r="F951" s="4"/>
      <c r="G951" s="60"/>
      <c r="H951" s="83"/>
      <c r="I951" s="10"/>
      <c r="J951" s="361"/>
      <c r="K951" s="49">
        <f t="shared" si="141"/>
        <v>0</v>
      </c>
      <c r="L951" s="508">
        <f t="shared" si="142"/>
        <v>0</v>
      </c>
      <c r="M951" s="509" t="str">
        <f t="shared" si="143"/>
        <v xml:space="preserve"> </v>
      </c>
      <c r="N951" s="355">
        <f t="shared" si="144"/>
        <v>0</v>
      </c>
      <c r="O951" s="144">
        <f t="shared" si="145"/>
        <v>0</v>
      </c>
      <c r="P951" s="144">
        <f t="shared" si="146"/>
        <v>0</v>
      </c>
      <c r="Q951" s="563">
        <f t="shared" si="147"/>
        <v>0</v>
      </c>
      <c r="R951" s="10"/>
      <c r="V951" s="49">
        <f t="shared" si="148"/>
        <v>0</v>
      </c>
    </row>
    <row r="952" spans="1:22" x14ac:dyDescent="0.2">
      <c r="A952" s="94">
        <f t="shared" si="149"/>
        <v>939</v>
      </c>
      <c r="B952" s="437">
        <f t="shared" si="140"/>
        <v>0</v>
      </c>
      <c r="C952" s="438"/>
      <c r="D952" s="181"/>
      <c r="E952" s="181"/>
      <c r="F952" s="4"/>
      <c r="G952" s="60"/>
      <c r="H952" s="83"/>
      <c r="I952" s="10"/>
      <c r="J952" s="361"/>
      <c r="K952" s="49">
        <f t="shared" si="141"/>
        <v>0</v>
      </c>
      <c r="L952" s="508">
        <f t="shared" si="142"/>
        <v>0</v>
      </c>
      <c r="M952" s="509" t="str">
        <f t="shared" si="143"/>
        <v xml:space="preserve"> </v>
      </c>
      <c r="N952" s="355">
        <f t="shared" si="144"/>
        <v>0</v>
      </c>
      <c r="O952" s="144">
        <f t="shared" si="145"/>
        <v>0</v>
      </c>
      <c r="P952" s="144">
        <f t="shared" si="146"/>
        <v>0</v>
      </c>
      <c r="Q952" s="563">
        <f t="shared" si="147"/>
        <v>0</v>
      </c>
      <c r="R952" s="10"/>
      <c r="V952" s="49">
        <f t="shared" si="148"/>
        <v>0</v>
      </c>
    </row>
    <row r="953" spans="1:22" x14ac:dyDescent="0.2">
      <c r="A953" s="94">
        <f t="shared" si="149"/>
        <v>940</v>
      </c>
      <c r="B953" s="437">
        <f t="shared" si="140"/>
        <v>0</v>
      </c>
      <c r="C953" s="438"/>
      <c r="D953" s="181"/>
      <c r="E953" s="181"/>
      <c r="F953" s="4"/>
      <c r="G953" s="60"/>
      <c r="H953" s="83"/>
      <c r="I953" s="10"/>
      <c r="J953" s="361"/>
      <c r="K953" s="49">
        <f t="shared" si="141"/>
        <v>0</v>
      </c>
      <c r="L953" s="508">
        <f t="shared" si="142"/>
        <v>0</v>
      </c>
      <c r="M953" s="509" t="str">
        <f t="shared" si="143"/>
        <v xml:space="preserve"> </v>
      </c>
      <c r="N953" s="355">
        <f t="shared" si="144"/>
        <v>0</v>
      </c>
      <c r="O953" s="144">
        <f t="shared" si="145"/>
        <v>0</v>
      </c>
      <c r="P953" s="144">
        <f t="shared" si="146"/>
        <v>0</v>
      </c>
      <c r="Q953" s="563">
        <f t="shared" si="147"/>
        <v>0</v>
      </c>
      <c r="R953" s="10"/>
      <c r="V953" s="49">
        <f t="shared" si="148"/>
        <v>0</v>
      </c>
    </row>
    <row r="954" spans="1:22" x14ac:dyDescent="0.2">
      <c r="A954" s="94">
        <f t="shared" si="149"/>
        <v>941</v>
      </c>
      <c r="B954" s="437">
        <f t="shared" si="140"/>
        <v>0</v>
      </c>
      <c r="C954" s="438"/>
      <c r="D954" s="181"/>
      <c r="E954" s="181"/>
      <c r="F954" s="4"/>
      <c r="G954" s="60"/>
      <c r="H954" s="83"/>
      <c r="I954" s="10"/>
      <c r="J954" s="361"/>
      <c r="K954" s="49">
        <f t="shared" si="141"/>
        <v>0</v>
      </c>
      <c r="L954" s="508">
        <f t="shared" si="142"/>
        <v>0</v>
      </c>
      <c r="M954" s="509" t="str">
        <f t="shared" si="143"/>
        <v xml:space="preserve"> </v>
      </c>
      <c r="N954" s="355">
        <f t="shared" si="144"/>
        <v>0</v>
      </c>
      <c r="O954" s="144">
        <f t="shared" si="145"/>
        <v>0</v>
      </c>
      <c r="P954" s="144">
        <f t="shared" si="146"/>
        <v>0</v>
      </c>
      <c r="Q954" s="563">
        <f t="shared" si="147"/>
        <v>0</v>
      </c>
      <c r="R954" s="10"/>
      <c r="V954" s="49">
        <f t="shared" si="148"/>
        <v>0</v>
      </c>
    </row>
    <row r="955" spans="1:22" x14ac:dyDescent="0.2">
      <c r="A955" s="94">
        <f t="shared" si="149"/>
        <v>942</v>
      </c>
      <c r="B955" s="437">
        <f t="shared" si="140"/>
        <v>0</v>
      </c>
      <c r="C955" s="438"/>
      <c r="D955" s="181"/>
      <c r="E955" s="181"/>
      <c r="F955" s="4"/>
      <c r="G955" s="60"/>
      <c r="H955" s="83"/>
      <c r="I955" s="10"/>
      <c r="J955" s="361"/>
      <c r="K955" s="49">
        <f t="shared" si="141"/>
        <v>0</v>
      </c>
      <c r="L955" s="508">
        <f t="shared" si="142"/>
        <v>0</v>
      </c>
      <c r="M955" s="509" t="str">
        <f t="shared" si="143"/>
        <v xml:space="preserve"> </v>
      </c>
      <c r="N955" s="355">
        <f t="shared" si="144"/>
        <v>0</v>
      </c>
      <c r="O955" s="144">
        <f t="shared" si="145"/>
        <v>0</v>
      </c>
      <c r="P955" s="144">
        <f t="shared" si="146"/>
        <v>0</v>
      </c>
      <c r="Q955" s="563">
        <f t="shared" si="147"/>
        <v>0</v>
      </c>
      <c r="R955" s="10"/>
      <c r="V955" s="49">
        <f t="shared" si="148"/>
        <v>0</v>
      </c>
    </row>
    <row r="956" spans="1:22" x14ac:dyDescent="0.2">
      <c r="A956" s="94">
        <f t="shared" si="149"/>
        <v>943</v>
      </c>
      <c r="B956" s="437">
        <f t="shared" si="140"/>
        <v>0</v>
      </c>
      <c r="C956" s="438"/>
      <c r="D956" s="181"/>
      <c r="E956" s="181"/>
      <c r="F956" s="4"/>
      <c r="G956" s="60"/>
      <c r="H956" s="83"/>
      <c r="I956" s="10"/>
      <c r="J956" s="361"/>
      <c r="K956" s="49">
        <f t="shared" si="141"/>
        <v>0</v>
      </c>
      <c r="L956" s="508">
        <f t="shared" si="142"/>
        <v>0</v>
      </c>
      <c r="M956" s="509" t="str">
        <f t="shared" si="143"/>
        <v xml:space="preserve"> </v>
      </c>
      <c r="N956" s="355">
        <f t="shared" si="144"/>
        <v>0</v>
      </c>
      <c r="O956" s="144">
        <f t="shared" si="145"/>
        <v>0</v>
      </c>
      <c r="P956" s="144">
        <f t="shared" si="146"/>
        <v>0</v>
      </c>
      <c r="Q956" s="563">
        <f t="shared" si="147"/>
        <v>0</v>
      </c>
      <c r="R956" s="10"/>
      <c r="V956" s="49">
        <f t="shared" si="148"/>
        <v>0</v>
      </c>
    </row>
    <row r="957" spans="1:22" x14ac:dyDescent="0.2">
      <c r="A957" s="94">
        <f t="shared" si="149"/>
        <v>944</v>
      </c>
      <c r="B957" s="437">
        <f t="shared" si="140"/>
        <v>0</v>
      </c>
      <c r="C957" s="438"/>
      <c r="D957" s="181"/>
      <c r="E957" s="181"/>
      <c r="F957" s="4"/>
      <c r="G957" s="60"/>
      <c r="H957" s="83"/>
      <c r="I957" s="10"/>
      <c r="J957" s="361"/>
      <c r="K957" s="49">
        <f t="shared" si="141"/>
        <v>0</v>
      </c>
      <c r="L957" s="508">
        <f t="shared" si="142"/>
        <v>0</v>
      </c>
      <c r="M957" s="509" t="str">
        <f t="shared" si="143"/>
        <v xml:space="preserve"> </v>
      </c>
      <c r="N957" s="355">
        <f t="shared" si="144"/>
        <v>0</v>
      </c>
      <c r="O957" s="144">
        <f t="shared" si="145"/>
        <v>0</v>
      </c>
      <c r="P957" s="144">
        <f t="shared" si="146"/>
        <v>0</v>
      </c>
      <c r="Q957" s="563">
        <f t="shared" si="147"/>
        <v>0</v>
      </c>
      <c r="R957" s="10"/>
      <c r="V957" s="49">
        <f t="shared" si="148"/>
        <v>0</v>
      </c>
    </row>
    <row r="958" spans="1:22" x14ac:dyDescent="0.2">
      <c r="A958" s="94">
        <f t="shared" si="149"/>
        <v>945</v>
      </c>
      <c r="B958" s="437">
        <f t="shared" si="140"/>
        <v>0</v>
      </c>
      <c r="C958" s="438"/>
      <c r="D958" s="181"/>
      <c r="E958" s="181"/>
      <c r="F958" s="4"/>
      <c r="G958" s="60"/>
      <c r="H958" s="83"/>
      <c r="I958" s="10"/>
      <c r="J958" s="361"/>
      <c r="K958" s="49">
        <f t="shared" si="141"/>
        <v>0</v>
      </c>
      <c r="L958" s="508">
        <f t="shared" si="142"/>
        <v>0</v>
      </c>
      <c r="M958" s="509" t="str">
        <f t="shared" si="143"/>
        <v xml:space="preserve"> </v>
      </c>
      <c r="N958" s="355">
        <f t="shared" si="144"/>
        <v>0</v>
      </c>
      <c r="O958" s="144">
        <f t="shared" si="145"/>
        <v>0</v>
      </c>
      <c r="P958" s="144">
        <f t="shared" si="146"/>
        <v>0</v>
      </c>
      <c r="Q958" s="563">
        <f t="shared" si="147"/>
        <v>0</v>
      </c>
      <c r="R958" s="10"/>
      <c r="V958" s="49">
        <f t="shared" si="148"/>
        <v>0</v>
      </c>
    </row>
    <row r="959" spans="1:22" x14ac:dyDescent="0.2">
      <c r="A959" s="94">
        <f t="shared" si="149"/>
        <v>946</v>
      </c>
      <c r="B959" s="437">
        <f t="shared" si="140"/>
        <v>0</v>
      </c>
      <c r="C959" s="438"/>
      <c r="D959" s="181"/>
      <c r="E959" s="181"/>
      <c r="F959" s="4"/>
      <c r="G959" s="60"/>
      <c r="H959" s="83"/>
      <c r="I959" s="10"/>
      <c r="J959" s="361"/>
      <c r="K959" s="49">
        <f t="shared" si="141"/>
        <v>0</v>
      </c>
      <c r="L959" s="508">
        <f t="shared" si="142"/>
        <v>0</v>
      </c>
      <c r="M959" s="509" t="str">
        <f t="shared" si="143"/>
        <v xml:space="preserve"> </v>
      </c>
      <c r="N959" s="355">
        <f t="shared" si="144"/>
        <v>0</v>
      </c>
      <c r="O959" s="144">
        <f t="shared" si="145"/>
        <v>0</v>
      </c>
      <c r="P959" s="144">
        <f t="shared" si="146"/>
        <v>0</v>
      </c>
      <c r="Q959" s="563">
        <f t="shared" si="147"/>
        <v>0</v>
      </c>
      <c r="R959" s="10"/>
      <c r="V959" s="49">
        <f t="shared" si="148"/>
        <v>0</v>
      </c>
    </row>
    <row r="960" spans="1:22" x14ac:dyDescent="0.2">
      <c r="A960" s="94">
        <f t="shared" si="149"/>
        <v>947</v>
      </c>
      <c r="B960" s="437">
        <f t="shared" si="140"/>
        <v>0</v>
      </c>
      <c r="C960" s="438"/>
      <c r="D960" s="181"/>
      <c r="E960" s="181"/>
      <c r="F960" s="4"/>
      <c r="G960" s="60"/>
      <c r="H960" s="83"/>
      <c r="I960" s="10"/>
      <c r="J960" s="361"/>
      <c r="K960" s="49">
        <f t="shared" si="141"/>
        <v>0</v>
      </c>
      <c r="L960" s="508">
        <f t="shared" si="142"/>
        <v>0</v>
      </c>
      <c r="M960" s="509" t="str">
        <f t="shared" si="143"/>
        <v xml:space="preserve"> </v>
      </c>
      <c r="N960" s="355">
        <f t="shared" si="144"/>
        <v>0</v>
      </c>
      <c r="O960" s="144">
        <f t="shared" si="145"/>
        <v>0</v>
      </c>
      <c r="P960" s="144">
        <f t="shared" si="146"/>
        <v>0</v>
      </c>
      <c r="Q960" s="563">
        <f t="shared" si="147"/>
        <v>0</v>
      </c>
      <c r="R960" s="10"/>
      <c r="V960" s="49">
        <f t="shared" si="148"/>
        <v>0</v>
      </c>
    </row>
    <row r="961" spans="1:22" x14ac:dyDescent="0.2">
      <c r="A961" s="94">
        <f t="shared" si="149"/>
        <v>948</v>
      </c>
      <c r="B961" s="437">
        <f t="shared" si="140"/>
        <v>0</v>
      </c>
      <c r="C961" s="438"/>
      <c r="D961" s="181"/>
      <c r="E961" s="181"/>
      <c r="F961" s="4"/>
      <c r="G961" s="60"/>
      <c r="H961" s="83"/>
      <c r="I961" s="10"/>
      <c r="J961" s="361"/>
      <c r="K961" s="49">
        <f t="shared" si="141"/>
        <v>0</v>
      </c>
      <c r="L961" s="508">
        <f t="shared" si="142"/>
        <v>0</v>
      </c>
      <c r="M961" s="509" t="str">
        <f t="shared" si="143"/>
        <v xml:space="preserve"> </v>
      </c>
      <c r="N961" s="355">
        <f t="shared" si="144"/>
        <v>0</v>
      </c>
      <c r="O961" s="144">
        <f t="shared" si="145"/>
        <v>0</v>
      </c>
      <c r="P961" s="144">
        <f t="shared" si="146"/>
        <v>0</v>
      </c>
      <c r="Q961" s="563">
        <f t="shared" si="147"/>
        <v>0</v>
      </c>
      <c r="R961" s="10"/>
      <c r="V961" s="49">
        <f t="shared" si="148"/>
        <v>0</v>
      </c>
    </row>
    <row r="962" spans="1:22" x14ac:dyDescent="0.2">
      <c r="A962" s="94">
        <f t="shared" si="149"/>
        <v>949</v>
      </c>
      <c r="B962" s="437">
        <f t="shared" si="140"/>
        <v>0</v>
      </c>
      <c r="C962" s="438"/>
      <c r="D962" s="181"/>
      <c r="E962" s="181"/>
      <c r="F962" s="4"/>
      <c r="G962" s="60"/>
      <c r="H962" s="83"/>
      <c r="I962" s="10"/>
      <c r="J962" s="361"/>
      <c r="K962" s="49">
        <f t="shared" si="141"/>
        <v>0</v>
      </c>
      <c r="L962" s="508">
        <f t="shared" si="142"/>
        <v>0</v>
      </c>
      <c r="M962" s="509" t="str">
        <f t="shared" si="143"/>
        <v xml:space="preserve"> </v>
      </c>
      <c r="N962" s="355">
        <f t="shared" si="144"/>
        <v>0</v>
      </c>
      <c r="O962" s="144">
        <f t="shared" si="145"/>
        <v>0</v>
      </c>
      <c r="P962" s="144">
        <f t="shared" si="146"/>
        <v>0</v>
      </c>
      <c r="Q962" s="563">
        <f t="shared" si="147"/>
        <v>0</v>
      </c>
      <c r="R962" s="10"/>
      <c r="V962" s="49">
        <f t="shared" si="148"/>
        <v>0</v>
      </c>
    </row>
    <row r="963" spans="1:22" x14ac:dyDescent="0.2">
      <c r="A963" s="94">
        <f t="shared" si="115"/>
        <v>950</v>
      </c>
      <c r="B963" s="437">
        <f t="shared" si="106"/>
        <v>0</v>
      </c>
      <c r="C963" s="438"/>
      <c r="D963" s="181"/>
      <c r="E963" s="181"/>
      <c r="F963" s="4"/>
      <c r="G963" s="60"/>
      <c r="H963" s="83"/>
      <c r="I963" s="10"/>
      <c r="J963" s="361"/>
      <c r="K963" s="49">
        <f t="shared" si="107"/>
        <v>0</v>
      </c>
      <c r="L963" s="508">
        <f t="shared" si="108"/>
        <v>0</v>
      </c>
      <c r="M963" s="509" t="str">
        <f t="shared" si="109"/>
        <v xml:space="preserve"> </v>
      </c>
      <c r="N963" s="355">
        <f t="shared" si="110"/>
        <v>0</v>
      </c>
      <c r="O963" s="144">
        <f t="shared" si="111"/>
        <v>0</v>
      </c>
      <c r="P963" s="144">
        <f t="shared" si="112"/>
        <v>0</v>
      </c>
      <c r="Q963" s="563">
        <f t="shared" si="113"/>
        <v>0</v>
      </c>
      <c r="R963" s="10"/>
      <c r="V963" s="49">
        <f t="shared" si="114"/>
        <v>0</v>
      </c>
    </row>
    <row r="964" spans="1:22" x14ac:dyDescent="0.2">
      <c r="A964" s="94">
        <f t="shared" si="115"/>
        <v>951</v>
      </c>
      <c r="B964" s="437">
        <f t="shared" si="106"/>
        <v>0</v>
      </c>
      <c r="C964" s="438"/>
      <c r="D964" s="181"/>
      <c r="E964" s="181"/>
      <c r="F964" s="4"/>
      <c r="G964" s="60"/>
      <c r="H964" s="83"/>
      <c r="I964" s="10"/>
      <c r="J964" s="361"/>
      <c r="K964" s="49">
        <f t="shared" si="107"/>
        <v>0</v>
      </c>
      <c r="L964" s="508">
        <f t="shared" si="108"/>
        <v>0</v>
      </c>
      <c r="M964" s="509" t="str">
        <f t="shared" si="109"/>
        <v xml:space="preserve"> </v>
      </c>
      <c r="N964" s="355">
        <f t="shared" si="110"/>
        <v>0</v>
      </c>
      <c r="O964" s="144">
        <f t="shared" si="111"/>
        <v>0</v>
      </c>
      <c r="P964" s="144">
        <f t="shared" si="112"/>
        <v>0</v>
      </c>
      <c r="Q964" s="563">
        <f t="shared" si="113"/>
        <v>0</v>
      </c>
      <c r="R964" s="10"/>
      <c r="V964" s="49">
        <f t="shared" si="114"/>
        <v>0</v>
      </c>
    </row>
    <row r="965" spans="1:22" x14ac:dyDescent="0.2">
      <c r="A965" s="94">
        <f t="shared" si="115"/>
        <v>952</v>
      </c>
      <c r="B965" s="437">
        <f t="shared" si="106"/>
        <v>0</v>
      </c>
      <c r="C965" s="438"/>
      <c r="D965" s="181"/>
      <c r="E965" s="181"/>
      <c r="F965" s="4"/>
      <c r="G965" s="60"/>
      <c r="H965" s="83"/>
      <c r="I965" s="10"/>
      <c r="J965" s="361"/>
      <c r="K965" s="49">
        <f t="shared" si="107"/>
        <v>0</v>
      </c>
      <c r="L965" s="508">
        <f t="shared" si="108"/>
        <v>0</v>
      </c>
      <c r="M965" s="509" t="str">
        <f t="shared" si="109"/>
        <v xml:space="preserve"> </v>
      </c>
      <c r="N965" s="355">
        <f t="shared" si="110"/>
        <v>0</v>
      </c>
      <c r="O965" s="144">
        <f t="shared" si="111"/>
        <v>0</v>
      </c>
      <c r="P965" s="144">
        <f t="shared" si="112"/>
        <v>0</v>
      </c>
      <c r="Q965" s="563">
        <f t="shared" si="113"/>
        <v>0</v>
      </c>
      <c r="R965" s="10"/>
      <c r="V965" s="49">
        <f t="shared" si="114"/>
        <v>0</v>
      </c>
    </row>
    <row r="966" spans="1:22" x14ac:dyDescent="0.2">
      <c r="A966" s="94">
        <f t="shared" si="115"/>
        <v>953</v>
      </c>
      <c r="B966" s="437">
        <f t="shared" si="106"/>
        <v>0</v>
      </c>
      <c r="C966" s="438"/>
      <c r="D966" s="181"/>
      <c r="E966" s="181"/>
      <c r="F966" s="4"/>
      <c r="G966" s="60"/>
      <c r="H966" s="83"/>
      <c r="I966" s="10"/>
      <c r="J966" s="361"/>
      <c r="K966" s="49">
        <f t="shared" si="107"/>
        <v>0</v>
      </c>
      <c r="L966" s="508">
        <f t="shared" si="108"/>
        <v>0</v>
      </c>
      <c r="M966" s="509" t="str">
        <f t="shared" si="109"/>
        <v xml:space="preserve"> </v>
      </c>
      <c r="N966" s="355">
        <f t="shared" si="110"/>
        <v>0</v>
      </c>
      <c r="O966" s="144">
        <f t="shared" si="111"/>
        <v>0</v>
      </c>
      <c r="P966" s="144">
        <f t="shared" si="112"/>
        <v>0</v>
      </c>
      <c r="Q966" s="563">
        <f t="shared" si="113"/>
        <v>0</v>
      </c>
      <c r="R966" s="10"/>
      <c r="V966" s="49">
        <f t="shared" si="114"/>
        <v>0</v>
      </c>
    </row>
    <row r="967" spans="1:22" x14ac:dyDescent="0.2">
      <c r="A967" s="94">
        <f t="shared" si="115"/>
        <v>954</v>
      </c>
      <c r="B967" s="437">
        <f t="shared" si="106"/>
        <v>0</v>
      </c>
      <c r="C967" s="438"/>
      <c r="D967" s="181"/>
      <c r="E967" s="181"/>
      <c r="F967" s="4"/>
      <c r="G967" s="60"/>
      <c r="H967" s="83"/>
      <c r="I967" s="10"/>
      <c r="J967" s="361"/>
      <c r="K967" s="49">
        <f t="shared" si="107"/>
        <v>0</v>
      </c>
      <c r="L967" s="508">
        <f t="shared" si="108"/>
        <v>0</v>
      </c>
      <c r="M967" s="509" t="str">
        <f t="shared" si="109"/>
        <v xml:space="preserve"> </v>
      </c>
      <c r="N967" s="355">
        <f t="shared" si="110"/>
        <v>0</v>
      </c>
      <c r="O967" s="144">
        <f t="shared" si="111"/>
        <v>0</v>
      </c>
      <c r="P967" s="144">
        <f t="shared" si="112"/>
        <v>0</v>
      </c>
      <c r="Q967" s="563">
        <f t="shared" si="113"/>
        <v>0</v>
      </c>
      <c r="R967" s="10"/>
      <c r="V967" s="49">
        <f t="shared" si="114"/>
        <v>0</v>
      </c>
    </row>
    <row r="968" spans="1:22" x14ac:dyDescent="0.2">
      <c r="A968" s="94">
        <f t="shared" si="115"/>
        <v>955</v>
      </c>
      <c r="B968" s="437">
        <f t="shared" si="106"/>
        <v>0</v>
      </c>
      <c r="C968" s="438"/>
      <c r="D968" s="181"/>
      <c r="E968" s="181"/>
      <c r="F968" s="4"/>
      <c r="G968" s="60"/>
      <c r="H968" s="83"/>
      <c r="I968" s="10"/>
      <c r="J968" s="361"/>
      <c r="K968" s="49">
        <f t="shared" si="107"/>
        <v>0</v>
      </c>
      <c r="L968" s="508">
        <f t="shared" si="108"/>
        <v>0</v>
      </c>
      <c r="M968" s="509" t="str">
        <f t="shared" si="109"/>
        <v xml:space="preserve"> </v>
      </c>
      <c r="N968" s="355">
        <f t="shared" si="110"/>
        <v>0</v>
      </c>
      <c r="O968" s="144">
        <f t="shared" si="111"/>
        <v>0</v>
      </c>
      <c r="P968" s="144">
        <f t="shared" si="112"/>
        <v>0</v>
      </c>
      <c r="Q968" s="563">
        <f t="shared" si="113"/>
        <v>0</v>
      </c>
      <c r="R968" s="10"/>
      <c r="V968" s="49">
        <f t="shared" si="114"/>
        <v>0</v>
      </c>
    </row>
    <row r="969" spans="1:22" x14ac:dyDescent="0.2">
      <c r="A969" s="94">
        <f t="shared" si="115"/>
        <v>956</v>
      </c>
      <c r="B969" s="437">
        <f t="shared" si="106"/>
        <v>0</v>
      </c>
      <c r="C969" s="438"/>
      <c r="D969" s="181"/>
      <c r="E969" s="181"/>
      <c r="F969" s="4"/>
      <c r="G969" s="60"/>
      <c r="H969" s="83"/>
      <c r="I969" s="10"/>
      <c r="J969" s="361"/>
      <c r="K969" s="49">
        <f t="shared" si="107"/>
        <v>0</v>
      </c>
      <c r="L969" s="508">
        <f t="shared" si="108"/>
        <v>0</v>
      </c>
      <c r="M969" s="509" t="str">
        <f t="shared" si="109"/>
        <v xml:space="preserve"> </v>
      </c>
      <c r="N969" s="355">
        <f t="shared" si="110"/>
        <v>0</v>
      </c>
      <c r="O969" s="144">
        <f t="shared" si="111"/>
        <v>0</v>
      </c>
      <c r="P969" s="144">
        <f t="shared" si="112"/>
        <v>0</v>
      </c>
      <c r="Q969" s="563">
        <f t="shared" si="113"/>
        <v>0</v>
      </c>
      <c r="R969" s="10"/>
      <c r="V969" s="49">
        <f t="shared" si="114"/>
        <v>0</v>
      </c>
    </row>
    <row r="970" spans="1:22" x14ac:dyDescent="0.2">
      <c r="A970" s="94">
        <f t="shared" si="115"/>
        <v>957</v>
      </c>
      <c r="B970" s="437">
        <f t="shared" si="106"/>
        <v>0</v>
      </c>
      <c r="C970" s="438"/>
      <c r="D970" s="181"/>
      <c r="E970" s="181"/>
      <c r="F970" s="4"/>
      <c r="G970" s="60"/>
      <c r="H970" s="83"/>
      <c r="I970" s="10"/>
      <c r="J970" s="361"/>
      <c r="K970" s="49">
        <f t="shared" si="107"/>
        <v>0</v>
      </c>
      <c r="L970" s="508">
        <f t="shared" si="108"/>
        <v>0</v>
      </c>
      <c r="M970" s="509" t="str">
        <f t="shared" si="109"/>
        <v xml:space="preserve"> </v>
      </c>
      <c r="N970" s="355">
        <f t="shared" si="110"/>
        <v>0</v>
      </c>
      <c r="O970" s="144">
        <f t="shared" si="111"/>
        <v>0</v>
      </c>
      <c r="P970" s="144">
        <f t="shared" si="112"/>
        <v>0</v>
      </c>
      <c r="Q970" s="563">
        <f t="shared" si="113"/>
        <v>0</v>
      </c>
      <c r="R970" s="10"/>
      <c r="V970" s="49">
        <f t="shared" si="114"/>
        <v>0</v>
      </c>
    </row>
    <row r="971" spans="1:22" x14ac:dyDescent="0.2">
      <c r="A971" s="94">
        <f t="shared" si="115"/>
        <v>958</v>
      </c>
      <c r="B971" s="437">
        <f t="shared" si="106"/>
        <v>0</v>
      </c>
      <c r="C971" s="438"/>
      <c r="D971" s="181"/>
      <c r="E971" s="181"/>
      <c r="F971" s="4"/>
      <c r="G971" s="60"/>
      <c r="H971" s="83"/>
      <c r="I971" s="10"/>
      <c r="J971" s="361"/>
      <c r="K971" s="49">
        <f t="shared" si="107"/>
        <v>0</v>
      </c>
      <c r="L971" s="508">
        <f t="shared" si="108"/>
        <v>0</v>
      </c>
      <c r="M971" s="509" t="str">
        <f t="shared" si="109"/>
        <v xml:space="preserve"> </v>
      </c>
      <c r="N971" s="355">
        <f t="shared" si="110"/>
        <v>0</v>
      </c>
      <c r="O971" s="144">
        <f t="shared" si="111"/>
        <v>0</v>
      </c>
      <c r="P971" s="144">
        <f t="shared" si="112"/>
        <v>0</v>
      </c>
      <c r="Q971" s="563">
        <f t="shared" si="113"/>
        <v>0</v>
      </c>
      <c r="R971" s="10"/>
      <c r="V971" s="49">
        <f t="shared" si="114"/>
        <v>0</v>
      </c>
    </row>
    <row r="972" spans="1:22" x14ac:dyDescent="0.2">
      <c r="A972" s="94">
        <f t="shared" si="115"/>
        <v>959</v>
      </c>
      <c r="B972" s="437">
        <f t="shared" si="106"/>
        <v>0</v>
      </c>
      <c r="C972" s="438"/>
      <c r="D972" s="181"/>
      <c r="E972" s="181"/>
      <c r="F972" s="4"/>
      <c r="G972" s="60"/>
      <c r="H972" s="83"/>
      <c r="I972" s="10"/>
      <c r="J972" s="361"/>
      <c r="K972" s="49">
        <f t="shared" si="107"/>
        <v>0</v>
      </c>
      <c r="L972" s="508">
        <f t="shared" si="108"/>
        <v>0</v>
      </c>
      <c r="M972" s="509" t="str">
        <f t="shared" si="109"/>
        <v xml:space="preserve"> </v>
      </c>
      <c r="N972" s="355">
        <f t="shared" si="110"/>
        <v>0</v>
      </c>
      <c r="O972" s="144">
        <f t="shared" si="111"/>
        <v>0</v>
      </c>
      <c r="P972" s="144">
        <f t="shared" si="112"/>
        <v>0</v>
      </c>
      <c r="Q972" s="563">
        <f t="shared" si="113"/>
        <v>0</v>
      </c>
      <c r="R972" s="10"/>
      <c r="V972" s="49">
        <f t="shared" si="114"/>
        <v>0</v>
      </c>
    </row>
    <row r="973" spans="1:22" x14ac:dyDescent="0.2">
      <c r="A973" s="94">
        <f t="shared" si="115"/>
        <v>960</v>
      </c>
      <c r="B973" s="437">
        <f t="shared" si="106"/>
        <v>0</v>
      </c>
      <c r="C973" s="438"/>
      <c r="D973" s="181"/>
      <c r="E973" s="181"/>
      <c r="F973" s="4"/>
      <c r="G973" s="60"/>
      <c r="H973" s="83"/>
      <c r="I973" s="10"/>
      <c r="J973" s="361"/>
      <c r="K973" s="49">
        <f t="shared" si="107"/>
        <v>0</v>
      </c>
      <c r="L973" s="508">
        <f t="shared" si="108"/>
        <v>0</v>
      </c>
      <c r="M973" s="509" t="str">
        <f t="shared" si="109"/>
        <v xml:space="preserve"> </v>
      </c>
      <c r="N973" s="355">
        <f t="shared" si="110"/>
        <v>0</v>
      </c>
      <c r="O973" s="144">
        <f t="shared" si="111"/>
        <v>0</v>
      </c>
      <c r="P973" s="144">
        <f t="shared" si="112"/>
        <v>0</v>
      </c>
      <c r="Q973" s="563">
        <f t="shared" si="113"/>
        <v>0</v>
      </c>
      <c r="R973" s="10"/>
      <c r="V973" s="49">
        <f t="shared" si="114"/>
        <v>0</v>
      </c>
    </row>
    <row r="974" spans="1:22" x14ac:dyDescent="0.2">
      <c r="A974" s="94">
        <f t="shared" si="115"/>
        <v>961</v>
      </c>
      <c r="B974" s="437">
        <f t="shared" si="106"/>
        <v>0</v>
      </c>
      <c r="C974" s="438"/>
      <c r="D974" s="181"/>
      <c r="E974" s="181"/>
      <c r="F974" s="4"/>
      <c r="G974" s="60"/>
      <c r="H974" s="83"/>
      <c r="I974" s="10"/>
      <c r="J974" s="361"/>
      <c r="K974" s="49">
        <f t="shared" si="107"/>
        <v>0</v>
      </c>
      <c r="L974" s="508">
        <f t="shared" si="108"/>
        <v>0</v>
      </c>
      <c r="M974" s="509" t="str">
        <f t="shared" si="109"/>
        <v xml:space="preserve"> </v>
      </c>
      <c r="N974" s="355">
        <f t="shared" si="110"/>
        <v>0</v>
      </c>
      <c r="O974" s="144">
        <f t="shared" si="111"/>
        <v>0</v>
      </c>
      <c r="P974" s="144">
        <f t="shared" si="112"/>
        <v>0</v>
      </c>
      <c r="Q974" s="563">
        <f t="shared" si="113"/>
        <v>0</v>
      </c>
      <c r="R974" s="10"/>
      <c r="V974" s="49">
        <f t="shared" si="114"/>
        <v>0</v>
      </c>
    </row>
    <row r="975" spans="1:22" x14ac:dyDescent="0.2">
      <c r="A975" s="94">
        <f t="shared" si="115"/>
        <v>962</v>
      </c>
      <c r="B975" s="437">
        <f t="shared" si="106"/>
        <v>0</v>
      </c>
      <c r="C975" s="438"/>
      <c r="D975" s="181"/>
      <c r="E975" s="181"/>
      <c r="F975" s="4"/>
      <c r="G975" s="60"/>
      <c r="H975" s="83"/>
      <c r="I975" s="10"/>
      <c r="J975" s="361"/>
      <c r="K975" s="49">
        <f t="shared" si="107"/>
        <v>0</v>
      </c>
      <c r="L975" s="508">
        <f t="shared" si="108"/>
        <v>0</v>
      </c>
      <c r="M975" s="509" t="str">
        <f t="shared" si="109"/>
        <v xml:space="preserve"> </v>
      </c>
      <c r="N975" s="355">
        <f t="shared" si="110"/>
        <v>0</v>
      </c>
      <c r="O975" s="144">
        <f t="shared" si="111"/>
        <v>0</v>
      </c>
      <c r="P975" s="144">
        <f t="shared" si="112"/>
        <v>0</v>
      </c>
      <c r="Q975" s="563">
        <f t="shared" si="113"/>
        <v>0</v>
      </c>
      <c r="R975" s="10"/>
      <c r="V975" s="49">
        <f t="shared" si="114"/>
        <v>0</v>
      </c>
    </row>
    <row r="976" spans="1:22" x14ac:dyDescent="0.2">
      <c r="A976" s="94">
        <f t="shared" si="115"/>
        <v>963</v>
      </c>
      <c r="B976" s="437">
        <f t="shared" si="106"/>
        <v>0</v>
      </c>
      <c r="C976" s="438"/>
      <c r="D976" s="181"/>
      <c r="E976" s="181"/>
      <c r="F976" s="4"/>
      <c r="G976" s="60"/>
      <c r="H976" s="83"/>
      <c r="I976" s="10"/>
      <c r="J976" s="361"/>
      <c r="K976" s="49">
        <f t="shared" si="107"/>
        <v>0</v>
      </c>
      <c r="L976" s="508">
        <f t="shared" si="108"/>
        <v>0</v>
      </c>
      <c r="M976" s="509" t="str">
        <f t="shared" si="109"/>
        <v xml:space="preserve"> </v>
      </c>
      <c r="N976" s="355">
        <f t="shared" si="110"/>
        <v>0</v>
      </c>
      <c r="O976" s="144">
        <f t="shared" si="111"/>
        <v>0</v>
      </c>
      <c r="P976" s="144">
        <f t="shared" si="112"/>
        <v>0</v>
      </c>
      <c r="Q976" s="563">
        <f t="shared" si="113"/>
        <v>0</v>
      </c>
      <c r="R976" s="10"/>
      <c r="V976" s="49">
        <f t="shared" si="114"/>
        <v>0</v>
      </c>
    </row>
    <row r="977" spans="1:22" x14ac:dyDescent="0.2">
      <c r="A977" s="94">
        <f t="shared" si="115"/>
        <v>964</v>
      </c>
      <c r="B977" s="437">
        <f t="shared" si="106"/>
        <v>0</v>
      </c>
      <c r="C977" s="438"/>
      <c r="D977" s="181"/>
      <c r="E977" s="181"/>
      <c r="F977" s="4"/>
      <c r="G977" s="60"/>
      <c r="H977" s="83"/>
      <c r="I977" s="10"/>
      <c r="J977" s="361"/>
      <c r="K977" s="49">
        <f t="shared" si="107"/>
        <v>0</v>
      </c>
      <c r="L977" s="508">
        <f t="shared" si="108"/>
        <v>0</v>
      </c>
      <c r="M977" s="509" t="str">
        <f t="shared" si="109"/>
        <v xml:space="preserve"> </v>
      </c>
      <c r="N977" s="355">
        <f t="shared" si="110"/>
        <v>0</v>
      </c>
      <c r="O977" s="144">
        <f t="shared" si="111"/>
        <v>0</v>
      </c>
      <c r="P977" s="144">
        <f t="shared" si="112"/>
        <v>0</v>
      </c>
      <c r="Q977" s="563">
        <f t="shared" si="113"/>
        <v>0</v>
      </c>
      <c r="R977" s="10"/>
      <c r="V977" s="49">
        <f t="shared" si="114"/>
        <v>0</v>
      </c>
    </row>
    <row r="978" spans="1:22" x14ac:dyDescent="0.2">
      <c r="A978" s="94">
        <f t="shared" si="115"/>
        <v>965</v>
      </c>
      <c r="B978" s="437">
        <f t="shared" si="106"/>
        <v>0</v>
      </c>
      <c r="C978" s="438"/>
      <c r="D978" s="181"/>
      <c r="E978" s="181"/>
      <c r="F978" s="4"/>
      <c r="G978" s="60"/>
      <c r="H978" s="83"/>
      <c r="I978" s="10"/>
      <c r="J978" s="361"/>
      <c r="K978" s="49">
        <f t="shared" si="107"/>
        <v>0</v>
      </c>
      <c r="L978" s="508">
        <f t="shared" si="108"/>
        <v>0</v>
      </c>
      <c r="M978" s="509" t="str">
        <f t="shared" si="109"/>
        <v xml:space="preserve"> </v>
      </c>
      <c r="N978" s="355">
        <f t="shared" si="110"/>
        <v>0</v>
      </c>
      <c r="O978" s="144">
        <f t="shared" si="111"/>
        <v>0</v>
      </c>
      <c r="P978" s="144">
        <f t="shared" si="112"/>
        <v>0</v>
      </c>
      <c r="Q978" s="563">
        <f t="shared" si="113"/>
        <v>0</v>
      </c>
      <c r="R978" s="10"/>
      <c r="V978" s="49">
        <f t="shared" si="114"/>
        <v>0</v>
      </c>
    </row>
    <row r="979" spans="1:22" x14ac:dyDescent="0.2">
      <c r="A979" s="94">
        <f t="shared" si="115"/>
        <v>966</v>
      </c>
      <c r="B979" s="437">
        <f t="shared" si="106"/>
        <v>0</v>
      </c>
      <c r="C979" s="438"/>
      <c r="D979" s="181"/>
      <c r="E979" s="181"/>
      <c r="F979" s="4"/>
      <c r="G979" s="60"/>
      <c r="H979" s="83"/>
      <c r="I979" s="10"/>
      <c r="J979" s="361"/>
      <c r="K979" s="49">
        <f t="shared" si="107"/>
        <v>0</v>
      </c>
      <c r="L979" s="508">
        <f t="shared" si="108"/>
        <v>0</v>
      </c>
      <c r="M979" s="509" t="str">
        <f t="shared" si="109"/>
        <v xml:space="preserve"> </v>
      </c>
      <c r="N979" s="355">
        <f t="shared" si="110"/>
        <v>0</v>
      </c>
      <c r="O979" s="144">
        <f t="shared" si="111"/>
        <v>0</v>
      </c>
      <c r="P979" s="144">
        <f t="shared" si="112"/>
        <v>0</v>
      </c>
      <c r="Q979" s="563">
        <f t="shared" si="113"/>
        <v>0</v>
      </c>
      <c r="R979" s="10"/>
      <c r="V979" s="49">
        <f t="shared" si="114"/>
        <v>0</v>
      </c>
    </row>
    <row r="980" spans="1:22" x14ac:dyDescent="0.2">
      <c r="A980" s="94">
        <f t="shared" si="115"/>
        <v>967</v>
      </c>
      <c r="B980" s="437">
        <f t="shared" si="106"/>
        <v>0</v>
      </c>
      <c r="C980" s="438"/>
      <c r="D980" s="181"/>
      <c r="E980" s="181"/>
      <c r="F980" s="4"/>
      <c r="G980" s="60"/>
      <c r="H980" s="83"/>
      <c r="I980" s="10"/>
      <c r="J980" s="361"/>
      <c r="K980" s="49">
        <f t="shared" si="107"/>
        <v>0</v>
      </c>
      <c r="L980" s="508">
        <f t="shared" si="108"/>
        <v>0</v>
      </c>
      <c r="M980" s="509" t="str">
        <f t="shared" si="109"/>
        <v xml:space="preserve"> </v>
      </c>
      <c r="N980" s="355">
        <f t="shared" si="110"/>
        <v>0</v>
      </c>
      <c r="O980" s="144">
        <f t="shared" si="111"/>
        <v>0</v>
      </c>
      <c r="P980" s="144">
        <f t="shared" si="112"/>
        <v>0</v>
      </c>
      <c r="Q980" s="563">
        <f t="shared" si="113"/>
        <v>0</v>
      </c>
      <c r="R980" s="10"/>
      <c r="V980" s="49">
        <f t="shared" si="114"/>
        <v>0</v>
      </c>
    </row>
    <row r="981" spans="1:22" x14ac:dyDescent="0.2">
      <c r="A981" s="94">
        <f t="shared" si="115"/>
        <v>968</v>
      </c>
      <c r="B981" s="437">
        <f t="shared" si="106"/>
        <v>0</v>
      </c>
      <c r="C981" s="438"/>
      <c r="D981" s="181"/>
      <c r="E981" s="181"/>
      <c r="F981" s="4"/>
      <c r="G981" s="60"/>
      <c r="H981" s="83"/>
      <c r="I981" s="10"/>
      <c r="J981" s="361"/>
      <c r="K981" s="49">
        <f t="shared" si="107"/>
        <v>0</v>
      </c>
      <c r="L981" s="508">
        <f t="shared" si="108"/>
        <v>0</v>
      </c>
      <c r="M981" s="509" t="str">
        <f t="shared" si="109"/>
        <v xml:space="preserve"> </v>
      </c>
      <c r="N981" s="355">
        <f t="shared" si="110"/>
        <v>0</v>
      </c>
      <c r="O981" s="144">
        <f t="shared" si="111"/>
        <v>0</v>
      </c>
      <c r="P981" s="144">
        <f t="shared" si="112"/>
        <v>0</v>
      </c>
      <c r="Q981" s="563">
        <f t="shared" si="113"/>
        <v>0</v>
      </c>
      <c r="R981" s="10"/>
      <c r="V981" s="49">
        <f t="shared" si="114"/>
        <v>0</v>
      </c>
    </row>
    <row r="982" spans="1:22" x14ac:dyDescent="0.2">
      <c r="A982" s="94">
        <f t="shared" si="115"/>
        <v>969</v>
      </c>
      <c r="B982" s="437">
        <f t="shared" si="106"/>
        <v>0</v>
      </c>
      <c r="C982" s="438"/>
      <c r="D982" s="181"/>
      <c r="E982" s="181"/>
      <c r="F982" s="4"/>
      <c r="G982" s="60"/>
      <c r="H982" s="83"/>
      <c r="I982" s="10"/>
      <c r="J982" s="361"/>
      <c r="K982" s="49">
        <f t="shared" si="107"/>
        <v>0</v>
      </c>
      <c r="L982" s="508">
        <f t="shared" si="108"/>
        <v>0</v>
      </c>
      <c r="M982" s="509" t="str">
        <f t="shared" si="109"/>
        <v xml:space="preserve"> </v>
      </c>
      <c r="N982" s="355">
        <f t="shared" si="110"/>
        <v>0</v>
      </c>
      <c r="O982" s="144">
        <f t="shared" si="111"/>
        <v>0</v>
      </c>
      <c r="P982" s="144">
        <f t="shared" si="112"/>
        <v>0</v>
      </c>
      <c r="Q982" s="563">
        <f t="shared" si="113"/>
        <v>0</v>
      </c>
      <c r="R982" s="10"/>
      <c r="V982" s="49">
        <f t="shared" si="114"/>
        <v>0</v>
      </c>
    </row>
    <row r="983" spans="1:22" x14ac:dyDescent="0.2">
      <c r="A983" s="94">
        <f t="shared" si="115"/>
        <v>970</v>
      </c>
      <c r="B983" s="437">
        <f t="shared" si="106"/>
        <v>0</v>
      </c>
      <c r="C983" s="438"/>
      <c r="D983" s="181"/>
      <c r="E983" s="181"/>
      <c r="F983" s="4"/>
      <c r="G983" s="60"/>
      <c r="H983" s="83"/>
      <c r="I983" s="10"/>
      <c r="J983" s="361"/>
      <c r="K983" s="49">
        <f t="shared" si="107"/>
        <v>0</v>
      </c>
      <c r="L983" s="508">
        <f t="shared" si="108"/>
        <v>0</v>
      </c>
      <c r="M983" s="509" t="str">
        <f t="shared" si="109"/>
        <v xml:space="preserve"> </v>
      </c>
      <c r="N983" s="355">
        <f t="shared" si="110"/>
        <v>0</v>
      </c>
      <c r="O983" s="144">
        <f t="shared" si="111"/>
        <v>0</v>
      </c>
      <c r="P983" s="144">
        <f t="shared" si="112"/>
        <v>0</v>
      </c>
      <c r="Q983" s="563">
        <f t="shared" si="113"/>
        <v>0</v>
      </c>
      <c r="R983" s="10"/>
      <c r="V983" s="49">
        <f t="shared" si="114"/>
        <v>0</v>
      </c>
    </row>
    <row r="984" spans="1:22" x14ac:dyDescent="0.2">
      <c r="A984" s="94">
        <f t="shared" si="115"/>
        <v>971</v>
      </c>
      <c r="B984" s="437">
        <f t="shared" si="106"/>
        <v>0</v>
      </c>
      <c r="C984" s="438"/>
      <c r="D984" s="181"/>
      <c r="E984" s="181"/>
      <c r="F984" s="4"/>
      <c r="G984" s="60"/>
      <c r="H984" s="83"/>
      <c r="I984" s="10"/>
      <c r="J984" s="361"/>
      <c r="K984" s="49">
        <f t="shared" si="107"/>
        <v>0</v>
      </c>
      <c r="L984" s="508">
        <f t="shared" si="108"/>
        <v>0</v>
      </c>
      <c r="M984" s="509" t="str">
        <f t="shared" si="109"/>
        <v xml:space="preserve"> </v>
      </c>
      <c r="N984" s="355">
        <f t="shared" si="110"/>
        <v>0</v>
      </c>
      <c r="O984" s="144">
        <f t="shared" si="111"/>
        <v>0</v>
      </c>
      <c r="P984" s="144">
        <f t="shared" si="112"/>
        <v>0</v>
      </c>
      <c r="Q984" s="563">
        <f t="shared" si="113"/>
        <v>0</v>
      </c>
      <c r="R984" s="10"/>
      <c r="V984" s="49">
        <f t="shared" si="114"/>
        <v>0</v>
      </c>
    </row>
    <row r="985" spans="1:22" x14ac:dyDescent="0.2">
      <c r="A985" s="94">
        <f t="shared" si="115"/>
        <v>972</v>
      </c>
      <c r="B985" s="437">
        <f t="shared" si="106"/>
        <v>0</v>
      </c>
      <c r="C985" s="438"/>
      <c r="D985" s="181"/>
      <c r="E985" s="181"/>
      <c r="F985" s="4"/>
      <c r="G985" s="60"/>
      <c r="H985" s="83"/>
      <c r="I985" s="10"/>
      <c r="J985" s="361"/>
      <c r="K985" s="49">
        <f t="shared" si="107"/>
        <v>0</v>
      </c>
      <c r="L985" s="508">
        <f t="shared" si="108"/>
        <v>0</v>
      </c>
      <c r="M985" s="509" t="str">
        <f t="shared" si="109"/>
        <v xml:space="preserve"> </v>
      </c>
      <c r="N985" s="355">
        <f t="shared" si="110"/>
        <v>0</v>
      </c>
      <c r="O985" s="144">
        <f t="shared" si="111"/>
        <v>0</v>
      </c>
      <c r="P985" s="144">
        <f t="shared" si="112"/>
        <v>0</v>
      </c>
      <c r="Q985" s="563">
        <f t="shared" si="113"/>
        <v>0</v>
      </c>
      <c r="R985" s="10"/>
      <c r="V985" s="49">
        <f t="shared" si="114"/>
        <v>0</v>
      </c>
    </row>
    <row r="986" spans="1:22" x14ac:dyDescent="0.2">
      <c r="A986" s="94">
        <f t="shared" si="115"/>
        <v>973</v>
      </c>
      <c r="B986" s="437">
        <f t="shared" si="106"/>
        <v>0</v>
      </c>
      <c r="C986" s="438"/>
      <c r="D986" s="181"/>
      <c r="E986" s="181"/>
      <c r="F986" s="4"/>
      <c r="G986" s="60"/>
      <c r="H986" s="83"/>
      <c r="I986" s="10"/>
      <c r="J986" s="361"/>
      <c r="K986" s="49">
        <f t="shared" si="107"/>
        <v>0</v>
      </c>
      <c r="L986" s="508">
        <f t="shared" si="108"/>
        <v>0</v>
      </c>
      <c r="M986" s="509" t="str">
        <f t="shared" si="109"/>
        <v xml:space="preserve"> </v>
      </c>
      <c r="N986" s="355">
        <f t="shared" si="110"/>
        <v>0</v>
      </c>
      <c r="O986" s="144">
        <f t="shared" si="111"/>
        <v>0</v>
      </c>
      <c r="P986" s="144">
        <f t="shared" si="112"/>
        <v>0</v>
      </c>
      <c r="Q986" s="563">
        <f t="shared" si="113"/>
        <v>0</v>
      </c>
      <c r="R986" s="10"/>
      <c r="V986" s="49">
        <f t="shared" si="114"/>
        <v>0</v>
      </c>
    </row>
    <row r="987" spans="1:22" x14ac:dyDescent="0.2">
      <c r="A987" s="94">
        <f t="shared" si="115"/>
        <v>974</v>
      </c>
      <c r="B987" s="437">
        <f t="shared" si="106"/>
        <v>0</v>
      </c>
      <c r="C987" s="438"/>
      <c r="D987" s="181"/>
      <c r="E987" s="181"/>
      <c r="F987" s="4"/>
      <c r="G987" s="60"/>
      <c r="H987" s="83"/>
      <c r="I987" s="10"/>
      <c r="J987" s="361"/>
      <c r="K987" s="49">
        <f t="shared" si="107"/>
        <v>0</v>
      </c>
      <c r="L987" s="508">
        <f t="shared" si="108"/>
        <v>0</v>
      </c>
      <c r="M987" s="509" t="str">
        <f t="shared" si="109"/>
        <v xml:space="preserve"> </v>
      </c>
      <c r="N987" s="355">
        <f t="shared" si="110"/>
        <v>0</v>
      </c>
      <c r="O987" s="144">
        <f t="shared" si="111"/>
        <v>0</v>
      </c>
      <c r="P987" s="144">
        <f t="shared" si="112"/>
        <v>0</v>
      </c>
      <c r="Q987" s="563">
        <f t="shared" si="113"/>
        <v>0</v>
      </c>
      <c r="R987" s="10"/>
      <c r="V987" s="49">
        <f t="shared" si="114"/>
        <v>0</v>
      </c>
    </row>
    <row r="988" spans="1:22" x14ac:dyDescent="0.2">
      <c r="A988" s="94">
        <f t="shared" si="115"/>
        <v>975</v>
      </c>
      <c r="B988" s="437">
        <f t="shared" si="106"/>
        <v>0</v>
      </c>
      <c r="C988" s="438"/>
      <c r="D988" s="181"/>
      <c r="E988" s="181"/>
      <c r="F988" s="4"/>
      <c r="G988" s="60"/>
      <c r="H988" s="83"/>
      <c r="I988" s="10"/>
      <c r="J988" s="361"/>
      <c r="K988" s="49">
        <f t="shared" si="107"/>
        <v>0</v>
      </c>
      <c r="L988" s="508">
        <f t="shared" si="108"/>
        <v>0</v>
      </c>
      <c r="M988" s="509" t="str">
        <f t="shared" si="109"/>
        <v xml:space="preserve"> </v>
      </c>
      <c r="N988" s="355">
        <f t="shared" si="110"/>
        <v>0</v>
      </c>
      <c r="O988" s="144">
        <f t="shared" si="111"/>
        <v>0</v>
      </c>
      <c r="P988" s="144">
        <f t="shared" si="112"/>
        <v>0</v>
      </c>
      <c r="Q988" s="563">
        <f t="shared" si="113"/>
        <v>0</v>
      </c>
      <c r="R988" s="10"/>
      <c r="V988" s="49">
        <f t="shared" si="114"/>
        <v>0</v>
      </c>
    </row>
    <row r="989" spans="1:22" x14ac:dyDescent="0.2">
      <c r="A989" s="94">
        <f t="shared" si="115"/>
        <v>976</v>
      </c>
      <c r="B989" s="437">
        <f t="shared" si="106"/>
        <v>0</v>
      </c>
      <c r="C989" s="438"/>
      <c r="D989" s="181"/>
      <c r="E989" s="181"/>
      <c r="F989" s="4"/>
      <c r="G989" s="60"/>
      <c r="H989" s="83"/>
      <c r="I989" s="10"/>
      <c r="J989" s="361"/>
      <c r="K989" s="49">
        <f t="shared" si="107"/>
        <v>0</v>
      </c>
      <c r="L989" s="508">
        <f t="shared" si="108"/>
        <v>0</v>
      </c>
      <c r="M989" s="509" t="str">
        <f t="shared" si="109"/>
        <v xml:space="preserve"> </v>
      </c>
      <c r="N989" s="355">
        <f t="shared" si="110"/>
        <v>0</v>
      </c>
      <c r="O989" s="144">
        <f t="shared" si="111"/>
        <v>0</v>
      </c>
      <c r="P989" s="144">
        <f t="shared" si="112"/>
        <v>0</v>
      </c>
      <c r="Q989" s="563">
        <f t="shared" si="113"/>
        <v>0</v>
      </c>
      <c r="R989" s="10"/>
      <c r="V989" s="49">
        <f t="shared" si="114"/>
        <v>0</v>
      </c>
    </row>
    <row r="990" spans="1:22" x14ac:dyDescent="0.2">
      <c r="A990" s="94">
        <f t="shared" si="115"/>
        <v>977</v>
      </c>
      <c r="B990" s="437">
        <f t="shared" si="106"/>
        <v>0</v>
      </c>
      <c r="C990" s="438"/>
      <c r="D990" s="181"/>
      <c r="E990" s="181"/>
      <c r="F990" s="4"/>
      <c r="G990" s="60"/>
      <c r="H990" s="83"/>
      <c r="I990" s="10"/>
      <c r="J990" s="361"/>
      <c r="K990" s="49">
        <f t="shared" si="107"/>
        <v>0</v>
      </c>
      <c r="L990" s="508">
        <f t="shared" si="108"/>
        <v>0</v>
      </c>
      <c r="M990" s="509" t="str">
        <f t="shared" si="109"/>
        <v xml:space="preserve"> </v>
      </c>
      <c r="N990" s="355">
        <f t="shared" si="110"/>
        <v>0</v>
      </c>
      <c r="O990" s="144">
        <f t="shared" si="111"/>
        <v>0</v>
      </c>
      <c r="P990" s="144">
        <f t="shared" si="112"/>
        <v>0</v>
      </c>
      <c r="Q990" s="563">
        <f t="shared" si="113"/>
        <v>0</v>
      </c>
      <c r="R990" s="10"/>
      <c r="V990" s="49">
        <f t="shared" si="114"/>
        <v>0</v>
      </c>
    </row>
    <row r="991" spans="1:22" x14ac:dyDescent="0.2">
      <c r="A991" s="94">
        <f t="shared" si="115"/>
        <v>978</v>
      </c>
      <c r="B991" s="437">
        <f t="shared" si="106"/>
        <v>0</v>
      </c>
      <c r="C991" s="438"/>
      <c r="D991" s="181"/>
      <c r="E991" s="181"/>
      <c r="F991" s="4"/>
      <c r="G991" s="60"/>
      <c r="H991" s="83"/>
      <c r="I991" s="10"/>
      <c r="J991" s="361"/>
      <c r="K991" s="49">
        <f t="shared" si="107"/>
        <v>0</v>
      </c>
      <c r="L991" s="508">
        <f t="shared" si="108"/>
        <v>0</v>
      </c>
      <c r="M991" s="509" t="str">
        <f t="shared" si="109"/>
        <v xml:space="preserve"> </v>
      </c>
      <c r="N991" s="355">
        <f t="shared" si="110"/>
        <v>0</v>
      </c>
      <c r="O991" s="144">
        <f t="shared" si="111"/>
        <v>0</v>
      </c>
      <c r="P991" s="144">
        <f t="shared" si="112"/>
        <v>0</v>
      </c>
      <c r="Q991" s="563">
        <f t="shared" si="113"/>
        <v>0</v>
      </c>
      <c r="R991" s="10"/>
      <c r="V991" s="49">
        <f t="shared" si="114"/>
        <v>0</v>
      </c>
    </row>
    <row r="992" spans="1:22" x14ac:dyDescent="0.2">
      <c r="A992" s="94">
        <f t="shared" si="115"/>
        <v>979</v>
      </c>
      <c r="B992" s="437">
        <f t="shared" si="106"/>
        <v>0</v>
      </c>
      <c r="C992" s="438"/>
      <c r="D992" s="181"/>
      <c r="E992" s="181"/>
      <c r="F992" s="4"/>
      <c r="G992" s="60"/>
      <c r="H992" s="83"/>
      <c r="I992" s="10"/>
      <c r="J992" s="361"/>
      <c r="K992" s="49">
        <f t="shared" si="107"/>
        <v>0</v>
      </c>
      <c r="L992" s="508">
        <f t="shared" si="108"/>
        <v>0</v>
      </c>
      <c r="M992" s="509" t="str">
        <f t="shared" si="109"/>
        <v xml:space="preserve"> </v>
      </c>
      <c r="N992" s="355">
        <f t="shared" si="110"/>
        <v>0</v>
      </c>
      <c r="O992" s="144">
        <f t="shared" si="111"/>
        <v>0</v>
      </c>
      <c r="P992" s="144">
        <f t="shared" si="112"/>
        <v>0</v>
      </c>
      <c r="Q992" s="563">
        <f t="shared" si="113"/>
        <v>0</v>
      </c>
      <c r="R992" s="10"/>
      <c r="V992" s="49">
        <f t="shared" si="114"/>
        <v>0</v>
      </c>
    </row>
    <row r="993" spans="1:22" x14ac:dyDescent="0.2">
      <c r="A993" s="94">
        <f t="shared" si="115"/>
        <v>980</v>
      </c>
      <c r="B993" s="437">
        <f t="shared" si="106"/>
        <v>0</v>
      </c>
      <c r="C993" s="438"/>
      <c r="D993" s="181"/>
      <c r="E993" s="181"/>
      <c r="F993" s="4"/>
      <c r="G993" s="60"/>
      <c r="H993" s="83"/>
      <c r="I993" s="10"/>
      <c r="J993" s="361"/>
      <c r="K993" s="49">
        <f t="shared" si="107"/>
        <v>0</v>
      </c>
      <c r="L993" s="508">
        <f t="shared" si="108"/>
        <v>0</v>
      </c>
      <c r="M993" s="509" t="str">
        <f t="shared" si="109"/>
        <v xml:space="preserve"> </v>
      </c>
      <c r="N993" s="355">
        <f t="shared" si="110"/>
        <v>0</v>
      </c>
      <c r="O993" s="144">
        <f t="shared" si="111"/>
        <v>0</v>
      </c>
      <c r="P993" s="144">
        <f t="shared" si="112"/>
        <v>0</v>
      </c>
      <c r="Q993" s="563">
        <f t="shared" si="113"/>
        <v>0</v>
      </c>
      <c r="R993" s="10"/>
      <c r="V993" s="49">
        <f t="shared" si="114"/>
        <v>0</v>
      </c>
    </row>
    <row r="994" spans="1:22" x14ac:dyDescent="0.2">
      <c r="A994" s="94">
        <f t="shared" si="115"/>
        <v>981</v>
      </c>
      <c r="B994" s="437">
        <f t="shared" si="106"/>
        <v>0</v>
      </c>
      <c r="C994" s="438"/>
      <c r="D994" s="181"/>
      <c r="E994" s="181"/>
      <c r="F994" s="4"/>
      <c r="G994" s="60"/>
      <c r="H994" s="83"/>
      <c r="I994" s="10"/>
      <c r="J994" s="361"/>
      <c r="K994" s="49">
        <f t="shared" si="107"/>
        <v>0</v>
      </c>
      <c r="L994" s="508">
        <f t="shared" si="108"/>
        <v>0</v>
      </c>
      <c r="M994" s="509" t="str">
        <f t="shared" si="109"/>
        <v xml:space="preserve"> </v>
      </c>
      <c r="N994" s="355">
        <f t="shared" si="110"/>
        <v>0</v>
      </c>
      <c r="O994" s="144">
        <f t="shared" si="111"/>
        <v>0</v>
      </c>
      <c r="P994" s="144">
        <f t="shared" si="112"/>
        <v>0</v>
      </c>
      <c r="Q994" s="563">
        <f t="shared" si="113"/>
        <v>0</v>
      </c>
      <c r="R994" s="10"/>
      <c r="V994" s="49">
        <f t="shared" si="114"/>
        <v>0</v>
      </c>
    </row>
    <row r="995" spans="1:22" x14ac:dyDescent="0.2">
      <c r="A995" s="94">
        <f t="shared" si="115"/>
        <v>982</v>
      </c>
      <c r="B995" s="437">
        <f t="shared" si="106"/>
        <v>0</v>
      </c>
      <c r="C995" s="438"/>
      <c r="D995" s="181"/>
      <c r="E995" s="181"/>
      <c r="F995" s="4"/>
      <c r="G995" s="60"/>
      <c r="H995" s="83"/>
      <c r="I995" s="10"/>
      <c r="J995" s="361"/>
      <c r="K995" s="49">
        <f t="shared" si="107"/>
        <v>0</v>
      </c>
      <c r="L995" s="508">
        <f t="shared" si="108"/>
        <v>0</v>
      </c>
      <c r="M995" s="509" t="str">
        <f t="shared" si="109"/>
        <v xml:space="preserve"> </v>
      </c>
      <c r="N995" s="355">
        <f t="shared" si="110"/>
        <v>0</v>
      </c>
      <c r="O995" s="144">
        <f t="shared" si="111"/>
        <v>0</v>
      </c>
      <c r="P995" s="144">
        <f t="shared" si="112"/>
        <v>0</v>
      </c>
      <c r="Q995" s="563">
        <f t="shared" si="113"/>
        <v>0</v>
      </c>
      <c r="R995" s="10"/>
      <c r="V995" s="49">
        <f t="shared" si="114"/>
        <v>0</v>
      </c>
    </row>
    <row r="996" spans="1:22" x14ac:dyDescent="0.2">
      <c r="A996" s="94">
        <f t="shared" si="115"/>
        <v>983</v>
      </c>
      <c r="B996" s="437">
        <f t="shared" si="106"/>
        <v>0</v>
      </c>
      <c r="C996" s="438"/>
      <c r="D996" s="181"/>
      <c r="E996" s="181"/>
      <c r="F996" s="4"/>
      <c r="G996" s="60"/>
      <c r="H996" s="83"/>
      <c r="I996" s="10"/>
      <c r="J996" s="361"/>
      <c r="K996" s="49">
        <f t="shared" si="107"/>
        <v>0</v>
      </c>
      <c r="L996" s="508">
        <f t="shared" si="108"/>
        <v>0</v>
      </c>
      <c r="M996" s="509" t="str">
        <f t="shared" si="109"/>
        <v xml:space="preserve"> </v>
      </c>
      <c r="N996" s="355">
        <f t="shared" si="110"/>
        <v>0</v>
      </c>
      <c r="O996" s="144">
        <f t="shared" si="111"/>
        <v>0</v>
      </c>
      <c r="P996" s="144">
        <f t="shared" si="112"/>
        <v>0</v>
      </c>
      <c r="Q996" s="563">
        <f t="shared" si="113"/>
        <v>0</v>
      </c>
      <c r="R996" s="10"/>
      <c r="V996" s="49">
        <f t="shared" si="114"/>
        <v>0</v>
      </c>
    </row>
    <row r="997" spans="1:22" x14ac:dyDescent="0.2">
      <c r="A997" s="94">
        <f t="shared" si="115"/>
        <v>984</v>
      </c>
      <c r="B997" s="437">
        <f t="shared" si="106"/>
        <v>0</v>
      </c>
      <c r="C997" s="438"/>
      <c r="D997" s="181"/>
      <c r="E997" s="181"/>
      <c r="F997" s="4"/>
      <c r="G997" s="60"/>
      <c r="H997" s="83"/>
      <c r="I997" s="10"/>
      <c r="J997" s="361"/>
      <c r="K997" s="49">
        <f t="shared" si="107"/>
        <v>0</v>
      </c>
      <c r="L997" s="508">
        <f t="shared" si="108"/>
        <v>0</v>
      </c>
      <c r="M997" s="509" t="str">
        <f t="shared" si="109"/>
        <v xml:space="preserve"> </v>
      </c>
      <c r="N997" s="355">
        <f t="shared" si="110"/>
        <v>0</v>
      </c>
      <c r="O997" s="144">
        <f t="shared" si="111"/>
        <v>0</v>
      </c>
      <c r="P997" s="144">
        <f t="shared" si="112"/>
        <v>0</v>
      </c>
      <c r="Q997" s="563">
        <f t="shared" si="113"/>
        <v>0</v>
      </c>
      <c r="R997" s="10"/>
      <c r="V997" s="49">
        <f t="shared" si="114"/>
        <v>0</v>
      </c>
    </row>
    <row r="998" spans="1:22" x14ac:dyDescent="0.2">
      <c r="A998" s="94">
        <f t="shared" si="115"/>
        <v>985</v>
      </c>
      <c r="B998" s="437">
        <f t="shared" si="106"/>
        <v>0</v>
      </c>
      <c r="C998" s="438"/>
      <c r="D998" s="181"/>
      <c r="E998" s="181"/>
      <c r="F998" s="4"/>
      <c r="G998" s="60"/>
      <c r="H998" s="83"/>
      <c r="I998" s="10"/>
      <c r="J998" s="361"/>
      <c r="K998" s="49">
        <f t="shared" si="107"/>
        <v>0</v>
      </c>
      <c r="L998" s="508">
        <f t="shared" si="108"/>
        <v>0</v>
      </c>
      <c r="M998" s="509" t="str">
        <f t="shared" si="109"/>
        <v xml:space="preserve"> </v>
      </c>
      <c r="N998" s="355">
        <f t="shared" si="110"/>
        <v>0</v>
      </c>
      <c r="O998" s="144">
        <f t="shared" si="111"/>
        <v>0</v>
      </c>
      <c r="P998" s="144">
        <f t="shared" si="112"/>
        <v>0</v>
      </c>
      <c r="Q998" s="563">
        <f t="shared" si="113"/>
        <v>0</v>
      </c>
      <c r="R998" s="10"/>
      <c r="V998" s="49">
        <f t="shared" si="114"/>
        <v>0</v>
      </c>
    </row>
    <row r="999" spans="1:22" x14ac:dyDescent="0.2">
      <c r="A999" s="94">
        <f t="shared" si="115"/>
        <v>986</v>
      </c>
      <c r="B999" s="437">
        <f t="shared" si="106"/>
        <v>0</v>
      </c>
      <c r="C999" s="438"/>
      <c r="D999" s="181"/>
      <c r="E999" s="181"/>
      <c r="F999" s="4"/>
      <c r="G999" s="60"/>
      <c r="H999" s="83"/>
      <c r="I999" s="10"/>
      <c r="J999" s="361"/>
      <c r="K999" s="49">
        <f t="shared" si="107"/>
        <v>0</v>
      </c>
      <c r="L999" s="508">
        <f t="shared" si="108"/>
        <v>0</v>
      </c>
      <c r="M999" s="509" t="str">
        <f t="shared" si="109"/>
        <v xml:space="preserve"> </v>
      </c>
      <c r="N999" s="355">
        <f t="shared" si="110"/>
        <v>0</v>
      </c>
      <c r="O999" s="144">
        <f t="shared" si="111"/>
        <v>0</v>
      </c>
      <c r="P999" s="144">
        <f t="shared" si="112"/>
        <v>0</v>
      </c>
      <c r="Q999" s="563">
        <f t="shared" si="113"/>
        <v>0</v>
      </c>
      <c r="R999" s="10"/>
      <c r="V999" s="49">
        <f t="shared" si="114"/>
        <v>0</v>
      </c>
    </row>
    <row r="1000" spans="1:22" x14ac:dyDescent="0.2">
      <c r="A1000" s="94">
        <f t="shared" si="81"/>
        <v>987</v>
      </c>
      <c r="B1000" s="437">
        <f t="shared" si="72"/>
        <v>0</v>
      </c>
      <c r="C1000" s="438"/>
      <c r="D1000" s="181"/>
      <c r="E1000" s="181"/>
      <c r="F1000" s="4"/>
      <c r="G1000" s="60"/>
      <c r="H1000" s="83"/>
      <c r="I1000" s="10"/>
      <c r="J1000" s="361"/>
      <c r="K1000" s="49">
        <f t="shared" si="75"/>
        <v>0</v>
      </c>
      <c r="L1000" s="508">
        <f t="shared" si="76"/>
        <v>0</v>
      </c>
      <c r="M1000" s="509" t="str">
        <f t="shared" si="77"/>
        <v xml:space="preserve"> </v>
      </c>
      <c r="N1000" s="355">
        <f t="shared" si="78"/>
        <v>0</v>
      </c>
      <c r="O1000" s="144">
        <f t="shared" si="73"/>
        <v>0</v>
      </c>
      <c r="P1000" s="144">
        <f t="shared" si="79"/>
        <v>0</v>
      </c>
      <c r="Q1000" s="563">
        <f t="shared" si="74"/>
        <v>0</v>
      </c>
      <c r="R1000" s="10"/>
      <c r="V1000" s="49">
        <f t="shared" si="80"/>
        <v>0</v>
      </c>
    </row>
    <row r="1001" spans="1:22" x14ac:dyDescent="0.2">
      <c r="A1001" s="94">
        <f t="shared" si="81"/>
        <v>988</v>
      </c>
      <c r="B1001" s="437">
        <f t="shared" si="72"/>
        <v>0</v>
      </c>
      <c r="C1001" s="438"/>
      <c r="D1001" s="181"/>
      <c r="E1001" s="181"/>
      <c r="F1001" s="4"/>
      <c r="G1001" s="60"/>
      <c r="H1001" s="83"/>
      <c r="I1001" s="10"/>
      <c r="J1001" s="361"/>
      <c r="K1001" s="49">
        <f t="shared" si="75"/>
        <v>0</v>
      </c>
      <c r="L1001" s="508">
        <f t="shared" si="76"/>
        <v>0</v>
      </c>
      <c r="M1001" s="509" t="str">
        <f t="shared" si="77"/>
        <v xml:space="preserve"> </v>
      </c>
      <c r="N1001" s="355">
        <f t="shared" si="78"/>
        <v>0</v>
      </c>
      <c r="O1001" s="144">
        <f t="shared" si="73"/>
        <v>0</v>
      </c>
      <c r="P1001" s="144">
        <f t="shared" si="79"/>
        <v>0</v>
      </c>
      <c r="Q1001" s="563">
        <f t="shared" si="74"/>
        <v>0</v>
      </c>
      <c r="R1001" s="10"/>
      <c r="V1001" s="49">
        <f t="shared" si="80"/>
        <v>0</v>
      </c>
    </row>
    <row r="1002" spans="1:22" x14ac:dyDescent="0.2">
      <c r="A1002" s="94">
        <f t="shared" si="81"/>
        <v>989</v>
      </c>
      <c r="B1002" s="437">
        <f t="shared" si="72"/>
        <v>0</v>
      </c>
      <c r="C1002" s="438"/>
      <c r="D1002" s="181"/>
      <c r="E1002" s="181"/>
      <c r="F1002" s="4"/>
      <c r="G1002" s="60"/>
      <c r="H1002" s="83"/>
      <c r="I1002" s="10"/>
      <c r="J1002" s="361"/>
      <c r="K1002" s="49">
        <f t="shared" si="75"/>
        <v>0</v>
      </c>
      <c r="L1002" s="508">
        <f t="shared" si="76"/>
        <v>0</v>
      </c>
      <c r="M1002" s="509" t="str">
        <f t="shared" si="77"/>
        <v xml:space="preserve"> </v>
      </c>
      <c r="N1002" s="355">
        <f t="shared" si="78"/>
        <v>0</v>
      </c>
      <c r="O1002" s="144">
        <f t="shared" si="73"/>
        <v>0</v>
      </c>
      <c r="P1002" s="144">
        <f t="shared" si="79"/>
        <v>0</v>
      </c>
      <c r="Q1002" s="563">
        <f t="shared" si="74"/>
        <v>0</v>
      </c>
      <c r="R1002" s="10"/>
      <c r="V1002" s="49">
        <f t="shared" si="80"/>
        <v>0</v>
      </c>
    </row>
    <row r="1003" spans="1:22" x14ac:dyDescent="0.2">
      <c r="A1003" s="94">
        <f t="shared" si="81"/>
        <v>990</v>
      </c>
      <c r="B1003" s="437">
        <f t="shared" si="72"/>
        <v>0</v>
      </c>
      <c r="C1003" s="438"/>
      <c r="D1003" s="181"/>
      <c r="E1003" s="181"/>
      <c r="F1003" s="4"/>
      <c r="G1003" s="60"/>
      <c r="H1003" s="83"/>
      <c r="I1003" s="10"/>
      <c r="J1003" s="361"/>
      <c r="K1003" s="49">
        <f t="shared" si="75"/>
        <v>0</v>
      </c>
      <c r="L1003" s="508">
        <f t="shared" si="76"/>
        <v>0</v>
      </c>
      <c r="M1003" s="509" t="str">
        <f t="shared" si="77"/>
        <v xml:space="preserve"> </v>
      </c>
      <c r="N1003" s="355">
        <f t="shared" si="78"/>
        <v>0</v>
      </c>
      <c r="O1003" s="144">
        <f t="shared" si="73"/>
        <v>0</v>
      </c>
      <c r="P1003" s="144">
        <f t="shared" si="79"/>
        <v>0</v>
      </c>
      <c r="Q1003" s="563">
        <f t="shared" si="74"/>
        <v>0</v>
      </c>
      <c r="R1003" s="10"/>
      <c r="V1003" s="49">
        <f t="shared" si="80"/>
        <v>0</v>
      </c>
    </row>
    <row r="1004" spans="1:22" x14ac:dyDescent="0.2">
      <c r="A1004" s="94">
        <f t="shared" si="81"/>
        <v>991</v>
      </c>
      <c r="B1004" s="437">
        <f t="shared" si="72"/>
        <v>0</v>
      </c>
      <c r="C1004" s="438"/>
      <c r="D1004" s="181"/>
      <c r="E1004" s="181"/>
      <c r="F1004" s="4"/>
      <c r="G1004" s="60"/>
      <c r="H1004" s="83"/>
      <c r="I1004" s="10"/>
      <c r="J1004" s="361"/>
      <c r="K1004" s="49">
        <f t="shared" si="75"/>
        <v>0</v>
      </c>
      <c r="L1004" s="508">
        <f t="shared" si="76"/>
        <v>0</v>
      </c>
      <c r="M1004" s="509" t="str">
        <f t="shared" si="77"/>
        <v xml:space="preserve"> </v>
      </c>
      <c r="N1004" s="355">
        <f t="shared" si="78"/>
        <v>0</v>
      </c>
      <c r="O1004" s="144">
        <f t="shared" si="73"/>
        <v>0</v>
      </c>
      <c r="P1004" s="144">
        <f t="shared" si="79"/>
        <v>0</v>
      </c>
      <c r="Q1004" s="563">
        <f t="shared" si="74"/>
        <v>0</v>
      </c>
      <c r="R1004" s="10"/>
      <c r="V1004" s="49">
        <f t="shared" si="80"/>
        <v>0</v>
      </c>
    </row>
    <row r="1005" spans="1:22" x14ac:dyDescent="0.2">
      <c r="A1005" s="94">
        <f t="shared" si="81"/>
        <v>992</v>
      </c>
      <c r="B1005" s="437">
        <f t="shared" si="72"/>
        <v>0</v>
      </c>
      <c r="C1005" s="438"/>
      <c r="D1005" s="181"/>
      <c r="E1005" s="181"/>
      <c r="F1005" s="4"/>
      <c r="G1005" s="60"/>
      <c r="H1005" s="83"/>
      <c r="I1005" s="10"/>
      <c r="J1005" s="361"/>
      <c r="K1005" s="49">
        <f t="shared" si="75"/>
        <v>0</v>
      </c>
      <c r="L1005" s="508">
        <f t="shared" si="76"/>
        <v>0</v>
      </c>
      <c r="M1005" s="509" t="str">
        <f t="shared" si="77"/>
        <v xml:space="preserve"> </v>
      </c>
      <c r="N1005" s="355">
        <f t="shared" si="78"/>
        <v>0</v>
      </c>
      <c r="O1005" s="144">
        <f t="shared" si="73"/>
        <v>0</v>
      </c>
      <c r="P1005" s="144">
        <f t="shared" si="79"/>
        <v>0</v>
      </c>
      <c r="Q1005" s="563">
        <f t="shared" si="74"/>
        <v>0</v>
      </c>
      <c r="R1005" s="10"/>
      <c r="V1005" s="49">
        <f t="shared" si="80"/>
        <v>0</v>
      </c>
    </row>
    <row r="1006" spans="1:22" x14ac:dyDescent="0.2">
      <c r="A1006" s="94">
        <f t="shared" si="81"/>
        <v>993</v>
      </c>
      <c r="B1006" s="437">
        <f t="shared" si="72"/>
        <v>0</v>
      </c>
      <c r="C1006" s="438"/>
      <c r="D1006" s="181"/>
      <c r="E1006" s="181"/>
      <c r="F1006" s="4"/>
      <c r="G1006" s="60"/>
      <c r="H1006" s="83"/>
      <c r="I1006" s="10"/>
      <c r="J1006" s="361"/>
      <c r="K1006" s="49">
        <f t="shared" si="75"/>
        <v>0</v>
      </c>
      <c r="L1006" s="508">
        <f t="shared" si="76"/>
        <v>0</v>
      </c>
      <c r="M1006" s="509" t="str">
        <f t="shared" si="77"/>
        <v xml:space="preserve"> </v>
      </c>
      <c r="N1006" s="355">
        <f t="shared" si="78"/>
        <v>0</v>
      </c>
      <c r="O1006" s="144">
        <f t="shared" si="73"/>
        <v>0</v>
      </c>
      <c r="P1006" s="144">
        <f t="shared" si="79"/>
        <v>0</v>
      </c>
      <c r="Q1006" s="563">
        <f t="shared" si="74"/>
        <v>0</v>
      </c>
      <c r="R1006" s="10"/>
      <c r="V1006" s="49">
        <f t="shared" si="80"/>
        <v>0</v>
      </c>
    </row>
    <row r="1007" spans="1:22" x14ac:dyDescent="0.2">
      <c r="A1007" s="94">
        <f t="shared" si="81"/>
        <v>994</v>
      </c>
      <c r="B1007" s="437">
        <f t="shared" si="72"/>
        <v>0</v>
      </c>
      <c r="C1007" s="438"/>
      <c r="D1007" s="181"/>
      <c r="E1007" s="181"/>
      <c r="F1007" s="4"/>
      <c r="G1007" s="60"/>
      <c r="H1007" s="83"/>
      <c r="I1007" s="10"/>
      <c r="J1007" s="361"/>
      <c r="K1007" s="49">
        <f t="shared" si="75"/>
        <v>0</v>
      </c>
      <c r="L1007" s="508">
        <f t="shared" si="76"/>
        <v>0</v>
      </c>
      <c r="M1007" s="509" t="str">
        <f t="shared" si="77"/>
        <v xml:space="preserve"> </v>
      </c>
      <c r="N1007" s="355">
        <f t="shared" si="78"/>
        <v>0</v>
      </c>
      <c r="O1007" s="144">
        <f t="shared" si="73"/>
        <v>0</v>
      </c>
      <c r="P1007" s="144">
        <f t="shared" si="79"/>
        <v>0</v>
      </c>
      <c r="Q1007" s="563">
        <f t="shared" si="74"/>
        <v>0</v>
      </c>
      <c r="R1007" s="10"/>
      <c r="V1007" s="49">
        <f t="shared" si="80"/>
        <v>0</v>
      </c>
    </row>
    <row r="1008" spans="1:22" x14ac:dyDescent="0.2">
      <c r="A1008" s="94">
        <f t="shared" si="81"/>
        <v>995</v>
      </c>
      <c r="B1008" s="437">
        <f t="shared" si="72"/>
        <v>0</v>
      </c>
      <c r="C1008" s="438"/>
      <c r="D1008" s="181"/>
      <c r="E1008" s="181"/>
      <c r="F1008" s="4"/>
      <c r="G1008" s="60"/>
      <c r="H1008" s="83"/>
      <c r="I1008" s="10"/>
      <c r="J1008" s="361"/>
      <c r="K1008" s="49">
        <f t="shared" si="75"/>
        <v>0</v>
      </c>
      <c r="L1008" s="508">
        <f t="shared" si="76"/>
        <v>0</v>
      </c>
      <c r="M1008" s="509" t="str">
        <f t="shared" si="77"/>
        <v xml:space="preserve"> </v>
      </c>
      <c r="N1008" s="355">
        <f t="shared" si="78"/>
        <v>0</v>
      </c>
      <c r="O1008" s="144">
        <f t="shared" si="73"/>
        <v>0</v>
      </c>
      <c r="P1008" s="144">
        <f t="shared" si="79"/>
        <v>0</v>
      </c>
      <c r="Q1008" s="563">
        <f t="shared" si="74"/>
        <v>0</v>
      </c>
      <c r="R1008" s="10"/>
      <c r="V1008" s="49">
        <f t="shared" si="80"/>
        <v>0</v>
      </c>
    </row>
    <row r="1009" spans="1:22" x14ac:dyDescent="0.2">
      <c r="A1009" s="94">
        <f t="shared" si="81"/>
        <v>996</v>
      </c>
      <c r="B1009" s="437">
        <f t="shared" si="72"/>
        <v>0</v>
      </c>
      <c r="C1009" s="438"/>
      <c r="D1009" s="181"/>
      <c r="E1009" s="181"/>
      <c r="F1009" s="4"/>
      <c r="G1009" s="60"/>
      <c r="H1009" s="83"/>
      <c r="I1009" s="10"/>
      <c r="J1009" s="361"/>
      <c r="K1009" s="49">
        <f t="shared" si="75"/>
        <v>0</v>
      </c>
      <c r="L1009" s="508">
        <f t="shared" si="76"/>
        <v>0</v>
      </c>
      <c r="M1009" s="509" t="str">
        <f t="shared" si="77"/>
        <v xml:space="preserve"> </v>
      </c>
      <c r="N1009" s="355">
        <f t="shared" si="78"/>
        <v>0</v>
      </c>
      <c r="O1009" s="144">
        <f t="shared" si="73"/>
        <v>0</v>
      </c>
      <c r="P1009" s="144">
        <f t="shared" si="79"/>
        <v>0</v>
      </c>
      <c r="Q1009" s="563">
        <f t="shared" si="74"/>
        <v>0</v>
      </c>
      <c r="R1009" s="10"/>
      <c r="V1009" s="49">
        <f t="shared" si="80"/>
        <v>0</v>
      </c>
    </row>
    <row r="1010" spans="1:22" x14ac:dyDescent="0.2">
      <c r="A1010" s="94">
        <f t="shared" si="81"/>
        <v>997</v>
      </c>
      <c r="B1010" s="437">
        <f t="shared" si="72"/>
        <v>0</v>
      </c>
      <c r="C1010" s="438"/>
      <c r="D1010" s="181"/>
      <c r="E1010" s="181"/>
      <c r="F1010" s="4"/>
      <c r="G1010" s="60"/>
      <c r="H1010" s="83"/>
      <c r="I1010" s="10"/>
      <c r="J1010" s="361"/>
      <c r="K1010" s="49">
        <f t="shared" si="75"/>
        <v>0</v>
      </c>
      <c r="L1010" s="508">
        <f t="shared" si="76"/>
        <v>0</v>
      </c>
      <c r="M1010" s="509" t="str">
        <f t="shared" si="77"/>
        <v xml:space="preserve"> </v>
      </c>
      <c r="N1010" s="355">
        <f t="shared" si="78"/>
        <v>0</v>
      </c>
      <c r="O1010" s="144">
        <f t="shared" si="73"/>
        <v>0</v>
      </c>
      <c r="P1010" s="144">
        <f t="shared" si="79"/>
        <v>0</v>
      </c>
      <c r="Q1010" s="563">
        <f t="shared" si="74"/>
        <v>0</v>
      </c>
      <c r="R1010" s="10"/>
      <c r="V1010" s="49">
        <f t="shared" si="80"/>
        <v>0</v>
      </c>
    </row>
    <row r="1011" spans="1:22" x14ac:dyDescent="0.2">
      <c r="A1011" s="94">
        <f t="shared" si="81"/>
        <v>998</v>
      </c>
      <c r="B1011" s="437">
        <f t="shared" si="72"/>
        <v>0</v>
      </c>
      <c r="C1011" s="438"/>
      <c r="D1011" s="181"/>
      <c r="E1011" s="181"/>
      <c r="F1011" s="4"/>
      <c r="G1011" s="60"/>
      <c r="H1011" s="83"/>
      <c r="I1011" s="10"/>
      <c r="J1011" s="361"/>
      <c r="K1011" s="49">
        <f t="shared" si="75"/>
        <v>0</v>
      </c>
      <c r="L1011" s="508">
        <f t="shared" si="76"/>
        <v>0</v>
      </c>
      <c r="M1011" s="509" t="str">
        <f t="shared" si="77"/>
        <v xml:space="preserve"> </v>
      </c>
      <c r="N1011" s="355">
        <f t="shared" si="78"/>
        <v>0</v>
      </c>
      <c r="O1011" s="144">
        <f t="shared" si="73"/>
        <v>0</v>
      </c>
      <c r="P1011" s="144">
        <f t="shared" si="79"/>
        <v>0</v>
      </c>
      <c r="Q1011" s="563">
        <f t="shared" si="74"/>
        <v>0</v>
      </c>
      <c r="R1011" s="10"/>
      <c r="V1011" s="49">
        <f t="shared" si="80"/>
        <v>0</v>
      </c>
    </row>
    <row r="1012" spans="1:22" x14ac:dyDescent="0.2">
      <c r="A1012" s="94">
        <f t="shared" si="81"/>
        <v>999</v>
      </c>
      <c r="B1012" s="437">
        <f t="shared" si="72"/>
        <v>0</v>
      </c>
      <c r="C1012" s="438"/>
      <c r="D1012" s="181"/>
      <c r="E1012" s="181"/>
      <c r="F1012" s="4"/>
      <c r="G1012" s="60"/>
      <c r="H1012" s="83"/>
      <c r="I1012" s="10"/>
      <c r="J1012" s="361"/>
      <c r="K1012" s="49">
        <f t="shared" si="75"/>
        <v>0</v>
      </c>
      <c r="L1012" s="508">
        <f t="shared" si="76"/>
        <v>0</v>
      </c>
      <c r="M1012" s="509" t="str">
        <f t="shared" si="77"/>
        <v xml:space="preserve"> </v>
      </c>
      <c r="N1012" s="355">
        <f t="shared" si="78"/>
        <v>0</v>
      </c>
      <c r="O1012" s="144">
        <f t="shared" si="73"/>
        <v>0</v>
      </c>
      <c r="P1012" s="144">
        <f t="shared" si="79"/>
        <v>0</v>
      </c>
      <c r="Q1012" s="563">
        <f t="shared" si="74"/>
        <v>0</v>
      </c>
      <c r="R1012" s="10"/>
      <c r="V1012" s="49">
        <f t="shared" si="80"/>
        <v>0</v>
      </c>
    </row>
    <row r="1013" spans="1:22" ht="13.5" thickBot="1" x14ac:dyDescent="0.25">
      <c r="A1013" s="95">
        <f t="shared" si="81"/>
        <v>1000</v>
      </c>
      <c r="B1013" s="408">
        <f t="shared" si="72"/>
        <v>0</v>
      </c>
      <c r="C1013" s="436"/>
      <c r="D1013" s="182"/>
      <c r="E1013" s="182"/>
      <c r="F1013" s="84"/>
      <c r="G1013" s="85"/>
      <c r="H1013" s="86"/>
      <c r="I1013" s="10"/>
      <c r="J1013" s="361"/>
      <c r="K1013" s="49">
        <f t="shared" si="75"/>
        <v>0</v>
      </c>
      <c r="L1013" s="508">
        <f t="shared" si="76"/>
        <v>0</v>
      </c>
      <c r="M1013" s="509" t="str">
        <f t="shared" si="77"/>
        <v xml:space="preserve"> </v>
      </c>
      <c r="N1013" s="355">
        <f t="shared" si="78"/>
        <v>0</v>
      </c>
      <c r="O1013" s="789">
        <f t="shared" si="73"/>
        <v>0</v>
      </c>
      <c r="P1013" s="144">
        <f t="shared" si="79"/>
        <v>0</v>
      </c>
      <c r="Q1013" s="563">
        <f t="shared" si="74"/>
        <v>0</v>
      </c>
      <c r="R1013" s="10"/>
      <c r="V1013" s="49">
        <f t="shared" si="80"/>
        <v>0</v>
      </c>
    </row>
    <row r="1014" spans="1:22" ht="14.25" thickTop="1" thickBot="1" x14ac:dyDescent="0.25">
      <c r="A1014" s="12"/>
      <c r="B1014" s="17"/>
      <c r="C1014" s="17"/>
      <c r="D1014" s="258" t="str">
        <f>IF(+Operation=0, "YOUR FIRM'S NAME IS MISSING.", +Operation)</f>
        <v>YOUR FIRM'S NAME IS MISSING.</v>
      </c>
      <c r="E1014" s="258" t="str">
        <f>IF(ISNUMBER(+POID), IF(+POID &gt;300000000, IF(+POID &gt;999999999, "INVALID ID NUMBER", +POID ), "INVALID ID NUMBER" ), "YOUR ID NUMBER IS MISSING.")</f>
        <v>YOUR ID NUMBER IS MISSING.</v>
      </c>
      <c r="F1014" s="9"/>
      <c r="G1014" s="242">
        <f>+Q3Tons</f>
        <v>0</v>
      </c>
      <c r="H1014" s="104"/>
      <c r="I1014" s="17"/>
      <c r="J1014" s="17"/>
      <c r="K1014" s="508"/>
      <c r="L1014" s="508"/>
      <c r="M1014" s="17"/>
      <c r="N1014" s="360">
        <f>Q3Atons</f>
        <v>0</v>
      </c>
      <c r="O1014" s="17"/>
      <c r="P1014" s="192">
        <f>Q3value</f>
        <v>0</v>
      </c>
      <c r="Q1014" s="192">
        <f>Q3Pda1b</f>
        <v>0</v>
      </c>
      <c r="R1014" s="10"/>
    </row>
    <row r="1015" spans="1:22" ht="6.75" customHeight="1" thickTop="1" x14ac:dyDescent="0.2">
      <c r="A1015" s="13"/>
      <c r="B1015" s="42"/>
      <c r="C1015" s="42"/>
      <c r="D1015" s="42"/>
      <c r="E1015" s="42"/>
      <c r="F1015" s="42"/>
      <c r="G1015" s="42"/>
      <c r="H1015" s="42"/>
      <c r="I1015" s="42"/>
      <c r="J1015" s="42"/>
      <c r="K1015" s="510"/>
      <c r="L1015" s="510"/>
      <c r="M1015" s="42"/>
      <c r="N1015" s="42"/>
      <c r="O1015" s="42"/>
      <c r="P1015" s="42"/>
      <c r="Q1015" s="42"/>
      <c r="R1015" s="14"/>
    </row>
  </sheetData>
  <sheetProtection password="C01D" sheet="1" objects="1" scenarios="1" selectLockedCells="1"/>
  <phoneticPr fontId="0" type="noConversion"/>
  <conditionalFormatting sqref="D1014">
    <cfRule type="cellIs" dxfId="442" priority="1" stopIfTrue="1" operator="notEqual">
      <formula>+Operation</formula>
    </cfRule>
  </conditionalFormatting>
  <conditionalFormatting sqref="E1014">
    <cfRule type="cellIs" dxfId="441" priority="2" stopIfTrue="1" operator="notEqual">
      <formula>+POID</formula>
    </cfRule>
  </conditionalFormatting>
  <conditionalFormatting sqref="D9">
    <cfRule type="cellIs" dxfId="440" priority="3" stopIfTrue="1" operator="notEqual">
      <formula>+Operation</formula>
    </cfRule>
  </conditionalFormatting>
  <conditionalFormatting sqref="E9">
    <cfRule type="cellIs" dxfId="439" priority="4" stopIfTrue="1" operator="notEqual">
      <formula>+POID</formula>
    </cfRule>
  </conditionalFormatting>
  <conditionalFormatting sqref="B14:B1013">
    <cfRule type="expression" dxfId="438" priority="5" stopIfTrue="1">
      <formula>ISNA(+B14)</formula>
    </cfRule>
  </conditionalFormatting>
  <conditionalFormatting sqref="E11">
    <cfRule type="expression" dxfId="437" priority="6" stopIfTrue="1">
      <formula>+Q3Indicator&gt;0</formula>
    </cfRule>
  </conditionalFormatting>
  <conditionalFormatting sqref="E12">
    <cfRule type="expression" dxfId="436" priority="7" stopIfTrue="1">
      <formula>+Q3Indicator &gt;0</formula>
    </cfRule>
  </conditionalFormatting>
  <conditionalFormatting sqref="D14:D1013">
    <cfRule type="expression" priority="8" stopIfTrue="1">
      <formula>ISBLANK(E14)</formula>
    </cfRule>
    <cfRule type="expression" dxfId="435" priority="9" stopIfTrue="1">
      <formula>ISBLANK(D14)</formula>
    </cfRule>
  </conditionalFormatting>
  <conditionalFormatting sqref="E14:E1013">
    <cfRule type="expression" dxfId="434" priority="10" stopIfTrue="1">
      <formula>ISNA(+B14)</formula>
    </cfRule>
    <cfRule type="expression" priority="11" stopIfTrue="1">
      <formula>+F14+G14+H14=0</formula>
    </cfRule>
    <cfRule type="expression" dxfId="433" priority="12" stopIfTrue="1">
      <formula>+F14+G14+H14=+F14+G14+H14+B14</formula>
    </cfRule>
  </conditionalFormatting>
  <conditionalFormatting sqref="G14:G1013">
    <cfRule type="expression" priority="13" stopIfTrue="1">
      <formula>+F14+G14+H14=0</formula>
    </cfRule>
    <cfRule type="expression" dxfId="432" priority="14" stopIfTrue="1">
      <formula>+F14+G14+H14=+F14+H14</formula>
    </cfRule>
  </conditionalFormatting>
  <conditionalFormatting sqref="H14:H1013">
    <cfRule type="expression" priority="15" stopIfTrue="1">
      <formula>+G14+H14=0</formula>
    </cfRule>
    <cfRule type="expression" dxfId="431" priority="16" stopIfTrue="1">
      <formula>+G14+H14=+G14</formula>
    </cfRule>
    <cfRule type="cellIs" dxfId="430" priority="17" stopIfTrue="1" operator="notBetween">
      <formula>15</formula>
      <formula>35</formula>
    </cfRule>
  </conditionalFormatting>
  <conditionalFormatting sqref="P1014:Q1014">
    <cfRule type="expression" dxfId="429" priority="18" stopIfTrue="1">
      <formula>ISNA(+P1014)</formula>
    </cfRule>
  </conditionalFormatting>
  <conditionalFormatting sqref="J14:J1013">
    <cfRule type="cellIs" dxfId="428" priority="19" stopIfTrue="1" operator="equal">
      <formula>0</formula>
    </cfRule>
    <cfRule type="cellIs" dxfId="427" priority="20" stopIfTrue="1" operator="equal">
      <formula>1</formula>
    </cfRule>
    <cfRule type="expression" dxfId="426" priority="21" stopIfTrue="1">
      <formula>+K14="ERROR"</formula>
    </cfRule>
  </conditionalFormatting>
  <conditionalFormatting sqref="M14:M1013">
    <cfRule type="expression" dxfId="425" priority="22" stopIfTrue="1">
      <formula>+J14=0</formula>
    </cfRule>
    <cfRule type="expression" dxfId="424" priority="23" stopIfTrue="1">
      <formula>+J14=1</formula>
    </cfRule>
  </conditionalFormatting>
  <conditionalFormatting sqref="F14:F1013">
    <cfRule type="expression" dxfId="423" priority="24" stopIfTrue="1">
      <formula>VALUE(F14) &gt;17</formula>
    </cfRule>
    <cfRule type="expression" dxfId="422" priority="25" stopIfTrue="1">
      <formula>+G14+H14=0</formula>
    </cfRule>
    <cfRule type="expression" dxfId="421" priority="26" stopIfTrue="1">
      <formula>+G14+H14=+G14+H14+F14</formula>
    </cfRule>
  </conditionalFormatting>
  <conditionalFormatting sqref="P9:Q9">
    <cfRule type="expression" dxfId="420" priority="27" stopIfTrue="1">
      <formula>ISNA(+P9)</formula>
    </cfRule>
    <cfRule type="expression" dxfId="419" priority="28" stopIfTrue="1">
      <formula>+Q3P1bErr &gt; 0</formula>
    </cfRule>
  </conditionalFormatting>
  <conditionalFormatting sqref="N9">
    <cfRule type="expression" dxfId="418" priority="29" stopIfTrue="1">
      <formula>+Q3P1bErr &gt; 0</formula>
    </cfRule>
  </conditionalFormatting>
  <conditionalFormatting sqref="N14:N1013">
    <cfRule type="expression" dxfId="417" priority="30" stopIfTrue="1">
      <formula>+V14 &gt;0</formula>
    </cfRule>
  </conditionalFormatting>
  <conditionalFormatting sqref="O14:O1013">
    <cfRule type="expression" dxfId="416" priority="31" stopIfTrue="1">
      <formula>+V14 &gt; 0</formula>
    </cfRule>
  </conditionalFormatting>
  <conditionalFormatting sqref="P14:P1013">
    <cfRule type="expression" dxfId="415" priority="32" stopIfTrue="1">
      <formula>+V14 &gt; 0</formula>
    </cfRule>
  </conditionalFormatting>
  <conditionalFormatting sqref="Q14:Q1013">
    <cfRule type="expression" dxfId="414" priority="33" stopIfTrue="1">
      <formula>+V14 &gt; 0</formula>
    </cfRule>
  </conditionalFormatting>
  <conditionalFormatting sqref="J4">
    <cfRule type="expression" dxfId="413" priority="34" stopIfTrue="1">
      <formula>ISNA(+J4)</formula>
    </cfRule>
    <cfRule type="expression" dxfId="412"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16"/>
  <sheetViews>
    <sheetView workbookViewId="0">
      <pane ySplit="14" topLeftCell="A15" activePane="bottomLeft" state="frozen"/>
      <selection pane="bottomLeft" activeCell="G5" sqref="G5"/>
    </sheetView>
  </sheetViews>
  <sheetFormatPr defaultRowHeight="12.75" x14ac:dyDescent="0.2"/>
  <cols>
    <col min="1" max="1" width="6" style="49" customWidth="1"/>
    <col min="2" max="2" width="5.5703125" style="49" customWidth="1"/>
    <col min="3" max="3" width="5.42578125" style="49" customWidth="1"/>
    <col min="4" max="4" width="6.85546875" style="49" customWidth="1"/>
    <col min="5" max="5" width="34.7109375" style="49" customWidth="1"/>
    <col min="6" max="6" width="24.42578125" style="49" customWidth="1"/>
    <col min="7" max="7" width="12.28515625" style="49" customWidth="1"/>
    <col min="8" max="8" width="11.85546875" style="49" customWidth="1"/>
    <col min="9" max="9" width="9.140625" style="49"/>
    <col min="10" max="10" width="3.42578125" style="49" customWidth="1"/>
    <col min="11" max="11" width="18.42578125" style="49" customWidth="1"/>
    <col min="12" max="12" width="21.5703125" style="49" customWidth="1"/>
    <col min="13" max="13" width="20.5703125" style="49" customWidth="1"/>
    <col min="14" max="14" width="1.5703125" style="49" customWidth="1"/>
    <col min="15" max="21" width="0" style="49" hidden="1" customWidth="1"/>
    <col min="22" max="16384" width="9.140625" style="49"/>
  </cols>
  <sheetData>
    <row r="1" spans="1:21" ht="15.75" x14ac:dyDescent="0.25">
      <c r="A1" s="5" t="s">
        <v>151</v>
      </c>
      <c r="B1" s="6"/>
      <c r="C1" s="6"/>
      <c r="D1" s="6"/>
      <c r="E1" s="24"/>
      <c r="F1" s="15" t="s">
        <v>966</v>
      </c>
      <c r="G1" s="29"/>
      <c r="H1" s="6"/>
      <c r="I1" s="15"/>
      <c r="J1" s="6"/>
      <c r="K1" s="6"/>
      <c r="L1" s="6"/>
      <c r="M1" s="6"/>
      <c r="N1" s="7"/>
    </row>
    <row r="2" spans="1:21" ht="16.5" thickBot="1" x14ac:dyDescent="0.3">
      <c r="A2" s="25" t="s">
        <v>101</v>
      </c>
      <c r="B2" s="9"/>
      <c r="C2" s="9"/>
      <c r="D2" s="9"/>
      <c r="E2" s="26"/>
      <c r="F2" s="27"/>
      <c r="G2" s="30"/>
      <c r="H2" s="9"/>
      <c r="I2" s="22"/>
      <c r="J2" s="17"/>
      <c r="K2" s="109" t="s">
        <v>222</v>
      </c>
      <c r="L2" s="17"/>
      <c r="M2" s="17"/>
      <c r="N2" s="10"/>
      <c r="U2" s="214" t="s">
        <v>158</v>
      </c>
    </row>
    <row r="3" spans="1:21" ht="17.25" thickTop="1" thickBot="1" x14ac:dyDescent="0.3">
      <c r="A3" s="12"/>
      <c r="B3" s="9"/>
      <c r="C3" s="26"/>
      <c r="D3" s="26"/>
      <c r="E3" s="26"/>
      <c r="F3" s="9"/>
      <c r="G3" s="30"/>
      <c r="H3" s="27"/>
      <c r="I3" s="22"/>
      <c r="J3" s="17"/>
      <c r="K3" s="192">
        <f>+Q4Value *PDArate</f>
        <v>0</v>
      </c>
      <c r="L3" s="17"/>
      <c r="M3" s="17"/>
      <c r="N3" s="10"/>
      <c r="T3" s="49">
        <v>1</v>
      </c>
      <c r="U3" s="113">
        <f>SUMIF(G15:G514,T3,H15:H514)</f>
        <v>0</v>
      </c>
    </row>
    <row r="4" spans="1:21" ht="14.25" thickTop="1" thickBot="1" x14ac:dyDescent="0.25">
      <c r="A4" s="12"/>
      <c r="B4" s="9"/>
      <c r="C4" s="9"/>
      <c r="D4" s="9"/>
      <c r="E4" s="9"/>
      <c r="F4" s="9"/>
      <c r="G4" s="96" t="s">
        <v>153</v>
      </c>
      <c r="H4" s="97" t="s">
        <v>154</v>
      </c>
      <c r="I4" s="22"/>
      <c r="J4" s="17"/>
      <c r="K4" s="17"/>
      <c r="L4" s="17"/>
      <c r="M4" s="17"/>
      <c r="N4" s="10"/>
      <c r="T4" s="49">
        <v>2</v>
      </c>
      <c r="U4" s="113">
        <f>SUMIF(G15:G514,T4,H15:H514)</f>
        <v>0</v>
      </c>
    </row>
    <row r="5" spans="1:21" ht="13.5" thickTop="1" x14ac:dyDescent="0.2">
      <c r="A5" s="886" t="s">
        <v>1289</v>
      </c>
      <c r="B5" s="9"/>
      <c r="C5" s="9"/>
      <c r="D5" s="9"/>
      <c r="E5" s="9"/>
      <c r="F5" s="9"/>
      <c r="G5" s="1"/>
      <c r="H5" s="2"/>
      <c r="I5" s="22"/>
      <c r="J5" s="17"/>
      <c r="K5" s="17"/>
      <c r="L5" s="17"/>
      <c r="M5" s="17"/>
      <c r="N5" s="10"/>
      <c r="T5" s="49">
        <v>3</v>
      </c>
      <c r="U5" s="113">
        <f>SUMIF(G15:G514,T5,H15:H514)</f>
        <v>0</v>
      </c>
    </row>
    <row r="6" spans="1:21" x14ac:dyDescent="0.2">
      <c r="A6" s="12"/>
      <c r="B6" s="9"/>
      <c r="C6" s="9"/>
      <c r="D6" s="9"/>
      <c r="E6" s="9"/>
      <c r="F6" s="9"/>
      <c r="G6" s="9"/>
      <c r="H6" s="168"/>
      <c r="I6" s="168"/>
      <c r="J6" s="17"/>
      <c r="K6" s="17"/>
      <c r="L6" s="17"/>
      <c r="M6" s="17"/>
      <c r="N6" s="10"/>
      <c r="T6" s="49">
        <v>4</v>
      </c>
      <c r="U6" s="113">
        <f>SUMIF(G15:G514,T6,H15:H514)</f>
        <v>0</v>
      </c>
    </row>
    <row r="7" spans="1:21" ht="13.5" thickBot="1" x14ac:dyDescent="0.25">
      <c r="A7" s="8"/>
      <c r="B7" s="161" t="s">
        <v>947</v>
      </c>
      <c r="C7" s="161"/>
      <c r="D7" s="161"/>
      <c r="E7" s="161"/>
      <c r="F7" s="9"/>
      <c r="G7" s="9"/>
      <c r="H7" s="9"/>
      <c r="I7" s="17"/>
      <c r="J7" s="17"/>
      <c r="K7" s="17"/>
      <c r="L7" s="17"/>
      <c r="M7" s="17"/>
      <c r="N7" s="10"/>
      <c r="T7" s="49">
        <v>5</v>
      </c>
      <c r="U7" s="113">
        <f>SUMIF(G15:G514,T7,H15:H514)</f>
        <v>0</v>
      </c>
    </row>
    <row r="8" spans="1:21" ht="13.5" thickTop="1" x14ac:dyDescent="0.2">
      <c r="A8" s="12"/>
      <c r="B8" s="9"/>
      <c r="C8" s="449" t="s">
        <v>997</v>
      </c>
      <c r="D8" s="449"/>
      <c r="E8" s="161"/>
      <c r="F8" s="9"/>
      <c r="G8" s="9"/>
      <c r="H8" s="9"/>
      <c r="I8" s="17"/>
      <c r="J8" s="17"/>
      <c r="K8" s="356" t="s">
        <v>895</v>
      </c>
      <c r="L8" s="158"/>
      <c r="M8" s="368"/>
      <c r="N8" s="10"/>
      <c r="T8" s="49">
        <v>6</v>
      </c>
      <c r="U8" s="113">
        <f>SUMIF(G15:G514,T8,H15:H514)</f>
        <v>0</v>
      </c>
    </row>
    <row r="9" spans="1:21" ht="13.5" thickBot="1" x14ac:dyDescent="0.25">
      <c r="A9" s="12"/>
      <c r="B9" s="9"/>
      <c r="C9" s="9"/>
      <c r="D9" s="9"/>
      <c r="E9" s="9"/>
      <c r="F9" s="9"/>
      <c r="G9" s="9"/>
      <c r="H9" s="9"/>
      <c r="I9" s="17"/>
      <c r="J9" s="17"/>
      <c r="K9" s="358" t="s">
        <v>903</v>
      </c>
      <c r="L9" s="369"/>
      <c r="M9" s="370"/>
      <c r="N9" s="10"/>
      <c r="T9" s="49">
        <v>7</v>
      </c>
      <c r="U9" s="113">
        <f>SUMIF(G15:G514,T9,H15:H514)</f>
        <v>0</v>
      </c>
    </row>
    <row r="10" spans="1:21" ht="14.25" thickTop="1" thickBot="1" x14ac:dyDescent="0.25">
      <c r="A10" s="28"/>
      <c r="B10" s="9"/>
      <c r="C10" s="9"/>
      <c r="D10" s="9"/>
      <c r="E10" s="256" t="str">
        <f>IF(+Operation=0, "YOUR FIRM'S NAME IS MISSING.", +Operation)</f>
        <v>YOUR FIRM'S NAME IS MISSING.</v>
      </c>
      <c r="F10" s="256" t="str">
        <f>IF(ISNUMBER(+POID), IF(+POID &gt;300000000, IF(+POID &gt;999999999, "INVALID ID NUMBER", +POID ), "INVALID ID NUMBER" ), "YOUR ID NUMBER IS MISSING.")</f>
        <v>YOUR ID NUMBER IS MISSING.</v>
      </c>
      <c r="G10" s="9"/>
      <c r="H10" s="184">
        <f>SUM(H15:H514)</f>
        <v>0</v>
      </c>
      <c r="I10" s="20"/>
      <c r="J10" s="17"/>
      <c r="K10" s="371"/>
      <c r="L10" s="192">
        <f>SUM(L15:L514)</f>
        <v>0</v>
      </c>
      <c r="M10" s="192">
        <f>SUM(M15:M514)</f>
        <v>0</v>
      </c>
      <c r="N10" s="10"/>
      <c r="O10" s="49">
        <f>SUM(O15:O514)</f>
        <v>0</v>
      </c>
      <c r="P10" s="49">
        <f>SUM(P15:P514)</f>
        <v>0</v>
      </c>
      <c r="Q10" s="49">
        <f>SUM(Q15:Q514)</f>
        <v>0</v>
      </c>
      <c r="T10" s="49">
        <v>8</v>
      </c>
      <c r="U10" s="113">
        <f>SUMIF(G15:G514,T10,H15:H514)</f>
        <v>0</v>
      </c>
    </row>
    <row r="11" spans="1:21" ht="13.5" thickTop="1" x14ac:dyDescent="0.2">
      <c r="A11" s="87"/>
      <c r="B11" s="63" t="s">
        <v>399</v>
      </c>
      <c r="C11" s="62" t="s">
        <v>399</v>
      </c>
      <c r="D11" s="62"/>
      <c r="E11" s="62"/>
      <c r="F11" s="88" t="s">
        <v>347</v>
      </c>
      <c r="G11" s="89"/>
      <c r="H11" s="89"/>
      <c r="I11" s="90"/>
      <c r="J11" s="346">
        <v>14</v>
      </c>
      <c r="K11" s="349" t="s">
        <v>431</v>
      </c>
      <c r="L11" s="347" t="s">
        <v>892</v>
      </c>
      <c r="M11" s="348" t="s">
        <v>887</v>
      </c>
      <c r="N11" s="10"/>
      <c r="T11" s="49">
        <v>9</v>
      </c>
      <c r="U11" s="113">
        <f>SUMIF(G15:G514,T11,H15:H514)</f>
        <v>0</v>
      </c>
    </row>
    <row r="12" spans="1:21" x14ac:dyDescent="0.2">
      <c r="A12" s="91"/>
      <c r="B12" s="58" t="s">
        <v>114</v>
      </c>
      <c r="C12" s="65" t="s">
        <v>114</v>
      </c>
      <c r="D12" s="65" t="s">
        <v>1111</v>
      </c>
      <c r="E12" s="65" t="s">
        <v>348</v>
      </c>
      <c r="F12" s="58" t="str">
        <f>IF(+Q4Indicator&gt;0,"BAD NAME FOR","")</f>
        <v/>
      </c>
      <c r="G12" s="58" t="s">
        <v>110</v>
      </c>
      <c r="H12" s="58" t="s">
        <v>136</v>
      </c>
      <c r="I12" s="66" t="s">
        <v>118</v>
      </c>
      <c r="J12" s="17"/>
      <c r="K12" s="349" t="s">
        <v>434</v>
      </c>
      <c r="L12" s="204" t="s">
        <v>897</v>
      </c>
      <c r="M12" s="350" t="s">
        <v>432</v>
      </c>
      <c r="N12" s="10"/>
      <c r="T12" s="49">
        <v>10</v>
      </c>
      <c r="U12" s="113">
        <f>SUMIF(G15:G514,T12,H15:H514)</f>
        <v>0</v>
      </c>
    </row>
    <row r="13" spans="1:21" x14ac:dyDescent="0.2">
      <c r="A13" s="91"/>
      <c r="B13" s="58" t="s">
        <v>113</v>
      </c>
      <c r="C13" s="65" t="s">
        <v>113</v>
      </c>
      <c r="D13" s="65" t="s">
        <v>1112</v>
      </c>
      <c r="E13" s="65"/>
      <c r="F13" s="58" t="s">
        <v>156</v>
      </c>
      <c r="G13" s="58" t="s">
        <v>112</v>
      </c>
      <c r="H13" s="58" t="s">
        <v>157</v>
      </c>
      <c r="I13" s="66" t="s">
        <v>119</v>
      </c>
      <c r="J13" s="17"/>
      <c r="K13" s="349" t="s">
        <v>435</v>
      </c>
      <c r="L13" s="59" t="s">
        <v>900</v>
      </c>
      <c r="M13" s="351" t="s">
        <v>901</v>
      </c>
      <c r="N13" s="10"/>
      <c r="T13" s="49">
        <v>11</v>
      </c>
      <c r="U13" s="113">
        <f>SUMIF(G15:G514,T13,H15:H514)</f>
        <v>0</v>
      </c>
    </row>
    <row r="14" spans="1:21" x14ac:dyDescent="0.2">
      <c r="A14" s="92"/>
      <c r="B14" s="93"/>
      <c r="C14" s="67"/>
      <c r="D14" s="67"/>
      <c r="E14" s="67"/>
      <c r="F14" s="93" t="s">
        <v>929</v>
      </c>
      <c r="G14" s="93" t="s">
        <v>111</v>
      </c>
      <c r="H14" s="93" t="s">
        <v>158</v>
      </c>
      <c r="I14" s="68" t="s">
        <v>120</v>
      </c>
      <c r="J14" s="17"/>
      <c r="K14" s="352" t="s">
        <v>433</v>
      </c>
      <c r="L14" s="61" t="s">
        <v>898</v>
      </c>
      <c r="M14" s="790">
        <f>+PDArate</f>
        <v>1E-3</v>
      </c>
      <c r="N14" s="10"/>
      <c r="T14" s="49">
        <v>12</v>
      </c>
      <c r="U14" s="113">
        <f>SUMIF(G15:G514,T14,H15:H514)</f>
        <v>0</v>
      </c>
    </row>
    <row r="15" spans="1:21" x14ac:dyDescent="0.2">
      <c r="A15" s="94">
        <f t="shared" ref="A15:A513" si="0">ROW()-Q4line</f>
        <v>1</v>
      </c>
      <c r="B15" s="437">
        <f t="shared" ref="B15:B78" si="1">IF(ISBLANK(F15),0,VLOOKUP(TRIM(F15),AllVarieties,4,FALSE))</f>
        <v>0</v>
      </c>
      <c r="C15" s="203"/>
      <c r="D15" s="807"/>
      <c r="E15" s="181"/>
      <c r="F15" s="181"/>
      <c r="G15" s="4"/>
      <c r="H15" s="60"/>
      <c r="I15" s="83"/>
      <c r="J15" s="17"/>
      <c r="K15" s="353">
        <f t="shared" ref="K15:K78" si="2">IF(VALUE(G15)&lt;1,0,IF(VALUE(G15)&gt;17,0,VLOOKUP(VALUE(B15),T10Value,VALUE(G15)+1,FALSE)))</f>
        <v>0</v>
      </c>
      <c r="L15" s="144">
        <f>ROUND(+H15,1)*K15</f>
        <v>0</v>
      </c>
      <c r="M15" s="563">
        <f t="shared" ref="M15:M78" si="3">+L15*PDArate</f>
        <v>0</v>
      </c>
      <c r="N15" s="10"/>
      <c r="O15" s="49">
        <f>IF(+H15 &gt;0, IF(L15&lt;=0,1,0),0)</f>
        <v>0</v>
      </c>
      <c r="P15" s="49">
        <f>IF(ISNA(+B15),1,0)</f>
        <v>0</v>
      </c>
      <c r="Q15" s="49">
        <f>IF(ISERR(+B15),1,0)</f>
        <v>0</v>
      </c>
      <c r="T15" s="49">
        <v>13</v>
      </c>
      <c r="U15" s="113">
        <f>SUMIF(G15:G514,T15,H15:H514)</f>
        <v>0</v>
      </c>
    </row>
    <row r="16" spans="1:21" x14ac:dyDescent="0.2">
      <c r="A16" s="94">
        <f t="shared" si="0"/>
        <v>2</v>
      </c>
      <c r="B16" s="437">
        <f t="shared" si="1"/>
        <v>0</v>
      </c>
      <c r="C16" s="203"/>
      <c r="D16" s="807"/>
      <c r="E16" s="181"/>
      <c r="F16" s="181"/>
      <c r="G16" s="4"/>
      <c r="H16" s="60"/>
      <c r="I16" s="83"/>
      <c r="J16" s="17"/>
      <c r="K16" s="353">
        <f t="shared" si="2"/>
        <v>0</v>
      </c>
      <c r="L16" s="144">
        <f t="shared" ref="L16:L79" si="4">ROUND(+H16,1)*K16</f>
        <v>0</v>
      </c>
      <c r="M16" s="563">
        <f t="shared" si="3"/>
        <v>0</v>
      </c>
      <c r="N16" s="10"/>
      <c r="O16" s="49">
        <f t="shared" ref="O16:O79" si="5">IF(+H16 &gt;0, IF(L16&lt;=0,1,0),0)</f>
        <v>0</v>
      </c>
      <c r="P16" s="49">
        <f t="shared" ref="P16:P79" si="6">IF(ISNA(+B16),1,0)</f>
        <v>0</v>
      </c>
      <c r="Q16" s="49">
        <f t="shared" ref="Q16:Q79" si="7">IF(ISERR(+B16),1,0)</f>
        <v>0</v>
      </c>
      <c r="T16" s="49">
        <v>14</v>
      </c>
      <c r="U16" s="113">
        <f>SUMIF(G15:G514,T16,H15:H514)</f>
        <v>0</v>
      </c>
    </row>
    <row r="17" spans="1:21" x14ac:dyDescent="0.2">
      <c r="A17" s="94">
        <f t="shared" si="0"/>
        <v>3</v>
      </c>
      <c r="B17" s="437">
        <f t="shared" si="1"/>
        <v>0</v>
      </c>
      <c r="C17" s="203"/>
      <c r="D17" s="807"/>
      <c r="E17" s="181"/>
      <c r="F17" s="181"/>
      <c r="G17" s="4"/>
      <c r="H17" s="60"/>
      <c r="I17" s="83"/>
      <c r="J17" s="17"/>
      <c r="K17" s="353">
        <f t="shared" si="2"/>
        <v>0</v>
      </c>
      <c r="L17" s="144">
        <f t="shared" si="4"/>
        <v>0</v>
      </c>
      <c r="M17" s="563">
        <f t="shared" si="3"/>
        <v>0</v>
      </c>
      <c r="N17" s="10"/>
      <c r="O17" s="49">
        <f t="shared" si="5"/>
        <v>0</v>
      </c>
      <c r="P17" s="49">
        <f t="shared" si="6"/>
        <v>0</v>
      </c>
      <c r="Q17" s="49">
        <f t="shared" si="7"/>
        <v>0</v>
      </c>
      <c r="T17" s="49">
        <v>15</v>
      </c>
      <c r="U17" s="113">
        <f>SUMIF(G15:G514,T17,H15:H514)</f>
        <v>0</v>
      </c>
    </row>
    <row r="18" spans="1:21" x14ac:dyDescent="0.2">
      <c r="A18" s="94">
        <f t="shared" si="0"/>
        <v>4</v>
      </c>
      <c r="B18" s="437">
        <f t="shared" si="1"/>
        <v>0</v>
      </c>
      <c r="C18" s="203"/>
      <c r="D18" s="807"/>
      <c r="E18" s="181"/>
      <c r="F18" s="181"/>
      <c r="G18" s="4"/>
      <c r="H18" s="60"/>
      <c r="I18" s="83"/>
      <c r="J18" s="17"/>
      <c r="K18" s="353">
        <f t="shared" si="2"/>
        <v>0</v>
      </c>
      <c r="L18" s="144">
        <f t="shared" si="4"/>
        <v>0</v>
      </c>
      <c r="M18" s="563">
        <f t="shared" si="3"/>
        <v>0</v>
      </c>
      <c r="N18" s="10"/>
      <c r="O18" s="49">
        <f t="shared" si="5"/>
        <v>0</v>
      </c>
      <c r="P18" s="49">
        <f t="shared" si="6"/>
        <v>0</v>
      </c>
      <c r="Q18" s="49">
        <f t="shared" si="7"/>
        <v>0</v>
      </c>
      <c r="T18" s="49">
        <v>16</v>
      </c>
      <c r="U18" s="113">
        <f>SUMIF(G15:G514,T18,H15:H514)</f>
        <v>0</v>
      </c>
    </row>
    <row r="19" spans="1:21" x14ac:dyDescent="0.2">
      <c r="A19" s="94">
        <f t="shared" si="0"/>
        <v>5</v>
      </c>
      <c r="B19" s="437">
        <f t="shared" si="1"/>
        <v>0</v>
      </c>
      <c r="C19" s="203"/>
      <c r="D19" s="807"/>
      <c r="E19" s="181"/>
      <c r="F19" s="181"/>
      <c r="G19" s="4"/>
      <c r="H19" s="60"/>
      <c r="I19" s="83"/>
      <c r="J19" s="17"/>
      <c r="K19" s="353">
        <f t="shared" si="2"/>
        <v>0</v>
      </c>
      <c r="L19" s="144">
        <f t="shared" si="4"/>
        <v>0</v>
      </c>
      <c r="M19" s="563">
        <f t="shared" si="3"/>
        <v>0</v>
      </c>
      <c r="N19" s="10"/>
      <c r="O19" s="49">
        <f t="shared" si="5"/>
        <v>0</v>
      </c>
      <c r="P19" s="49">
        <f t="shared" si="6"/>
        <v>0</v>
      </c>
      <c r="Q19" s="49">
        <f t="shared" si="7"/>
        <v>0</v>
      </c>
      <c r="T19" s="49">
        <v>17</v>
      </c>
      <c r="U19" s="113">
        <f>SUMIF(G15:G514,T19,H15:H514)</f>
        <v>0</v>
      </c>
    </row>
    <row r="20" spans="1:21" x14ac:dyDescent="0.2">
      <c r="A20" s="94">
        <f t="shared" si="0"/>
        <v>6</v>
      </c>
      <c r="B20" s="437">
        <f t="shared" si="1"/>
        <v>0</v>
      </c>
      <c r="C20" s="203"/>
      <c r="D20" s="807"/>
      <c r="E20" s="181"/>
      <c r="F20" s="181"/>
      <c r="G20" s="4"/>
      <c r="H20" s="60"/>
      <c r="I20" s="83"/>
      <c r="J20" s="17"/>
      <c r="K20" s="353">
        <f t="shared" si="2"/>
        <v>0</v>
      </c>
      <c r="L20" s="144">
        <f t="shared" si="4"/>
        <v>0</v>
      </c>
      <c r="M20" s="563">
        <f t="shared" si="3"/>
        <v>0</v>
      </c>
      <c r="N20" s="10"/>
      <c r="O20" s="49">
        <f t="shared" si="5"/>
        <v>0</v>
      </c>
      <c r="P20" s="49">
        <f t="shared" si="6"/>
        <v>0</v>
      </c>
      <c r="Q20" s="49">
        <f t="shared" si="7"/>
        <v>0</v>
      </c>
    </row>
    <row r="21" spans="1:21" x14ac:dyDescent="0.2">
      <c r="A21" s="94">
        <f t="shared" si="0"/>
        <v>7</v>
      </c>
      <c r="B21" s="437">
        <f t="shared" si="1"/>
        <v>0</v>
      </c>
      <c r="C21" s="203"/>
      <c r="D21" s="807"/>
      <c r="E21" s="181"/>
      <c r="F21" s="181"/>
      <c r="G21" s="4"/>
      <c r="H21" s="60"/>
      <c r="I21" s="83"/>
      <c r="J21" s="17"/>
      <c r="K21" s="353">
        <f t="shared" si="2"/>
        <v>0</v>
      </c>
      <c r="L21" s="144">
        <f t="shared" si="4"/>
        <v>0</v>
      </c>
      <c r="M21" s="563">
        <f t="shared" si="3"/>
        <v>0</v>
      </c>
      <c r="N21" s="10"/>
      <c r="O21" s="49">
        <f t="shared" si="5"/>
        <v>0</v>
      </c>
      <c r="P21" s="49">
        <f t="shared" si="6"/>
        <v>0</v>
      </c>
      <c r="Q21" s="49">
        <f t="shared" si="7"/>
        <v>0</v>
      </c>
    </row>
    <row r="22" spans="1:21" x14ac:dyDescent="0.2">
      <c r="A22" s="94">
        <f t="shared" si="0"/>
        <v>8</v>
      </c>
      <c r="B22" s="437">
        <f t="shared" si="1"/>
        <v>0</v>
      </c>
      <c r="C22" s="203"/>
      <c r="D22" s="807"/>
      <c r="E22" s="181"/>
      <c r="F22" s="181"/>
      <c r="G22" s="4"/>
      <c r="H22" s="60"/>
      <c r="I22" s="83"/>
      <c r="J22" s="17"/>
      <c r="K22" s="353">
        <f t="shared" si="2"/>
        <v>0</v>
      </c>
      <c r="L22" s="144">
        <f t="shared" si="4"/>
        <v>0</v>
      </c>
      <c r="M22" s="563">
        <f t="shared" si="3"/>
        <v>0</v>
      </c>
      <c r="N22" s="10"/>
      <c r="O22" s="49">
        <f t="shared" si="5"/>
        <v>0</v>
      </c>
      <c r="P22" s="49">
        <f t="shared" si="6"/>
        <v>0</v>
      </c>
      <c r="Q22" s="49">
        <f t="shared" si="7"/>
        <v>0</v>
      </c>
    </row>
    <row r="23" spans="1:21" x14ac:dyDescent="0.2">
      <c r="A23" s="94">
        <f t="shared" si="0"/>
        <v>9</v>
      </c>
      <c r="B23" s="437">
        <f t="shared" si="1"/>
        <v>0</v>
      </c>
      <c r="C23" s="203"/>
      <c r="D23" s="807"/>
      <c r="E23" s="181"/>
      <c r="F23" s="181"/>
      <c r="G23" s="4"/>
      <c r="H23" s="60"/>
      <c r="I23" s="83"/>
      <c r="J23" s="17"/>
      <c r="K23" s="353">
        <f t="shared" si="2"/>
        <v>0</v>
      </c>
      <c r="L23" s="144">
        <f t="shared" si="4"/>
        <v>0</v>
      </c>
      <c r="M23" s="563">
        <f t="shared" si="3"/>
        <v>0</v>
      </c>
      <c r="N23" s="10"/>
      <c r="O23" s="49">
        <f t="shared" si="5"/>
        <v>0</v>
      </c>
      <c r="P23" s="49">
        <f t="shared" si="6"/>
        <v>0</v>
      </c>
      <c r="Q23" s="49">
        <f t="shared" si="7"/>
        <v>0</v>
      </c>
    </row>
    <row r="24" spans="1:21" x14ac:dyDescent="0.2">
      <c r="A24" s="94">
        <f t="shared" si="0"/>
        <v>10</v>
      </c>
      <c r="B24" s="437">
        <f t="shared" si="1"/>
        <v>0</v>
      </c>
      <c r="C24" s="203"/>
      <c r="D24" s="807"/>
      <c r="E24" s="181"/>
      <c r="F24" s="181"/>
      <c r="G24" s="4"/>
      <c r="H24" s="60"/>
      <c r="I24" s="83"/>
      <c r="J24" s="17"/>
      <c r="K24" s="353">
        <f t="shared" si="2"/>
        <v>0</v>
      </c>
      <c r="L24" s="144">
        <f t="shared" si="4"/>
        <v>0</v>
      </c>
      <c r="M24" s="563">
        <f t="shared" si="3"/>
        <v>0</v>
      </c>
      <c r="N24" s="10"/>
      <c r="O24" s="49">
        <f t="shared" si="5"/>
        <v>0</v>
      </c>
      <c r="P24" s="49">
        <f t="shared" si="6"/>
        <v>0</v>
      </c>
      <c r="Q24" s="49">
        <f t="shared" si="7"/>
        <v>0</v>
      </c>
    </row>
    <row r="25" spans="1:21" x14ac:dyDescent="0.2">
      <c r="A25" s="94">
        <f t="shared" si="0"/>
        <v>11</v>
      </c>
      <c r="B25" s="437">
        <f t="shared" si="1"/>
        <v>0</v>
      </c>
      <c r="C25" s="203"/>
      <c r="D25" s="807"/>
      <c r="E25" s="181"/>
      <c r="F25" s="181"/>
      <c r="G25" s="4"/>
      <c r="H25" s="60"/>
      <c r="I25" s="83"/>
      <c r="J25" s="17"/>
      <c r="K25" s="353">
        <f t="shared" si="2"/>
        <v>0</v>
      </c>
      <c r="L25" s="144">
        <f t="shared" si="4"/>
        <v>0</v>
      </c>
      <c r="M25" s="563">
        <f t="shared" si="3"/>
        <v>0</v>
      </c>
      <c r="N25" s="10"/>
      <c r="O25" s="49">
        <f t="shared" si="5"/>
        <v>0</v>
      </c>
      <c r="P25" s="49">
        <f t="shared" si="6"/>
        <v>0</v>
      </c>
      <c r="Q25" s="49">
        <f t="shared" si="7"/>
        <v>0</v>
      </c>
    </row>
    <row r="26" spans="1:21" x14ac:dyDescent="0.2">
      <c r="A26" s="94">
        <f t="shared" si="0"/>
        <v>12</v>
      </c>
      <c r="B26" s="437">
        <f t="shared" si="1"/>
        <v>0</v>
      </c>
      <c r="C26" s="203"/>
      <c r="D26" s="807"/>
      <c r="E26" s="181"/>
      <c r="F26" s="181"/>
      <c r="G26" s="4"/>
      <c r="H26" s="60"/>
      <c r="I26" s="83"/>
      <c r="J26" s="17"/>
      <c r="K26" s="353">
        <f t="shared" si="2"/>
        <v>0</v>
      </c>
      <c r="L26" s="144">
        <f t="shared" si="4"/>
        <v>0</v>
      </c>
      <c r="M26" s="563">
        <f t="shared" si="3"/>
        <v>0</v>
      </c>
      <c r="N26" s="10"/>
      <c r="O26" s="49">
        <f t="shared" si="5"/>
        <v>0</v>
      </c>
      <c r="P26" s="49">
        <f t="shared" si="6"/>
        <v>0</v>
      </c>
      <c r="Q26" s="49">
        <f t="shared" si="7"/>
        <v>0</v>
      </c>
    </row>
    <row r="27" spans="1:21" x14ac:dyDescent="0.2">
      <c r="A27" s="94">
        <f t="shared" si="0"/>
        <v>13</v>
      </c>
      <c r="B27" s="437">
        <f t="shared" si="1"/>
        <v>0</v>
      </c>
      <c r="C27" s="203"/>
      <c r="D27" s="807"/>
      <c r="E27" s="181"/>
      <c r="F27" s="181"/>
      <c r="G27" s="4"/>
      <c r="H27" s="60"/>
      <c r="I27" s="83"/>
      <c r="J27" s="17"/>
      <c r="K27" s="353">
        <f t="shared" si="2"/>
        <v>0</v>
      </c>
      <c r="L27" s="144">
        <f t="shared" si="4"/>
        <v>0</v>
      </c>
      <c r="M27" s="563">
        <f t="shared" si="3"/>
        <v>0</v>
      </c>
      <c r="N27" s="10"/>
      <c r="O27" s="49">
        <f t="shared" si="5"/>
        <v>0</v>
      </c>
      <c r="P27" s="49">
        <f t="shared" si="6"/>
        <v>0</v>
      </c>
      <c r="Q27" s="49">
        <f t="shared" si="7"/>
        <v>0</v>
      </c>
    </row>
    <row r="28" spans="1:21" x14ac:dyDescent="0.2">
      <c r="A28" s="94">
        <f t="shared" si="0"/>
        <v>14</v>
      </c>
      <c r="B28" s="437">
        <f t="shared" si="1"/>
        <v>0</v>
      </c>
      <c r="C28" s="203"/>
      <c r="D28" s="807"/>
      <c r="E28" s="181"/>
      <c r="F28" s="181"/>
      <c r="G28" s="4"/>
      <c r="H28" s="60"/>
      <c r="I28" s="83"/>
      <c r="J28" s="17"/>
      <c r="K28" s="353">
        <f t="shared" si="2"/>
        <v>0</v>
      </c>
      <c r="L28" s="144">
        <f t="shared" si="4"/>
        <v>0</v>
      </c>
      <c r="M28" s="563">
        <f t="shared" si="3"/>
        <v>0</v>
      </c>
      <c r="N28" s="10"/>
      <c r="O28" s="49">
        <f t="shared" si="5"/>
        <v>0</v>
      </c>
      <c r="P28" s="49">
        <f t="shared" si="6"/>
        <v>0</v>
      </c>
      <c r="Q28" s="49">
        <f t="shared" si="7"/>
        <v>0</v>
      </c>
    </row>
    <row r="29" spans="1:21" x14ac:dyDescent="0.2">
      <c r="A29" s="94">
        <f t="shared" si="0"/>
        <v>15</v>
      </c>
      <c r="B29" s="437">
        <f t="shared" si="1"/>
        <v>0</v>
      </c>
      <c r="C29" s="203"/>
      <c r="D29" s="807"/>
      <c r="E29" s="181"/>
      <c r="F29" s="181"/>
      <c r="G29" s="4"/>
      <c r="H29" s="60"/>
      <c r="I29" s="83"/>
      <c r="J29" s="17"/>
      <c r="K29" s="353">
        <f t="shared" si="2"/>
        <v>0</v>
      </c>
      <c r="L29" s="144">
        <f t="shared" si="4"/>
        <v>0</v>
      </c>
      <c r="M29" s="563">
        <f t="shared" si="3"/>
        <v>0</v>
      </c>
      <c r="N29" s="10"/>
      <c r="O29" s="49">
        <f t="shared" si="5"/>
        <v>0</v>
      </c>
      <c r="P29" s="49">
        <f t="shared" si="6"/>
        <v>0</v>
      </c>
      <c r="Q29" s="49">
        <f t="shared" si="7"/>
        <v>0</v>
      </c>
    </row>
    <row r="30" spans="1:21" x14ac:dyDescent="0.2">
      <c r="A30" s="94">
        <f t="shared" si="0"/>
        <v>16</v>
      </c>
      <c r="B30" s="437">
        <f t="shared" si="1"/>
        <v>0</v>
      </c>
      <c r="C30" s="203"/>
      <c r="D30" s="807"/>
      <c r="E30" s="181"/>
      <c r="F30" s="181"/>
      <c r="G30" s="4"/>
      <c r="H30" s="60"/>
      <c r="I30" s="83"/>
      <c r="J30" s="17"/>
      <c r="K30" s="353">
        <f t="shared" si="2"/>
        <v>0</v>
      </c>
      <c r="L30" s="144">
        <f t="shared" si="4"/>
        <v>0</v>
      </c>
      <c r="M30" s="563">
        <f t="shared" si="3"/>
        <v>0</v>
      </c>
      <c r="N30" s="10"/>
      <c r="O30" s="49">
        <f t="shared" si="5"/>
        <v>0</v>
      </c>
      <c r="P30" s="49">
        <f t="shared" si="6"/>
        <v>0</v>
      </c>
      <c r="Q30" s="49">
        <f t="shared" si="7"/>
        <v>0</v>
      </c>
    </row>
    <row r="31" spans="1:21" x14ac:dyDescent="0.2">
      <c r="A31" s="94">
        <f t="shared" si="0"/>
        <v>17</v>
      </c>
      <c r="B31" s="437">
        <f t="shared" si="1"/>
        <v>0</v>
      </c>
      <c r="C31" s="203"/>
      <c r="D31" s="807"/>
      <c r="E31" s="181"/>
      <c r="F31" s="181"/>
      <c r="G31" s="4"/>
      <c r="H31" s="60"/>
      <c r="I31" s="83"/>
      <c r="J31" s="17"/>
      <c r="K31" s="353">
        <f t="shared" si="2"/>
        <v>0</v>
      </c>
      <c r="L31" s="144">
        <f t="shared" si="4"/>
        <v>0</v>
      </c>
      <c r="M31" s="563">
        <f t="shared" si="3"/>
        <v>0</v>
      </c>
      <c r="N31" s="10"/>
      <c r="O31" s="49">
        <f t="shared" si="5"/>
        <v>0</v>
      </c>
      <c r="P31" s="49">
        <f t="shared" si="6"/>
        <v>0</v>
      </c>
      <c r="Q31" s="49">
        <f t="shared" si="7"/>
        <v>0</v>
      </c>
    </row>
    <row r="32" spans="1:21" x14ac:dyDescent="0.2">
      <c r="A32" s="94">
        <f t="shared" si="0"/>
        <v>18</v>
      </c>
      <c r="B32" s="437">
        <f t="shared" si="1"/>
        <v>0</v>
      </c>
      <c r="C32" s="203"/>
      <c r="D32" s="807"/>
      <c r="E32" s="181"/>
      <c r="F32" s="181"/>
      <c r="G32" s="4"/>
      <c r="H32" s="60"/>
      <c r="I32" s="83"/>
      <c r="J32" s="17"/>
      <c r="K32" s="353">
        <f t="shared" si="2"/>
        <v>0</v>
      </c>
      <c r="L32" s="144">
        <f t="shared" si="4"/>
        <v>0</v>
      </c>
      <c r="M32" s="563">
        <f t="shared" si="3"/>
        <v>0</v>
      </c>
      <c r="N32" s="10"/>
      <c r="O32" s="49">
        <f t="shared" si="5"/>
        <v>0</v>
      </c>
      <c r="P32" s="49">
        <f t="shared" si="6"/>
        <v>0</v>
      </c>
      <c r="Q32" s="49">
        <f t="shared" si="7"/>
        <v>0</v>
      </c>
    </row>
    <row r="33" spans="1:17" x14ac:dyDescent="0.2">
      <c r="A33" s="94">
        <f t="shared" si="0"/>
        <v>19</v>
      </c>
      <c r="B33" s="437">
        <f t="shared" si="1"/>
        <v>0</v>
      </c>
      <c r="C33" s="203"/>
      <c r="D33" s="807"/>
      <c r="E33" s="181"/>
      <c r="F33" s="181"/>
      <c r="G33" s="4"/>
      <c r="H33" s="60"/>
      <c r="I33" s="83"/>
      <c r="J33" s="17"/>
      <c r="K33" s="353">
        <f t="shared" si="2"/>
        <v>0</v>
      </c>
      <c r="L33" s="144">
        <f t="shared" si="4"/>
        <v>0</v>
      </c>
      <c r="M33" s="563">
        <f t="shared" si="3"/>
        <v>0</v>
      </c>
      <c r="N33" s="10"/>
      <c r="O33" s="49">
        <f t="shared" si="5"/>
        <v>0</v>
      </c>
      <c r="P33" s="49">
        <f t="shared" si="6"/>
        <v>0</v>
      </c>
      <c r="Q33" s="49">
        <f t="shared" si="7"/>
        <v>0</v>
      </c>
    </row>
    <row r="34" spans="1:17" x14ac:dyDescent="0.2">
      <c r="A34" s="94">
        <f t="shared" si="0"/>
        <v>20</v>
      </c>
      <c r="B34" s="437">
        <f t="shared" si="1"/>
        <v>0</v>
      </c>
      <c r="C34" s="203"/>
      <c r="D34" s="807"/>
      <c r="E34" s="181"/>
      <c r="F34" s="181"/>
      <c r="G34" s="4"/>
      <c r="H34" s="60"/>
      <c r="I34" s="83"/>
      <c r="J34" s="17"/>
      <c r="K34" s="353">
        <f t="shared" si="2"/>
        <v>0</v>
      </c>
      <c r="L34" s="144">
        <f t="shared" si="4"/>
        <v>0</v>
      </c>
      <c r="M34" s="563">
        <f t="shared" si="3"/>
        <v>0</v>
      </c>
      <c r="N34" s="10"/>
      <c r="O34" s="49">
        <f t="shared" si="5"/>
        <v>0</v>
      </c>
      <c r="P34" s="49">
        <f t="shared" si="6"/>
        <v>0</v>
      </c>
      <c r="Q34" s="49">
        <f t="shared" si="7"/>
        <v>0</v>
      </c>
    </row>
    <row r="35" spans="1:17" x14ac:dyDescent="0.2">
      <c r="A35" s="94">
        <f t="shared" si="0"/>
        <v>21</v>
      </c>
      <c r="B35" s="437">
        <f t="shared" si="1"/>
        <v>0</v>
      </c>
      <c r="C35" s="203"/>
      <c r="D35" s="807"/>
      <c r="E35" s="181"/>
      <c r="F35" s="181"/>
      <c r="G35" s="4"/>
      <c r="H35" s="60"/>
      <c r="I35" s="83"/>
      <c r="J35" s="17"/>
      <c r="K35" s="353">
        <f t="shared" si="2"/>
        <v>0</v>
      </c>
      <c r="L35" s="144">
        <f t="shared" si="4"/>
        <v>0</v>
      </c>
      <c r="M35" s="563">
        <f t="shared" si="3"/>
        <v>0</v>
      </c>
      <c r="N35" s="10"/>
      <c r="O35" s="49">
        <f t="shared" si="5"/>
        <v>0</v>
      </c>
      <c r="P35" s="49">
        <f t="shared" si="6"/>
        <v>0</v>
      </c>
      <c r="Q35" s="49">
        <f t="shared" si="7"/>
        <v>0</v>
      </c>
    </row>
    <row r="36" spans="1:17" x14ac:dyDescent="0.2">
      <c r="A36" s="94">
        <f t="shared" si="0"/>
        <v>22</v>
      </c>
      <c r="B36" s="437">
        <f t="shared" si="1"/>
        <v>0</v>
      </c>
      <c r="C36" s="203"/>
      <c r="D36" s="807"/>
      <c r="E36" s="181"/>
      <c r="F36" s="181"/>
      <c r="G36" s="4"/>
      <c r="H36" s="60"/>
      <c r="I36" s="83"/>
      <c r="J36" s="17"/>
      <c r="K36" s="353">
        <f t="shared" si="2"/>
        <v>0</v>
      </c>
      <c r="L36" s="144">
        <f t="shared" si="4"/>
        <v>0</v>
      </c>
      <c r="M36" s="563">
        <f t="shared" si="3"/>
        <v>0</v>
      </c>
      <c r="N36" s="10"/>
      <c r="O36" s="49">
        <f t="shared" si="5"/>
        <v>0</v>
      </c>
      <c r="P36" s="49">
        <f t="shared" si="6"/>
        <v>0</v>
      </c>
      <c r="Q36" s="49">
        <f t="shared" si="7"/>
        <v>0</v>
      </c>
    </row>
    <row r="37" spans="1:17" x14ac:dyDescent="0.2">
      <c r="A37" s="94">
        <f t="shared" si="0"/>
        <v>23</v>
      </c>
      <c r="B37" s="437">
        <f t="shared" si="1"/>
        <v>0</v>
      </c>
      <c r="C37" s="203"/>
      <c r="D37" s="807"/>
      <c r="E37" s="181"/>
      <c r="F37" s="181"/>
      <c r="G37" s="4"/>
      <c r="H37" s="60"/>
      <c r="I37" s="83"/>
      <c r="J37" s="17"/>
      <c r="K37" s="353">
        <f t="shared" si="2"/>
        <v>0</v>
      </c>
      <c r="L37" s="144">
        <f t="shared" si="4"/>
        <v>0</v>
      </c>
      <c r="M37" s="563">
        <f t="shared" si="3"/>
        <v>0</v>
      </c>
      <c r="N37" s="10"/>
      <c r="O37" s="49">
        <f t="shared" si="5"/>
        <v>0</v>
      </c>
      <c r="P37" s="49">
        <f t="shared" si="6"/>
        <v>0</v>
      </c>
      <c r="Q37" s="49">
        <f t="shared" si="7"/>
        <v>0</v>
      </c>
    </row>
    <row r="38" spans="1:17" x14ac:dyDescent="0.2">
      <c r="A38" s="94">
        <f t="shared" si="0"/>
        <v>24</v>
      </c>
      <c r="B38" s="437">
        <f t="shared" si="1"/>
        <v>0</v>
      </c>
      <c r="C38" s="203"/>
      <c r="D38" s="807"/>
      <c r="E38" s="181"/>
      <c r="F38" s="181"/>
      <c r="G38" s="4"/>
      <c r="H38" s="60"/>
      <c r="I38" s="83"/>
      <c r="J38" s="17"/>
      <c r="K38" s="353">
        <f t="shared" si="2"/>
        <v>0</v>
      </c>
      <c r="L38" s="144">
        <f t="shared" si="4"/>
        <v>0</v>
      </c>
      <c r="M38" s="563">
        <f t="shared" si="3"/>
        <v>0</v>
      </c>
      <c r="N38" s="10"/>
      <c r="O38" s="49">
        <f t="shared" si="5"/>
        <v>0</v>
      </c>
      <c r="P38" s="49">
        <f t="shared" si="6"/>
        <v>0</v>
      </c>
      <c r="Q38" s="49">
        <f t="shared" si="7"/>
        <v>0</v>
      </c>
    </row>
    <row r="39" spans="1:17" x14ac:dyDescent="0.2">
      <c r="A39" s="94">
        <f t="shared" si="0"/>
        <v>25</v>
      </c>
      <c r="B39" s="437">
        <f t="shared" si="1"/>
        <v>0</v>
      </c>
      <c r="C39" s="203"/>
      <c r="D39" s="807"/>
      <c r="E39" s="181"/>
      <c r="F39" s="181"/>
      <c r="G39" s="4"/>
      <c r="H39" s="60"/>
      <c r="I39" s="83"/>
      <c r="J39" s="17"/>
      <c r="K39" s="353">
        <f t="shared" si="2"/>
        <v>0</v>
      </c>
      <c r="L39" s="144">
        <f t="shared" si="4"/>
        <v>0</v>
      </c>
      <c r="M39" s="563">
        <f t="shared" si="3"/>
        <v>0</v>
      </c>
      <c r="N39" s="10"/>
      <c r="O39" s="49">
        <f t="shared" si="5"/>
        <v>0</v>
      </c>
      <c r="P39" s="49">
        <f t="shared" si="6"/>
        <v>0</v>
      </c>
      <c r="Q39" s="49">
        <f t="shared" si="7"/>
        <v>0</v>
      </c>
    </row>
    <row r="40" spans="1:17" x14ac:dyDescent="0.2">
      <c r="A40" s="94">
        <f t="shared" si="0"/>
        <v>26</v>
      </c>
      <c r="B40" s="437">
        <f t="shared" si="1"/>
        <v>0</v>
      </c>
      <c r="C40" s="203"/>
      <c r="D40" s="807"/>
      <c r="E40" s="181"/>
      <c r="F40" s="181"/>
      <c r="G40" s="4"/>
      <c r="H40" s="60"/>
      <c r="I40" s="83"/>
      <c r="J40" s="17"/>
      <c r="K40" s="353">
        <f t="shared" si="2"/>
        <v>0</v>
      </c>
      <c r="L40" s="144">
        <f t="shared" si="4"/>
        <v>0</v>
      </c>
      <c r="M40" s="563">
        <f t="shared" si="3"/>
        <v>0</v>
      </c>
      <c r="N40" s="10"/>
      <c r="O40" s="49">
        <f t="shared" si="5"/>
        <v>0</v>
      </c>
      <c r="P40" s="49">
        <f t="shared" si="6"/>
        <v>0</v>
      </c>
      <c r="Q40" s="49">
        <f t="shared" si="7"/>
        <v>0</v>
      </c>
    </row>
    <row r="41" spans="1:17" x14ac:dyDescent="0.2">
      <c r="A41" s="94">
        <f t="shared" si="0"/>
        <v>27</v>
      </c>
      <c r="B41" s="437">
        <f t="shared" si="1"/>
        <v>0</v>
      </c>
      <c r="C41" s="203"/>
      <c r="D41" s="807"/>
      <c r="E41" s="181"/>
      <c r="F41" s="181"/>
      <c r="G41" s="4"/>
      <c r="H41" s="60"/>
      <c r="I41" s="83"/>
      <c r="J41" s="17"/>
      <c r="K41" s="353">
        <f t="shared" si="2"/>
        <v>0</v>
      </c>
      <c r="L41" s="144">
        <f t="shared" si="4"/>
        <v>0</v>
      </c>
      <c r="M41" s="563">
        <f t="shared" si="3"/>
        <v>0</v>
      </c>
      <c r="N41" s="10"/>
      <c r="O41" s="49">
        <f t="shared" si="5"/>
        <v>0</v>
      </c>
      <c r="P41" s="49">
        <f t="shared" si="6"/>
        <v>0</v>
      </c>
      <c r="Q41" s="49">
        <f t="shared" si="7"/>
        <v>0</v>
      </c>
    </row>
    <row r="42" spans="1:17" x14ac:dyDescent="0.2">
      <c r="A42" s="94">
        <f t="shared" si="0"/>
        <v>28</v>
      </c>
      <c r="B42" s="437">
        <f t="shared" si="1"/>
        <v>0</v>
      </c>
      <c r="C42" s="203"/>
      <c r="D42" s="807"/>
      <c r="E42" s="181"/>
      <c r="F42" s="181"/>
      <c r="G42" s="4"/>
      <c r="H42" s="60"/>
      <c r="I42" s="83"/>
      <c r="J42" s="17"/>
      <c r="K42" s="353">
        <f t="shared" si="2"/>
        <v>0</v>
      </c>
      <c r="L42" s="144">
        <f t="shared" si="4"/>
        <v>0</v>
      </c>
      <c r="M42" s="563">
        <f t="shared" si="3"/>
        <v>0</v>
      </c>
      <c r="N42" s="10"/>
      <c r="O42" s="49">
        <f t="shared" si="5"/>
        <v>0</v>
      </c>
      <c r="P42" s="49">
        <f t="shared" si="6"/>
        <v>0</v>
      </c>
      <c r="Q42" s="49">
        <f t="shared" si="7"/>
        <v>0</v>
      </c>
    </row>
    <row r="43" spans="1:17" x14ac:dyDescent="0.2">
      <c r="A43" s="94">
        <f t="shared" si="0"/>
        <v>29</v>
      </c>
      <c r="B43" s="437">
        <f t="shared" si="1"/>
        <v>0</v>
      </c>
      <c r="C43" s="203"/>
      <c r="D43" s="807"/>
      <c r="E43" s="181"/>
      <c r="F43" s="181"/>
      <c r="G43" s="4"/>
      <c r="H43" s="60"/>
      <c r="I43" s="83"/>
      <c r="J43" s="17"/>
      <c r="K43" s="353">
        <f t="shared" si="2"/>
        <v>0</v>
      </c>
      <c r="L43" s="144">
        <f t="shared" si="4"/>
        <v>0</v>
      </c>
      <c r="M43" s="563">
        <f t="shared" si="3"/>
        <v>0</v>
      </c>
      <c r="N43" s="10"/>
      <c r="O43" s="49">
        <f t="shared" si="5"/>
        <v>0</v>
      </c>
      <c r="P43" s="49">
        <f t="shared" si="6"/>
        <v>0</v>
      </c>
      <c r="Q43" s="49">
        <f t="shared" si="7"/>
        <v>0</v>
      </c>
    </row>
    <row r="44" spans="1:17" x14ac:dyDescent="0.2">
      <c r="A44" s="94">
        <f t="shared" si="0"/>
        <v>30</v>
      </c>
      <c r="B44" s="437">
        <f t="shared" si="1"/>
        <v>0</v>
      </c>
      <c r="C44" s="203"/>
      <c r="D44" s="807"/>
      <c r="E44" s="181"/>
      <c r="F44" s="181"/>
      <c r="G44" s="4"/>
      <c r="H44" s="60"/>
      <c r="I44" s="83"/>
      <c r="J44" s="17"/>
      <c r="K44" s="353">
        <f t="shared" si="2"/>
        <v>0</v>
      </c>
      <c r="L44" s="144">
        <f t="shared" si="4"/>
        <v>0</v>
      </c>
      <c r="M44" s="563">
        <f t="shared" si="3"/>
        <v>0</v>
      </c>
      <c r="N44" s="10"/>
      <c r="O44" s="49">
        <f t="shared" si="5"/>
        <v>0</v>
      </c>
      <c r="P44" s="49">
        <f t="shared" si="6"/>
        <v>0</v>
      </c>
      <c r="Q44" s="49">
        <f t="shared" si="7"/>
        <v>0</v>
      </c>
    </row>
    <row r="45" spans="1:17" x14ac:dyDescent="0.2">
      <c r="A45" s="94">
        <f t="shared" si="0"/>
        <v>31</v>
      </c>
      <c r="B45" s="437">
        <f t="shared" si="1"/>
        <v>0</v>
      </c>
      <c r="C45" s="203"/>
      <c r="D45" s="807"/>
      <c r="E45" s="181"/>
      <c r="F45" s="181"/>
      <c r="G45" s="4"/>
      <c r="H45" s="60"/>
      <c r="I45" s="83"/>
      <c r="J45" s="17"/>
      <c r="K45" s="353">
        <f t="shared" si="2"/>
        <v>0</v>
      </c>
      <c r="L45" s="144">
        <f t="shared" si="4"/>
        <v>0</v>
      </c>
      <c r="M45" s="563">
        <f t="shared" si="3"/>
        <v>0</v>
      </c>
      <c r="N45" s="10"/>
      <c r="O45" s="49">
        <f t="shared" si="5"/>
        <v>0</v>
      </c>
      <c r="P45" s="49">
        <f t="shared" si="6"/>
        <v>0</v>
      </c>
      <c r="Q45" s="49">
        <f t="shared" si="7"/>
        <v>0</v>
      </c>
    </row>
    <row r="46" spans="1:17" x14ac:dyDescent="0.2">
      <c r="A46" s="94">
        <f t="shared" si="0"/>
        <v>32</v>
      </c>
      <c r="B46" s="437">
        <f t="shared" si="1"/>
        <v>0</v>
      </c>
      <c r="C46" s="203"/>
      <c r="D46" s="807"/>
      <c r="E46" s="181"/>
      <c r="F46" s="181"/>
      <c r="G46" s="4"/>
      <c r="H46" s="60"/>
      <c r="I46" s="83"/>
      <c r="J46" s="17"/>
      <c r="K46" s="353">
        <f t="shared" si="2"/>
        <v>0</v>
      </c>
      <c r="L46" s="144">
        <f t="shared" si="4"/>
        <v>0</v>
      </c>
      <c r="M46" s="563">
        <f t="shared" si="3"/>
        <v>0</v>
      </c>
      <c r="N46" s="10"/>
      <c r="O46" s="49">
        <f t="shared" si="5"/>
        <v>0</v>
      </c>
      <c r="P46" s="49">
        <f t="shared" si="6"/>
        <v>0</v>
      </c>
      <c r="Q46" s="49">
        <f t="shared" si="7"/>
        <v>0</v>
      </c>
    </row>
    <row r="47" spans="1:17" x14ac:dyDescent="0.2">
      <c r="A47" s="94">
        <f t="shared" si="0"/>
        <v>33</v>
      </c>
      <c r="B47" s="437">
        <f t="shared" si="1"/>
        <v>0</v>
      </c>
      <c r="C47" s="203"/>
      <c r="D47" s="807"/>
      <c r="E47" s="181"/>
      <c r="F47" s="181"/>
      <c r="G47" s="4"/>
      <c r="H47" s="60"/>
      <c r="I47" s="83"/>
      <c r="J47" s="17"/>
      <c r="K47" s="353">
        <f t="shared" si="2"/>
        <v>0</v>
      </c>
      <c r="L47" s="144">
        <f t="shared" si="4"/>
        <v>0</v>
      </c>
      <c r="M47" s="563">
        <f t="shared" si="3"/>
        <v>0</v>
      </c>
      <c r="N47" s="10"/>
      <c r="O47" s="49">
        <f t="shared" si="5"/>
        <v>0</v>
      </c>
      <c r="P47" s="49">
        <f t="shared" si="6"/>
        <v>0</v>
      </c>
      <c r="Q47" s="49">
        <f t="shared" si="7"/>
        <v>0</v>
      </c>
    </row>
    <row r="48" spans="1:17" x14ac:dyDescent="0.2">
      <c r="A48" s="94">
        <f t="shared" si="0"/>
        <v>34</v>
      </c>
      <c r="B48" s="437">
        <f t="shared" si="1"/>
        <v>0</v>
      </c>
      <c r="C48" s="203"/>
      <c r="D48" s="807"/>
      <c r="E48" s="181"/>
      <c r="F48" s="181"/>
      <c r="G48" s="4"/>
      <c r="H48" s="60"/>
      <c r="I48" s="83"/>
      <c r="J48" s="17"/>
      <c r="K48" s="353">
        <f t="shared" si="2"/>
        <v>0</v>
      </c>
      <c r="L48" s="144">
        <f t="shared" si="4"/>
        <v>0</v>
      </c>
      <c r="M48" s="563">
        <f t="shared" si="3"/>
        <v>0</v>
      </c>
      <c r="N48" s="10"/>
      <c r="O48" s="49">
        <f t="shared" si="5"/>
        <v>0</v>
      </c>
      <c r="P48" s="49">
        <f t="shared" si="6"/>
        <v>0</v>
      </c>
      <c r="Q48" s="49">
        <f t="shared" si="7"/>
        <v>0</v>
      </c>
    </row>
    <row r="49" spans="1:17" x14ac:dyDescent="0.2">
      <c r="A49" s="94">
        <f t="shared" si="0"/>
        <v>35</v>
      </c>
      <c r="B49" s="437">
        <f t="shared" si="1"/>
        <v>0</v>
      </c>
      <c r="C49" s="203"/>
      <c r="D49" s="807"/>
      <c r="E49" s="181"/>
      <c r="F49" s="181"/>
      <c r="G49" s="4"/>
      <c r="H49" s="60"/>
      <c r="I49" s="83"/>
      <c r="J49" s="17"/>
      <c r="K49" s="353">
        <f t="shared" si="2"/>
        <v>0</v>
      </c>
      <c r="L49" s="144">
        <f t="shared" si="4"/>
        <v>0</v>
      </c>
      <c r="M49" s="563">
        <f t="shared" si="3"/>
        <v>0</v>
      </c>
      <c r="N49" s="10"/>
      <c r="O49" s="49">
        <f t="shared" si="5"/>
        <v>0</v>
      </c>
      <c r="P49" s="49">
        <f t="shared" si="6"/>
        <v>0</v>
      </c>
      <c r="Q49" s="49">
        <f t="shared" si="7"/>
        <v>0</v>
      </c>
    </row>
    <row r="50" spans="1:17" x14ac:dyDescent="0.2">
      <c r="A50" s="94">
        <f t="shared" si="0"/>
        <v>36</v>
      </c>
      <c r="B50" s="437">
        <f t="shared" si="1"/>
        <v>0</v>
      </c>
      <c r="C50" s="203"/>
      <c r="D50" s="807"/>
      <c r="E50" s="181"/>
      <c r="F50" s="181"/>
      <c r="G50" s="4"/>
      <c r="H50" s="60"/>
      <c r="I50" s="83"/>
      <c r="J50" s="17"/>
      <c r="K50" s="353">
        <f t="shared" si="2"/>
        <v>0</v>
      </c>
      <c r="L50" s="144">
        <f t="shared" si="4"/>
        <v>0</v>
      </c>
      <c r="M50" s="563">
        <f t="shared" si="3"/>
        <v>0</v>
      </c>
      <c r="N50" s="10"/>
      <c r="O50" s="49">
        <f t="shared" si="5"/>
        <v>0</v>
      </c>
      <c r="P50" s="49">
        <f t="shared" si="6"/>
        <v>0</v>
      </c>
      <c r="Q50" s="49">
        <f t="shared" si="7"/>
        <v>0</v>
      </c>
    </row>
    <row r="51" spans="1:17" x14ac:dyDescent="0.2">
      <c r="A51" s="94">
        <f t="shared" si="0"/>
        <v>37</v>
      </c>
      <c r="B51" s="437">
        <f t="shared" si="1"/>
        <v>0</v>
      </c>
      <c r="C51" s="203"/>
      <c r="D51" s="807"/>
      <c r="E51" s="181"/>
      <c r="F51" s="181"/>
      <c r="G51" s="4"/>
      <c r="H51" s="60"/>
      <c r="I51" s="83"/>
      <c r="J51" s="17"/>
      <c r="K51" s="353">
        <f t="shared" si="2"/>
        <v>0</v>
      </c>
      <c r="L51" s="144">
        <f t="shared" si="4"/>
        <v>0</v>
      </c>
      <c r="M51" s="563">
        <f t="shared" si="3"/>
        <v>0</v>
      </c>
      <c r="N51" s="10"/>
      <c r="O51" s="49">
        <f t="shared" si="5"/>
        <v>0</v>
      </c>
      <c r="P51" s="49">
        <f t="shared" si="6"/>
        <v>0</v>
      </c>
      <c r="Q51" s="49">
        <f t="shared" si="7"/>
        <v>0</v>
      </c>
    </row>
    <row r="52" spans="1:17" x14ac:dyDescent="0.2">
      <c r="A52" s="94">
        <f t="shared" si="0"/>
        <v>38</v>
      </c>
      <c r="B52" s="437">
        <f t="shared" si="1"/>
        <v>0</v>
      </c>
      <c r="C52" s="203"/>
      <c r="D52" s="807"/>
      <c r="E52" s="181"/>
      <c r="F52" s="181"/>
      <c r="G52" s="4"/>
      <c r="H52" s="60"/>
      <c r="I52" s="83"/>
      <c r="J52" s="17"/>
      <c r="K52" s="353">
        <f t="shared" si="2"/>
        <v>0</v>
      </c>
      <c r="L52" s="144">
        <f t="shared" si="4"/>
        <v>0</v>
      </c>
      <c r="M52" s="563">
        <f t="shared" si="3"/>
        <v>0</v>
      </c>
      <c r="N52" s="10"/>
      <c r="O52" s="49">
        <f t="shared" si="5"/>
        <v>0</v>
      </c>
      <c r="P52" s="49">
        <f t="shared" si="6"/>
        <v>0</v>
      </c>
      <c r="Q52" s="49">
        <f t="shared" si="7"/>
        <v>0</v>
      </c>
    </row>
    <row r="53" spans="1:17" x14ac:dyDescent="0.2">
      <c r="A53" s="94">
        <f t="shared" si="0"/>
        <v>39</v>
      </c>
      <c r="B53" s="437">
        <f t="shared" si="1"/>
        <v>0</v>
      </c>
      <c r="C53" s="203"/>
      <c r="D53" s="807"/>
      <c r="E53" s="181"/>
      <c r="F53" s="181"/>
      <c r="G53" s="4"/>
      <c r="H53" s="60"/>
      <c r="I53" s="83"/>
      <c r="J53" s="17"/>
      <c r="K53" s="353">
        <f t="shared" si="2"/>
        <v>0</v>
      </c>
      <c r="L53" s="144">
        <f t="shared" si="4"/>
        <v>0</v>
      </c>
      <c r="M53" s="563">
        <f t="shared" si="3"/>
        <v>0</v>
      </c>
      <c r="N53" s="10"/>
      <c r="O53" s="49">
        <f t="shared" si="5"/>
        <v>0</v>
      </c>
      <c r="P53" s="49">
        <f t="shared" si="6"/>
        <v>0</v>
      </c>
      <c r="Q53" s="49">
        <f t="shared" si="7"/>
        <v>0</v>
      </c>
    </row>
    <row r="54" spans="1:17" x14ac:dyDescent="0.2">
      <c r="A54" s="94">
        <f t="shared" si="0"/>
        <v>40</v>
      </c>
      <c r="B54" s="437">
        <f t="shared" si="1"/>
        <v>0</v>
      </c>
      <c r="C54" s="203"/>
      <c r="D54" s="807"/>
      <c r="E54" s="181"/>
      <c r="F54" s="181"/>
      <c r="G54" s="4"/>
      <c r="H54" s="60"/>
      <c r="I54" s="83"/>
      <c r="J54" s="17"/>
      <c r="K54" s="353">
        <f t="shared" si="2"/>
        <v>0</v>
      </c>
      <c r="L54" s="144">
        <f t="shared" si="4"/>
        <v>0</v>
      </c>
      <c r="M54" s="563">
        <f t="shared" si="3"/>
        <v>0</v>
      </c>
      <c r="N54" s="10"/>
      <c r="O54" s="49">
        <f t="shared" si="5"/>
        <v>0</v>
      </c>
      <c r="P54" s="49">
        <f t="shared" si="6"/>
        <v>0</v>
      </c>
      <c r="Q54" s="49">
        <f t="shared" si="7"/>
        <v>0</v>
      </c>
    </row>
    <row r="55" spans="1:17" x14ac:dyDescent="0.2">
      <c r="A55" s="94">
        <f t="shared" si="0"/>
        <v>41</v>
      </c>
      <c r="B55" s="437">
        <f t="shared" si="1"/>
        <v>0</v>
      </c>
      <c r="C55" s="203"/>
      <c r="D55" s="807"/>
      <c r="E55" s="181"/>
      <c r="F55" s="181"/>
      <c r="G55" s="4"/>
      <c r="H55" s="60"/>
      <c r="I55" s="83"/>
      <c r="J55" s="17"/>
      <c r="K55" s="353">
        <f t="shared" si="2"/>
        <v>0</v>
      </c>
      <c r="L55" s="144">
        <f t="shared" si="4"/>
        <v>0</v>
      </c>
      <c r="M55" s="563">
        <f t="shared" si="3"/>
        <v>0</v>
      </c>
      <c r="N55" s="10"/>
      <c r="O55" s="49">
        <f t="shared" si="5"/>
        <v>0</v>
      </c>
      <c r="P55" s="49">
        <f t="shared" si="6"/>
        <v>0</v>
      </c>
      <c r="Q55" s="49">
        <f t="shared" si="7"/>
        <v>0</v>
      </c>
    </row>
    <row r="56" spans="1:17" x14ac:dyDescent="0.2">
      <c r="A56" s="94">
        <f t="shared" si="0"/>
        <v>42</v>
      </c>
      <c r="B56" s="437">
        <f t="shared" si="1"/>
        <v>0</v>
      </c>
      <c r="C56" s="203"/>
      <c r="D56" s="807"/>
      <c r="E56" s="181"/>
      <c r="F56" s="181"/>
      <c r="G56" s="4"/>
      <c r="H56" s="60"/>
      <c r="I56" s="83"/>
      <c r="J56" s="17"/>
      <c r="K56" s="353">
        <f t="shared" si="2"/>
        <v>0</v>
      </c>
      <c r="L56" s="144">
        <f t="shared" si="4"/>
        <v>0</v>
      </c>
      <c r="M56" s="563">
        <f t="shared" si="3"/>
        <v>0</v>
      </c>
      <c r="N56" s="10"/>
      <c r="O56" s="49">
        <f t="shared" si="5"/>
        <v>0</v>
      </c>
      <c r="P56" s="49">
        <f t="shared" si="6"/>
        <v>0</v>
      </c>
      <c r="Q56" s="49">
        <f t="shared" si="7"/>
        <v>0</v>
      </c>
    </row>
    <row r="57" spans="1:17" x14ac:dyDescent="0.2">
      <c r="A57" s="94">
        <f t="shared" si="0"/>
        <v>43</v>
      </c>
      <c r="B57" s="437">
        <f t="shared" si="1"/>
        <v>0</v>
      </c>
      <c r="C57" s="203"/>
      <c r="D57" s="807"/>
      <c r="E57" s="181"/>
      <c r="F57" s="181"/>
      <c r="G57" s="4"/>
      <c r="H57" s="60"/>
      <c r="I57" s="83"/>
      <c r="J57" s="17"/>
      <c r="K57" s="353">
        <f t="shared" si="2"/>
        <v>0</v>
      </c>
      <c r="L57" s="144">
        <f t="shared" si="4"/>
        <v>0</v>
      </c>
      <c r="M57" s="563">
        <f t="shared" si="3"/>
        <v>0</v>
      </c>
      <c r="N57" s="10"/>
      <c r="O57" s="49">
        <f t="shared" si="5"/>
        <v>0</v>
      </c>
      <c r="P57" s="49">
        <f t="shared" si="6"/>
        <v>0</v>
      </c>
      <c r="Q57" s="49">
        <f t="shared" si="7"/>
        <v>0</v>
      </c>
    </row>
    <row r="58" spans="1:17" x14ac:dyDescent="0.2">
      <c r="A58" s="94">
        <f t="shared" si="0"/>
        <v>44</v>
      </c>
      <c r="B58" s="437">
        <f t="shared" si="1"/>
        <v>0</v>
      </c>
      <c r="C58" s="203"/>
      <c r="D58" s="807"/>
      <c r="E58" s="181"/>
      <c r="F58" s="181"/>
      <c r="G58" s="4"/>
      <c r="H58" s="60"/>
      <c r="I58" s="83"/>
      <c r="J58" s="17"/>
      <c r="K58" s="353">
        <f t="shared" si="2"/>
        <v>0</v>
      </c>
      <c r="L58" s="144">
        <f t="shared" si="4"/>
        <v>0</v>
      </c>
      <c r="M58" s="563">
        <f t="shared" si="3"/>
        <v>0</v>
      </c>
      <c r="N58" s="10"/>
      <c r="O58" s="49">
        <f t="shared" si="5"/>
        <v>0</v>
      </c>
      <c r="P58" s="49">
        <f t="shared" si="6"/>
        <v>0</v>
      </c>
      <c r="Q58" s="49">
        <f t="shared" si="7"/>
        <v>0</v>
      </c>
    </row>
    <row r="59" spans="1:17" x14ac:dyDescent="0.2">
      <c r="A59" s="94">
        <f t="shared" si="0"/>
        <v>45</v>
      </c>
      <c r="B59" s="437">
        <f t="shared" si="1"/>
        <v>0</v>
      </c>
      <c r="C59" s="203"/>
      <c r="D59" s="807"/>
      <c r="E59" s="181"/>
      <c r="F59" s="181"/>
      <c r="G59" s="4"/>
      <c r="H59" s="60"/>
      <c r="I59" s="83"/>
      <c r="J59" s="17"/>
      <c r="K59" s="353">
        <f t="shared" si="2"/>
        <v>0</v>
      </c>
      <c r="L59" s="144">
        <f t="shared" si="4"/>
        <v>0</v>
      </c>
      <c r="M59" s="563">
        <f t="shared" si="3"/>
        <v>0</v>
      </c>
      <c r="N59" s="10"/>
      <c r="O59" s="49">
        <f t="shared" si="5"/>
        <v>0</v>
      </c>
      <c r="P59" s="49">
        <f t="shared" si="6"/>
        <v>0</v>
      </c>
      <c r="Q59" s="49">
        <f t="shared" si="7"/>
        <v>0</v>
      </c>
    </row>
    <row r="60" spans="1:17" x14ac:dyDescent="0.2">
      <c r="A60" s="94">
        <f t="shared" si="0"/>
        <v>46</v>
      </c>
      <c r="B60" s="437">
        <f t="shared" si="1"/>
        <v>0</v>
      </c>
      <c r="C60" s="203"/>
      <c r="D60" s="807"/>
      <c r="E60" s="181"/>
      <c r="F60" s="181"/>
      <c r="G60" s="4"/>
      <c r="H60" s="60"/>
      <c r="I60" s="83"/>
      <c r="J60" s="17"/>
      <c r="K60" s="353">
        <f t="shared" si="2"/>
        <v>0</v>
      </c>
      <c r="L60" s="144">
        <f t="shared" si="4"/>
        <v>0</v>
      </c>
      <c r="M60" s="563">
        <f t="shared" si="3"/>
        <v>0</v>
      </c>
      <c r="N60" s="10"/>
      <c r="O60" s="49">
        <f t="shared" si="5"/>
        <v>0</v>
      </c>
      <c r="P60" s="49">
        <f t="shared" si="6"/>
        <v>0</v>
      </c>
      <c r="Q60" s="49">
        <f t="shared" si="7"/>
        <v>0</v>
      </c>
    </row>
    <row r="61" spans="1:17" x14ac:dyDescent="0.2">
      <c r="A61" s="94">
        <f t="shared" si="0"/>
        <v>47</v>
      </c>
      <c r="B61" s="437">
        <f t="shared" si="1"/>
        <v>0</v>
      </c>
      <c r="C61" s="203"/>
      <c r="D61" s="807"/>
      <c r="E61" s="181"/>
      <c r="F61" s="181"/>
      <c r="G61" s="4"/>
      <c r="H61" s="60"/>
      <c r="I61" s="83"/>
      <c r="J61" s="17"/>
      <c r="K61" s="353">
        <f t="shared" si="2"/>
        <v>0</v>
      </c>
      <c r="L61" s="144">
        <f t="shared" si="4"/>
        <v>0</v>
      </c>
      <c r="M61" s="563">
        <f t="shared" si="3"/>
        <v>0</v>
      </c>
      <c r="N61" s="10"/>
      <c r="O61" s="49">
        <f t="shared" si="5"/>
        <v>0</v>
      </c>
      <c r="P61" s="49">
        <f t="shared" si="6"/>
        <v>0</v>
      </c>
      <c r="Q61" s="49">
        <f t="shared" si="7"/>
        <v>0</v>
      </c>
    </row>
    <row r="62" spans="1:17" x14ac:dyDescent="0.2">
      <c r="A62" s="94">
        <f t="shared" si="0"/>
        <v>48</v>
      </c>
      <c r="B62" s="437">
        <f t="shared" si="1"/>
        <v>0</v>
      </c>
      <c r="C62" s="203"/>
      <c r="D62" s="807"/>
      <c r="E62" s="181"/>
      <c r="F62" s="181"/>
      <c r="G62" s="4"/>
      <c r="H62" s="60"/>
      <c r="I62" s="83"/>
      <c r="J62" s="17"/>
      <c r="K62" s="353">
        <f t="shared" si="2"/>
        <v>0</v>
      </c>
      <c r="L62" s="144">
        <f t="shared" si="4"/>
        <v>0</v>
      </c>
      <c r="M62" s="563">
        <f t="shared" si="3"/>
        <v>0</v>
      </c>
      <c r="N62" s="10"/>
      <c r="O62" s="49">
        <f t="shared" si="5"/>
        <v>0</v>
      </c>
      <c r="P62" s="49">
        <f t="shared" si="6"/>
        <v>0</v>
      </c>
      <c r="Q62" s="49">
        <f t="shared" si="7"/>
        <v>0</v>
      </c>
    </row>
    <row r="63" spans="1:17" x14ac:dyDescent="0.2">
      <c r="A63" s="94">
        <f t="shared" si="0"/>
        <v>49</v>
      </c>
      <c r="B63" s="437">
        <f t="shared" si="1"/>
        <v>0</v>
      </c>
      <c r="C63" s="203"/>
      <c r="D63" s="807"/>
      <c r="E63" s="181"/>
      <c r="F63" s="181"/>
      <c r="G63" s="4"/>
      <c r="H63" s="60"/>
      <c r="I63" s="83"/>
      <c r="J63" s="17"/>
      <c r="K63" s="353">
        <f t="shared" si="2"/>
        <v>0</v>
      </c>
      <c r="L63" s="144">
        <f t="shared" si="4"/>
        <v>0</v>
      </c>
      <c r="M63" s="563">
        <f t="shared" si="3"/>
        <v>0</v>
      </c>
      <c r="N63" s="10"/>
      <c r="O63" s="49">
        <f t="shared" si="5"/>
        <v>0</v>
      </c>
      <c r="P63" s="49">
        <f t="shared" si="6"/>
        <v>0</v>
      </c>
      <c r="Q63" s="49">
        <f t="shared" si="7"/>
        <v>0</v>
      </c>
    </row>
    <row r="64" spans="1:17" x14ac:dyDescent="0.2">
      <c r="A64" s="94">
        <f t="shared" si="0"/>
        <v>50</v>
      </c>
      <c r="B64" s="437">
        <f t="shared" si="1"/>
        <v>0</v>
      </c>
      <c r="C64" s="203"/>
      <c r="D64" s="807"/>
      <c r="E64" s="181"/>
      <c r="F64" s="181"/>
      <c r="G64" s="4"/>
      <c r="H64" s="60"/>
      <c r="I64" s="83"/>
      <c r="J64" s="17"/>
      <c r="K64" s="353">
        <f t="shared" si="2"/>
        <v>0</v>
      </c>
      <c r="L64" s="144">
        <f t="shared" si="4"/>
        <v>0</v>
      </c>
      <c r="M64" s="563">
        <f t="shared" si="3"/>
        <v>0</v>
      </c>
      <c r="N64" s="10"/>
      <c r="O64" s="49">
        <f t="shared" si="5"/>
        <v>0</v>
      </c>
      <c r="P64" s="49">
        <f t="shared" si="6"/>
        <v>0</v>
      </c>
      <c r="Q64" s="49">
        <f t="shared" si="7"/>
        <v>0</v>
      </c>
    </row>
    <row r="65" spans="1:17" x14ac:dyDescent="0.2">
      <c r="A65" s="94">
        <f t="shared" si="0"/>
        <v>51</v>
      </c>
      <c r="B65" s="437">
        <f t="shared" si="1"/>
        <v>0</v>
      </c>
      <c r="C65" s="203"/>
      <c r="D65" s="807"/>
      <c r="E65" s="181"/>
      <c r="F65" s="181"/>
      <c r="G65" s="4"/>
      <c r="H65" s="60"/>
      <c r="I65" s="83"/>
      <c r="J65" s="17"/>
      <c r="K65" s="353">
        <f t="shared" si="2"/>
        <v>0</v>
      </c>
      <c r="L65" s="144">
        <f t="shared" si="4"/>
        <v>0</v>
      </c>
      <c r="M65" s="563">
        <f t="shared" si="3"/>
        <v>0</v>
      </c>
      <c r="N65" s="10"/>
      <c r="O65" s="49">
        <f t="shared" si="5"/>
        <v>0</v>
      </c>
      <c r="P65" s="49">
        <f t="shared" si="6"/>
        <v>0</v>
      </c>
      <c r="Q65" s="49">
        <f t="shared" si="7"/>
        <v>0</v>
      </c>
    </row>
    <row r="66" spans="1:17" x14ac:dyDescent="0.2">
      <c r="A66" s="94">
        <f t="shared" si="0"/>
        <v>52</v>
      </c>
      <c r="B66" s="437">
        <f t="shared" si="1"/>
        <v>0</v>
      </c>
      <c r="C66" s="203"/>
      <c r="D66" s="807"/>
      <c r="E66" s="181"/>
      <c r="F66" s="181"/>
      <c r="G66" s="4"/>
      <c r="H66" s="60"/>
      <c r="I66" s="83"/>
      <c r="J66" s="17"/>
      <c r="K66" s="353">
        <f t="shared" si="2"/>
        <v>0</v>
      </c>
      <c r="L66" s="144">
        <f t="shared" si="4"/>
        <v>0</v>
      </c>
      <c r="M66" s="563">
        <f t="shared" si="3"/>
        <v>0</v>
      </c>
      <c r="N66" s="10"/>
      <c r="O66" s="49">
        <f t="shared" si="5"/>
        <v>0</v>
      </c>
      <c r="P66" s="49">
        <f t="shared" si="6"/>
        <v>0</v>
      </c>
      <c r="Q66" s="49">
        <f t="shared" si="7"/>
        <v>0</v>
      </c>
    </row>
    <row r="67" spans="1:17" x14ac:dyDescent="0.2">
      <c r="A67" s="94">
        <f t="shared" si="0"/>
        <v>53</v>
      </c>
      <c r="B67" s="437">
        <f t="shared" si="1"/>
        <v>0</v>
      </c>
      <c r="C67" s="203"/>
      <c r="D67" s="807"/>
      <c r="E67" s="181"/>
      <c r="F67" s="181"/>
      <c r="G67" s="4"/>
      <c r="H67" s="60"/>
      <c r="I67" s="83"/>
      <c r="J67" s="17"/>
      <c r="K67" s="353">
        <f t="shared" si="2"/>
        <v>0</v>
      </c>
      <c r="L67" s="144">
        <f t="shared" si="4"/>
        <v>0</v>
      </c>
      <c r="M67" s="563">
        <f t="shared" si="3"/>
        <v>0</v>
      </c>
      <c r="N67" s="10"/>
      <c r="O67" s="49">
        <f t="shared" si="5"/>
        <v>0</v>
      </c>
      <c r="P67" s="49">
        <f t="shared" si="6"/>
        <v>0</v>
      </c>
      <c r="Q67" s="49">
        <f t="shared" si="7"/>
        <v>0</v>
      </c>
    </row>
    <row r="68" spans="1:17" x14ac:dyDescent="0.2">
      <c r="A68" s="94">
        <f t="shared" si="0"/>
        <v>54</v>
      </c>
      <c r="B68" s="437">
        <f t="shared" si="1"/>
        <v>0</v>
      </c>
      <c r="C68" s="203"/>
      <c r="D68" s="807"/>
      <c r="E68" s="181"/>
      <c r="F68" s="181"/>
      <c r="G68" s="4"/>
      <c r="H68" s="60"/>
      <c r="I68" s="83"/>
      <c r="J68" s="17"/>
      <c r="K68" s="353">
        <f t="shared" si="2"/>
        <v>0</v>
      </c>
      <c r="L68" s="144">
        <f t="shared" si="4"/>
        <v>0</v>
      </c>
      <c r="M68" s="563">
        <f t="shared" si="3"/>
        <v>0</v>
      </c>
      <c r="N68" s="10"/>
      <c r="O68" s="49">
        <f t="shared" si="5"/>
        <v>0</v>
      </c>
      <c r="P68" s="49">
        <f t="shared" si="6"/>
        <v>0</v>
      </c>
      <c r="Q68" s="49">
        <f t="shared" si="7"/>
        <v>0</v>
      </c>
    </row>
    <row r="69" spans="1:17" x14ac:dyDescent="0.2">
      <c r="A69" s="94">
        <f t="shared" si="0"/>
        <v>55</v>
      </c>
      <c r="B69" s="437">
        <f t="shared" si="1"/>
        <v>0</v>
      </c>
      <c r="C69" s="203"/>
      <c r="D69" s="807"/>
      <c r="E69" s="181"/>
      <c r="F69" s="181"/>
      <c r="G69" s="4"/>
      <c r="H69" s="60"/>
      <c r="I69" s="83"/>
      <c r="J69" s="17"/>
      <c r="K69" s="353">
        <f t="shared" si="2"/>
        <v>0</v>
      </c>
      <c r="L69" s="144">
        <f t="shared" si="4"/>
        <v>0</v>
      </c>
      <c r="M69" s="563">
        <f t="shared" si="3"/>
        <v>0</v>
      </c>
      <c r="N69" s="10"/>
      <c r="O69" s="49">
        <f t="shared" si="5"/>
        <v>0</v>
      </c>
      <c r="P69" s="49">
        <f t="shared" si="6"/>
        <v>0</v>
      </c>
      <c r="Q69" s="49">
        <f t="shared" si="7"/>
        <v>0</v>
      </c>
    </row>
    <row r="70" spans="1:17" x14ac:dyDescent="0.2">
      <c r="A70" s="94">
        <f t="shared" si="0"/>
        <v>56</v>
      </c>
      <c r="B70" s="437">
        <f t="shared" si="1"/>
        <v>0</v>
      </c>
      <c r="C70" s="203"/>
      <c r="D70" s="807"/>
      <c r="E70" s="181"/>
      <c r="F70" s="181"/>
      <c r="G70" s="4"/>
      <c r="H70" s="60"/>
      <c r="I70" s="83"/>
      <c r="J70" s="17"/>
      <c r="K70" s="353">
        <f t="shared" si="2"/>
        <v>0</v>
      </c>
      <c r="L70" s="144">
        <f t="shared" si="4"/>
        <v>0</v>
      </c>
      <c r="M70" s="563">
        <f t="shared" si="3"/>
        <v>0</v>
      </c>
      <c r="N70" s="10"/>
      <c r="O70" s="49">
        <f t="shared" si="5"/>
        <v>0</v>
      </c>
      <c r="P70" s="49">
        <f t="shared" si="6"/>
        <v>0</v>
      </c>
      <c r="Q70" s="49">
        <f t="shared" si="7"/>
        <v>0</v>
      </c>
    </row>
    <row r="71" spans="1:17" x14ac:dyDescent="0.2">
      <c r="A71" s="94">
        <f t="shared" si="0"/>
        <v>57</v>
      </c>
      <c r="B71" s="437">
        <f t="shared" si="1"/>
        <v>0</v>
      </c>
      <c r="C71" s="203"/>
      <c r="D71" s="807"/>
      <c r="E71" s="181"/>
      <c r="F71" s="181"/>
      <c r="G71" s="4"/>
      <c r="H71" s="60"/>
      <c r="I71" s="83"/>
      <c r="J71" s="17"/>
      <c r="K71" s="353">
        <f t="shared" si="2"/>
        <v>0</v>
      </c>
      <c r="L71" s="144">
        <f t="shared" si="4"/>
        <v>0</v>
      </c>
      <c r="M71" s="563">
        <f t="shared" si="3"/>
        <v>0</v>
      </c>
      <c r="N71" s="10"/>
      <c r="O71" s="49">
        <f t="shared" si="5"/>
        <v>0</v>
      </c>
      <c r="P71" s="49">
        <f t="shared" si="6"/>
        <v>0</v>
      </c>
      <c r="Q71" s="49">
        <f t="shared" si="7"/>
        <v>0</v>
      </c>
    </row>
    <row r="72" spans="1:17" x14ac:dyDescent="0.2">
      <c r="A72" s="94">
        <f t="shared" si="0"/>
        <v>58</v>
      </c>
      <c r="B72" s="437">
        <f t="shared" si="1"/>
        <v>0</v>
      </c>
      <c r="C72" s="203"/>
      <c r="D72" s="807"/>
      <c r="E72" s="181"/>
      <c r="F72" s="181"/>
      <c r="G72" s="4"/>
      <c r="H72" s="60"/>
      <c r="I72" s="83"/>
      <c r="J72" s="17"/>
      <c r="K72" s="353">
        <f t="shared" si="2"/>
        <v>0</v>
      </c>
      <c r="L72" s="144">
        <f t="shared" si="4"/>
        <v>0</v>
      </c>
      <c r="M72" s="563">
        <f t="shared" si="3"/>
        <v>0</v>
      </c>
      <c r="N72" s="10"/>
      <c r="O72" s="49">
        <f t="shared" si="5"/>
        <v>0</v>
      </c>
      <c r="P72" s="49">
        <f t="shared" si="6"/>
        <v>0</v>
      </c>
      <c r="Q72" s="49">
        <f t="shared" si="7"/>
        <v>0</v>
      </c>
    </row>
    <row r="73" spans="1:17" x14ac:dyDescent="0.2">
      <c r="A73" s="94">
        <f t="shared" si="0"/>
        <v>59</v>
      </c>
      <c r="B73" s="437">
        <f t="shared" si="1"/>
        <v>0</v>
      </c>
      <c r="C73" s="203"/>
      <c r="D73" s="807"/>
      <c r="E73" s="181"/>
      <c r="F73" s="181"/>
      <c r="G73" s="4"/>
      <c r="H73" s="60"/>
      <c r="I73" s="83"/>
      <c r="J73" s="17"/>
      <c r="K73" s="353">
        <f t="shared" si="2"/>
        <v>0</v>
      </c>
      <c r="L73" s="144">
        <f t="shared" si="4"/>
        <v>0</v>
      </c>
      <c r="M73" s="563">
        <f t="shared" si="3"/>
        <v>0</v>
      </c>
      <c r="N73" s="10"/>
      <c r="O73" s="49">
        <f t="shared" si="5"/>
        <v>0</v>
      </c>
      <c r="P73" s="49">
        <f t="shared" si="6"/>
        <v>0</v>
      </c>
      <c r="Q73" s="49">
        <f t="shared" si="7"/>
        <v>0</v>
      </c>
    </row>
    <row r="74" spans="1:17" x14ac:dyDescent="0.2">
      <c r="A74" s="94">
        <f t="shared" si="0"/>
        <v>60</v>
      </c>
      <c r="B74" s="437">
        <f t="shared" si="1"/>
        <v>0</v>
      </c>
      <c r="C74" s="203"/>
      <c r="D74" s="807"/>
      <c r="E74" s="181"/>
      <c r="F74" s="181"/>
      <c r="G74" s="4"/>
      <c r="H74" s="60"/>
      <c r="I74" s="83"/>
      <c r="J74" s="17"/>
      <c r="K74" s="353">
        <f t="shared" si="2"/>
        <v>0</v>
      </c>
      <c r="L74" s="144">
        <f t="shared" si="4"/>
        <v>0</v>
      </c>
      <c r="M74" s="563">
        <f t="shared" si="3"/>
        <v>0</v>
      </c>
      <c r="N74" s="10"/>
      <c r="O74" s="49">
        <f t="shared" si="5"/>
        <v>0</v>
      </c>
      <c r="P74" s="49">
        <f t="shared" si="6"/>
        <v>0</v>
      </c>
      <c r="Q74" s="49">
        <f t="shared" si="7"/>
        <v>0</v>
      </c>
    </row>
    <row r="75" spans="1:17" x14ac:dyDescent="0.2">
      <c r="A75" s="94">
        <f t="shared" si="0"/>
        <v>61</v>
      </c>
      <c r="B75" s="437">
        <f t="shared" si="1"/>
        <v>0</v>
      </c>
      <c r="C75" s="203"/>
      <c r="D75" s="807"/>
      <c r="E75" s="181"/>
      <c r="F75" s="181"/>
      <c r="G75" s="4"/>
      <c r="H75" s="60"/>
      <c r="I75" s="83"/>
      <c r="J75" s="17"/>
      <c r="K75" s="353">
        <f t="shared" si="2"/>
        <v>0</v>
      </c>
      <c r="L75" s="144">
        <f t="shared" si="4"/>
        <v>0</v>
      </c>
      <c r="M75" s="563">
        <f t="shared" si="3"/>
        <v>0</v>
      </c>
      <c r="N75" s="10"/>
      <c r="O75" s="49">
        <f t="shared" si="5"/>
        <v>0</v>
      </c>
      <c r="P75" s="49">
        <f t="shared" si="6"/>
        <v>0</v>
      </c>
      <c r="Q75" s="49">
        <f t="shared" si="7"/>
        <v>0</v>
      </c>
    </row>
    <row r="76" spans="1:17" x14ac:dyDescent="0.2">
      <c r="A76" s="94">
        <f t="shared" si="0"/>
        <v>62</v>
      </c>
      <c r="B76" s="437">
        <f t="shared" si="1"/>
        <v>0</v>
      </c>
      <c r="C76" s="203"/>
      <c r="D76" s="807"/>
      <c r="E76" s="181"/>
      <c r="F76" s="181"/>
      <c r="G76" s="4"/>
      <c r="H76" s="60"/>
      <c r="I76" s="83"/>
      <c r="J76" s="17"/>
      <c r="K76" s="353">
        <f t="shared" si="2"/>
        <v>0</v>
      </c>
      <c r="L76" s="144">
        <f t="shared" si="4"/>
        <v>0</v>
      </c>
      <c r="M76" s="563">
        <f t="shared" si="3"/>
        <v>0</v>
      </c>
      <c r="N76" s="10"/>
      <c r="O76" s="49">
        <f t="shared" si="5"/>
        <v>0</v>
      </c>
      <c r="P76" s="49">
        <f t="shared" si="6"/>
        <v>0</v>
      </c>
      <c r="Q76" s="49">
        <f t="shared" si="7"/>
        <v>0</v>
      </c>
    </row>
    <row r="77" spans="1:17" x14ac:dyDescent="0.2">
      <c r="A77" s="94">
        <f t="shared" si="0"/>
        <v>63</v>
      </c>
      <c r="B77" s="437">
        <f t="shared" si="1"/>
        <v>0</v>
      </c>
      <c r="C77" s="203"/>
      <c r="D77" s="807"/>
      <c r="E77" s="181"/>
      <c r="F77" s="181"/>
      <c r="G77" s="4"/>
      <c r="H77" s="60"/>
      <c r="I77" s="83"/>
      <c r="J77" s="17"/>
      <c r="K77" s="353">
        <f t="shared" si="2"/>
        <v>0</v>
      </c>
      <c r="L77" s="144">
        <f t="shared" si="4"/>
        <v>0</v>
      </c>
      <c r="M77" s="563">
        <f t="shared" si="3"/>
        <v>0</v>
      </c>
      <c r="N77" s="10"/>
      <c r="O77" s="49">
        <f t="shared" si="5"/>
        <v>0</v>
      </c>
      <c r="P77" s="49">
        <f t="shared" si="6"/>
        <v>0</v>
      </c>
      <c r="Q77" s="49">
        <f t="shared" si="7"/>
        <v>0</v>
      </c>
    </row>
    <row r="78" spans="1:17" x14ac:dyDescent="0.2">
      <c r="A78" s="94">
        <f t="shared" si="0"/>
        <v>64</v>
      </c>
      <c r="B78" s="437">
        <f t="shared" si="1"/>
        <v>0</v>
      </c>
      <c r="C78" s="203"/>
      <c r="D78" s="807"/>
      <c r="E78" s="181"/>
      <c r="F78" s="181"/>
      <c r="G78" s="4"/>
      <c r="H78" s="60"/>
      <c r="I78" s="83"/>
      <c r="J78" s="17"/>
      <c r="K78" s="353">
        <f t="shared" si="2"/>
        <v>0</v>
      </c>
      <c r="L78" s="144">
        <f t="shared" si="4"/>
        <v>0</v>
      </c>
      <c r="M78" s="563">
        <f t="shared" si="3"/>
        <v>0</v>
      </c>
      <c r="N78" s="10"/>
      <c r="O78" s="49">
        <f t="shared" si="5"/>
        <v>0</v>
      </c>
      <c r="P78" s="49">
        <f t="shared" si="6"/>
        <v>0</v>
      </c>
      <c r="Q78" s="49">
        <f t="shared" si="7"/>
        <v>0</v>
      </c>
    </row>
    <row r="79" spans="1:17" x14ac:dyDescent="0.2">
      <c r="A79" s="94">
        <f t="shared" si="0"/>
        <v>65</v>
      </c>
      <c r="B79" s="437">
        <f t="shared" ref="B79:B142" si="8">IF(ISBLANK(F79),0,VLOOKUP(TRIM(F79),AllVarieties,4,FALSE))</f>
        <v>0</v>
      </c>
      <c r="C79" s="203"/>
      <c r="D79" s="807"/>
      <c r="E79" s="181"/>
      <c r="F79" s="181"/>
      <c r="G79" s="4"/>
      <c r="H79" s="60"/>
      <c r="I79" s="83"/>
      <c r="J79" s="17"/>
      <c r="K79" s="353">
        <f t="shared" ref="K79:K142" si="9">IF(VALUE(G79)&lt;1,0,IF(VALUE(G79)&gt;17,0,VLOOKUP(VALUE(B79),T10Value,VALUE(G79)+1,FALSE)))</f>
        <v>0</v>
      </c>
      <c r="L79" s="144">
        <f t="shared" si="4"/>
        <v>0</v>
      </c>
      <c r="M79" s="563">
        <f t="shared" ref="M79:M142" si="10">+L79*PDArate</f>
        <v>0</v>
      </c>
      <c r="N79" s="10"/>
      <c r="O79" s="49">
        <f t="shared" si="5"/>
        <v>0</v>
      </c>
      <c r="P79" s="49">
        <f t="shared" si="6"/>
        <v>0</v>
      </c>
      <c r="Q79" s="49">
        <f t="shared" si="7"/>
        <v>0</v>
      </c>
    </row>
    <row r="80" spans="1:17" x14ac:dyDescent="0.2">
      <c r="A80" s="94">
        <f t="shared" si="0"/>
        <v>66</v>
      </c>
      <c r="B80" s="437">
        <f t="shared" si="8"/>
        <v>0</v>
      </c>
      <c r="C80" s="203"/>
      <c r="D80" s="807"/>
      <c r="E80" s="181"/>
      <c r="F80" s="181"/>
      <c r="G80" s="4"/>
      <c r="H80" s="60"/>
      <c r="I80" s="83"/>
      <c r="J80" s="17"/>
      <c r="K80" s="353">
        <f t="shared" si="9"/>
        <v>0</v>
      </c>
      <c r="L80" s="144">
        <f t="shared" ref="L80:L143" si="11">ROUND(+H80,1)*K80</f>
        <v>0</v>
      </c>
      <c r="M80" s="563">
        <f t="shared" si="10"/>
        <v>0</v>
      </c>
      <c r="N80" s="10"/>
      <c r="O80" s="49">
        <f t="shared" ref="O80:O143" si="12">IF(+H80 &gt;0, IF(L80&lt;=0,1,0),0)</f>
        <v>0</v>
      </c>
      <c r="P80" s="49">
        <f t="shared" ref="P80:P143" si="13">IF(ISNA(+B80),1,0)</f>
        <v>0</v>
      </c>
      <c r="Q80" s="49">
        <f t="shared" ref="Q80:Q143" si="14">IF(ISERR(+B80),1,0)</f>
        <v>0</v>
      </c>
    </row>
    <row r="81" spans="1:17" x14ac:dyDescent="0.2">
      <c r="A81" s="94">
        <f t="shared" si="0"/>
        <v>67</v>
      </c>
      <c r="B81" s="437">
        <f t="shared" si="8"/>
        <v>0</v>
      </c>
      <c r="C81" s="203"/>
      <c r="D81" s="807"/>
      <c r="E81" s="181"/>
      <c r="F81" s="181"/>
      <c r="G81" s="4"/>
      <c r="H81" s="60"/>
      <c r="I81" s="83"/>
      <c r="J81" s="17"/>
      <c r="K81" s="353">
        <f t="shared" si="9"/>
        <v>0</v>
      </c>
      <c r="L81" s="144">
        <f t="shared" si="11"/>
        <v>0</v>
      </c>
      <c r="M81" s="563">
        <f t="shared" si="10"/>
        <v>0</v>
      </c>
      <c r="N81" s="10"/>
      <c r="O81" s="49">
        <f t="shared" si="12"/>
        <v>0</v>
      </c>
      <c r="P81" s="49">
        <f t="shared" si="13"/>
        <v>0</v>
      </c>
      <c r="Q81" s="49">
        <f t="shared" si="14"/>
        <v>0</v>
      </c>
    </row>
    <row r="82" spans="1:17" x14ac:dyDescent="0.2">
      <c r="A82" s="94">
        <f t="shared" si="0"/>
        <v>68</v>
      </c>
      <c r="B82" s="437">
        <f t="shared" si="8"/>
        <v>0</v>
      </c>
      <c r="C82" s="203"/>
      <c r="D82" s="807"/>
      <c r="E82" s="181"/>
      <c r="F82" s="181"/>
      <c r="G82" s="4"/>
      <c r="H82" s="60"/>
      <c r="I82" s="83"/>
      <c r="J82" s="17"/>
      <c r="K82" s="353">
        <f t="shared" si="9"/>
        <v>0</v>
      </c>
      <c r="L82" s="144">
        <f t="shared" si="11"/>
        <v>0</v>
      </c>
      <c r="M82" s="563">
        <f t="shared" si="10"/>
        <v>0</v>
      </c>
      <c r="N82" s="10"/>
      <c r="O82" s="49">
        <f t="shared" si="12"/>
        <v>0</v>
      </c>
      <c r="P82" s="49">
        <f t="shared" si="13"/>
        <v>0</v>
      </c>
      <c r="Q82" s="49">
        <f t="shared" si="14"/>
        <v>0</v>
      </c>
    </row>
    <row r="83" spans="1:17" x14ac:dyDescent="0.2">
      <c r="A83" s="94">
        <f t="shared" si="0"/>
        <v>69</v>
      </c>
      <c r="B83" s="437">
        <f t="shared" si="8"/>
        <v>0</v>
      </c>
      <c r="C83" s="203"/>
      <c r="D83" s="807"/>
      <c r="E83" s="181"/>
      <c r="F83" s="181"/>
      <c r="G83" s="4"/>
      <c r="H83" s="60"/>
      <c r="I83" s="83"/>
      <c r="J83" s="17"/>
      <c r="K83" s="353">
        <f t="shared" si="9"/>
        <v>0</v>
      </c>
      <c r="L83" s="144">
        <f t="shared" si="11"/>
        <v>0</v>
      </c>
      <c r="M83" s="563">
        <f t="shared" si="10"/>
        <v>0</v>
      </c>
      <c r="N83" s="10"/>
      <c r="O83" s="49">
        <f t="shared" si="12"/>
        <v>0</v>
      </c>
      <c r="P83" s="49">
        <f t="shared" si="13"/>
        <v>0</v>
      </c>
      <c r="Q83" s="49">
        <f t="shared" si="14"/>
        <v>0</v>
      </c>
    </row>
    <row r="84" spans="1:17" x14ac:dyDescent="0.2">
      <c r="A84" s="94">
        <f t="shared" si="0"/>
        <v>70</v>
      </c>
      <c r="B84" s="437">
        <f t="shared" si="8"/>
        <v>0</v>
      </c>
      <c r="C84" s="203"/>
      <c r="D84" s="807"/>
      <c r="E84" s="181"/>
      <c r="F84" s="181"/>
      <c r="G84" s="4"/>
      <c r="H84" s="60"/>
      <c r="I84" s="83"/>
      <c r="J84" s="17"/>
      <c r="K84" s="353">
        <f t="shared" si="9"/>
        <v>0</v>
      </c>
      <c r="L84" s="144">
        <f t="shared" si="11"/>
        <v>0</v>
      </c>
      <c r="M84" s="563">
        <f t="shared" si="10"/>
        <v>0</v>
      </c>
      <c r="N84" s="10"/>
      <c r="O84" s="49">
        <f t="shared" si="12"/>
        <v>0</v>
      </c>
      <c r="P84" s="49">
        <f t="shared" si="13"/>
        <v>0</v>
      </c>
      <c r="Q84" s="49">
        <f t="shared" si="14"/>
        <v>0</v>
      </c>
    </row>
    <row r="85" spans="1:17" x14ac:dyDescent="0.2">
      <c r="A85" s="94">
        <f t="shared" si="0"/>
        <v>71</v>
      </c>
      <c r="B85" s="437">
        <f t="shared" si="8"/>
        <v>0</v>
      </c>
      <c r="C85" s="203"/>
      <c r="D85" s="807"/>
      <c r="E85" s="181"/>
      <c r="F85" s="181"/>
      <c r="G85" s="4"/>
      <c r="H85" s="60"/>
      <c r="I85" s="83"/>
      <c r="J85" s="17"/>
      <c r="K85" s="353">
        <f t="shared" si="9"/>
        <v>0</v>
      </c>
      <c r="L85" s="144">
        <f t="shared" si="11"/>
        <v>0</v>
      </c>
      <c r="M85" s="563">
        <f t="shared" si="10"/>
        <v>0</v>
      </c>
      <c r="N85" s="10"/>
      <c r="O85" s="49">
        <f t="shared" si="12"/>
        <v>0</v>
      </c>
      <c r="P85" s="49">
        <f t="shared" si="13"/>
        <v>0</v>
      </c>
      <c r="Q85" s="49">
        <f t="shared" si="14"/>
        <v>0</v>
      </c>
    </row>
    <row r="86" spans="1:17" x14ac:dyDescent="0.2">
      <c r="A86" s="94">
        <f t="shared" si="0"/>
        <v>72</v>
      </c>
      <c r="B86" s="437">
        <f t="shared" si="8"/>
        <v>0</v>
      </c>
      <c r="C86" s="203"/>
      <c r="D86" s="807"/>
      <c r="E86" s="181"/>
      <c r="F86" s="181"/>
      <c r="G86" s="4"/>
      <c r="H86" s="60"/>
      <c r="I86" s="83"/>
      <c r="J86" s="17"/>
      <c r="K86" s="353">
        <f t="shared" si="9"/>
        <v>0</v>
      </c>
      <c r="L86" s="144">
        <f t="shared" si="11"/>
        <v>0</v>
      </c>
      <c r="M86" s="563">
        <f t="shared" si="10"/>
        <v>0</v>
      </c>
      <c r="N86" s="10"/>
      <c r="O86" s="49">
        <f t="shared" si="12"/>
        <v>0</v>
      </c>
      <c r="P86" s="49">
        <f t="shared" si="13"/>
        <v>0</v>
      </c>
      <c r="Q86" s="49">
        <f t="shared" si="14"/>
        <v>0</v>
      </c>
    </row>
    <row r="87" spans="1:17" x14ac:dyDescent="0.2">
      <c r="A87" s="94">
        <f t="shared" si="0"/>
        <v>73</v>
      </c>
      <c r="B87" s="437">
        <f t="shared" si="8"/>
        <v>0</v>
      </c>
      <c r="C87" s="203"/>
      <c r="D87" s="807"/>
      <c r="E87" s="181"/>
      <c r="F87" s="181"/>
      <c r="G87" s="4"/>
      <c r="H87" s="60"/>
      <c r="I87" s="83"/>
      <c r="J87" s="17"/>
      <c r="K87" s="353">
        <f t="shared" si="9"/>
        <v>0</v>
      </c>
      <c r="L87" s="144">
        <f t="shared" si="11"/>
        <v>0</v>
      </c>
      <c r="M87" s="563">
        <f t="shared" si="10"/>
        <v>0</v>
      </c>
      <c r="N87" s="10"/>
      <c r="O87" s="49">
        <f t="shared" si="12"/>
        <v>0</v>
      </c>
      <c r="P87" s="49">
        <f t="shared" si="13"/>
        <v>0</v>
      </c>
      <c r="Q87" s="49">
        <f t="shared" si="14"/>
        <v>0</v>
      </c>
    </row>
    <row r="88" spans="1:17" x14ac:dyDescent="0.2">
      <c r="A88" s="94">
        <f t="shared" si="0"/>
        <v>74</v>
      </c>
      <c r="B88" s="437">
        <f t="shared" si="8"/>
        <v>0</v>
      </c>
      <c r="C88" s="203"/>
      <c r="D88" s="807"/>
      <c r="E88" s="181"/>
      <c r="F88" s="181"/>
      <c r="G88" s="4"/>
      <c r="H88" s="60"/>
      <c r="I88" s="83"/>
      <c r="J88" s="17"/>
      <c r="K88" s="353">
        <f t="shared" si="9"/>
        <v>0</v>
      </c>
      <c r="L88" s="144">
        <f t="shared" si="11"/>
        <v>0</v>
      </c>
      <c r="M88" s="563">
        <f t="shared" si="10"/>
        <v>0</v>
      </c>
      <c r="N88" s="10"/>
      <c r="O88" s="49">
        <f t="shared" si="12"/>
        <v>0</v>
      </c>
      <c r="P88" s="49">
        <f t="shared" si="13"/>
        <v>0</v>
      </c>
      <c r="Q88" s="49">
        <f t="shared" si="14"/>
        <v>0</v>
      </c>
    </row>
    <row r="89" spans="1:17" x14ac:dyDescent="0.2">
      <c r="A89" s="94">
        <f t="shared" si="0"/>
        <v>75</v>
      </c>
      <c r="B89" s="437">
        <f t="shared" si="8"/>
        <v>0</v>
      </c>
      <c r="C89" s="203"/>
      <c r="D89" s="807"/>
      <c r="E89" s="181"/>
      <c r="F89" s="181"/>
      <c r="G89" s="4"/>
      <c r="H89" s="60"/>
      <c r="I89" s="83"/>
      <c r="J89" s="17"/>
      <c r="K89" s="353">
        <f t="shared" si="9"/>
        <v>0</v>
      </c>
      <c r="L89" s="144">
        <f t="shared" si="11"/>
        <v>0</v>
      </c>
      <c r="M89" s="563">
        <f t="shared" si="10"/>
        <v>0</v>
      </c>
      <c r="N89" s="10"/>
      <c r="O89" s="49">
        <f t="shared" si="12"/>
        <v>0</v>
      </c>
      <c r="P89" s="49">
        <f t="shared" si="13"/>
        <v>0</v>
      </c>
      <c r="Q89" s="49">
        <f t="shared" si="14"/>
        <v>0</v>
      </c>
    </row>
    <row r="90" spans="1:17" x14ac:dyDescent="0.2">
      <c r="A90" s="94">
        <f t="shared" si="0"/>
        <v>76</v>
      </c>
      <c r="B90" s="437">
        <f t="shared" si="8"/>
        <v>0</v>
      </c>
      <c r="C90" s="203"/>
      <c r="D90" s="807"/>
      <c r="E90" s="181"/>
      <c r="F90" s="181"/>
      <c r="G90" s="4"/>
      <c r="H90" s="60"/>
      <c r="I90" s="83"/>
      <c r="J90" s="17"/>
      <c r="K90" s="353">
        <f t="shared" si="9"/>
        <v>0</v>
      </c>
      <c r="L90" s="144">
        <f t="shared" si="11"/>
        <v>0</v>
      </c>
      <c r="M90" s="563">
        <f t="shared" si="10"/>
        <v>0</v>
      </c>
      <c r="N90" s="10"/>
      <c r="O90" s="49">
        <f t="shared" si="12"/>
        <v>0</v>
      </c>
      <c r="P90" s="49">
        <f t="shared" si="13"/>
        <v>0</v>
      </c>
      <c r="Q90" s="49">
        <f t="shared" si="14"/>
        <v>0</v>
      </c>
    </row>
    <row r="91" spans="1:17" x14ac:dyDescent="0.2">
      <c r="A91" s="94">
        <f t="shared" si="0"/>
        <v>77</v>
      </c>
      <c r="B91" s="437">
        <f t="shared" si="8"/>
        <v>0</v>
      </c>
      <c r="C91" s="203"/>
      <c r="D91" s="807"/>
      <c r="E91" s="181"/>
      <c r="F91" s="181"/>
      <c r="G91" s="4"/>
      <c r="H91" s="60"/>
      <c r="I91" s="83"/>
      <c r="J91" s="17"/>
      <c r="K91" s="353">
        <f t="shared" si="9"/>
        <v>0</v>
      </c>
      <c r="L91" s="144">
        <f t="shared" si="11"/>
        <v>0</v>
      </c>
      <c r="M91" s="563">
        <f t="shared" si="10"/>
        <v>0</v>
      </c>
      <c r="N91" s="10"/>
      <c r="O91" s="49">
        <f t="shared" si="12"/>
        <v>0</v>
      </c>
      <c r="P91" s="49">
        <f t="shared" si="13"/>
        <v>0</v>
      </c>
      <c r="Q91" s="49">
        <f t="shared" si="14"/>
        <v>0</v>
      </c>
    </row>
    <row r="92" spans="1:17" x14ac:dyDescent="0.2">
      <c r="A92" s="94">
        <f t="shared" si="0"/>
        <v>78</v>
      </c>
      <c r="B92" s="437">
        <f t="shared" si="8"/>
        <v>0</v>
      </c>
      <c r="C92" s="203"/>
      <c r="D92" s="807"/>
      <c r="E92" s="181"/>
      <c r="F92" s="181"/>
      <c r="G92" s="4"/>
      <c r="H92" s="60"/>
      <c r="I92" s="83"/>
      <c r="J92" s="17"/>
      <c r="K92" s="353">
        <f t="shared" si="9"/>
        <v>0</v>
      </c>
      <c r="L92" s="144">
        <f t="shared" si="11"/>
        <v>0</v>
      </c>
      <c r="M92" s="563">
        <f t="shared" si="10"/>
        <v>0</v>
      </c>
      <c r="N92" s="10"/>
      <c r="O92" s="49">
        <f t="shared" si="12"/>
        <v>0</v>
      </c>
      <c r="P92" s="49">
        <f t="shared" si="13"/>
        <v>0</v>
      </c>
      <c r="Q92" s="49">
        <f t="shared" si="14"/>
        <v>0</v>
      </c>
    </row>
    <row r="93" spans="1:17" x14ac:dyDescent="0.2">
      <c r="A93" s="94">
        <f t="shared" si="0"/>
        <v>79</v>
      </c>
      <c r="B93" s="437">
        <f t="shared" si="8"/>
        <v>0</v>
      </c>
      <c r="C93" s="203"/>
      <c r="D93" s="807"/>
      <c r="E93" s="181"/>
      <c r="F93" s="181"/>
      <c r="G93" s="4"/>
      <c r="H93" s="60"/>
      <c r="I93" s="83"/>
      <c r="J93" s="17"/>
      <c r="K93" s="353">
        <f t="shared" si="9"/>
        <v>0</v>
      </c>
      <c r="L93" s="144">
        <f t="shared" si="11"/>
        <v>0</v>
      </c>
      <c r="M93" s="563">
        <f t="shared" si="10"/>
        <v>0</v>
      </c>
      <c r="N93" s="10"/>
      <c r="O93" s="49">
        <f t="shared" si="12"/>
        <v>0</v>
      </c>
      <c r="P93" s="49">
        <f t="shared" si="13"/>
        <v>0</v>
      </c>
      <c r="Q93" s="49">
        <f t="shared" si="14"/>
        <v>0</v>
      </c>
    </row>
    <row r="94" spans="1:17" x14ac:dyDescent="0.2">
      <c r="A94" s="94">
        <f t="shared" si="0"/>
        <v>80</v>
      </c>
      <c r="B94" s="437">
        <f t="shared" si="8"/>
        <v>0</v>
      </c>
      <c r="C94" s="203"/>
      <c r="D94" s="807"/>
      <c r="E94" s="181"/>
      <c r="F94" s="181"/>
      <c r="G94" s="4"/>
      <c r="H94" s="60"/>
      <c r="I94" s="83"/>
      <c r="J94" s="17"/>
      <c r="K94" s="353">
        <f t="shared" si="9"/>
        <v>0</v>
      </c>
      <c r="L94" s="144">
        <f t="shared" si="11"/>
        <v>0</v>
      </c>
      <c r="M94" s="563">
        <f t="shared" si="10"/>
        <v>0</v>
      </c>
      <c r="N94" s="10"/>
      <c r="O94" s="49">
        <f t="shared" si="12"/>
        <v>0</v>
      </c>
      <c r="P94" s="49">
        <f t="shared" si="13"/>
        <v>0</v>
      </c>
      <c r="Q94" s="49">
        <f t="shared" si="14"/>
        <v>0</v>
      </c>
    </row>
    <row r="95" spans="1:17" x14ac:dyDescent="0.2">
      <c r="A95" s="94">
        <f t="shared" si="0"/>
        <v>81</v>
      </c>
      <c r="B95" s="437">
        <f t="shared" si="8"/>
        <v>0</v>
      </c>
      <c r="C95" s="203"/>
      <c r="D95" s="807"/>
      <c r="E95" s="181"/>
      <c r="F95" s="181"/>
      <c r="G95" s="4"/>
      <c r="H95" s="60"/>
      <c r="I95" s="83"/>
      <c r="J95" s="17"/>
      <c r="K95" s="353">
        <f t="shared" si="9"/>
        <v>0</v>
      </c>
      <c r="L95" s="144">
        <f t="shared" si="11"/>
        <v>0</v>
      </c>
      <c r="M95" s="563">
        <f t="shared" si="10"/>
        <v>0</v>
      </c>
      <c r="N95" s="10"/>
      <c r="O95" s="49">
        <f t="shared" si="12"/>
        <v>0</v>
      </c>
      <c r="P95" s="49">
        <f t="shared" si="13"/>
        <v>0</v>
      </c>
      <c r="Q95" s="49">
        <f t="shared" si="14"/>
        <v>0</v>
      </c>
    </row>
    <row r="96" spans="1:17" x14ac:dyDescent="0.2">
      <c r="A96" s="94">
        <f t="shared" si="0"/>
        <v>82</v>
      </c>
      <c r="B96" s="437">
        <f t="shared" si="8"/>
        <v>0</v>
      </c>
      <c r="C96" s="203"/>
      <c r="D96" s="807"/>
      <c r="E96" s="181"/>
      <c r="F96" s="181"/>
      <c r="G96" s="4"/>
      <c r="H96" s="60"/>
      <c r="I96" s="83"/>
      <c r="J96" s="17"/>
      <c r="K96" s="353">
        <f t="shared" si="9"/>
        <v>0</v>
      </c>
      <c r="L96" s="144">
        <f t="shared" si="11"/>
        <v>0</v>
      </c>
      <c r="M96" s="563">
        <f t="shared" si="10"/>
        <v>0</v>
      </c>
      <c r="N96" s="10"/>
      <c r="O96" s="49">
        <f t="shared" si="12"/>
        <v>0</v>
      </c>
      <c r="P96" s="49">
        <f t="shared" si="13"/>
        <v>0</v>
      </c>
      <c r="Q96" s="49">
        <f t="shared" si="14"/>
        <v>0</v>
      </c>
    </row>
    <row r="97" spans="1:17" x14ac:dyDescent="0.2">
      <c r="A97" s="94">
        <f t="shared" si="0"/>
        <v>83</v>
      </c>
      <c r="B97" s="437">
        <f t="shared" si="8"/>
        <v>0</v>
      </c>
      <c r="C97" s="203"/>
      <c r="D97" s="807"/>
      <c r="E97" s="181"/>
      <c r="F97" s="181"/>
      <c r="G97" s="4"/>
      <c r="H97" s="60"/>
      <c r="I97" s="83"/>
      <c r="J97" s="17"/>
      <c r="K97" s="353">
        <f t="shared" si="9"/>
        <v>0</v>
      </c>
      <c r="L97" s="144">
        <f t="shared" si="11"/>
        <v>0</v>
      </c>
      <c r="M97" s="563">
        <f t="shared" si="10"/>
        <v>0</v>
      </c>
      <c r="N97" s="10"/>
      <c r="O97" s="49">
        <f t="shared" si="12"/>
        <v>0</v>
      </c>
      <c r="P97" s="49">
        <f t="shared" si="13"/>
        <v>0</v>
      </c>
      <c r="Q97" s="49">
        <f t="shared" si="14"/>
        <v>0</v>
      </c>
    </row>
    <row r="98" spans="1:17" x14ac:dyDescent="0.2">
      <c r="A98" s="94">
        <f t="shared" si="0"/>
        <v>84</v>
      </c>
      <c r="B98" s="437">
        <f t="shared" si="8"/>
        <v>0</v>
      </c>
      <c r="C98" s="203"/>
      <c r="D98" s="807"/>
      <c r="E98" s="181"/>
      <c r="F98" s="181"/>
      <c r="G98" s="4"/>
      <c r="H98" s="60"/>
      <c r="I98" s="83"/>
      <c r="J98" s="17"/>
      <c r="K98" s="353">
        <f t="shared" si="9"/>
        <v>0</v>
      </c>
      <c r="L98" s="144">
        <f t="shared" si="11"/>
        <v>0</v>
      </c>
      <c r="M98" s="563">
        <f t="shared" si="10"/>
        <v>0</v>
      </c>
      <c r="N98" s="10"/>
      <c r="O98" s="49">
        <f t="shared" si="12"/>
        <v>0</v>
      </c>
      <c r="P98" s="49">
        <f t="shared" si="13"/>
        <v>0</v>
      </c>
      <c r="Q98" s="49">
        <f t="shared" si="14"/>
        <v>0</v>
      </c>
    </row>
    <row r="99" spans="1:17" x14ac:dyDescent="0.2">
      <c r="A99" s="94">
        <f t="shared" si="0"/>
        <v>85</v>
      </c>
      <c r="B99" s="437">
        <f t="shared" si="8"/>
        <v>0</v>
      </c>
      <c r="C99" s="203"/>
      <c r="D99" s="807"/>
      <c r="E99" s="181"/>
      <c r="F99" s="181"/>
      <c r="G99" s="4"/>
      <c r="H99" s="60"/>
      <c r="I99" s="83"/>
      <c r="J99" s="17"/>
      <c r="K99" s="353">
        <f t="shared" si="9"/>
        <v>0</v>
      </c>
      <c r="L99" s="144">
        <f t="shared" si="11"/>
        <v>0</v>
      </c>
      <c r="M99" s="563">
        <f t="shared" si="10"/>
        <v>0</v>
      </c>
      <c r="N99" s="10"/>
      <c r="O99" s="49">
        <f t="shared" si="12"/>
        <v>0</v>
      </c>
      <c r="P99" s="49">
        <f t="shared" si="13"/>
        <v>0</v>
      </c>
      <c r="Q99" s="49">
        <f t="shared" si="14"/>
        <v>0</v>
      </c>
    </row>
    <row r="100" spans="1:17" x14ac:dyDescent="0.2">
      <c r="A100" s="94">
        <f t="shared" si="0"/>
        <v>86</v>
      </c>
      <c r="B100" s="437">
        <f t="shared" si="8"/>
        <v>0</v>
      </c>
      <c r="C100" s="203"/>
      <c r="D100" s="807"/>
      <c r="E100" s="181"/>
      <c r="F100" s="181"/>
      <c r="G100" s="4"/>
      <c r="H100" s="60"/>
      <c r="I100" s="83"/>
      <c r="J100" s="17"/>
      <c r="K100" s="353">
        <f t="shared" si="9"/>
        <v>0</v>
      </c>
      <c r="L100" s="144">
        <f t="shared" si="11"/>
        <v>0</v>
      </c>
      <c r="M100" s="563">
        <f t="shared" si="10"/>
        <v>0</v>
      </c>
      <c r="N100" s="10"/>
      <c r="O100" s="49">
        <f t="shared" si="12"/>
        <v>0</v>
      </c>
      <c r="P100" s="49">
        <f t="shared" si="13"/>
        <v>0</v>
      </c>
      <c r="Q100" s="49">
        <f t="shared" si="14"/>
        <v>0</v>
      </c>
    </row>
    <row r="101" spans="1:17" x14ac:dyDescent="0.2">
      <c r="A101" s="94">
        <f t="shared" si="0"/>
        <v>87</v>
      </c>
      <c r="B101" s="437">
        <f t="shared" si="8"/>
        <v>0</v>
      </c>
      <c r="C101" s="203"/>
      <c r="D101" s="807"/>
      <c r="E101" s="181"/>
      <c r="F101" s="181"/>
      <c r="G101" s="4"/>
      <c r="H101" s="60"/>
      <c r="I101" s="83"/>
      <c r="J101" s="17"/>
      <c r="K101" s="353">
        <f t="shared" si="9"/>
        <v>0</v>
      </c>
      <c r="L101" s="144">
        <f t="shared" si="11"/>
        <v>0</v>
      </c>
      <c r="M101" s="563">
        <f t="shared" si="10"/>
        <v>0</v>
      </c>
      <c r="N101" s="10"/>
      <c r="O101" s="49">
        <f t="shared" si="12"/>
        <v>0</v>
      </c>
      <c r="P101" s="49">
        <f t="shared" si="13"/>
        <v>0</v>
      </c>
      <c r="Q101" s="49">
        <f t="shared" si="14"/>
        <v>0</v>
      </c>
    </row>
    <row r="102" spans="1:17" x14ac:dyDescent="0.2">
      <c r="A102" s="94">
        <f t="shared" si="0"/>
        <v>88</v>
      </c>
      <c r="B102" s="437">
        <f t="shared" si="8"/>
        <v>0</v>
      </c>
      <c r="C102" s="203"/>
      <c r="D102" s="807"/>
      <c r="E102" s="181"/>
      <c r="F102" s="181"/>
      <c r="G102" s="4"/>
      <c r="H102" s="60"/>
      <c r="I102" s="83"/>
      <c r="J102" s="17"/>
      <c r="K102" s="353">
        <f t="shared" si="9"/>
        <v>0</v>
      </c>
      <c r="L102" s="144">
        <f t="shared" si="11"/>
        <v>0</v>
      </c>
      <c r="M102" s="563">
        <f t="shared" si="10"/>
        <v>0</v>
      </c>
      <c r="N102" s="10"/>
      <c r="O102" s="49">
        <f t="shared" si="12"/>
        <v>0</v>
      </c>
      <c r="P102" s="49">
        <f t="shared" si="13"/>
        <v>0</v>
      </c>
      <c r="Q102" s="49">
        <f t="shared" si="14"/>
        <v>0</v>
      </c>
    </row>
    <row r="103" spans="1:17" x14ac:dyDescent="0.2">
      <c r="A103" s="94">
        <f t="shared" si="0"/>
        <v>89</v>
      </c>
      <c r="B103" s="437">
        <f t="shared" si="8"/>
        <v>0</v>
      </c>
      <c r="C103" s="203"/>
      <c r="D103" s="807"/>
      <c r="E103" s="181"/>
      <c r="F103" s="181"/>
      <c r="G103" s="4"/>
      <c r="H103" s="60"/>
      <c r="I103" s="83"/>
      <c r="J103" s="17"/>
      <c r="K103" s="353">
        <f t="shared" si="9"/>
        <v>0</v>
      </c>
      <c r="L103" s="144">
        <f t="shared" si="11"/>
        <v>0</v>
      </c>
      <c r="M103" s="563">
        <f t="shared" si="10"/>
        <v>0</v>
      </c>
      <c r="N103" s="10"/>
      <c r="O103" s="49">
        <f t="shared" si="12"/>
        <v>0</v>
      </c>
      <c r="P103" s="49">
        <f t="shared" si="13"/>
        <v>0</v>
      </c>
      <c r="Q103" s="49">
        <f t="shared" si="14"/>
        <v>0</v>
      </c>
    </row>
    <row r="104" spans="1:17" x14ac:dyDescent="0.2">
      <c r="A104" s="94">
        <f t="shared" si="0"/>
        <v>90</v>
      </c>
      <c r="B104" s="437">
        <f t="shared" si="8"/>
        <v>0</v>
      </c>
      <c r="C104" s="203"/>
      <c r="D104" s="807"/>
      <c r="E104" s="181"/>
      <c r="F104" s="181"/>
      <c r="G104" s="4"/>
      <c r="H104" s="60"/>
      <c r="I104" s="83"/>
      <c r="J104" s="17"/>
      <c r="K104" s="353">
        <f t="shared" si="9"/>
        <v>0</v>
      </c>
      <c r="L104" s="144">
        <f t="shared" si="11"/>
        <v>0</v>
      </c>
      <c r="M104" s="563">
        <f t="shared" si="10"/>
        <v>0</v>
      </c>
      <c r="N104" s="10"/>
      <c r="O104" s="49">
        <f t="shared" si="12"/>
        <v>0</v>
      </c>
      <c r="P104" s="49">
        <f t="shared" si="13"/>
        <v>0</v>
      </c>
      <c r="Q104" s="49">
        <f t="shared" si="14"/>
        <v>0</v>
      </c>
    </row>
    <row r="105" spans="1:17" x14ac:dyDescent="0.2">
      <c r="A105" s="94">
        <f t="shared" si="0"/>
        <v>91</v>
      </c>
      <c r="B105" s="437">
        <f t="shared" si="8"/>
        <v>0</v>
      </c>
      <c r="C105" s="203"/>
      <c r="D105" s="807"/>
      <c r="E105" s="181"/>
      <c r="F105" s="181"/>
      <c r="G105" s="4"/>
      <c r="H105" s="60"/>
      <c r="I105" s="83"/>
      <c r="J105" s="17"/>
      <c r="K105" s="353">
        <f t="shared" si="9"/>
        <v>0</v>
      </c>
      <c r="L105" s="144">
        <f t="shared" si="11"/>
        <v>0</v>
      </c>
      <c r="M105" s="563">
        <f t="shared" si="10"/>
        <v>0</v>
      </c>
      <c r="N105" s="10"/>
      <c r="O105" s="49">
        <f t="shared" si="12"/>
        <v>0</v>
      </c>
      <c r="P105" s="49">
        <f t="shared" si="13"/>
        <v>0</v>
      </c>
      <c r="Q105" s="49">
        <f t="shared" si="14"/>
        <v>0</v>
      </c>
    </row>
    <row r="106" spans="1:17" x14ac:dyDescent="0.2">
      <c r="A106" s="94">
        <f t="shared" si="0"/>
        <v>92</v>
      </c>
      <c r="B106" s="437">
        <f t="shared" si="8"/>
        <v>0</v>
      </c>
      <c r="C106" s="203"/>
      <c r="D106" s="807"/>
      <c r="E106" s="181"/>
      <c r="F106" s="181"/>
      <c r="G106" s="4"/>
      <c r="H106" s="60"/>
      <c r="I106" s="83"/>
      <c r="J106" s="17"/>
      <c r="K106" s="353">
        <f t="shared" si="9"/>
        <v>0</v>
      </c>
      <c r="L106" s="144">
        <f t="shared" si="11"/>
        <v>0</v>
      </c>
      <c r="M106" s="563">
        <f t="shared" si="10"/>
        <v>0</v>
      </c>
      <c r="N106" s="10"/>
      <c r="O106" s="49">
        <f t="shared" si="12"/>
        <v>0</v>
      </c>
      <c r="P106" s="49">
        <f t="shared" si="13"/>
        <v>0</v>
      </c>
      <c r="Q106" s="49">
        <f t="shared" si="14"/>
        <v>0</v>
      </c>
    </row>
    <row r="107" spans="1:17" x14ac:dyDescent="0.2">
      <c r="A107" s="94">
        <f t="shared" si="0"/>
        <v>93</v>
      </c>
      <c r="B107" s="437">
        <f t="shared" si="8"/>
        <v>0</v>
      </c>
      <c r="C107" s="203"/>
      <c r="D107" s="807"/>
      <c r="E107" s="181"/>
      <c r="F107" s="181"/>
      <c r="G107" s="4"/>
      <c r="H107" s="60"/>
      <c r="I107" s="83"/>
      <c r="J107" s="17"/>
      <c r="K107" s="353">
        <f t="shared" si="9"/>
        <v>0</v>
      </c>
      <c r="L107" s="144">
        <f t="shared" si="11"/>
        <v>0</v>
      </c>
      <c r="M107" s="563">
        <f t="shared" si="10"/>
        <v>0</v>
      </c>
      <c r="N107" s="10"/>
      <c r="O107" s="49">
        <f t="shared" si="12"/>
        <v>0</v>
      </c>
      <c r="P107" s="49">
        <f t="shared" si="13"/>
        <v>0</v>
      </c>
      <c r="Q107" s="49">
        <f t="shared" si="14"/>
        <v>0</v>
      </c>
    </row>
    <row r="108" spans="1:17" x14ac:dyDescent="0.2">
      <c r="A108" s="94">
        <f t="shared" si="0"/>
        <v>94</v>
      </c>
      <c r="B108" s="437">
        <f t="shared" si="8"/>
        <v>0</v>
      </c>
      <c r="C108" s="203"/>
      <c r="D108" s="807"/>
      <c r="E108" s="181"/>
      <c r="F108" s="181"/>
      <c r="G108" s="4"/>
      <c r="H108" s="60"/>
      <c r="I108" s="83"/>
      <c r="J108" s="17"/>
      <c r="K108" s="353">
        <f t="shared" si="9"/>
        <v>0</v>
      </c>
      <c r="L108" s="144">
        <f t="shared" si="11"/>
        <v>0</v>
      </c>
      <c r="M108" s="563">
        <f t="shared" si="10"/>
        <v>0</v>
      </c>
      <c r="N108" s="10"/>
      <c r="O108" s="49">
        <f t="shared" si="12"/>
        <v>0</v>
      </c>
      <c r="P108" s="49">
        <f t="shared" si="13"/>
        <v>0</v>
      </c>
      <c r="Q108" s="49">
        <f t="shared" si="14"/>
        <v>0</v>
      </c>
    </row>
    <row r="109" spans="1:17" x14ac:dyDescent="0.2">
      <c r="A109" s="94">
        <f t="shared" si="0"/>
        <v>95</v>
      </c>
      <c r="B109" s="437">
        <f t="shared" si="8"/>
        <v>0</v>
      </c>
      <c r="C109" s="203"/>
      <c r="D109" s="807"/>
      <c r="E109" s="181"/>
      <c r="F109" s="181"/>
      <c r="G109" s="4"/>
      <c r="H109" s="60"/>
      <c r="I109" s="83"/>
      <c r="J109" s="17"/>
      <c r="K109" s="353">
        <f t="shared" si="9"/>
        <v>0</v>
      </c>
      <c r="L109" s="144">
        <f t="shared" si="11"/>
        <v>0</v>
      </c>
      <c r="M109" s="563">
        <f t="shared" si="10"/>
        <v>0</v>
      </c>
      <c r="N109" s="10"/>
      <c r="O109" s="49">
        <f t="shared" si="12"/>
        <v>0</v>
      </c>
      <c r="P109" s="49">
        <f t="shared" si="13"/>
        <v>0</v>
      </c>
      <c r="Q109" s="49">
        <f t="shared" si="14"/>
        <v>0</v>
      </c>
    </row>
    <row r="110" spans="1:17" x14ac:dyDescent="0.2">
      <c r="A110" s="94">
        <f t="shared" si="0"/>
        <v>96</v>
      </c>
      <c r="B110" s="437">
        <f t="shared" si="8"/>
        <v>0</v>
      </c>
      <c r="C110" s="203"/>
      <c r="D110" s="807"/>
      <c r="E110" s="181"/>
      <c r="F110" s="181"/>
      <c r="G110" s="4"/>
      <c r="H110" s="60"/>
      <c r="I110" s="83"/>
      <c r="J110" s="17"/>
      <c r="K110" s="353">
        <f t="shared" si="9"/>
        <v>0</v>
      </c>
      <c r="L110" s="144">
        <f t="shared" si="11"/>
        <v>0</v>
      </c>
      <c r="M110" s="563">
        <f t="shared" si="10"/>
        <v>0</v>
      </c>
      <c r="N110" s="10"/>
      <c r="O110" s="49">
        <f t="shared" si="12"/>
        <v>0</v>
      </c>
      <c r="P110" s="49">
        <f t="shared" si="13"/>
        <v>0</v>
      </c>
      <c r="Q110" s="49">
        <f t="shared" si="14"/>
        <v>0</v>
      </c>
    </row>
    <row r="111" spans="1:17" x14ac:dyDescent="0.2">
      <c r="A111" s="94">
        <f t="shared" si="0"/>
        <v>97</v>
      </c>
      <c r="B111" s="437">
        <f t="shared" si="8"/>
        <v>0</v>
      </c>
      <c r="C111" s="203"/>
      <c r="D111" s="807"/>
      <c r="E111" s="181"/>
      <c r="F111" s="181"/>
      <c r="G111" s="4"/>
      <c r="H111" s="60"/>
      <c r="I111" s="83"/>
      <c r="J111" s="17"/>
      <c r="K111" s="353">
        <f t="shared" si="9"/>
        <v>0</v>
      </c>
      <c r="L111" s="144">
        <f t="shared" si="11"/>
        <v>0</v>
      </c>
      <c r="M111" s="563">
        <f t="shared" si="10"/>
        <v>0</v>
      </c>
      <c r="N111" s="10"/>
      <c r="O111" s="49">
        <f t="shared" si="12"/>
        <v>0</v>
      </c>
      <c r="P111" s="49">
        <f t="shared" si="13"/>
        <v>0</v>
      </c>
      <c r="Q111" s="49">
        <f t="shared" si="14"/>
        <v>0</v>
      </c>
    </row>
    <row r="112" spans="1:17" x14ac:dyDescent="0.2">
      <c r="A112" s="94">
        <f t="shared" si="0"/>
        <v>98</v>
      </c>
      <c r="B112" s="437">
        <f t="shared" si="8"/>
        <v>0</v>
      </c>
      <c r="C112" s="203"/>
      <c r="D112" s="807"/>
      <c r="E112" s="181"/>
      <c r="F112" s="181"/>
      <c r="G112" s="4"/>
      <c r="H112" s="60"/>
      <c r="I112" s="83"/>
      <c r="J112" s="17"/>
      <c r="K112" s="353">
        <f t="shared" si="9"/>
        <v>0</v>
      </c>
      <c r="L112" s="144">
        <f t="shared" si="11"/>
        <v>0</v>
      </c>
      <c r="M112" s="563">
        <f t="shared" si="10"/>
        <v>0</v>
      </c>
      <c r="N112" s="10"/>
      <c r="O112" s="49">
        <f t="shared" si="12"/>
        <v>0</v>
      </c>
      <c r="P112" s="49">
        <f t="shared" si="13"/>
        <v>0</v>
      </c>
      <c r="Q112" s="49">
        <f t="shared" si="14"/>
        <v>0</v>
      </c>
    </row>
    <row r="113" spans="1:17" x14ac:dyDescent="0.2">
      <c r="A113" s="94">
        <f t="shared" si="0"/>
        <v>99</v>
      </c>
      <c r="B113" s="437">
        <f t="shared" si="8"/>
        <v>0</v>
      </c>
      <c r="C113" s="203"/>
      <c r="D113" s="807"/>
      <c r="E113" s="181"/>
      <c r="F113" s="181"/>
      <c r="G113" s="4"/>
      <c r="H113" s="60"/>
      <c r="I113" s="83"/>
      <c r="J113" s="17"/>
      <c r="K113" s="353">
        <f t="shared" si="9"/>
        <v>0</v>
      </c>
      <c r="L113" s="144">
        <f t="shared" si="11"/>
        <v>0</v>
      </c>
      <c r="M113" s="563">
        <f t="shared" si="10"/>
        <v>0</v>
      </c>
      <c r="N113" s="10"/>
      <c r="O113" s="49">
        <f t="shared" si="12"/>
        <v>0</v>
      </c>
      <c r="P113" s="49">
        <f t="shared" si="13"/>
        <v>0</v>
      </c>
      <c r="Q113" s="49">
        <f t="shared" si="14"/>
        <v>0</v>
      </c>
    </row>
    <row r="114" spans="1:17" x14ac:dyDescent="0.2">
      <c r="A114" s="94">
        <f t="shared" si="0"/>
        <v>100</v>
      </c>
      <c r="B114" s="437">
        <f t="shared" si="8"/>
        <v>0</v>
      </c>
      <c r="C114" s="203"/>
      <c r="D114" s="807"/>
      <c r="E114" s="181"/>
      <c r="F114" s="181"/>
      <c r="G114" s="4"/>
      <c r="H114" s="60"/>
      <c r="I114" s="83"/>
      <c r="J114" s="17"/>
      <c r="K114" s="353">
        <f t="shared" si="9"/>
        <v>0</v>
      </c>
      <c r="L114" s="144">
        <f t="shared" si="11"/>
        <v>0</v>
      </c>
      <c r="M114" s="563">
        <f t="shared" si="10"/>
        <v>0</v>
      </c>
      <c r="N114" s="10"/>
      <c r="O114" s="49">
        <f t="shared" si="12"/>
        <v>0</v>
      </c>
      <c r="P114" s="49">
        <f t="shared" si="13"/>
        <v>0</v>
      </c>
      <c r="Q114" s="49">
        <f t="shared" si="14"/>
        <v>0</v>
      </c>
    </row>
    <row r="115" spans="1:17" x14ac:dyDescent="0.2">
      <c r="A115" s="94">
        <f t="shared" si="0"/>
        <v>101</v>
      </c>
      <c r="B115" s="437">
        <f t="shared" si="8"/>
        <v>0</v>
      </c>
      <c r="C115" s="203"/>
      <c r="D115" s="807"/>
      <c r="E115" s="181"/>
      <c r="F115" s="181"/>
      <c r="G115" s="4"/>
      <c r="H115" s="60"/>
      <c r="I115" s="83"/>
      <c r="J115" s="17"/>
      <c r="K115" s="353">
        <f t="shared" si="9"/>
        <v>0</v>
      </c>
      <c r="L115" s="144">
        <f t="shared" si="11"/>
        <v>0</v>
      </c>
      <c r="M115" s="563">
        <f t="shared" si="10"/>
        <v>0</v>
      </c>
      <c r="N115" s="10"/>
      <c r="O115" s="49">
        <f t="shared" si="12"/>
        <v>0</v>
      </c>
      <c r="P115" s="49">
        <f t="shared" si="13"/>
        <v>0</v>
      </c>
      <c r="Q115" s="49">
        <f t="shared" si="14"/>
        <v>0</v>
      </c>
    </row>
    <row r="116" spans="1:17" x14ac:dyDescent="0.2">
      <c r="A116" s="94">
        <f t="shared" si="0"/>
        <v>102</v>
      </c>
      <c r="B116" s="437">
        <f t="shared" si="8"/>
        <v>0</v>
      </c>
      <c r="C116" s="203"/>
      <c r="D116" s="807"/>
      <c r="E116" s="181"/>
      <c r="F116" s="181"/>
      <c r="G116" s="4"/>
      <c r="H116" s="60"/>
      <c r="I116" s="83"/>
      <c r="J116" s="17"/>
      <c r="K116" s="353">
        <f t="shared" si="9"/>
        <v>0</v>
      </c>
      <c r="L116" s="144">
        <f t="shared" si="11"/>
        <v>0</v>
      </c>
      <c r="M116" s="563">
        <f t="shared" si="10"/>
        <v>0</v>
      </c>
      <c r="N116" s="10"/>
      <c r="O116" s="49">
        <f t="shared" si="12"/>
        <v>0</v>
      </c>
      <c r="P116" s="49">
        <f t="shared" si="13"/>
        <v>0</v>
      </c>
      <c r="Q116" s="49">
        <f t="shared" si="14"/>
        <v>0</v>
      </c>
    </row>
    <row r="117" spans="1:17" x14ac:dyDescent="0.2">
      <c r="A117" s="94">
        <f t="shared" si="0"/>
        <v>103</v>
      </c>
      <c r="B117" s="437">
        <f t="shared" si="8"/>
        <v>0</v>
      </c>
      <c r="C117" s="203"/>
      <c r="D117" s="807"/>
      <c r="E117" s="181"/>
      <c r="F117" s="181"/>
      <c r="G117" s="4"/>
      <c r="H117" s="60"/>
      <c r="I117" s="83"/>
      <c r="J117" s="17"/>
      <c r="K117" s="353">
        <f t="shared" si="9"/>
        <v>0</v>
      </c>
      <c r="L117" s="144">
        <f t="shared" si="11"/>
        <v>0</v>
      </c>
      <c r="M117" s="563">
        <f t="shared" si="10"/>
        <v>0</v>
      </c>
      <c r="N117" s="10"/>
      <c r="O117" s="49">
        <f t="shared" si="12"/>
        <v>0</v>
      </c>
      <c r="P117" s="49">
        <f t="shared" si="13"/>
        <v>0</v>
      </c>
      <c r="Q117" s="49">
        <f t="shared" si="14"/>
        <v>0</v>
      </c>
    </row>
    <row r="118" spans="1:17" x14ac:dyDescent="0.2">
      <c r="A118" s="94">
        <f t="shared" si="0"/>
        <v>104</v>
      </c>
      <c r="B118" s="437">
        <f t="shared" si="8"/>
        <v>0</v>
      </c>
      <c r="C118" s="203"/>
      <c r="D118" s="807"/>
      <c r="E118" s="181"/>
      <c r="F118" s="181"/>
      <c r="G118" s="4"/>
      <c r="H118" s="60"/>
      <c r="I118" s="83"/>
      <c r="J118" s="17"/>
      <c r="K118" s="353">
        <f t="shared" si="9"/>
        <v>0</v>
      </c>
      <c r="L118" s="144">
        <f t="shared" si="11"/>
        <v>0</v>
      </c>
      <c r="M118" s="563">
        <f t="shared" si="10"/>
        <v>0</v>
      </c>
      <c r="N118" s="10"/>
      <c r="O118" s="49">
        <f t="shared" si="12"/>
        <v>0</v>
      </c>
      <c r="P118" s="49">
        <f t="shared" si="13"/>
        <v>0</v>
      </c>
      <c r="Q118" s="49">
        <f t="shared" si="14"/>
        <v>0</v>
      </c>
    </row>
    <row r="119" spans="1:17" x14ac:dyDescent="0.2">
      <c r="A119" s="94">
        <f t="shared" si="0"/>
        <v>105</v>
      </c>
      <c r="B119" s="437">
        <f t="shared" si="8"/>
        <v>0</v>
      </c>
      <c r="C119" s="203"/>
      <c r="D119" s="807"/>
      <c r="E119" s="181"/>
      <c r="F119" s="181"/>
      <c r="G119" s="4"/>
      <c r="H119" s="60"/>
      <c r="I119" s="83"/>
      <c r="J119" s="17"/>
      <c r="K119" s="353">
        <f t="shared" si="9"/>
        <v>0</v>
      </c>
      <c r="L119" s="144">
        <f t="shared" si="11"/>
        <v>0</v>
      </c>
      <c r="M119" s="563">
        <f t="shared" si="10"/>
        <v>0</v>
      </c>
      <c r="N119" s="10"/>
      <c r="O119" s="49">
        <f t="shared" si="12"/>
        <v>0</v>
      </c>
      <c r="P119" s="49">
        <f t="shared" si="13"/>
        <v>0</v>
      </c>
      <c r="Q119" s="49">
        <f t="shared" si="14"/>
        <v>0</v>
      </c>
    </row>
    <row r="120" spans="1:17" x14ac:dyDescent="0.2">
      <c r="A120" s="94">
        <f t="shared" si="0"/>
        <v>106</v>
      </c>
      <c r="B120" s="437">
        <f t="shared" si="8"/>
        <v>0</v>
      </c>
      <c r="C120" s="203"/>
      <c r="D120" s="807"/>
      <c r="E120" s="181"/>
      <c r="F120" s="181"/>
      <c r="G120" s="4"/>
      <c r="H120" s="60"/>
      <c r="I120" s="83"/>
      <c r="J120" s="17"/>
      <c r="K120" s="353">
        <f t="shared" si="9"/>
        <v>0</v>
      </c>
      <c r="L120" s="144">
        <f t="shared" si="11"/>
        <v>0</v>
      </c>
      <c r="M120" s="563">
        <f t="shared" si="10"/>
        <v>0</v>
      </c>
      <c r="N120" s="10"/>
      <c r="O120" s="49">
        <f t="shared" si="12"/>
        <v>0</v>
      </c>
      <c r="P120" s="49">
        <f t="shared" si="13"/>
        <v>0</v>
      </c>
      <c r="Q120" s="49">
        <f t="shared" si="14"/>
        <v>0</v>
      </c>
    </row>
    <row r="121" spans="1:17" x14ac:dyDescent="0.2">
      <c r="A121" s="94">
        <f t="shared" si="0"/>
        <v>107</v>
      </c>
      <c r="B121" s="437">
        <f t="shared" si="8"/>
        <v>0</v>
      </c>
      <c r="C121" s="203"/>
      <c r="D121" s="807"/>
      <c r="E121" s="181"/>
      <c r="F121" s="181"/>
      <c r="G121" s="4"/>
      <c r="H121" s="60"/>
      <c r="I121" s="83"/>
      <c r="J121" s="17"/>
      <c r="K121" s="353">
        <f t="shared" si="9"/>
        <v>0</v>
      </c>
      <c r="L121" s="144">
        <f t="shared" si="11"/>
        <v>0</v>
      </c>
      <c r="M121" s="563">
        <f t="shared" si="10"/>
        <v>0</v>
      </c>
      <c r="N121" s="10"/>
      <c r="O121" s="49">
        <f t="shared" si="12"/>
        <v>0</v>
      </c>
      <c r="P121" s="49">
        <f t="shared" si="13"/>
        <v>0</v>
      </c>
      <c r="Q121" s="49">
        <f t="shared" si="14"/>
        <v>0</v>
      </c>
    </row>
    <row r="122" spans="1:17" x14ac:dyDescent="0.2">
      <c r="A122" s="94">
        <f t="shared" si="0"/>
        <v>108</v>
      </c>
      <c r="B122" s="437">
        <f t="shared" si="8"/>
        <v>0</v>
      </c>
      <c r="C122" s="203"/>
      <c r="D122" s="807"/>
      <c r="E122" s="181"/>
      <c r="F122" s="181"/>
      <c r="G122" s="4"/>
      <c r="H122" s="60"/>
      <c r="I122" s="83"/>
      <c r="J122" s="17"/>
      <c r="K122" s="353">
        <f t="shared" si="9"/>
        <v>0</v>
      </c>
      <c r="L122" s="144">
        <f t="shared" si="11"/>
        <v>0</v>
      </c>
      <c r="M122" s="563">
        <f t="shared" si="10"/>
        <v>0</v>
      </c>
      <c r="N122" s="10"/>
      <c r="O122" s="49">
        <f t="shared" si="12"/>
        <v>0</v>
      </c>
      <c r="P122" s="49">
        <f t="shared" si="13"/>
        <v>0</v>
      </c>
      <c r="Q122" s="49">
        <f t="shared" si="14"/>
        <v>0</v>
      </c>
    </row>
    <row r="123" spans="1:17" x14ac:dyDescent="0.2">
      <c r="A123" s="94">
        <f t="shared" si="0"/>
        <v>109</v>
      </c>
      <c r="B123" s="437">
        <f t="shared" si="8"/>
        <v>0</v>
      </c>
      <c r="C123" s="203"/>
      <c r="D123" s="807"/>
      <c r="E123" s="181"/>
      <c r="F123" s="181"/>
      <c r="G123" s="4"/>
      <c r="H123" s="60"/>
      <c r="I123" s="83"/>
      <c r="J123" s="17"/>
      <c r="K123" s="353">
        <f t="shared" si="9"/>
        <v>0</v>
      </c>
      <c r="L123" s="144">
        <f t="shared" si="11"/>
        <v>0</v>
      </c>
      <c r="M123" s="563">
        <f t="shared" si="10"/>
        <v>0</v>
      </c>
      <c r="N123" s="10"/>
      <c r="O123" s="49">
        <f t="shared" si="12"/>
        <v>0</v>
      </c>
      <c r="P123" s="49">
        <f t="shared" si="13"/>
        <v>0</v>
      </c>
      <c r="Q123" s="49">
        <f t="shared" si="14"/>
        <v>0</v>
      </c>
    </row>
    <row r="124" spans="1:17" x14ac:dyDescent="0.2">
      <c r="A124" s="94">
        <f t="shared" si="0"/>
        <v>110</v>
      </c>
      <c r="B124" s="437">
        <f t="shared" si="8"/>
        <v>0</v>
      </c>
      <c r="C124" s="203"/>
      <c r="D124" s="807"/>
      <c r="E124" s="181"/>
      <c r="F124" s="181"/>
      <c r="G124" s="4"/>
      <c r="H124" s="60"/>
      <c r="I124" s="83"/>
      <c r="J124" s="17"/>
      <c r="K124" s="353">
        <f t="shared" si="9"/>
        <v>0</v>
      </c>
      <c r="L124" s="144">
        <f t="shared" si="11"/>
        <v>0</v>
      </c>
      <c r="M124" s="563">
        <f t="shared" si="10"/>
        <v>0</v>
      </c>
      <c r="N124" s="10"/>
      <c r="O124" s="49">
        <f t="shared" si="12"/>
        <v>0</v>
      </c>
      <c r="P124" s="49">
        <f t="shared" si="13"/>
        <v>0</v>
      </c>
      <c r="Q124" s="49">
        <f t="shared" si="14"/>
        <v>0</v>
      </c>
    </row>
    <row r="125" spans="1:17" x14ac:dyDescent="0.2">
      <c r="A125" s="94">
        <f t="shared" si="0"/>
        <v>111</v>
      </c>
      <c r="B125" s="437">
        <f t="shared" si="8"/>
        <v>0</v>
      </c>
      <c r="C125" s="203"/>
      <c r="D125" s="807"/>
      <c r="E125" s="181"/>
      <c r="F125" s="181"/>
      <c r="G125" s="4"/>
      <c r="H125" s="60"/>
      <c r="I125" s="83"/>
      <c r="J125" s="17"/>
      <c r="K125" s="353">
        <f t="shared" si="9"/>
        <v>0</v>
      </c>
      <c r="L125" s="144">
        <f t="shared" si="11"/>
        <v>0</v>
      </c>
      <c r="M125" s="563">
        <f t="shared" si="10"/>
        <v>0</v>
      </c>
      <c r="N125" s="10"/>
      <c r="O125" s="49">
        <f t="shared" si="12"/>
        <v>0</v>
      </c>
      <c r="P125" s="49">
        <f t="shared" si="13"/>
        <v>0</v>
      </c>
      <c r="Q125" s="49">
        <f t="shared" si="14"/>
        <v>0</v>
      </c>
    </row>
    <row r="126" spans="1:17" x14ac:dyDescent="0.2">
      <c r="A126" s="94">
        <f t="shared" si="0"/>
        <v>112</v>
      </c>
      <c r="B126" s="437">
        <f t="shared" si="8"/>
        <v>0</v>
      </c>
      <c r="C126" s="203"/>
      <c r="D126" s="807"/>
      <c r="E126" s="181"/>
      <c r="F126" s="181"/>
      <c r="G126" s="4"/>
      <c r="H126" s="60"/>
      <c r="I126" s="83"/>
      <c r="J126" s="17"/>
      <c r="K126" s="353">
        <f t="shared" si="9"/>
        <v>0</v>
      </c>
      <c r="L126" s="144">
        <f t="shared" si="11"/>
        <v>0</v>
      </c>
      <c r="M126" s="563">
        <f t="shared" si="10"/>
        <v>0</v>
      </c>
      <c r="N126" s="10"/>
      <c r="O126" s="49">
        <f t="shared" si="12"/>
        <v>0</v>
      </c>
      <c r="P126" s="49">
        <f t="shared" si="13"/>
        <v>0</v>
      </c>
      <c r="Q126" s="49">
        <f t="shared" si="14"/>
        <v>0</v>
      </c>
    </row>
    <row r="127" spans="1:17" x14ac:dyDescent="0.2">
      <c r="A127" s="94">
        <f t="shared" si="0"/>
        <v>113</v>
      </c>
      <c r="B127" s="437">
        <f t="shared" si="8"/>
        <v>0</v>
      </c>
      <c r="C127" s="203"/>
      <c r="D127" s="807"/>
      <c r="E127" s="181"/>
      <c r="F127" s="181"/>
      <c r="G127" s="4"/>
      <c r="H127" s="60"/>
      <c r="I127" s="83"/>
      <c r="J127" s="17"/>
      <c r="K127" s="353">
        <f t="shared" si="9"/>
        <v>0</v>
      </c>
      <c r="L127" s="144">
        <f t="shared" si="11"/>
        <v>0</v>
      </c>
      <c r="M127" s="563">
        <f t="shared" si="10"/>
        <v>0</v>
      </c>
      <c r="N127" s="10"/>
      <c r="O127" s="49">
        <f t="shared" si="12"/>
        <v>0</v>
      </c>
      <c r="P127" s="49">
        <f t="shared" si="13"/>
        <v>0</v>
      </c>
      <c r="Q127" s="49">
        <f t="shared" si="14"/>
        <v>0</v>
      </c>
    </row>
    <row r="128" spans="1:17" x14ac:dyDescent="0.2">
      <c r="A128" s="94">
        <f t="shared" si="0"/>
        <v>114</v>
      </c>
      <c r="B128" s="437">
        <f t="shared" si="8"/>
        <v>0</v>
      </c>
      <c r="C128" s="203"/>
      <c r="D128" s="807"/>
      <c r="E128" s="181"/>
      <c r="F128" s="181"/>
      <c r="G128" s="4"/>
      <c r="H128" s="60"/>
      <c r="I128" s="83"/>
      <c r="J128" s="17"/>
      <c r="K128" s="353">
        <f t="shared" si="9"/>
        <v>0</v>
      </c>
      <c r="L128" s="144">
        <f t="shared" si="11"/>
        <v>0</v>
      </c>
      <c r="M128" s="563">
        <f t="shared" si="10"/>
        <v>0</v>
      </c>
      <c r="N128" s="10"/>
      <c r="O128" s="49">
        <f t="shared" si="12"/>
        <v>0</v>
      </c>
      <c r="P128" s="49">
        <f t="shared" si="13"/>
        <v>0</v>
      </c>
      <c r="Q128" s="49">
        <f t="shared" si="14"/>
        <v>0</v>
      </c>
    </row>
    <row r="129" spans="1:17" x14ac:dyDescent="0.2">
      <c r="A129" s="94">
        <f t="shared" si="0"/>
        <v>115</v>
      </c>
      <c r="B129" s="437">
        <f t="shared" si="8"/>
        <v>0</v>
      </c>
      <c r="C129" s="203"/>
      <c r="D129" s="807"/>
      <c r="E129" s="181"/>
      <c r="F129" s="181"/>
      <c r="G129" s="4"/>
      <c r="H129" s="60"/>
      <c r="I129" s="83"/>
      <c r="J129" s="17"/>
      <c r="K129" s="353">
        <f t="shared" si="9"/>
        <v>0</v>
      </c>
      <c r="L129" s="144">
        <f t="shared" si="11"/>
        <v>0</v>
      </c>
      <c r="M129" s="563">
        <f t="shared" si="10"/>
        <v>0</v>
      </c>
      <c r="N129" s="10"/>
      <c r="O129" s="49">
        <f t="shared" si="12"/>
        <v>0</v>
      </c>
      <c r="P129" s="49">
        <f t="shared" si="13"/>
        <v>0</v>
      </c>
      <c r="Q129" s="49">
        <f t="shared" si="14"/>
        <v>0</v>
      </c>
    </row>
    <row r="130" spans="1:17" x14ac:dyDescent="0.2">
      <c r="A130" s="94">
        <f t="shared" si="0"/>
        <v>116</v>
      </c>
      <c r="B130" s="437">
        <f t="shared" si="8"/>
        <v>0</v>
      </c>
      <c r="C130" s="203"/>
      <c r="D130" s="807"/>
      <c r="E130" s="181"/>
      <c r="F130" s="181"/>
      <c r="G130" s="4"/>
      <c r="H130" s="60"/>
      <c r="I130" s="83"/>
      <c r="J130" s="17"/>
      <c r="K130" s="353">
        <f t="shared" si="9"/>
        <v>0</v>
      </c>
      <c r="L130" s="144">
        <f t="shared" si="11"/>
        <v>0</v>
      </c>
      <c r="M130" s="563">
        <f t="shared" si="10"/>
        <v>0</v>
      </c>
      <c r="N130" s="10"/>
      <c r="O130" s="49">
        <f t="shared" si="12"/>
        <v>0</v>
      </c>
      <c r="P130" s="49">
        <f t="shared" si="13"/>
        <v>0</v>
      </c>
      <c r="Q130" s="49">
        <f t="shared" si="14"/>
        <v>0</v>
      </c>
    </row>
    <row r="131" spans="1:17" x14ac:dyDescent="0.2">
      <c r="A131" s="94">
        <f t="shared" si="0"/>
        <v>117</v>
      </c>
      <c r="B131" s="437">
        <f t="shared" si="8"/>
        <v>0</v>
      </c>
      <c r="C131" s="203"/>
      <c r="D131" s="807"/>
      <c r="E131" s="181"/>
      <c r="F131" s="181"/>
      <c r="G131" s="4"/>
      <c r="H131" s="60"/>
      <c r="I131" s="83"/>
      <c r="J131" s="17"/>
      <c r="K131" s="353">
        <f t="shared" si="9"/>
        <v>0</v>
      </c>
      <c r="L131" s="144">
        <f t="shared" si="11"/>
        <v>0</v>
      </c>
      <c r="M131" s="563">
        <f t="shared" si="10"/>
        <v>0</v>
      </c>
      <c r="N131" s="10"/>
      <c r="O131" s="49">
        <f t="shared" si="12"/>
        <v>0</v>
      </c>
      <c r="P131" s="49">
        <f t="shared" si="13"/>
        <v>0</v>
      </c>
      <c r="Q131" s="49">
        <f t="shared" si="14"/>
        <v>0</v>
      </c>
    </row>
    <row r="132" spans="1:17" x14ac:dyDescent="0.2">
      <c r="A132" s="94">
        <f t="shared" si="0"/>
        <v>118</v>
      </c>
      <c r="B132" s="437">
        <f t="shared" si="8"/>
        <v>0</v>
      </c>
      <c r="C132" s="203"/>
      <c r="D132" s="807"/>
      <c r="E132" s="181"/>
      <c r="F132" s="181"/>
      <c r="G132" s="4"/>
      <c r="H132" s="60"/>
      <c r="I132" s="83"/>
      <c r="J132" s="17"/>
      <c r="K132" s="353">
        <f t="shared" si="9"/>
        <v>0</v>
      </c>
      <c r="L132" s="144">
        <f t="shared" si="11"/>
        <v>0</v>
      </c>
      <c r="M132" s="563">
        <f t="shared" si="10"/>
        <v>0</v>
      </c>
      <c r="N132" s="10"/>
      <c r="O132" s="49">
        <f t="shared" si="12"/>
        <v>0</v>
      </c>
      <c r="P132" s="49">
        <f t="shared" si="13"/>
        <v>0</v>
      </c>
      <c r="Q132" s="49">
        <f t="shared" si="14"/>
        <v>0</v>
      </c>
    </row>
    <row r="133" spans="1:17" x14ac:dyDescent="0.2">
      <c r="A133" s="94">
        <f t="shared" si="0"/>
        <v>119</v>
      </c>
      <c r="B133" s="437">
        <f t="shared" si="8"/>
        <v>0</v>
      </c>
      <c r="C133" s="203"/>
      <c r="D133" s="807"/>
      <c r="E133" s="181"/>
      <c r="F133" s="181"/>
      <c r="G133" s="4"/>
      <c r="H133" s="60"/>
      <c r="I133" s="83"/>
      <c r="J133" s="17"/>
      <c r="K133" s="353">
        <f t="shared" si="9"/>
        <v>0</v>
      </c>
      <c r="L133" s="144">
        <f t="shared" si="11"/>
        <v>0</v>
      </c>
      <c r="M133" s="563">
        <f t="shared" si="10"/>
        <v>0</v>
      </c>
      <c r="N133" s="10"/>
      <c r="O133" s="49">
        <f t="shared" si="12"/>
        <v>0</v>
      </c>
      <c r="P133" s="49">
        <f t="shared" si="13"/>
        <v>0</v>
      </c>
      <c r="Q133" s="49">
        <f t="shared" si="14"/>
        <v>0</v>
      </c>
    </row>
    <row r="134" spans="1:17" x14ac:dyDescent="0.2">
      <c r="A134" s="94">
        <f t="shared" si="0"/>
        <v>120</v>
      </c>
      <c r="B134" s="437">
        <f t="shared" si="8"/>
        <v>0</v>
      </c>
      <c r="C134" s="203"/>
      <c r="D134" s="807"/>
      <c r="E134" s="181"/>
      <c r="F134" s="181"/>
      <c r="G134" s="4"/>
      <c r="H134" s="60"/>
      <c r="I134" s="83"/>
      <c r="J134" s="17"/>
      <c r="K134" s="353">
        <f t="shared" si="9"/>
        <v>0</v>
      </c>
      <c r="L134" s="144">
        <f t="shared" si="11"/>
        <v>0</v>
      </c>
      <c r="M134" s="563">
        <f t="shared" si="10"/>
        <v>0</v>
      </c>
      <c r="N134" s="10"/>
      <c r="O134" s="49">
        <f t="shared" si="12"/>
        <v>0</v>
      </c>
      <c r="P134" s="49">
        <f t="shared" si="13"/>
        <v>0</v>
      </c>
      <c r="Q134" s="49">
        <f t="shared" si="14"/>
        <v>0</v>
      </c>
    </row>
    <row r="135" spans="1:17" x14ac:dyDescent="0.2">
      <c r="A135" s="94">
        <f t="shared" si="0"/>
        <v>121</v>
      </c>
      <c r="B135" s="437">
        <f t="shared" si="8"/>
        <v>0</v>
      </c>
      <c r="C135" s="203"/>
      <c r="D135" s="807"/>
      <c r="E135" s="181"/>
      <c r="F135" s="181"/>
      <c r="G135" s="4"/>
      <c r="H135" s="60"/>
      <c r="I135" s="83"/>
      <c r="J135" s="17"/>
      <c r="K135" s="353">
        <f t="shared" si="9"/>
        <v>0</v>
      </c>
      <c r="L135" s="144">
        <f t="shared" si="11"/>
        <v>0</v>
      </c>
      <c r="M135" s="563">
        <f t="shared" si="10"/>
        <v>0</v>
      </c>
      <c r="N135" s="10"/>
      <c r="O135" s="49">
        <f t="shared" si="12"/>
        <v>0</v>
      </c>
      <c r="P135" s="49">
        <f t="shared" si="13"/>
        <v>0</v>
      </c>
      <c r="Q135" s="49">
        <f t="shared" si="14"/>
        <v>0</v>
      </c>
    </row>
    <row r="136" spans="1:17" x14ac:dyDescent="0.2">
      <c r="A136" s="94">
        <f t="shared" si="0"/>
        <v>122</v>
      </c>
      <c r="B136" s="437">
        <f t="shared" si="8"/>
        <v>0</v>
      </c>
      <c r="C136" s="203"/>
      <c r="D136" s="807"/>
      <c r="E136" s="181"/>
      <c r="F136" s="181"/>
      <c r="G136" s="4"/>
      <c r="H136" s="60"/>
      <c r="I136" s="83"/>
      <c r="J136" s="17"/>
      <c r="K136" s="353">
        <f t="shared" si="9"/>
        <v>0</v>
      </c>
      <c r="L136" s="144">
        <f t="shared" si="11"/>
        <v>0</v>
      </c>
      <c r="M136" s="563">
        <f t="shared" si="10"/>
        <v>0</v>
      </c>
      <c r="N136" s="10"/>
      <c r="O136" s="49">
        <f t="shared" si="12"/>
        <v>0</v>
      </c>
      <c r="P136" s="49">
        <f t="shared" si="13"/>
        <v>0</v>
      </c>
      <c r="Q136" s="49">
        <f t="shared" si="14"/>
        <v>0</v>
      </c>
    </row>
    <row r="137" spans="1:17" x14ac:dyDescent="0.2">
      <c r="A137" s="94">
        <f t="shared" si="0"/>
        <v>123</v>
      </c>
      <c r="B137" s="437">
        <f t="shared" si="8"/>
        <v>0</v>
      </c>
      <c r="C137" s="203"/>
      <c r="D137" s="807"/>
      <c r="E137" s="181"/>
      <c r="F137" s="181"/>
      <c r="G137" s="4"/>
      <c r="H137" s="60"/>
      <c r="I137" s="83"/>
      <c r="J137" s="17"/>
      <c r="K137" s="353">
        <f t="shared" si="9"/>
        <v>0</v>
      </c>
      <c r="L137" s="144">
        <f t="shared" si="11"/>
        <v>0</v>
      </c>
      <c r="M137" s="563">
        <f t="shared" si="10"/>
        <v>0</v>
      </c>
      <c r="N137" s="10"/>
      <c r="O137" s="49">
        <f t="shared" si="12"/>
        <v>0</v>
      </c>
      <c r="P137" s="49">
        <f t="shared" si="13"/>
        <v>0</v>
      </c>
      <c r="Q137" s="49">
        <f t="shared" si="14"/>
        <v>0</v>
      </c>
    </row>
    <row r="138" spans="1:17" x14ac:dyDescent="0.2">
      <c r="A138" s="94">
        <f t="shared" si="0"/>
        <v>124</v>
      </c>
      <c r="B138" s="437">
        <f t="shared" si="8"/>
        <v>0</v>
      </c>
      <c r="C138" s="203"/>
      <c r="D138" s="807"/>
      <c r="E138" s="181"/>
      <c r="F138" s="181"/>
      <c r="G138" s="4"/>
      <c r="H138" s="60"/>
      <c r="I138" s="83"/>
      <c r="J138" s="17"/>
      <c r="K138" s="353">
        <f t="shared" si="9"/>
        <v>0</v>
      </c>
      <c r="L138" s="144">
        <f t="shared" si="11"/>
        <v>0</v>
      </c>
      <c r="M138" s="563">
        <f t="shared" si="10"/>
        <v>0</v>
      </c>
      <c r="N138" s="10"/>
      <c r="O138" s="49">
        <f t="shared" si="12"/>
        <v>0</v>
      </c>
      <c r="P138" s="49">
        <f t="shared" si="13"/>
        <v>0</v>
      </c>
      <c r="Q138" s="49">
        <f t="shared" si="14"/>
        <v>0</v>
      </c>
    </row>
    <row r="139" spans="1:17" x14ac:dyDescent="0.2">
      <c r="A139" s="94">
        <f t="shared" si="0"/>
        <v>125</v>
      </c>
      <c r="B139" s="437">
        <f t="shared" si="8"/>
        <v>0</v>
      </c>
      <c r="C139" s="203"/>
      <c r="D139" s="807"/>
      <c r="E139" s="181"/>
      <c r="F139" s="181"/>
      <c r="G139" s="4"/>
      <c r="H139" s="60"/>
      <c r="I139" s="83"/>
      <c r="J139" s="17"/>
      <c r="K139" s="353">
        <f t="shared" si="9"/>
        <v>0</v>
      </c>
      <c r="L139" s="144">
        <f t="shared" si="11"/>
        <v>0</v>
      </c>
      <c r="M139" s="563">
        <f t="shared" si="10"/>
        <v>0</v>
      </c>
      <c r="N139" s="10"/>
      <c r="O139" s="49">
        <f t="shared" si="12"/>
        <v>0</v>
      </c>
      <c r="P139" s="49">
        <f t="shared" si="13"/>
        <v>0</v>
      </c>
      <c r="Q139" s="49">
        <f t="shared" si="14"/>
        <v>0</v>
      </c>
    </row>
    <row r="140" spans="1:17" x14ac:dyDescent="0.2">
      <c r="A140" s="94">
        <f t="shared" si="0"/>
        <v>126</v>
      </c>
      <c r="B140" s="437">
        <f t="shared" si="8"/>
        <v>0</v>
      </c>
      <c r="C140" s="203"/>
      <c r="D140" s="807"/>
      <c r="E140" s="181"/>
      <c r="F140" s="181"/>
      <c r="G140" s="4"/>
      <c r="H140" s="60"/>
      <c r="I140" s="83"/>
      <c r="J140" s="17"/>
      <c r="K140" s="353">
        <f t="shared" si="9"/>
        <v>0</v>
      </c>
      <c r="L140" s="144">
        <f t="shared" si="11"/>
        <v>0</v>
      </c>
      <c r="M140" s="563">
        <f t="shared" si="10"/>
        <v>0</v>
      </c>
      <c r="N140" s="10"/>
      <c r="O140" s="49">
        <f t="shared" si="12"/>
        <v>0</v>
      </c>
      <c r="P140" s="49">
        <f t="shared" si="13"/>
        <v>0</v>
      </c>
      <c r="Q140" s="49">
        <f t="shared" si="14"/>
        <v>0</v>
      </c>
    </row>
    <row r="141" spans="1:17" x14ac:dyDescent="0.2">
      <c r="A141" s="94">
        <f t="shared" si="0"/>
        <v>127</v>
      </c>
      <c r="B141" s="437">
        <f t="shared" si="8"/>
        <v>0</v>
      </c>
      <c r="C141" s="203"/>
      <c r="D141" s="807"/>
      <c r="E141" s="181"/>
      <c r="F141" s="181"/>
      <c r="G141" s="4"/>
      <c r="H141" s="60"/>
      <c r="I141" s="83"/>
      <c r="J141" s="17"/>
      <c r="K141" s="353">
        <f t="shared" si="9"/>
        <v>0</v>
      </c>
      <c r="L141" s="144">
        <f t="shared" si="11"/>
        <v>0</v>
      </c>
      <c r="M141" s="563">
        <f t="shared" si="10"/>
        <v>0</v>
      </c>
      <c r="N141" s="10"/>
      <c r="O141" s="49">
        <f t="shared" si="12"/>
        <v>0</v>
      </c>
      <c r="P141" s="49">
        <f t="shared" si="13"/>
        <v>0</v>
      </c>
      <c r="Q141" s="49">
        <f t="shared" si="14"/>
        <v>0</v>
      </c>
    </row>
    <row r="142" spans="1:17" x14ac:dyDescent="0.2">
      <c r="A142" s="94">
        <f t="shared" si="0"/>
        <v>128</v>
      </c>
      <c r="B142" s="437">
        <f t="shared" si="8"/>
        <v>0</v>
      </c>
      <c r="C142" s="203"/>
      <c r="D142" s="807"/>
      <c r="E142" s="181"/>
      <c r="F142" s="181"/>
      <c r="G142" s="4"/>
      <c r="H142" s="60"/>
      <c r="I142" s="83"/>
      <c r="J142" s="17"/>
      <c r="K142" s="353">
        <f t="shared" si="9"/>
        <v>0</v>
      </c>
      <c r="L142" s="144">
        <f t="shared" si="11"/>
        <v>0</v>
      </c>
      <c r="M142" s="563">
        <f t="shared" si="10"/>
        <v>0</v>
      </c>
      <c r="N142" s="10"/>
      <c r="O142" s="49">
        <f t="shared" si="12"/>
        <v>0</v>
      </c>
      <c r="P142" s="49">
        <f t="shared" si="13"/>
        <v>0</v>
      </c>
      <c r="Q142" s="49">
        <f t="shared" si="14"/>
        <v>0</v>
      </c>
    </row>
    <row r="143" spans="1:17" x14ac:dyDescent="0.2">
      <c r="A143" s="94">
        <f t="shared" si="0"/>
        <v>129</v>
      </c>
      <c r="B143" s="437">
        <f t="shared" ref="B143:B206" si="15">IF(ISBLANK(F143),0,VLOOKUP(TRIM(F143),AllVarieties,4,FALSE))</f>
        <v>0</v>
      </c>
      <c r="C143" s="203"/>
      <c r="D143" s="807"/>
      <c r="E143" s="181"/>
      <c r="F143" s="181"/>
      <c r="G143" s="4"/>
      <c r="H143" s="60"/>
      <c r="I143" s="83"/>
      <c r="J143" s="17"/>
      <c r="K143" s="353">
        <f t="shared" ref="K143:K206" si="16">IF(VALUE(G143)&lt;1,0,IF(VALUE(G143)&gt;17,0,VLOOKUP(VALUE(B143),T10Value,VALUE(G143)+1,FALSE)))</f>
        <v>0</v>
      </c>
      <c r="L143" s="144">
        <f t="shared" si="11"/>
        <v>0</v>
      </c>
      <c r="M143" s="563">
        <f t="shared" ref="M143:M206" si="17">+L143*PDArate</f>
        <v>0</v>
      </c>
      <c r="N143" s="10"/>
      <c r="O143" s="49">
        <f t="shared" si="12"/>
        <v>0</v>
      </c>
      <c r="P143" s="49">
        <f t="shared" si="13"/>
        <v>0</v>
      </c>
      <c r="Q143" s="49">
        <f t="shared" si="14"/>
        <v>0</v>
      </c>
    </row>
    <row r="144" spans="1:17" x14ac:dyDescent="0.2">
      <c r="A144" s="94">
        <f t="shared" si="0"/>
        <v>130</v>
      </c>
      <c r="B144" s="437">
        <f t="shared" si="15"/>
        <v>0</v>
      </c>
      <c r="C144" s="203"/>
      <c r="D144" s="807"/>
      <c r="E144" s="181"/>
      <c r="F144" s="181"/>
      <c r="G144" s="4"/>
      <c r="H144" s="60"/>
      <c r="I144" s="83"/>
      <c r="J144" s="17"/>
      <c r="K144" s="353">
        <f t="shared" si="16"/>
        <v>0</v>
      </c>
      <c r="L144" s="144">
        <f t="shared" ref="L144:L207" si="18">ROUND(+H144,1)*K144</f>
        <v>0</v>
      </c>
      <c r="M144" s="563">
        <f t="shared" si="17"/>
        <v>0</v>
      </c>
      <c r="N144" s="10"/>
      <c r="O144" s="49">
        <f t="shared" ref="O144:O207" si="19">IF(+H144 &gt;0, IF(L144&lt;=0,1,0),0)</f>
        <v>0</v>
      </c>
      <c r="P144" s="49">
        <f t="shared" ref="P144:P207" si="20">IF(ISNA(+B144),1,0)</f>
        <v>0</v>
      </c>
      <c r="Q144" s="49">
        <f t="shared" ref="Q144:Q207" si="21">IF(ISERR(+B144),1,0)</f>
        <v>0</v>
      </c>
    </row>
    <row r="145" spans="1:17" x14ac:dyDescent="0.2">
      <c r="A145" s="94">
        <f t="shared" si="0"/>
        <v>131</v>
      </c>
      <c r="B145" s="437">
        <f t="shared" si="15"/>
        <v>0</v>
      </c>
      <c r="C145" s="203"/>
      <c r="D145" s="807"/>
      <c r="E145" s="181"/>
      <c r="F145" s="181"/>
      <c r="G145" s="4"/>
      <c r="H145" s="60"/>
      <c r="I145" s="83"/>
      <c r="J145" s="17"/>
      <c r="K145" s="353">
        <f t="shared" si="16"/>
        <v>0</v>
      </c>
      <c r="L145" s="144">
        <f t="shared" si="18"/>
        <v>0</v>
      </c>
      <c r="M145" s="563">
        <f t="shared" si="17"/>
        <v>0</v>
      </c>
      <c r="N145" s="10"/>
      <c r="O145" s="49">
        <f t="shared" si="19"/>
        <v>0</v>
      </c>
      <c r="P145" s="49">
        <f t="shared" si="20"/>
        <v>0</v>
      </c>
      <c r="Q145" s="49">
        <f t="shared" si="21"/>
        <v>0</v>
      </c>
    </row>
    <row r="146" spans="1:17" x14ac:dyDescent="0.2">
      <c r="A146" s="94">
        <f t="shared" si="0"/>
        <v>132</v>
      </c>
      <c r="B146" s="437">
        <f t="shared" si="15"/>
        <v>0</v>
      </c>
      <c r="C146" s="203"/>
      <c r="D146" s="807"/>
      <c r="E146" s="181"/>
      <c r="F146" s="181"/>
      <c r="G146" s="4"/>
      <c r="H146" s="60"/>
      <c r="I146" s="83"/>
      <c r="J146" s="17"/>
      <c r="K146" s="353">
        <f t="shared" si="16"/>
        <v>0</v>
      </c>
      <c r="L146" s="144">
        <f t="shared" si="18"/>
        <v>0</v>
      </c>
      <c r="M146" s="563">
        <f t="shared" si="17"/>
        <v>0</v>
      </c>
      <c r="N146" s="10"/>
      <c r="O146" s="49">
        <f t="shared" si="19"/>
        <v>0</v>
      </c>
      <c r="P146" s="49">
        <f t="shared" si="20"/>
        <v>0</v>
      </c>
      <c r="Q146" s="49">
        <f t="shared" si="21"/>
        <v>0</v>
      </c>
    </row>
    <row r="147" spans="1:17" x14ac:dyDescent="0.2">
      <c r="A147" s="94">
        <f t="shared" si="0"/>
        <v>133</v>
      </c>
      <c r="B147" s="437">
        <f t="shared" si="15"/>
        <v>0</v>
      </c>
      <c r="C147" s="203"/>
      <c r="D147" s="807"/>
      <c r="E147" s="181"/>
      <c r="F147" s="181"/>
      <c r="G147" s="4"/>
      <c r="H147" s="60"/>
      <c r="I147" s="83"/>
      <c r="J147" s="17"/>
      <c r="K147" s="353">
        <f t="shared" si="16"/>
        <v>0</v>
      </c>
      <c r="L147" s="144">
        <f t="shared" si="18"/>
        <v>0</v>
      </c>
      <c r="M147" s="563">
        <f t="shared" si="17"/>
        <v>0</v>
      </c>
      <c r="N147" s="10"/>
      <c r="O147" s="49">
        <f t="shared" si="19"/>
        <v>0</v>
      </c>
      <c r="P147" s="49">
        <f t="shared" si="20"/>
        <v>0</v>
      </c>
      <c r="Q147" s="49">
        <f t="shared" si="21"/>
        <v>0</v>
      </c>
    </row>
    <row r="148" spans="1:17" x14ac:dyDescent="0.2">
      <c r="A148" s="94">
        <f t="shared" si="0"/>
        <v>134</v>
      </c>
      <c r="B148" s="437">
        <f t="shared" si="15"/>
        <v>0</v>
      </c>
      <c r="C148" s="203"/>
      <c r="D148" s="807"/>
      <c r="E148" s="181"/>
      <c r="F148" s="181"/>
      <c r="G148" s="4"/>
      <c r="H148" s="60"/>
      <c r="I148" s="83"/>
      <c r="J148" s="17"/>
      <c r="K148" s="353">
        <f t="shared" si="16"/>
        <v>0</v>
      </c>
      <c r="L148" s="144">
        <f t="shared" si="18"/>
        <v>0</v>
      </c>
      <c r="M148" s="563">
        <f t="shared" si="17"/>
        <v>0</v>
      </c>
      <c r="N148" s="10"/>
      <c r="O148" s="49">
        <f t="shared" si="19"/>
        <v>0</v>
      </c>
      <c r="P148" s="49">
        <f t="shared" si="20"/>
        <v>0</v>
      </c>
      <c r="Q148" s="49">
        <f t="shared" si="21"/>
        <v>0</v>
      </c>
    </row>
    <row r="149" spans="1:17" x14ac:dyDescent="0.2">
      <c r="A149" s="94">
        <f t="shared" si="0"/>
        <v>135</v>
      </c>
      <c r="B149" s="437">
        <f t="shared" si="15"/>
        <v>0</v>
      </c>
      <c r="C149" s="203"/>
      <c r="D149" s="807"/>
      <c r="E149" s="181"/>
      <c r="F149" s="181"/>
      <c r="G149" s="4"/>
      <c r="H149" s="60"/>
      <c r="I149" s="83"/>
      <c r="J149" s="17"/>
      <c r="K149" s="353">
        <f t="shared" si="16"/>
        <v>0</v>
      </c>
      <c r="L149" s="144">
        <f t="shared" si="18"/>
        <v>0</v>
      </c>
      <c r="M149" s="563">
        <f t="shared" si="17"/>
        <v>0</v>
      </c>
      <c r="N149" s="10"/>
      <c r="O149" s="49">
        <f t="shared" si="19"/>
        <v>0</v>
      </c>
      <c r="P149" s="49">
        <f t="shared" si="20"/>
        <v>0</v>
      </c>
      <c r="Q149" s="49">
        <f t="shared" si="21"/>
        <v>0</v>
      </c>
    </row>
    <row r="150" spans="1:17" x14ac:dyDescent="0.2">
      <c r="A150" s="94">
        <f t="shared" si="0"/>
        <v>136</v>
      </c>
      <c r="B150" s="437">
        <f t="shared" si="15"/>
        <v>0</v>
      </c>
      <c r="C150" s="203"/>
      <c r="D150" s="807"/>
      <c r="E150" s="181"/>
      <c r="F150" s="181"/>
      <c r="G150" s="4"/>
      <c r="H150" s="60"/>
      <c r="I150" s="83"/>
      <c r="J150" s="17"/>
      <c r="K150" s="353">
        <f t="shared" si="16"/>
        <v>0</v>
      </c>
      <c r="L150" s="144">
        <f t="shared" si="18"/>
        <v>0</v>
      </c>
      <c r="M150" s="563">
        <f t="shared" si="17"/>
        <v>0</v>
      </c>
      <c r="N150" s="10"/>
      <c r="O150" s="49">
        <f t="shared" si="19"/>
        <v>0</v>
      </c>
      <c r="P150" s="49">
        <f t="shared" si="20"/>
        <v>0</v>
      </c>
      <c r="Q150" s="49">
        <f t="shared" si="21"/>
        <v>0</v>
      </c>
    </row>
    <row r="151" spans="1:17" x14ac:dyDescent="0.2">
      <c r="A151" s="94">
        <f t="shared" si="0"/>
        <v>137</v>
      </c>
      <c r="B151" s="437">
        <f t="shared" si="15"/>
        <v>0</v>
      </c>
      <c r="C151" s="203"/>
      <c r="D151" s="807"/>
      <c r="E151" s="181"/>
      <c r="F151" s="181"/>
      <c r="G151" s="4"/>
      <c r="H151" s="60"/>
      <c r="I151" s="83"/>
      <c r="J151" s="17"/>
      <c r="K151" s="353">
        <f t="shared" si="16"/>
        <v>0</v>
      </c>
      <c r="L151" s="144">
        <f t="shared" si="18"/>
        <v>0</v>
      </c>
      <c r="M151" s="563">
        <f t="shared" si="17"/>
        <v>0</v>
      </c>
      <c r="N151" s="10"/>
      <c r="O151" s="49">
        <f t="shared" si="19"/>
        <v>0</v>
      </c>
      <c r="P151" s="49">
        <f t="shared" si="20"/>
        <v>0</v>
      </c>
      <c r="Q151" s="49">
        <f t="shared" si="21"/>
        <v>0</v>
      </c>
    </row>
    <row r="152" spans="1:17" x14ac:dyDescent="0.2">
      <c r="A152" s="94">
        <f t="shared" si="0"/>
        <v>138</v>
      </c>
      <c r="B152" s="437">
        <f t="shared" si="15"/>
        <v>0</v>
      </c>
      <c r="C152" s="203"/>
      <c r="D152" s="807"/>
      <c r="E152" s="181"/>
      <c r="F152" s="181"/>
      <c r="G152" s="4"/>
      <c r="H152" s="60"/>
      <c r="I152" s="83"/>
      <c r="J152" s="17"/>
      <c r="K152" s="353">
        <f t="shared" si="16"/>
        <v>0</v>
      </c>
      <c r="L152" s="144">
        <f t="shared" si="18"/>
        <v>0</v>
      </c>
      <c r="M152" s="563">
        <f t="shared" si="17"/>
        <v>0</v>
      </c>
      <c r="N152" s="10"/>
      <c r="O152" s="49">
        <f t="shared" si="19"/>
        <v>0</v>
      </c>
      <c r="P152" s="49">
        <f t="shared" si="20"/>
        <v>0</v>
      </c>
      <c r="Q152" s="49">
        <f t="shared" si="21"/>
        <v>0</v>
      </c>
    </row>
    <row r="153" spans="1:17" x14ac:dyDescent="0.2">
      <c r="A153" s="94">
        <f t="shared" si="0"/>
        <v>139</v>
      </c>
      <c r="B153" s="437">
        <f t="shared" si="15"/>
        <v>0</v>
      </c>
      <c r="C153" s="203"/>
      <c r="D153" s="807"/>
      <c r="E153" s="181"/>
      <c r="F153" s="181"/>
      <c r="G153" s="4"/>
      <c r="H153" s="60"/>
      <c r="I153" s="83"/>
      <c r="J153" s="17"/>
      <c r="K153" s="353">
        <f t="shared" si="16"/>
        <v>0</v>
      </c>
      <c r="L153" s="144">
        <f t="shared" si="18"/>
        <v>0</v>
      </c>
      <c r="M153" s="563">
        <f t="shared" si="17"/>
        <v>0</v>
      </c>
      <c r="N153" s="10"/>
      <c r="O153" s="49">
        <f t="shared" si="19"/>
        <v>0</v>
      </c>
      <c r="P153" s="49">
        <f t="shared" si="20"/>
        <v>0</v>
      </c>
      <c r="Q153" s="49">
        <f t="shared" si="21"/>
        <v>0</v>
      </c>
    </row>
    <row r="154" spans="1:17" x14ac:dyDescent="0.2">
      <c r="A154" s="94">
        <f t="shared" si="0"/>
        <v>140</v>
      </c>
      <c r="B154" s="437">
        <f t="shared" si="15"/>
        <v>0</v>
      </c>
      <c r="C154" s="203"/>
      <c r="D154" s="807"/>
      <c r="E154" s="181"/>
      <c r="F154" s="181"/>
      <c r="G154" s="4"/>
      <c r="H154" s="60"/>
      <c r="I154" s="83"/>
      <c r="J154" s="17"/>
      <c r="K154" s="353">
        <f t="shared" si="16"/>
        <v>0</v>
      </c>
      <c r="L154" s="144">
        <f t="shared" si="18"/>
        <v>0</v>
      </c>
      <c r="M154" s="563">
        <f t="shared" si="17"/>
        <v>0</v>
      </c>
      <c r="N154" s="10"/>
      <c r="O154" s="49">
        <f t="shared" si="19"/>
        <v>0</v>
      </c>
      <c r="P154" s="49">
        <f t="shared" si="20"/>
        <v>0</v>
      </c>
      <c r="Q154" s="49">
        <f t="shared" si="21"/>
        <v>0</v>
      </c>
    </row>
    <row r="155" spans="1:17" x14ac:dyDescent="0.2">
      <c r="A155" s="94">
        <f t="shared" si="0"/>
        <v>141</v>
      </c>
      <c r="B155" s="437">
        <f t="shared" si="15"/>
        <v>0</v>
      </c>
      <c r="C155" s="203"/>
      <c r="D155" s="807"/>
      <c r="E155" s="181"/>
      <c r="F155" s="181"/>
      <c r="G155" s="4"/>
      <c r="H155" s="60"/>
      <c r="I155" s="83"/>
      <c r="J155" s="17"/>
      <c r="K155" s="353">
        <f t="shared" si="16"/>
        <v>0</v>
      </c>
      <c r="L155" s="144">
        <f t="shared" si="18"/>
        <v>0</v>
      </c>
      <c r="M155" s="563">
        <f t="shared" si="17"/>
        <v>0</v>
      </c>
      <c r="N155" s="10"/>
      <c r="O155" s="49">
        <f t="shared" si="19"/>
        <v>0</v>
      </c>
      <c r="P155" s="49">
        <f t="shared" si="20"/>
        <v>0</v>
      </c>
      <c r="Q155" s="49">
        <f t="shared" si="21"/>
        <v>0</v>
      </c>
    </row>
    <row r="156" spans="1:17" x14ac:dyDescent="0.2">
      <c r="A156" s="94">
        <f t="shared" si="0"/>
        <v>142</v>
      </c>
      <c r="B156" s="437">
        <f t="shared" si="15"/>
        <v>0</v>
      </c>
      <c r="C156" s="203"/>
      <c r="D156" s="807"/>
      <c r="E156" s="181"/>
      <c r="F156" s="181"/>
      <c r="G156" s="4"/>
      <c r="H156" s="60"/>
      <c r="I156" s="83"/>
      <c r="J156" s="17"/>
      <c r="K156" s="353">
        <f t="shared" si="16"/>
        <v>0</v>
      </c>
      <c r="L156" s="144">
        <f t="shared" si="18"/>
        <v>0</v>
      </c>
      <c r="M156" s="563">
        <f t="shared" si="17"/>
        <v>0</v>
      </c>
      <c r="N156" s="10"/>
      <c r="O156" s="49">
        <f t="shared" si="19"/>
        <v>0</v>
      </c>
      <c r="P156" s="49">
        <f t="shared" si="20"/>
        <v>0</v>
      </c>
      <c r="Q156" s="49">
        <f t="shared" si="21"/>
        <v>0</v>
      </c>
    </row>
    <row r="157" spans="1:17" x14ac:dyDescent="0.2">
      <c r="A157" s="94">
        <f t="shared" si="0"/>
        <v>143</v>
      </c>
      <c r="B157" s="437">
        <f t="shared" si="15"/>
        <v>0</v>
      </c>
      <c r="C157" s="203"/>
      <c r="D157" s="807"/>
      <c r="E157" s="181"/>
      <c r="F157" s="181"/>
      <c r="G157" s="4"/>
      <c r="H157" s="60"/>
      <c r="I157" s="83"/>
      <c r="J157" s="17"/>
      <c r="K157" s="353">
        <f t="shared" si="16"/>
        <v>0</v>
      </c>
      <c r="L157" s="144">
        <f t="shared" si="18"/>
        <v>0</v>
      </c>
      <c r="M157" s="563">
        <f t="shared" si="17"/>
        <v>0</v>
      </c>
      <c r="N157" s="10"/>
      <c r="O157" s="49">
        <f t="shared" si="19"/>
        <v>0</v>
      </c>
      <c r="P157" s="49">
        <f t="shared" si="20"/>
        <v>0</v>
      </c>
      <c r="Q157" s="49">
        <f t="shared" si="21"/>
        <v>0</v>
      </c>
    </row>
    <row r="158" spans="1:17" x14ac:dyDescent="0.2">
      <c r="A158" s="94">
        <f t="shared" si="0"/>
        <v>144</v>
      </c>
      <c r="B158" s="437">
        <f t="shared" si="15"/>
        <v>0</v>
      </c>
      <c r="C158" s="203"/>
      <c r="D158" s="807"/>
      <c r="E158" s="181"/>
      <c r="F158" s="181"/>
      <c r="G158" s="4"/>
      <c r="H158" s="60"/>
      <c r="I158" s="83"/>
      <c r="J158" s="17"/>
      <c r="K158" s="353">
        <f t="shared" si="16"/>
        <v>0</v>
      </c>
      <c r="L158" s="144">
        <f t="shared" si="18"/>
        <v>0</v>
      </c>
      <c r="M158" s="563">
        <f t="shared" si="17"/>
        <v>0</v>
      </c>
      <c r="N158" s="10"/>
      <c r="O158" s="49">
        <f t="shared" si="19"/>
        <v>0</v>
      </c>
      <c r="P158" s="49">
        <f t="shared" si="20"/>
        <v>0</v>
      </c>
      <c r="Q158" s="49">
        <f t="shared" si="21"/>
        <v>0</v>
      </c>
    </row>
    <row r="159" spans="1:17" x14ac:dyDescent="0.2">
      <c r="A159" s="94">
        <f t="shared" si="0"/>
        <v>145</v>
      </c>
      <c r="B159" s="437">
        <f t="shared" si="15"/>
        <v>0</v>
      </c>
      <c r="C159" s="203"/>
      <c r="D159" s="807"/>
      <c r="E159" s="181"/>
      <c r="F159" s="181"/>
      <c r="G159" s="4"/>
      <c r="H159" s="60"/>
      <c r="I159" s="83"/>
      <c r="J159" s="17"/>
      <c r="K159" s="353">
        <f t="shared" si="16"/>
        <v>0</v>
      </c>
      <c r="L159" s="144">
        <f t="shared" si="18"/>
        <v>0</v>
      </c>
      <c r="M159" s="563">
        <f t="shared" si="17"/>
        <v>0</v>
      </c>
      <c r="N159" s="10"/>
      <c r="O159" s="49">
        <f t="shared" si="19"/>
        <v>0</v>
      </c>
      <c r="P159" s="49">
        <f t="shared" si="20"/>
        <v>0</v>
      </c>
      <c r="Q159" s="49">
        <f t="shared" si="21"/>
        <v>0</v>
      </c>
    </row>
    <row r="160" spans="1:17" x14ac:dyDescent="0.2">
      <c r="A160" s="94">
        <f t="shared" si="0"/>
        <v>146</v>
      </c>
      <c r="B160" s="437">
        <f t="shared" si="15"/>
        <v>0</v>
      </c>
      <c r="C160" s="203"/>
      <c r="D160" s="807"/>
      <c r="E160" s="181"/>
      <c r="F160" s="181"/>
      <c r="G160" s="4"/>
      <c r="H160" s="60"/>
      <c r="I160" s="83"/>
      <c r="J160" s="17"/>
      <c r="K160" s="353">
        <f t="shared" si="16"/>
        <v>0</v>
      </c>
      <c r="L160" s="144">
        <f t="shared" si="18"/>
        <v>0</v>
      </c>
      <c r="M160" s="563">
        <f t="shared" si="17"/>
        <v>0</v>
      </c>
      <c r="N160" s="10"/>
      <c r="O160" s="49">
        <f t="shared" si="19"/>
        <v>0</v>
      </c>
      <c r="P160" s="49">
        <f t="shared" si="20"/>
        <v>0</v>
      </c>
      <c r="Q160" s="49">
        <f t="shared" si="21"/>
        <v>0</v>
      </c>
    </row>
    <row r="161" spans="1:17" x14ac:dyDescent="0.2">
      <c r="A161" s="94">
        <f t="shared" si="0"/>
        <v>147</v>
      </c>
      <c r="B161" s="437">
        <f t="shared" si="15"/>
        <v>0</v>
      </c>
      <c r="C161" s="203"/>
      <c r="D161" s="807"/>
      <c r="E161" s="181"/>
      <c r="F161" s="181"/>
      <c r="G161" s="4"/>
      <c r="H161" s="60"/>
      <c r="I161" s="83"/>
      <c r="J161" s="17"/>
      <c r="K161" s="353">
        <f t="shared" si="16"/>
        <v>0</v>
      </c>
      <c r="L161" s="144">
        <f t="shared" si="18"/>
        <v>0</v>
      </c>
      <c r="M161" s="563">
        <f t="shared" si="17"/>
        <v>0</v>
      </c>
      <c r="N161" s="10"/>
      <c r="O161" s="49">
        <f t="shared" si="19"/>
        <v>0</v>
      </c>
      <c r="P161" s="49">
        <f t="shared" si="20"/>
        <v>0</v>
      </c>
      <c r="Q161" s="49">
        <f t="shared" si="21"/>
        <v>0</v>
      </c>
    </row>
    <row r="162" spans="1:17" x14ac:dyDescent="0.2">
      <c r="A162" s="94">
        <f t="shared" si="0"/>
        <v>148</v>
      </c>
      <c r="B162" s="437">
        <f t="shared" si="15"/>
        <v>0</v>
      </c>
      <c r="C162" s="203"/>
      <c r="D162" s="807"/>
      <c r="E162" s="181"/>
      <c r="F162" s="181"/>
      <c r="G162" s="4"/>
      <c r="H162" s="60"/>
      <c r="I162" s="83"/>
      <c r="J162" s="17"/>
      <c r="K162" s="353">
        <f t="shared" si="16"/>
        <v>0</v>
      </c>
      <c r="L162" s="144">
        <f t="shared" si="18"/>
        <v>0</v>
      </c>
      <c r="M162" s="563">
        <f t="shared" si="17"/>
        <v>0</v>
      </c>
      <c r="N162" s="10"/>
      <c r="O162" s="49">
        <f t="shared" si="19"/>
        <v>0</v>
      </c>
      <c r="P162" s="49">
        <f t="shared" si="20"/>
        <v>0</v>
      </c>
      <c r="Q162" s="49">
        <f t="shared" si="21"/>
        <v>0</v>
      </c>
    </row>
    <row r="163" spans="1:17" x14ac:dyDescent="0.2">
      <c r="A163" s="94">
        <f t="shared" si="0"/>
        <v>149</v>
      </c>
      <c r="B163" s="437">
        <f t="shared" si="15"/>
        <v>0</v>
      </c>
      <c r="C163" s="203"/>
      <c r="D163" s="807"/>
      <c r="E163" s="181"/>
      <c r="F163" s="181"/>
      <c r="G163" s="4"/>
      <c r="H163" s="60"/>
      <c r="I163" s="83"/>
      <c r="J163" s="17"/>
      <c r="K163" s="353">
        <f t="shared" si="16"/>
        <v>0</v>
      </c>
      <c r="L163" s="144">
        <f t="shared" si="18"/>
        <v>0</v>
      </c>
      <c r="M163" s="563">
        <f t="shared" si="17"/>
        <v>0</v>
      </c>
      <c r="N163" s="10"/>
      <c r="O163" s="49">
        <f t="shared" si="19"/>
        <v>0</v>
      </c>
      <c r="P163" s="49">
        <f t="shared" si="20"/>
        <v>0</v>
      </c>
      <c r="Q163" s="49">
        <f t="shared" si="21"/>
        <v>0</v>
      </c>
    </row>
    <row r="164" spans="1:17" x14ac:dyDescent="0.2">
      <c r="A164" s="94">
        <f t="shared" si="0"/>
        <v>150</v>
      </c>
      <c r="B164" s="437">
        <f t="shared" si="15"/>
        <v>0</v>
      </c>
      <c r="C164" s="203"/>
      <c r="D164" s="807"/>
      <c r="E164" s="181"/>
      <c r="F164" s="181"/>
      <c r="G164" s="4"/>
      <c r="H164" s="60"/>
      <c r="I164" s="83"/>
      <c r="J164" s="17"/>
      <c r="K164" s="353">
        <f t="shared" si="16"/>
        <v>0</v>
      </c>
      <c r="L164" s="144">
        <f t="shared" si="18"/>
        <v>0</v>
      </c>
      <c r="M164" s="563">
        <f t="shared" si="17"/>
        <v>0</v>
      </c>
      <c r="N164" s="10"/>
      <c r="O164" s="49">
        <f t="shared" si="19"/>
        <v>0</v>
      </c>
      <c r="P164" s="49">
        <f t="shared" si="20"/>
        <v>0</v>
      </c>
      <c r="Q164" s="49">
        <f t="shared" si="21"/>
        <v>0</v>
      </c>
    </row>
    <row r="165" spans="1:17" x14ac:dyDescent="0.2">
      <c r="A165" s="94">
        <f t="shared" si="0"/>
        <v>151</v>
      </c>
      <c r="B165" s="437">
        <f t="shared" si="15"/>
        <v>0</v>
      </c>
      <c r="C165" s="203"/>
      <c r="D165" s="807"/>
      <c r="E165" s="181"/>
      <c r="F165" s="181"/>
      <c r="G165" s="4"/>
      <c r="H165" s="60"/>
      <c r="I165" s="83"/>
      <c r="J165" s="17"/>
      <c r="K165" s="353">
        <f t="shared" si="16"/>
        <v>0</v>
      </c>
      <c r="L165" s="144">
        <f t="shared" si="18"/>
        <v>0</v>
      </c>
      <c r="M165" s="563">
        <f t="shared" si="17"/>
        <v>0</v>
      </c>
      <c r="N165" s="10"/>
      <c r="O165" s="49">
        <f t="shared" si="19"/>
        <v>0</v>
      </c>
      <c r="P165" s="49">
        <f t="shared" si="20"/>
        <v>0</v>
      </c>
      <c r="Q165" s="49">
        <f t="shared" si="21"/>
        <v>0</v>
      </c>
    </row>
    <row r="166" spans="1:17" x14ac:dyDescent="0.2">
      <c r="A166" s="94">
        <f t="shared" si="0"/>
        <v>152</v>
      </c>
      <c r="B166" s="437">
        <f t="shared" si="15"/>
        <v>0</v>
      </c>
      <c r="C166" s="203"/>
      <c r="D166" s="807"/>
      <c r="E166" s="181"/>
      <c r="F166" s="181"/>
      <c r="G166" s="4"/>
      <c r="H166" s="60"/>
      <c r="I166" s="83"/>
      <c r="J166" s="17"/>
      <c r="K166" s="353">
        <f t="shared" si="16"/>
        <v>0</v>
      </c>
      <c r="L166" s="144">
        <f t="shared" si="18"/>
        <v>0</v>
      </c>
      <c r="M166" s="563">
        <f t="shared" si="17"/>
        <v>0</v>
      </c>
      <c r="N166" s="10"/>
      <c r="O166" s="49">
        <f t="shared" si="19"/>
        <v>0</v>
      </c>
      <c r="P166" s="49">
        <f t="shared" si="20"/>
        <v>0</v>
      </c>
      <c r="Q166" s="49">
        <f t="shared" si="21"/>
        <v>0</v>
      </c>
    </row>
    <row r="167" spans="1:17" x14ac:dyDescent="0.2">
      <c r="A167" s="94">
        <f t="shared" si="0"/>
        <v>153</v>
      </c>
      <c r="B167" s="437">
        <f t="shared" si="15"/>
        <v>0</v>
      </c>
      <c r="C167" s="203"/>
      <c r="D167" s="807"/>
      <c r="E167" s="181"/>
      <c r="F167" s="181"/>
      <c r="G167" s="4"/>
      <c r="H167" s="60"/>
      <c r="I167" s="83"/>
      <c r="J167" s="17"/>
      <c r="K167" s="353">
        <f t="shared" si="16"/>
        <v>0</v>
      </c>
      <c r="L167" s="144">
        <f t="shared" si="18"/>
        <v>0</v>
      </c>
      <c r="M167" s="563">
        <f t="shared" si="17"/>
        <v>0</v>
      </c>
      <c r="N167" s="10"/>
      <c r="O167" s="49">
        <f t="shared" si="19"/>
        <v>0</v>
      </c>
      <c r="P167" s="49">
        <f t="shared" si="20"/>
        <v>0</v>
      </c>
      <c r="Q167" s="49">
        <f t="shared" si="21"/>
        <v>0</v>
      </c>
    </row>
    <row r="168" spans="1:17" x14ac:dyDescent="0.2">
      <c r="A168" s="94">
        <f t="shared" si="0"/>
        <v>154</v>
      </c>
      <c r="B168" s="437">
        <f t="shared" si="15"/>
        <v>0</v>
      </c>
      <c r="C168" s="203"/>
      <c r="D168" s="807"/>
      <c r="E168" s="181"/>
      <c r="F168" s="181"/>
      <c r="G168" s="4"/>
      <c r="H168" s="60"/>
      <c r="I168" s="83"/>
      <c r="J168" s="17"/>
      <c r="K168" s="353">
        <f t="shared" si="16"/>
        <v>0</v>
      </c>
      <c r="L168" s="144">
        <f t="shared" si="18"/>
        <v>0</v>
      </c>
      <c r="M168" s="563">
        <f t="shared" si="17"/>
        <v>0</v>
      </c>
      <c r="N168" s="10"/>
      <c r="O168" s="49">
        <f t="shared" si="19"/>
        <v>0</v>
      </c>
      <c r="P168" s="49">
        <f t="shared" si="20"/>
        <v>0</v>
      </c>
      <c r="Q168" s="49">
        <f t="shared" si="21"/>
        <v>0</v>
      </c>
    </row>
    <row r="169" spans="1:17" x14ac:dyDescent="0.2">
      <c r="A169" s="94">
        <f t="shared" si="0"/>
        <v>155</v>
      </c>
      <c r="B169" s="437">
        <f t="shared" si="15"/>
        <v>0</v>
      </c>
      <c r="C169" s="203"/>
      <c r="D169" s="807"/>
      <c r="E169" s="181"/>
      <c r="F169" s="181"/>
      <c r="G169" s="4"/>
      <c r="H169" s="60"/>
      <c r="I169" s="83"/>
      <c r="J169" s="17"/>
      <c r="K169" s="353">
        <f t="shared" si="16"/>
        <v>0</v>
      </c>
      <c r="L169" s="144">
        <f t="shared" si="18"/>
        <v>0</v>
      </c>
      <c r="M169" s="563">
        <f t="shared" si="17"/>
        <v>0</v>
      </c>
      <c r="N169" s="10"/>
      <c r="O169" s="49">
        <f t="shared" si="19"/>
        <v>0</v>
      </c>
      <c r="P169" s="49">
        <f t="shared" si="20"/>
        <v>0</v>
      </c>
      <c r="Q169" s="49">
        <f t="shared" si="21"/>
        <v>0</v>
      </c>
    </row>
    <row r="170" spans="1:17" x14ac:dyDescent="0.2">
      <c r="A170" s="94">
        <f t="shared" si="0"/>
        <v>156</v>
      </c>
      <c r="B170" s="437">
        <f t="shared" si="15"/>
        <v>0</v>
      </c>
      <c r="C170" s="203"/>
      <c r="D170" s="807"/>
      <c r="E170" s="181"/>
      <c r="F170" s="181"/>
      <c r="G170" s="4"/>
      <c r="H170" s="60"/>
      <c r="I170" s="83"/>
      <c r="J170" s="17"/>
      <c r="K170" s="353">
        <f t="shared" si="16"/>
        <v>0</v>
      </c>
      <c r="L170" s="144">
        <f t="shared" si="18"/>
        <v>0</v>
      </c>
      <c r="M170" s="563">
        <f t="shared" si="17"/>
        <v>0</v>
      </c>
      <c r="N170" s="10"/>
      <c r="O170" s="49">
        <f t="shared" si="19"/>
        <v>0</v>
      </c>
      <c r="P170" s="49">
        <f t="shared" si="20"/>
        <v>0</v>
      </c>
      <c r="Q170" s="49">
        <f t="shared" si="21"/>
        <v>0</v>
      </c>
    </row>
    <row r="171" spans="1:17" x14ac:dyDescent="0.2">
      <c r="A171" s="94">
        <f t="shared" si="0"/>
        <v>157</v>
      </c>
      <c r="B171" s="437">
        <f t="shared" si="15"/>
        <v>0</v>
      </c>
      <c r="C171" s="203"/>
      <c r="D171" s="807"/>
      <c r="E171" s="181"/>
      <c r="F171" s="181"/>
      <c r="G171" s="4"/>
      <c r="H171" s="60"/>
      <c r="I171" s="83"/>
      <c r="J171" s="17"/>
      <c r="K171" s="353">
        <f t="shared" si="16"/>
        <v>0</v>
      </c>
      <c r="L171" s="144">
        <f t="shared" si="18"/>
        <v>0</v>
      </c>
      <c r="M171" s="563">
        <f t="shared" si="17"/>
        <v>0</v>
      </c>
      <c r="N171" s="10"/>
      <c r="O171" s="49">
        <f t="shared" si="19"/>
        <v>0</v>
      </c>
      <c r="P171" s="49">
        <f t="shared" si="20"/>
        <v>0</v>
      </c>
      <c r="Q171" s="49">
        <f t="shared" si="21"/>
        <v>0</v>
      </c>
    </row>
    <row r="172" spans="1:17" x14ac:dyDescent="0.2">
      <c r="A172" s="94">
        <f t="shared" si="0"/>
        <v>158</v>
      </c>
      <c r="B172" s="437">
        <f t="shared" si="15"/>
        <v>0</v>
      </c>
      <c r="C172" s="203"/>
      <c r="D172" s="807"/>
      <c r="E172" s="181"/>
      <c r="F172" s="181"/>
      <c r="G172" s="4"/>
      <c r="H172" s="60"/>
      <c r="I172" s="83"/>
      <c r="J172" s="17"/>
      <c r="K172" s="353">
        <f t="shared" si="16"/>
        <v>0</v>
      </c>
      <c r="L172" s="144">
        <f t="shared" si="18"/>
        <v>0</v>
      </c>
      <c r="M172" s="563">
        <f t="shared" si="17"/>
        <v>0</v>
      </c>
      <c r="N172" s="10"/>
      <c r="O172" s="49">
        <f t="shared" si="19"/>
        <v>0</v>
      </c>
      <c r="P172" s="49">
        <f t="shared" si="20"/>
        <v>0</v>
      </c>
      <c r="Q172" s="49">
        <f t="shared" si="21"/>
        <v>0</v>
      </c>
    </row>
    <row r="173" spans="1:17" x14ac:dyDescent="0.2">
      <c r="A173" s="94">
        <f t="shared" si="0"/>
        <v>159</v>
      </c>
      <c r="B173" s="437">
        <f t="shared" si="15"/>
        <v>0</v>
      </c>
      <c r="C173" s="203"/>
      <c r="D173" s="807"/>
      <c r="E173" s="181"/>
      <c r="F173" s="181"/>
      <c r="G173" s="4"/>
      <c r="H173" s="60"/>
      <c r="I173" s="83"/>
      <c r="J173" s="17"/>
      <c r="K173" s="353">
        <f t="shared" si="16"/>
        <v>0</v>
      </c>
      <c r="L173" s="144">
        <f t="shared" si="18"/>
        <v>0</v>
      </c>
      <c r="M173" s="563">
        <f t="shared" si="17"/>
        <v>0</v>
      </c>
      <c r="N173" s="10"/>
      <c r="O173" s="49">
        <f t="shared" si="19"/>
        <v>0</v>
      </c>
      <c r="P173" s="49">
        <f t="shared" si="20"/>
        <v>0</v>
      </c>
      <c r="Q173" s="49">
        <f t="shared" si="21"/>
        <v>0</v>
      </c>
    </row>
    <row r="174" spans="1:17" x14ac:dyDescent="0.2">
      <c r="A174" s="94">
        <f t="shared" si="0"/>
        <v>160</v>
      </c>
      <c r="B174" s="437">
        <f t="shared" si="15"/>
        <v>0</v>
      </c>
      <c r="C174" s="203"/>
      <c r="D174" s="807"/>
      <c r="E174" s="181"/>
      <c r="F174" s="181"/>
      <c r="G174" s="4"/>
      <c r="H174" s="60"/>
      <c r="I174" s="83"/>
      <c r="J174" s="17"/>
      <c r="K174" s="353">
        <f t="shared" si="16"/>
        <v>0</v>
      </c>
      <c r="L174" s="144">
        <f t="shared" si="18"/>
        <v>0</v>
      </c>
      <c r="M174" s="563">
        <f t="shared" si="17"/>
        <v>0</v>
      </c>
      <c r="N174" s="10"/>
      <c r="O174" s="49">
        <f t="shared" si="19"/>
        <v>0</v>
      </c>
      <c r="P174" s="49">
        <f t="shared" si="20"/>
        <v>0</v>
      </c>
      <c r="Q174" s="49">
        <f t="shared" si="21"/>
        <v>0</v>
      </c>
    </row>
    <row r="175" spans="1:17" x14ac:dyDescent="0.2">
      <c r="A175" s="94">
        <f t="shared" si="0"/>
        <v>161</v>
      </c>
      <c r="B175" s="437">
        <f t="shared" si="15"/>
        <v>0</v>
      </c>
      <c r="C175" s="203"/>
      <c r="D175" s="807"/>
      <c r="E175" s="181"/>
      <c r="F175" s="181"/>
      <c r="G175" s="4"/>
      <c r="H175" s="60"/>
      <c r="I175" s="83"/>
      <c r="J175" s="17"/>
      <c r="K175" s="353">
        <f t="shared" si="16"/>
        <v>0</v>
      </c>
      <c r="L175" s="144">
        <f t="shared" si="18"/>
        <v>0</v>
      </c>
      <c r="M175" s="563">
        <f t="shared" si="17"/>
        <v>0</v>
      </c>
      <c r="N175" s="10"/>
      <c r="O175" s="49">
        <f t="shared" si="19"/>
        <v>0</v>
      </c>
      <c r="P175" s="49">
        <f t="shared" si="20"/>
        <v>0</v>
      </c>
      <c r="Q175" s="49">
        <f t="shared" si="21"/>
        <v>0</v>
      </c>
    </row>
    <row r="176" spans="1:17" x14ac:dyDescent="0.2">
      <c r="A176" s="94">
        <f t="shared" si="0"/>
        <v>162</v>
      </c>
      <c r="B176" s="437">
        <f t="shared" si="15"/>
        <v>0</v>
      </c>
      <c r="C176" s="203"/>
      <c r="D176" s="807"/>
      <c r="E176" s="181"/>
      <c r="F176" s="181"/>
      <c r="G176" s="4"/>
      <c r="H176" s="60"/>
      <c r="I176" s="83"/>
      <c r="J176" s="17"/>
      <c r="K176" s="353">
        <f t="shared" si="16"/>
        <v>0</v>
      </c>
      <c r="L176" s="144">
        <f t="shared" si="18"/>
        <v>0</v>
      </c>
      <c r="M176" s="563">
        <f t="shared" si="17"/>
        <v>0</v>
      </c>
      <c r="N176" s="10"/>
      <c r="O176" s="49">
        <f t="shared" si="19"/>
        <v>0</v>
      </c>
      <c r="P176" s="49">
        <f t="shared" si="20"/>
        <v>0</v>
      </c>
      <c r="Q176" s="49">
        <f t="shared" si="21"/>
        <v>0</v>
      </c>
    </row>
    <row r="177" spans="1:17" x14ac:dyDescent="0.2">
      <c r="A177" s="94">
        <f t="shared" si="0"/>
        <v>163</v>
      </c>
      <c r="B177" s="437">
        <f t="shared" si="15"/>
        <v>0</v>
      </c>
      <c r="C177" s="203"/>
      <c r="D177" s="807"/>
      <c r="E177" s="181"/>
      <c r="F177" s="181"/>
      <c r="G177" s="4"/>
      <c r="H177" s="60"/>
      <c r="I177" s="83"/>
      <c r="J177" s="17"/>
      <c r="K177" s="353">
        <f t="shared" si="16"/>
        <v>0</v>
      </c>
      <c r="L177" s="144">
        <f t="shared" si="18"/>
        <v>0</v>
      </c>
      <c r="M177" s="563">
        <f t="shared" si="17"/>
        <v>0</v>
      </c>
      <c r="N177" s="10"/>
      <c r="O177" s="49">
        <f t="shared" si="19"/>
        <v>0</v>
      </c>
      <c r="P177" s="49">
        <f t="shared" si="20"/>
        <v>0</v>
      </c>
      <c r="Q177" s="49">
        <f t="shared" si="21"/>
        <v>0</v>
      </c>
    </row>
    <row r="178" spans="1:17" x14ac:dyDescent="0.2">
      <c r="A178" s="94">
        <f t="shared" si="0"/>
        <v>164</v>
      </c>
      <c r="B178" s="437">
        <f t="shared" si="15"/>
        <v>0</v>
      </c>
      <c r="C178" s="203"/>
      <c r="D178" s="807"/>
      <c r="E178" s="181"/>
      <c r="F178" s="181"/>
      <c r="G178" s="4"/>
      <c r="H178" s="60"/>
      <c r="I178" s="83"/>
      <c r="J178" s="17"/>
      <c r="K178" s="353">
        <f t="shared" si="16"/>
        <v>0</v>
      </c>
      <c r="L178" s="144">
        <f t="shared" si="18"/>
        <v>0</v>
      </c>
      <c r="M178" s="563">
        <f t="shared" si="17"/>
        <v>0</v>
      </c>
      <c r="N178" s="10"/>
      <c r="O178" s="49">
        <f t="shared" si="19"/>
        <v>0</v>
      </c>
      <c r="P178" s="49">
        <f t="shared" si="20"/>
        <v>0</v>
      </c>
      <c r="Q178" s="49">
        <f t="shared" si="21"/>
        <v>0</v>
      </c>
    </row>
    <row r="179" spans="1:17" x14ac:dyDescent="0.2">
      <c r="A179" s="94">
        <f t="shared" si="0"/>
        <v>165</v>
      </c>
      <c r="B179" s="437">
        <f t="shared" si="15"/>
        <v>0</v>
      </c>
      <c r="C179" s="203"/>
      <c r="D179" s="807"/>
      <c r="E179" s="181"/>
      <c r="F179" s="181"/>
      <c r="G179" s="4"/>
      <c r="H179" s="60"/>
      <c r="I179" s="83"/>
      <c r="J179" s="17"/>
      <c r="K179" s="353">
        <f t="shared" si="16"/>
        <v>0</v>
      </c>
      <c r="L179" s="144">
        <f t="shared" si="18"/>
        <v>0</v>
      </c>
      <c r="M179" s="563">
        <f t="shared" si="17"/>
        <v>0</v>
      </c>
      <c r="N179" s="10"/>
      <c r="O179" s="49">
        <f t="shared" si="19"/>
        <v>0</v>
      </c>
      <c r="P179" s="49">
        <f t="shared" si="20"/>
        <v>0</v>
      </c>
      <c r="Q179" s="49">
        <f t="shared" si="21"/>
        <v>0</v>
      </c>
    </row>
    <row r="180" spans="1:17" x14ac:dyDescent="0.2">
      <c r="A180" s="94">
        <f t="shared" si="0"/>
        <v>166</v>
      </c>
      <c r="B180" s="437">
        <f t="shared" si="15"/>
        <v>0</v>
      </c>
      <c r="C180" s="203"/>
      <c r="D180" s="807"/>
      <c r="E180" s="181"/>
      <c r="F180" s="181"/>
      <c r="G180" s="4"/>
      <c r="H180" s="60"/>
      <c r="I180" s="83"/>
      <c r="J180" s="17"/>
      <c r="K180" s="353">
        <f t="shared" si="16"/>
        <v>0</v>
      </c>
      <c r="L180" s="144">
        <f t="shared" si="18"/>
        <v>0</v>
      </c>
      <c r="M180" s="563">
        <f t="shared" si="17"/>
        <v>0</v>
      </c>
      <c r="N180" s="10"/>
      <c r="O180" s="49">
        <f t="shared" si="19"/>
        <v>0</v>
      </c>
      <c r="P180" s="49">
        <f t="shared" si="20"/>
        <v>0</v>
      </c>
      <c r="Q180" s="49">
        <f t="shared" si="21"/>
        <v>0</v>
      </c>
    </row>
    <row r="181" spans="1:17" x14ac:dyDescent="0.2">
      <c r="A181" s="94">
        <f t="shared" si="0"/>
        <v>167</v>
      </c>
      <c r="B181" s="437">
        <f t="shared" si="15"/>
        <v>0</v>
      </c>
      <c r="C181" s="203"/>
      <c r="D181" s="807"/>
      <c r="E181" s="181"/>
      <c r="F181" s="181"/>
      <c r="G181" s="4"/>
      <c r="H181" s="60"/>
      <c r="I181" s="83"/>
      <c r="J181" s="17"/>
      <c r="K181" s="353">
        <f t="shared" si="16"/>
        <v>0</v>
      </c>
      <c r="L181" s="144">
        <f t="shared" si="18"/>
        <v>0</v>
      </c>
      <c r="M181" s="563">
        <f t="shared" si="17"/>
        <v>0</v>
      </c>
      <c r="N181" s="10"/>
      <c r="O181" s="49">
        <f t="shared" si="19"/>
        <v>0</v>
      </c>
      <c r="P181" s="49">
        <f t="shared" si="20"/>
        <v>0</v>
      </c>
      <c r="Q181" s="49">
        <f t="shared" si="21"/>
        <v>0</v>
      </c>
    </row>
    <row r="182" spans="1:17" x14ac:dyDescent="0.2">
      <c r="A182" s="94">
        <f t="shared" si="0"/>
        <v>168</v>
      </c>
      <c r="B182" s="437">
        <f t="shared" si="15"/>
        <v>0</v>
      </c>
      <c r="C182" s="203"/>
      <c r="D182" s="807"/>
      <c r="E182" s="181"/>
      <c r="F182" s="181"/>
      <c r="G182" s="4"/>
      <c r="H182" s="60"/>
      <c r="I182" s="83"/>
      <c r="J182" s="17"/>
      <c r="K182" s="353">
        <f t="shared" si="16"/>
        <v>0</v>
      </c>
      <c r="L182" s="144">
        <f t="shared" si="18"/>
        <v>0</v>
      </c>
      <c r="M182" s="563">
        <f t="shared" si="17"/>
        <v>0</v>
      </c>
      <c r="N182" s="10"/>
      <c r="O182" s="49">
        <f t="shared" si="19"/>
        <v>0</v>
      </c>
      <c r="P182" s="49">
        <f t="shared" si="20"/>
        <v>0</v>
      </c>
      <c r="Q182" s="49">
        <f t="shared" si="21"/>
        <v>0</v>
      </c>
    </row>
    <row r="183" spans="1:17" x14ac:dyDescent="0.2">
      <c r="A183" s="94">
        <f t="shared" si="0"/>
        <v>169</v>
      </c>
      <c r="B183" s="437">
        <f t="shared" si="15"/>
        <v>0</v>
      </c>
      <c r="C183" s="203"/>
      <c r="D183" s="807"/>
      <c r="E183" s="181"/>
      <c r="F183" s="181"/>
      <c r="G183" s="4"/>
      <c r="H183" s="60"/>
      <c r="I183" s="83"/>
      <c r="J183" s="17"/>
      <c r="K183" s="353">
        <f t="shared" si="16"/>
        <v>0</v>
      </c>
      <c r="L183" s="144">
        <f t="shared" si="18"/>
        <v>0</v>
      </c>
      <c r="M183" s="563">
        <f t="shared" si="17"/>
        <v>0</v>
      </c>
      <c r="N183" s="10"/>
      <c r="O183" s="49">
        <f t="shared" si="19"/>
        <v>0</v>
      </c>
      <c r="P183" s="49">
        <f t="shared" si="20"/>
        <v>0</v>
      </c>
      <c r="Q183" s="49">
        <f t="shared" si="21"/>
        <v>0</v>
      </c>
    </row>
    <row r="184" spans="1:17" x14ac:dyDescent="0.2">
      <c r="A184" s="94">
        <f t="shared" si="0"/>
        <v>170</v>
      </c>
      <c r="B184" s="437">
        <f t="shared" si="15"/>
        <v>0</v>
      </c>
      <c r="C184" s="203"/>
      <c r="D184" s="807"/>
      <c r="E184" s="181"/>
      <c r="F184" s="181"/>
      <c r="G184" s="4"/>
      <c r="H184" s="60"/>
      <c r="I184" s="83"/>
      <c r="J184" s="17"/>
      <c r="K184" s="353">
        <f t="shared" si="16"/>
        <v>0</v>
      </c>
      <c r="L184" s="144">
        <f t="shared" si="18"/>
        <v>0</v>
      </c>
      <c r="M184" s="563">
        <f t="shared" si="17"/>
        <v>0</v>
      </c>
      <c r="N184" s="10"/>
      <c r="O184" s="49">
        <f t="shared" si="19"/>
        <v>0</v>
      </c>
      <c r="P184" s="49">
        <f t="shared" si="20"/>
        <v>0</v>
      </c>
      <c r="Q184" s="49">
        <f t="shared" si="21"/>
        <v>0</v>
      </c>
    </row>
    <row r="185" spans="1:17" x14ac:dyDescent="0.2">
      <c r="A185" s="94">
        <f t="shared" si="0"/>
        <v>171</v>
      </c>
      <c r="B185" s="437">
        <f t="shared" si="15"/>
        <v>0</v>
      </c>
      <c r="C185" s="203"/>
      <c r="D185" s="807"/>
      <c r="E185" s="181"/>
      <c r="F185" s="181"/>
      <c r="G185" s="4"/>
      <c r="H185" s="60"/>
      <c r="I185" s="83"/>
      <c r="J185" s="17"/>
      <c r="K185" s="353">
        <f t="shared" si="16"/>
        <v>0</v>
      </c>
      <c r="L185" s="144">
        <f t="shared" si="18"/>
        <v>0</v>
      </c>
      <c r="M185" s="563">
        <f t="shared" si="17"/>
        <v>0</v>
      </c>
      <c r="N185" s="10"/>
      <c r="O185" s="49">
        <f t="shared" si="19"/>
        <v>0</v>
      </c>
      <c r="P185" s="49">
        <f t="shared" si="20"/>
        <v>0</v>
      </c>
      <c r="Q185" s="49">
        <f t="shared" si="21"/>
        <v>0</v>
      </c>
    </row>
    <row r="186" spans="1:17" x14ac:dyDescent="0.2">
      <c r="A186" s="94">
        <f t="shared" si="0"/>
        <v>172</v>
      </c>
      <c r="B186" s="437">
        <f t="shared" si="15"/>
        <v>0</v>
      </c>
      <c r="C186" s="203"/>
      <c r="D186" s="807"/>
      <c r="E186" s="181"/>
      <c r="F186" s="181"/>
      <c r="G186" s="4"/>
      <c r="H186" s="60"/>
      <c r="I186" s="83"/>
      <c r="J186" s="17"/>
      <c r="K186" s="353">
        <f t="shared" si="16"/>
        <v>0</v>
      </c>
      <c r="L186" s="144">
        <f t="shared" si="18"/>
        <v>0</v>
      </c>
      <c r="M186" s="563">
        <f t="shared" si="17"/>
        <v>0</v>
      </c>
      <c r="N186" s="10"/>
      <c r="O186" s="49">
        <f t="shared" si="19"/>
        <v>0</v>
      </c>
      <c r="P186" s="49">
        <f t="shared" si="20"/>
        <v>0</v>
      </c>
      <c r="Q186" s="49">
        <f t="shared" si="21"/>
        <v>0</v>
      </c>
    </row>
    <row r="187" spans="1:17" x14ac:dyDescent="0.2">
      <c r="A187" s="94">
        <f t="shared" si="0"/>
        <v>173</v>
      </c>
      <c r="B187" s="437">
        <f t="shared" si="15"/>
        <v>0</v>
      </c>
      <c r="C187" s="203"/>
      <c r="D187" s="807"/>
      <c r="E187" s="181"/>
      <c r="F187" s="181"/>
      <c r="G187" s="4"/>
      <c r="H187" s="60"/>
      <c r="I187" s="83"/>
      <c r="J187" s="17"/>
      <c r="K187" s="353">
        <f t="shared" si="16"/>
        <v>0</v>
      </c>
      <c r="L187" s="144">
        <f t="shared" si="18"/>
        <v>0</v>
      </c>
      <c r="M187" s="563">
        <f t="shared" si="17"/>
        <v>0</v>
      </c>
      <c r="N187" s="10"/>
      <c r="O187" s="49">
        <f t="shared" si="19"/>
        <v>0</v>
      </c>
      <c r="P187" s="49">
        <f t="shared" si="20"/>
        <v>0</v>
      </c>
      <c r="Q187" s="49">
        <f t="shared" si="21"/>
        <v>0</v>
      </c>
    </row>
    <row r="188" spans="1:17" x14ac:dyDescent="0.2">
      <c r="A188" s="94">
        <f t="shared" si="0"/>
        <v>174</v>
      </c>
      <c r="B188" s="437">
        <f t="shared" si="15"/>
        <v>0</v>
      </c>
      <c r="C188" s="203"/>
      <c r="D188" s="807"/>
      <c r="E188" s="181"/>
      <c r="F188" s="181"/>
      <c r="G188" s="4"/>
      <c r="H188" s="60"/>
      <c r="I188" s="83"/>
      <c r="J188" s="17"/>
      <c r="K188" s="353">
        <f t="shared" si="16"/>
        <v>0</v>
      </c>
      <c r="L188" s="144">
        <f t="shared" si="18"/>
        <v>0</v>
      </c>
      <c r="M188" s="563">
        <f t="shared" si="17"/>
        <v>0</v>
      </c>
      <c r="N188" s="10"/>
      <c r="O188" s="49">
        <f t="shared" si="19"/>
        <v>0</v>
      </c>
      <c r="P188" s="49">
        <f t="shared" si="20"/>
        <v>0</v>
      </c>
      <c r="Q188" s="49">
        <f t="shared" si="21"/>
        <v>0</v>
      </c>
    </row>
    <row r="189" spans="1:17" x14ac:dyDescent="0.2">
      <c r="A189" s="94">
        <f t="shared" si="0"/>
        <v>175</v>
      </c>
      <c r="B189" s="437">
        <f t="shared" si="15"/>
        <v>0</v>
      </c>
      <c r="C189" s="203"/>
      <c r="D189" s="807"/>
      <c r="E189" s="181"/>
      <c r="F189" s="181"/>
      <c r="G189" s="4"/>
      <c r="H189" s="60"/>
      <c r="I189" s="83"/>
      <c r="J189" s="17"/>
      <c r="K189" s="353">
        <f t="shared" si="16"/>
        <v>0</v>
      </c>
      <c r="L189" s="144">
        <f t="shared" si="18"/>
        <v>0</v>
      </c>
      <c r="M189" s="563">
        <f t="shared" si="17"/>
        <v>0</v>
      </c>
      <c r="N189" s="10"/>
      <c r="O189" s="49">
        <f t="shared" si="19"/>
        <v>0</v>
      </c>
      <c r="P189" s="49">
        <f t="shared" si="20"/>
        <v>0</v>
      </c>
      <c r="Q189" s="49">
        <f t="shared" si="21"/>
        <v>0</v>
      </c>
    </row>
    <row r="190" spans="1:17" x14ac:dyDescent="0.2">
      <c r="A190" s="94">
        <f t="shared" si="0"/>
        <v>176</v>
      </c>
      <c r="B190" s="437">
        <f t="shared" si="15"/>
        <v>0</v>
      </c>
      <c r="C190" s="203"/>
      <c r="D190" s="807"/>
      <c r="E190" s="181"/>
      <c r="F190" s="181"/>
      <c r="G190" s="4"/>
      <c r="H190" s="60"/>
      <c r="I190" s="83"/>
      <c r="J190" s="17"/>
      <c r="K190" s="353">
        <f t="shared" si="16"/>
        <v>0</v>
      </c>
      <c r="L190" s="144">
        <f t="shared" si="18"/>
        <v>0</v>
      </c>
      <c r="M190" s="563">
        <f t="shared" si="17"/>
        <v>0</v>
      </c>
      <c r="N190" s="10"/>
      <c r="O190" s="49">
        <f t="shared" si="19"/>
        <v>0</v>
      </c>
      <c r="P190" s="49">
        <f t="shared" si="20"/>
        <v>0</v>
      </c>
      <c r="Q190" s="49">
        <f t="shared" si="21"/>
        <v>0</v>
      </c>
    </row>
    <row r="191" spans="1:17" x14ac:dyDescent="0.2">
      <c r="A191" s="94">
        <f t="shared" si="0"/>
        <v>177</v>
      </c>
      <c r="B191" s="437">
        <f t="shared" si="15"/>
        <v>0</v>
      </c>
      <c r="C191" s="203"/>
      <c r="D191" s="807"/>
      <c r="E191" s="181"/>
      <c r="F191" s="181"/>
      <c r="G191" s="4"/>
      <c r="H191" s="60"/>
      <c r="I191" s="83"/>
      <c r="J191" s="17"/>
      <c r="K191" s="353">
        <f t="shared" si="16"/>
        <v>0</v>
      </c>
      <c r="L191" s="144">
        <f t="shared" si="18"/>
        <v>0</v>
      </c>
      <c r="M191" s="563">
        <f t="shared" si="17"/>
        <v>0</v>
      </c>
      <c r="N191" s="10"/>
      <c r="O191" s="49">
        <f t="shared" si="19"/>
        <v>0</v>
      </c>
      <c r="P191" s="49">
        <f t="shared" si="20"/>
        <v>0</v>
      </c>
      <c r="Q191" s="49">
        <f t="shared" si="21"/>
        <v>0</v>
      </c>
    </row>
    <row r="192" spans="1:17" x14ac:dyDescent="0.2">
      <c r="A192" s="94">
        <f t="shared" si="0"/>
        <v>178</v>
      </c>
      <c r="B192" s="437">
        <f t="shared" si="15"/>
        <v>0</v>
      </c>
      <c r="C192" s="203"/>
      <c r="D192" s="807"/>
      <c r="E192" s="181"/>
      <c r="F192" s="181"/>
      <c r="G192" s="4"/>
      <c r="H192" s="60"/>
      <c r="I192" s="83"/>
      <c r="J192" s="17"/>
      <c r="K192" s="353">
        <f t="shared" si="16"/>
        <v>0</v>
      </c>
      <c r="L192" s="144">
        <f t="shared" si="18"/>
        <v>0</v>
      </c>
      <c r="M192" s="563">
        <f t="shared" si="17"/>
        <v>0</v>
      </c>
      <c r="N192" s="10"/>
      <c r="O192" s="49">
        <f t="shared" si="19"/>
        <v>0</v>
      </c>
      <c r="P192" s="49">
        <f t="shared" si="20"/>
        <v>0</v>
      </c>
      <c r="Q192" s="49">
        <f t="shared" si="21"/>
        <v>0</v>
      </c>
    </row>
    <row r="193" spans="1:17" x14ac:dyDescent="0.2">
      <c r="A193" s="94">
        <f t="shared" si="0"/>
        <v>179</v>
      </c>
      <c r="B193" s="437">
        <f t="shared" si="15"/>
        <v>0</v>
      </c>
      <c r="C193" s="203"/>
      <c r="D193" s="807"/>
      <c r="E193" s="181"/>
      <c r="F193" s="181"/>
      <c r="G193" s="4"/>
      <c r="H193" s="60"/>
      <c r="I193" s="83"/>
      <c r="J193" s="17"/>
      <c r="K193" s="353">
        <f t="shared" si="16"/>
        <v>0</v>
      </c>
      <c r="L193" s="144">
        <f t="shared" si="18"/>
        <v>0</v>
      </c>
      <c r="M193" s="563">
        <f t="shared" si="17"/>
        <v>0</v>
      </c>
      <c r="N193" s="10"/>
      <c r="O193" s="49">
        <f t="shared" si="19"/>
        <v>0</v>
      </c>
      <c r="P193" s="49">
        <f t="shared" si="20"/>
        <v>0</v>
      </c>
      <c r="Q193" s="49">
        <f t="shared" si="21"/>
        <v>0</v>
      </c>
    </row>
    <row r="194" spans="1:17" x14ac:dyDescent="0.2">
      <c r="A194" s="94">
        <f t="shared" si="0"/>
        <v>180</v>
      </c>
      <c r="B194" s="437">
        <f t="shared" si="15"/>
        <v>0</v>
      </c>
      <c r="C194" s="203"/>
      <c r="D194" s="807"/>
      <c r="E194" s="181"/>
      <c r="F194" s="181"/>
      <c r="G194" s="4"/>
      <c r="H194" s="60"/>
      <c r="I194" s="83"/>
      <c r="J194" s="17"/>
      <c r="K194" s="353">
        <f t="shared" si="16"/>
        <v>0</v>
      </c>
      <c r="L194" s="144">
        <f t="shared" si="18"/>
        <v>0</v>
      </c>
      <c r="M194" s="563">
        <f t="shared" si="17"/>
        <v>0</v>
      </c>
      <c r="N194" s="10"/>
      <c r="O194" s="49">
        <f t="shared" si="19"/>
        <v>0</v>
      </c>
      <c r="P194" s="49">
        <f t="shared" si="20"/>
        <v>0</v>
      </c>
      <c r="Q194" s="49">
        <f t="shared" si="21"/>
        <v>0</v>
      </c>
    </row>
    <row r="195" spans="1:17" x14ac:dyDescent="0.2">
      <c r="A195" s="94">
        <f t="shared" si="0"/>
        <v>181</v>
      </c>
      <c r="B195" s="437">
        <f t="shared" si="15"/>
        <v>0</v>
      </c>
      <c r="C195" s="203"/>
      <c r="D195" s="807"/>
      <c r="E195" s="181"/>
      <c r="F195" s="181"/>
      <c r="G195" s="4"/>
      <c r="H195" s="60"/>
      <c r="I195" s="83"/>
      <c r="J195" s="17"/>
      <c r="K195" s="353">
        <f t="shared" si="16"/>
        <v>0</v>
      </c>
      <c r="L195" s="144">
        <f t="shared" si="18"/>
        <v>0</v>
      </c>
      <c r="M195" s="563">
        <f t="shared" si="17"/>
        <v>0</v>
      </c>
      <c r="N195" s="10"/>
      <c r="O195" s="49">
        <f t="shared" si="19"/>
        <v>0</v>
      </c>
      <c r="P195" s="49">
        <f t="shared" si="20"/>
        <v>0</v>
      </c>
      <c r="Q195" s="49">
        <f t="shared" si="21"/>
        <v>0</v>
      </c>
    </row>
    <row r="196" spans="1:17" x14ac:dyDescent="0.2">
      <c r="A196" s="94">
        <f t="shared" si="0"/>
        <v>182</v>
      </c>
      <c r="B196" s="437">
        <f t="shared" si="15"/>
        <v>0</v>
      </c>
      <c r="C196" s="203"/>
      <c r="D196" s="807"/>
      <c r="E196" s="181"/>
      <c r="F196" s="181"/>
      <c r="G196" s="4"/>
      <c r="H196" s="60"/>
      <c r="I196" s="83"/>
      <c r="J196" s="17"/>
      <c r="K196" s="353">
        <f t="shared" si="16"/>
        <v>0</v>
      </c>
      <c r="L196" s="144">
        <f t="shared" si="18"/>
        <v>0</v>
      </c>
      <c r="M196" s="563">
        <f t="shared" si="17"/>
        <v>0</v>
      </c>
      <c r="N196" s="10"/>
      <c r="O196" s="49">
        <f t="shared" si="19"/>
        <v>0</v>
      </c>
      <c r="P196" s="49">
        <f t="shared" si="20"/>
        <v>0</v>
      </c>
      <c r="Q196" s="49">
        <f t="shared" si="21"/>
        <v>0</v>
      </c>
    </row>
    <row r="197" spans="1:17" x14ac:dyDescent="0.2">
      <c r="A197" s="94">
        <f t="shared" si="0"/>
        <v>183</v>
      </c>
      <c r="B197" s="437">
        <f t="shared" si="15"/>
        <v>0</v>
      </c>
      <c r="C197" s="203"/>
      <c r="D197" s="807"/>
      <c r="E197" s="181"/>
      <c r="F197" s="181"/>
      <c r="G197" s="4"/>
      <c r="H197" s="60"/>
      <c r="I197" s="83"/>
      <c r="J197" s="17"/>
      <c r="K197" s="353">
        <f t="shared" si="16"/>
        <v>0</v>
      </c>
      <c r="L197" s="144">
        <f t="shared" si="18"/>
        <v>0</v>
      </c>
      <c r="M197" s="563">
        <f t="shared" si="17"/>
        <v>0</v>
      </c>
      <c r="N197" s="10"/>
      <c r="O197" s="49">
        <f t="shared" si="19"/>
        <v>0</v>
      </c>
      <c r="P197" s="49">
        <f t="shared" si="20"/>
        <v>0</v>
      </c>
      <c r="Q197" s="49">
        <f t="shared" si="21"/>
        <v>0</v>
      </c>
    </row>
    <row r="198" spans="1:17" x14ac:dyDescent="0.2">
      <c r="A198" s="94">
        <f t="shared" si="0"/>
        <v>184</v>
      </c>
      <c r="B198" s="437">
        <f t="shared" si="15"/>
        <v>0</v>
      </c>
      <c r="C198" s="203"/>
      <c r="D198" s="807"/>
      <c r="E198" s="181"/>
      <c r="F198" s="181"/>
      <c r="G198" s="4"/>
      <c r="H198" s="60"/>
      <c r="I198" s="83"/>
      <c r="J198" s="17"/>
      <c r="K198" s="353">
        <f t="shared" si="16"/>
        <v>0</v>
      </c>
      <c r="L198" s="144">
        <f t="shared" si="18"/>
        <v>0</v>
      </c>
      <c r="M198" s="563">
        <f t="shared" si="17"/>
        <v>0</v>
      </c>
      <c r="N198" s="10"/>
      <c r="O198" s="49">
        <f t="shared" si="19"/>
        <v>0</v>
      </c>
      <c r="P198" s="49">
        <f t="shared" si="20"/>
        <v>0</v>
      </c>
      <c r="Q198" s="49">
        <f t="shared" si="21"/>
        <v>0</v>
      </c>
    </row>
    <row r="199" spans="1:17" x14ac:dyDescent="0.2">
      <c r="A199" s="94">
        <f t="shared" si="0"/>
        <v>185</v>
      </c>
      <c r="B199" s="437">
        <f t="shared" si="15"/>
        <v>0</v>
      </c>
      <c r="C199" s="203"/>
      <c r="D199" s="807"/>
      <c r="E199" s="181"/>
      <c r="F199" s="181"/>
      <c r="G199" s="4"/>
      <c r="H199" s="60"/>
      <c r="I199" s="83"/>
      <c r="J199" s="17"/>
      <c r="K199" s="353">
        <f t="shared" si="16"/>
        <v>0</v>
      </c>
      <c r="L199" s="144">
        <f t="shared" si="18"/>
        <v>0</v>
      </c>
      <c r="M199" s="563">
        <f t="shared" si="17"/>
        <v>0</v>
      </c>
      <c r="N199" s="10"/>
      <c r="O199" s="49">
        <f t="shared" si="19"/>
        <v>0</v>
      </c>
      <c r="P199" s="49">
        <f t="shared" si="20"/>
        <v>0</v>
      </c>
      <c r="Q199" s="49">
        <f t="shared" si="21"/>
        <v>0</v>
      </c>
    </row>
    <row r="200" spans="1:17" x14ac:dyDescent="0.2">
      <c r="A200" s="94">
        <f t="shared" si="0"/>
        <v>186</v>
      </c>
      <c r="B200" s="437">
        <f t="shared" si="15"/>
        <v>0</v>
      </c>
      <c r="C200" s="203"/>
      <c r="D200" s="807"/>
      <c r="E200" s="181"/>
      <c r="F200" s="181"/>
      <c r="G200" s="4"/>
      <c r="H200" s="60"/>
      <c r="I200" s="83"/>
      <c r="J200" s="17"/>
      <c r="K200" s="353">
        <f t="shared" si="16"/>
        <v>0</v>
      </c>
      <c r="L200" s="144">
        <f t="shared" si="18"/>
        <v>0</v>
      </c>
      <c r="M200" s="563">
        <f t="shared" si="17"/>
        <v>0</v>
      </c>
      <c r="N200" s="10"/>
      <c r="O200" s="49">
        <f t="shared" si="19"/>
        <v>0</v>
      </c>
      <c r="P200" s="49">
        <f t="shared" si="20"/>
        <v>0</v>
      </c>
      <c r="Q200" s="49">
        <f t="shared" si="21"/>
        <v>0</v>
      </c>
    </row>
    <row r="201" spans="1:17" x14ac:dyDescent="0.2">
      <c r="A201" s="94">
        <f t="shared" si="0"/>
        <v>187</v>
      </c>
      <c r="B201" s="437">
        <f t="shared" si="15"/>
        <v>0</v>
      </c>
      <c r="C201" s="203"/>
      <c r="D201" s="807"/>
      <c r="E201" s="181"/>
      <c r="F201" s="181"/>
      <c r="G201" s="4"/>
      <c r="H201" s="60"/>
      <c r="I201" s="83"/>
      <c r="J201" s="17"/>
      <c r="K201" s="353">
        <f t="shared" si="16"/>
        <v>0</v>
      </c>
      <c r="L201" s="144">
        <f t="shared" si="18"/>
        <v>0</v>
      </c>
      <c r="M201" s="563">
        <f t="shared" si="17"/>
        <v>0</v>
      </c>
      <c r="N201" s="10"/>
      <c r="O201" s="49">
        <f t="shared" si="19"/>
        <v>0</v>
      </c>
      <c r="P201" s="49">
        <f t="shared" si="20"/>
        <v>0</v>
      </c>
      <c r="Q201" s="49">
        <f t="shared" si="21"/>
        <v>0</v>
      </c>
    </row>
    <row r="202" spans="1:17" x14ac:dyDescent="0.2">
      <c r="A202" s="94">
        <f t="shared" si="0"/>
        <v>188</v>
      </c>
      <c r="B202" s="437">
        <f t="shared" si="15"/>
        <v>0</v>
      </c>
      <c r="C202" s="203"/>
      <c r="D202" s="807"/>
      <c r="E202" s="181"/>
      <c r="F202" s="181"/>
      <c r="G202" s="4"/>
      <c r="H202" s="60"/>
      <c r="I202" s="83"/>
      <c r="J202" s="17"/>
      <c r="K202" s="353">
        <f t="shared" si="16"/>
        <v>0</v>
      </c>
      <c r="L202" s="144">
        <f t="shared" si="18"/>
        <v>0</v>
      </c>
      <c r="M202" s="563">
        <f t="shared" si="17"/>
        <v>0</v>
      </c>
      <c r="N202" s="10"/>
      <c r="O202" s="49">
        <f t="shared" si="19"/>
        <v>0</v>
      </c>
      <c r="P202" s="49">
        <f t="shared" si="20"/>
        <v>0</v>
      </c>
      <c r="Q202" s="49">
        <f t="shared" si="21"/>
        <v>0</v>
      </c>
    </row>
    <row r="203" spans="1:17" x14ac:dyDescent="0.2">
      <c r="A203" s="94">
        <f t="shared" si="0"/>
        <v>189</v>
      </c>
      <c r="B203" s="437">
        <f t="shared" si="15"/>
        <v>0</v>
      </c>
      <c r="C203" s="203"/>
      <c r="D203" s="807"/>
      <c r="E203" s="181"/>
      <c r="F203" s="181"/>
      <c r="G203" s="4"/>
      <c r="H203" s="60"/>
      <c r="I203" s="83"/>
      <c r="J203" s="17"/>
      <c r="K203" s="353">
        <f t="shared" si="16"/>
        <v>0</v>
      </c>
      <c r="L203" s="144">
        <f t="shared" si="18"/>
        <v>0</v>
      </c>
      <c r="M203" s="563">
        <f t="shared" si="17"/>
        <v>0</v>
      </c>
      <c r="N203" s="10"/>
      <c r="O203" s="49">
        <f t="shared" si="19"/>
        <v>0</v>
      </c>
      <c r="P203" s="49">
        <f t="shared" si="20"/>
        <v>0</v>
      </c>
      <c r="Q203" s="49">
        <f t="shared" si="21"/>
        <v>0</v>
      </c>
    </row>
    <row r="204" spans="1:17" x14ac:dyDescent="0.2">
      <c r="A204" s="94">
        <f t="shared" si="0"/>
        <v>190</v>
      </c>
      <c r="B204" s="437">
        <f t="shared" si="15"/>
        <v>0</v>
      </c>
      <c r="C204" s="203"/>
      <c r="D204" s="807"/>
      <c r="E204" s="181"/>
      <c r="F204" s="181"/>
      <c r="G204" s="4"/>
      <c r="H204" s="60"/>
      <c r="I204" s="83"/>
      <c r="J204" s="17"/>
      <c r="K204" s="353">
        <f t="shared" si="16"/>
        <v>0</v>
      </c>
      <c r="L204" s="144">
        <f t="shared" si="18"/>
        <v>0</v>
      </c>
      <c r="M204" s="563">
        <f t="shared" si="17"/>
        <v>0</v>
      </c>
      <c r="N204" s="10"/>
      <c r="O204" s="49">
        <f t="shared" si="19"/>
        <v>0</v>
      </c>
      <c r="P204" s="49">
        <f t="shared" si="20"/>
        <v>0</v>
      </c>
      <c r="Q204" s="49">
        <f t="shared" si="21"/>
        <v>0</v>
      </c>
    </row>
    <row r="205" spans="1:17" x14ac:dyDescent="0.2">
      <c r="A205" s="94">
        <f t="shared" si="0"/>
        <v>191</v>
      </c>
      <c r="B205" s="437">
        <f t="shared" si="15"/>
        <v>0</v>
      </c>
      <c r="C205" s="203"/>
      <c r="D205" s="807"/>
      <c r="E205" s="181"/>
      <c r="F205" s="181"/>
      <c r="G205" s="4"/>
      <c r="H205" s="60"/>
      <c r="I205" s="83"/>
      <c r="J205" s="17"/>
      <c r="K205" s="353">
        <f t="shared" si="16"/>
        <v>0</v>
      </c>
      <c r="L205" s="144">
        <f t="shared" si="18"/>
        <v>0</v>
      </c>
      <c r="M205" s="563">
        <f t="shared" si="17"/>
        <v>0</v>
      </c>
      <c r="N205" s="10"/>
      <c r="O205" s="49">
        <f t="shared" si="19"/>
        <v>0</v>
      </c>
      <c r="P205" s="49">
        <f t="shared" si="20"/>
        <v>0</v>
      </c>
      <c r="Q205" s="49">
        <f t="shared" si="21"/>
        <v>0</v>
      </c>
    </row>
    <row r="206" spans="1:17" x14ac:dyDescent="0.2">
      <c r="A206" s="94">
        <f t="shared" si="0"/>
        <v>192</v>
      </c>
      <c r="B206" s="437">
        <f t="shared" si="15"/>
        <v>0</v>
      </c>
      <c r="C206" s="203"/>
      <c r="D206" s="807"/>
      <c r="E206" s="181"/>
      <c r="F206" s="181"/>
      <c r="G206" s="4"/>
      <c r="H206" s="60"/>
      <c r="I206" s="83"/>
      <c r="J206" s="17"/>
      <c r="K206" s="353">
        <f t="shared" si="16"/>
        <v>0</v>
      </c>
      <c r="L206" s="144">
        <f t="shared" si="18"/>
        <v>0</v>
      </c>
      <c r="M206" s="563">
        <f t="shared" si="17"/>
        <v>0</v>
      </c>
      <c r="N206" s="10"/>
      <c r="O206" s="49">
        <f t="shared" si="19"/>
        <v>0</v>
      </c>
      <c r="P206" s="49">
        <f t="shared" si="20"/>
        <v>0</v>
      </c>
      <c r="Q206" s="49">
        <f t="shared" si="21"/>
        <v>0</v>
      </c>
    </row>
    <row r="207" spans="1:17" x14ac:dyDescent="0.2">
      <c r="A207" s="94">
        <f t="shared" si="0"/>
        <v>193</v>
      </c>
      <c r="B207" s="437">
        <f t="shared" ref="B207:B514" si="22">IF(ISBLANK(F207),0,VLOOKUP(TRIM(F207),AllVarieties,4,FALSE))</f>
        <v>0</v>
      </c>
      <c r="C207" s="203"/>
      <c r="D207" s="807"/>
      <c r="E207" s="181"/>
      <c r="F207" s="181"/>
      <c r="G207" s="4"/>
      <c r="H207" s="60"/>
      <c r="I207" s="83"/>
      <c r="J207" s="17"/>
      <c r="K207" s="353">
        <f t="shared" ref="K207:K514" si="23">IF(VALUE(G207)&lt;1,0,IF(VALUE(G207)&gt;17,0,VLOOKUP(VALUE(B207),T10Value,VALUE(G207)+1,FALSE)))</f>
        <v>0</v>
      </c>
      <c r="L207" s="144">
        <f t="shared" si="18"/>
        <v>0</v>
      </c>
      <c r="M207" s="563">
        <f t="shared" ref="M207:M514" si="24">+L207*PDArate</f>
        <v>0</v>
      </c>
      <c r="N207" s="10"/>
      <c r="O207" s="49">
        <f t="shared" si="19"/>
        <v>0</v>
      </c>
      <c r="P207" s="49">
        <f t="shared" si="20"/>
        <v>0</v>
      </c>
      <c r="Q207" s="49">
        <f t="shared" si="21"/>
        <v>0</v>
      </c>
    </row>
    <row r="208" spans="1:17" x14ac:dyDescent="0.2">
      <c r="A208" s="94">
        <f t="shared" si="0"/>
        <v>194</v>
      </c>
      <c r="B208" s="437">
        <f t="shared" si="22"/>
        <v>0</v>
      </c>
      <c r="C208" s="203"/>
      <c r="D208" s="807"/>
      <c r="E208" s="181"/>
      <c r="F208" s="181"/>
      <c r="G208" s="4"/>
      <c r="H208" s="60"/>
      <c r="I208" s="83"/>
      <c r="J208" s="17"/>
      <c r="K208" s="353">
        <f t="shared" si="23"/>
        <v>0</v>
      </c>
      <c r="L208" s="144">
        <f t="shared" ref="L208:L514" si="25">ROUND(+H208,1)*K208</f>
        <v>0</v>
      </c>
      <c r="M208" s="563">
        <f t="shared" si="24"/>
        <v>0</v>
      </c>
      <c r="N208" s="10"/>
      <c r="O208" s="49">
        <f t="shared" ref="O208:O514" si="26">IF(+H208 &gt;0, IF(L208&lt;=0,1,0),0)</f>
        <v>0</v>
      </c>
      <c r="P208" s="49">
        <f t="shared" ref="P208:P514" si="27">IF(ISNA(+B208),1,0)</f>
        <v>0</v>
      </c>
      <c r="Q208" s="49">
        <f t="shared" ref="Q208:Q514" si="28">IF(ISERR(+B208),1,0)</f>
        <v>0</v>
      </c>
    </row>
    <row r="209" spans="1:17" x14ac:dyDescent="0.2">
      <c r="A209" s="94">
        <f t="shared" si="0"/>
        <v>195</v>
      </c>
      <c r="B209" s="437">
        <f t="shared" si="22"/>
        <v>0</v>
      </c>
      <c r="C209" s="203"/>
      <c r="D209" s="807"/>
      <c r="E209" s="181"/>
      <c r="F209" s="181"/>
      <c r="G209" s="4"/>
      <c r="H209" s="60"/>
      <c r="I209" s="83"/>
      <c r="J209" s="17"/>
      <c r="K209" s="353">
        <f t="shared" si="23"/>
        <v>0</v>
      </c>
      <c r="L209" s="144">
        <f t="shared" si="25"/>
        <v>0</v>
      </c>
      <c r="M209" s="563">
        <f t="shared" si="24"/>
        <v>0</v>
      </c>
      <c r="N209" s="10"/>
      <c r="O209" s="49">
        <f t="shared" si="26"/>
        <v>0</v>
      </c>
      <c r="P209" s="49">
        <f t="shared" si="27"/>
        <v>0</v>
      </c>
      <c r="Q209" s="49">
        <f t="shared" si="28"/>
        <v>0</v>
      </c>
    </row>
    <row r="210" spans="1:17" x14ac:dyDescent="0.2">
      <c r="A210" s="94">
        <f t="shared" si="0"/>
        <v>196</v>
      </c>
      <c r="B210" s="437">
        <f t="shared" si="22"/>
        <v>0</v>
      </c>
      <c r="C210" s="203"/>
      <c r="D210" s="807"/>
      <c r="E210" s="181"/>
      <c r="F210" s="181"/>
      <c r="G210" s="4"/>
      <c r="H210" s="60"/>
      <c r="I210" s="83"/>
      <c r="J210" s="17"/>
      <c r="K210" s="353">
        <f t="shared" si="23"/>
        <v>0</v>
      </c>
      <c r="L210" s="144">
        <f t="shared" si="25"/>
        <v>0</v>
      </c>
      <c r="M210" s="563">
        <f t="shared" si="24"/>
        <v>0</v>
      </c>
      <c r="N210" s="10"/>
      <c r="O210" s="49">
        <f t="shared" si="26"/>
        <v>0</v>
      </c>
      <c r="P210" s="49">
        <f t="shared" si="27"/>
        <v>0</v>
      </c>
      <c r="Q210" s="49">
        <f t="shared" si="28"/>
        <v>0</v>
      </c>
    </row>
    <row r="211" spans="1:17" x14ac:dyDescent="0.2">
      <c r="A211" s="94">
        <f t="shared" si="0"/>
        <v>197</v>
      </c>
      <c r="B211" s="437">
        <f t="shared" si="22"/>
        <v>0</v>
      </c>
      <c r="C211" s="203"/>
      <c r="D211" s="807"/>
      <c r="E211" s="181"/>
      <c r="F211" s="181"/>
      <c r="G211" s="4"/>
      <c r="H211" s="60"/>
      <c r="I211" s="83"/>
      <c r="J211" s="17"/>
      <c r="K211" s="353">
        <f t="shared" si="23"/>
        <v>0</v>
      </c>
      <c r="L211" s="144">
        <f t="shared" si="25"/>
        <v>0</v>
      </c>
      <c r="M211" s="563">
        <f t="shared" si="24"/>
        <v>0</v>
      </c>
      <c r="N211" s="10"/>
      <c r="O211" s="49">
        <f t="shared" si="26"/>
        <v>0</v>
      </c>
      <c r="P211" s="49">
        <f t="shared" si="27"/>
        <v>0</v>
      </c>
      <c r="Q211" s="49">
        <f t="shared" si="28"/>
        <v>0</v>
      </c>
    </row>
    <row r="212" spans="1:17" x14ac:dyDescent="0.2">
      <c r="A212" s="94">
        <f t="shared" si="0"/>
        <v>198</v>
      </c>
      <c r="B212" s="437">
        <f t="shared" si="22"/>
        <v>0</v>
      </c>
      <c r="C212" s="203"/>
      <c r="D212" s="807"/>
      <c r="E212" s="181"/>
      <c r="F212" s="181"/>
      <c r="G212" s="4"/>
      <c r="H212" s="60"/>
      <c r="I212" s="83"/>
      <c r="J212" s="17"/>
      <c r="K212" s="353">
        <f t="shared" si="23"/>
        <v>0</v>
      </c>
      <c r="L212" s="144">
        <f t="shared" si="25"/>
        <v>0</v>
      </c>
      <c r="M212" s="563">
        <f t="shared" si="24"/>
        <v>0</v>
      </c>
      <c r="N212" s="10"/>
      <c r="O212" s="49">
        <f t="shared" si="26"/>
        <v>0</v>
      </c>
      <c r="P212" s="49">
        <f t="shared" si="27"/>
        <v>0</v>
      </c>
      <c r="Q212" s="49">
        <f t="shared" si="28"/>
        <v>0</v>
      </c>
    </row>
    <row r="213" spans="1:17" x14ac:dyDescent="0.2">
      <c r="A213" s="94">
        <f t="shared" si="0"/>
        <v>199</v>
      </c>
      <c r="B213" s="437">
        <f t="shared" si="22"/>
        <v>0</v>
      </c>
      <c r="C213" s="203"/>
      <c r="D213" s="807"/>
      <c r="E213" s="181"/>
      <c r="F213" s="181"/>
      <c r="G213" s="4"/>
      <c r="H213" s="60"/>
      <c r="I213" s="83"/>
      <c r="J213" s="17"/>
      <c r="K213" s="353">
        <f t="shared" si="23"/>
        <v>0</v>
      </c>
      <c r="L213" s="144">
        <f t="shared" si="25"/>
        <v>0</v>
      </c>
      <c r="M213" s="563">
        <f t="shared" si="24"/>
        <v>0</v>
      </c>
      <c r="N213" s="10"/>
      <c r="O213" s="49">
        <f t="shared" si="26"/>
        <v>0</v>
      </c>
      <c r="P213" s="49">
        <f t="shared" si="27"/>
        <v>0</v>
      </c>
      <c r="Q213" s="49">
        <f t="shared" si="28"/>
        <v>0</v>
      </c>
    </row>
    <row r="214" spans="1:17" x14ac:dyDescent="0.2">
      <c r="A214" s="94">
        <f t="shared" si="0"/>
        <v>200</v>
      </c>
      <c r="B214" s="437">
        <f t="shared" si="22"/>
        <v>0</v>
      </c>
      <c r="C214" s="203"/>
      <c r="D214" s="807"/>
      <c r="E214" s="181"/>
      <c r="F214" s="181"/>
      <c r="G214" s="4"/>
      <c r="H214" s="60"/>
      <c r="I214" s="83"/>
      <c r="J214" s="17"/>
      <c r="K214" s="353">
        <f t="shared" si="23"/>
        <v>0</v>
      </c>
      <c r="L214" s="144">
        <f t="shared" si="25"/>
        <v>0</v>
      </c>
      <c r="M214" s="563">
        <f t="shared" si="24"/>
        <v>0</v>
      </c>
      <c r="N214" s="10"/>
      <c r="O214" s="49">
        <f t="shared" si="26"/>
        <v>0</v>
      </c>
      <c r="P214" s="49">
        <f t="shared" si="27"/>
        <v>0</v>
      </c>
      <c r="Q214" s="49">
        <f t="shared" si="28"/>
        <v>0</v>
      </c>
    </row>
    <row r="215" spans="1:17" x14ac:dyDescent="0.2">
      <c r="A215" s="94">
        <f t="shared" si="0"/>
        <v>201</v>
      </c>
      <c r="B215" s="437">
        <f t="shared" si="22"/>
        <v>0</v>
      </c>
      <c r="C215" s="203"/>
      <c r="D215" s="807"/>
      <c r="E215" s="181"/>
      <c r="F215" s="181"/>
      <c r="G215" s="4"/>
      <c r="H215" s="60"/>
      <c r="I215" s="83"/>
      <c r="J215" s="17"/>
      <c r="K215" s="353">
        <f t="shared" si="23"/>
        <v>0</v>
      </c>
      <c r="L215" s="144">
        <f t="shared" si="25"/>
        <v>0</v>
      </c>
      <c r="M215" s="563">
        <f t="shared" si="24"/>
        <v>0</v>
      </c>
      <c r="N215" s="10"/>
      <c r="O215" s="49">
        <f t="shared" si="26"/>
        <v>0</v>
      </c>
      <c r="P215" s="49">
        <f t="shared" si="27"/>
        <v>0</v>
      </c>
      <c r="Q215" s="49">
        <f t="shared" si="28"/>
        <v>0</v>
      </c>
    </row>
    <row r="216" spans="1:17" x14ac:dyDescent="0.2">
      <c r="A216" s="94">
        <f t="shared" si="0"/>
        <v>202</v>
      </c>
      <c r="B216" s="437">
        <f t="shared" si="22"/>
        <v>0</v>
      </c>
      <c r="C216" s="203"/>
      <c r="D216" s="807"/>
      <c r="E216" s="181"/>
      <c r="F216" s="181"/>
      <c r="G216" s="4"/>
      <c r="H216" s="60"/>
      <c r="I216" s="83"/>
      <c r="J216" s="17"/>
      <c r="K216" s="353">
        <f t="shared" si="23"/>
        <v>0</v>
      </c>
      <c r="L216" s="144">
        <f t="shared" si="25"/>
        <v>0</v>
      </c>
      <c r="M216" s="563">
        <f t="shared" si="24"/>
        <v>0</v>
      </c>
      <c r="N216" s="10"/>
      <c r="O216" s="49">
        <f t="shared" si="26"/>
        <v>0</v>
      </c>
      <c r="P216" s="49">
        <f t="shared" si="27"/>
        <v>0</v>
      </c>
      <c r="Q216" s="49">
        <f t="shared" si="28"/>
        <v>0</v>
      </c>
    </row>
    <row r="217" spans="1:17" x14ac:dyDescent="0.2">
      <c r="A217" s="94">
        <f t="shared" si="0"/>
        <v>203</v>
      </c>
      <c r="B217" s="437">
        <f t="shared" si="22"/>
        <v>0</v>
      </c>
      <c r="C217" s="203"/>
      <c r="D217" s="807"/>
      <c r="E217" s="181"/>
      <c r="F217" s="181"/>
      <c r="G217" s="4"/>
      <c r="H217" s="60"/>
      <c r="I217" s="83"/>
      <c r="J217" s="17"/>
      <c r="K217" s="353">
        <f t="shared" si="23"/>
        <v>0</v>
      </c>
      <c r="L217" s="144">
        <f t="shared" si="25"/>
        <v>0</v>
      </c>
      <c r="M217" s="563">
        <f t="shared" si="24"/>
        <v>0</v>
      </c>
      <c r="N217" s="10"/>
      <c r="O217" s="49">
        <f t="shared" si="26"/>
        <v>0</v>
      </c>
      <c r="P217" s="49">
        <f t="shared" si="27"/>
        <v>0</v>
      </c>
      <c r="Q217" s="49">
        <f t="shared" si="28"/>
        <v>0</v>
      </c>
    </row>
    <row r="218" spans="1:17" x14ac:dyDescent="0.2">
      <c r="A218" s="94">
        <f t="shared" si="0"/>
        <v>204</v>
      </c>
      <c r="B218" s="437">
        <f t="shared" si="22"/>
        <v>0</v>
      </c>
      <c r="C218" s="203"/>
      <c r="D218" s="807"/>
      <c r="E218" s="181"/>
      <c r="F218" s="181"/>
      <c r="G218" s="4"/>
      <c r="H218" s="60"/>
      <c r="I218" s="83"/>
      <c r="J218" s="17"/>
      <c r="K218" s="353">
        <f t="shared" si="23"/>
        <v>0</v>
      </c>
      <c r="L218" s="144">
        <f t="shared" si="25"/>
        <v>0</v>
      </c>
      <c r="M218" s="563">
        <f t="shared" si="24"/>
        <v>0</v>
      </c>
      <c r="N218" s="10"/>
      <c r="O218" s="49">
        <f t="shared" si="26"/>
        <v>0</v>
      </c>
      <c r="P218" s="49">
        <f t="shared" si="27"/>
        <v>0</v>
      </c>
      <c r="Q218" s="49">
        <f t="shared" si="28"/>
        <v>0</v>
      </c>
    </row>
    <row r="219" spans="1:17" x14ac:dyDescent="0.2">
      <c r="A219" s="94">
        <f t="shared" si="0"/>
        <v>205</v>
      </c>
      <c r="B219" s="437">
        <f t="shared" si="22"/>
        <v>0</v>
      </c>
      <c r="C219" s="203"/>
      <c r="D219" s="807"/>
      <c r="E219" s="181"/>
      <c r="F219" s="181"/>
      <c r="G219" s="4"/>
      <c r="H219" s="60"/>
      <c r="I219" s="83"/>
      <c r="J219" s="17"/>
      <c r="K219" s="353">
        <f t="shared" si="23"/>
        <v>0</v>
      </c>
      <c r="L219" s="144">
        <f t="shared" si="25"/>
        <v>0</v>
      </c>
      <c r="M219" s="563">
        <f t="shared" si="24"/>
        <v>0</v>
      </c>
      <c r="N219" s="10"/>
      <c r="O219" s="49">
        <f t="shared" si="26"/>
        <v>0</v>
      </c>
      <c r="P219" s="49">
        <f t="shared" si="27"/>
        <v>0</v>
      </c>
      <c r="Q219" s="49">
        <f t="shared" si="28"/>
        <v>0</v>
      </c>
    </row>
    <row r="220" spans="1:17" x14ac:dyDescent="0.2">
      <c r="A220" s="94">
        <f t="shared" si="0"/>
        <v>206</v>
      </c>
      <c r="B220" s="437">
        <f t="shared" si="22"/>
        <v>0</v>
      </c>
      <c r="C220" s="203"/>
      <c r="D220" s="807"/>
      <c r="E220" s="181"/>
      <c r="F220" s="181"/>
      <c r="G220" s="4"/>
      <c r="H220" s="60"/>
      <c r="I220" s="83"/>
      <c r="J220" s="17"/>
      <c r="K220" s="353">
        <f t="shared" si="23"/>
        <v>0</v>
      </c>
      <c r="L220" s="144">
        <f t="shared" si="25"/>
        <v>0</v>
      </c>
      <c r="M220" s="563">
        <f t="shared" si="24"/>
        <v>0</v>
      </c>
      <c r="N220" s="10"/>
      <c r="O220" s="49">
        <f t="shared" si="26"/>
        <v>0</v>
      </c>
      <c r="P220" s="49">
        <f t="shared" si="27"/>
        <v>0</v>
      </c>
      <c r="Q220" s="49">
        <f t="shared" si="28"/>
        <v>0</v>
      </c>
    </row>
    <row r="221" spans="1:17" x14ac:dyDescent="0.2">
      <c r="A221" s="94">
        <f t="shared" si="0"/>
        <v>207</v>
      </c>
      <c r="B221" s="437">
        <f t="shared" si="22"/>
        <v>0</v>
      </c>
      <c r="C221" s="203"/>
      <c r="D221" s="807"/>
      <c r="E221" s="181"/>
      <c r="F221" s="181"/>
      <c r="G221" s="4"/>
      <c r="H221" s="60"/>
      <c r="I221" s="83"/>
      <c r="J221" s="17"/>
      <c r="K221" s="353">
        <f t="shared" si="23"/>
        <v>0</v>
      </c>
      <c r="L221" s="144">
        <f t="shared" si="25"/>
        <v>0</v>
      </c>
      <c r="M221" s="563">
        <f t="shared" si="24"/>
        <v>0</v>
      </c>
      <c r="N221" s="10"/>
      <c r="O221" s="49">
        <f t="shared" si="26"/>
        <v>0</v>
      </c>
      <c r="P221" s="49">
        <f t="shared" si="27"/>
        <v>0</v>
      </c>
      <c r="Q221" s="49">
        <f t="shared" si="28"/>
        <v>0</v>
      </c>
    </row>
    <row r="222" spans="1:17" x14ac:dyDescent="0.2">
      <c r="A222" s="94">
        <f t="shared" si="0"/>
        <v>208</v>
      </c>
      <c r="B222" s="437">
        <f t="shared" si="22"/>
        <v>0</v>
      </c>
      <c r="C222" s="203"/>
      <c r="D222" s="807"/>
      <c r="E222" s="181"/>
      <c r="F222" s="181"/>
      <c r="G222" s="4"/>
      <c r="H222" s="60"/>
      <c r="I222" s="83"/>
      <c r="J222" s="17"/>
      <c r="K222" s="353">
        <f t="shared" si="23"/>
        <v>0</v>
      </c>
      <c r="L222" s="144">
        <f t="shared" si="25"/>
        <v>0</v>
      </c>
      <c r="M222" s="563">
        <f t="shared" si="24"/>
        <v>0</v>
      </c>
      <c r="N222" s="10"/>
      <c r="O222" s="49">
        <f t="shared" si="26"/>
        <v>0</v>
      </c>
      <c r="P222" s="49">
        <f t="shared" si="27"/>
        <v>0</v>
      </c>
      <c r="Q222" s="49">
        <f t="shared" si="28"/>
        <v>0</v>
      </c>
    </row>
    <row r="223" spans="1:17" x14ac:dyDescent="0.2">
      <c r="A223" s="94">
        <f t="shared" si="0"/>
        <v>209</v>
      </c>
      <c r="B223" s="437">
        <f t="shared" si="22"/>
        <v>0</v>
      </c>
      <c r="C223" s="203"/>
      <c r="D223" s="807"/>
      <c r="E223" s="181"/>
      <c r="F223" s="181"/>
      <c r="G223" s="4"/>
      <c r="H223" s="60"/>
      <c r="I223" s="83"/>
      <c r="J223" s="17"/>
      <c r="K223" s="353">
        <f t="shared" si="23"/>
        <v>0</v>
      </c>
      <c r="L223" s="144">
        <f t="shared" si="25"/>
        <v>0</v>
      </c>
      <c r="M223" s="563">
        <f t="shared" si="24"/>
        <v>0</v>
      </c>
      <c r="N223" s="10"/>
      <c r="O223" s="49">
        <f t="shared" si="26"/>
        <v>0</v>
      </c>
      <c r="P223" s="49">
        <f t="shared" si="27"/>
        <v>0</v>
      </c>
      <c r="Q223" s="49">
        <f t="shared" si="28"/>
        <v>0</v>
      </c>
    </row>
    <row r="224" spans="1:17" x14ac:dyDescent="0.2">
      <c r="A224" s="94">
        <f t="shared" si="0"/>
        <v>210</v>
      </c>
      <c r="B224" s="437">
        <f t="shared" si="22"/>
        <v>0</v>
      </c>
      <c r="C224" s="203"/>
      <c r="D224" s="807"/>
      <c r="E224" s="181"/>
      <c r="F224" s="181"/>
      <c r="G224" s="4"/>
      <c r="H224" s="60"/>
      <c r="I224" s="83"/>
      <c r="J224" s="17"/>
      <c r="K224" s="353">
        <f t="shared" si="23"/>
        <v>0</v>
      </c>
      <c r="L224" s="144">
        <f t="shared" si="25"/>
        <v>0</v>
      </c>
      <c r="M224" s="563">
        <f t="shared" si="24"/>
        <v>0</v>
      </c>
      <c r="N224" s="10"/>
      <c r="O224" s="49">
        <f t="shared" si="26"/>
        <v>0</v>
      </c>
      <c r="P224" s="49">
        <f t="shared" si="27"/>
        <v>0</v>
      </c>
      <c r="Q224" s="49">
        <f t="shared" si="28"/>
        <v>0</v>
      </c>
    </row>
    <row r="225" spans="1:17" x14ac:dyDescent="0.2">
      <c r="A225" s="94">
        <f t="shared" si="0"/>
        <v>211</v>
      </c>
      <c r="B225" s="437">
        <f t="shared" si="22"/>
        <v>0</v>
      </c>
      <c r="C225" s="203"/>
      <c r="D225" s="807"/>
      <c r="E225" s="181"/>
      <c r="F225" s="181"/>
      <c r="G225" s="4"/>
      <c r="H225" s="60"/>
      <c r="I225" s="83"/>
      <c r="J225" s="17"/>
      <c r="K225" s="353">
        <f t="shared" si="23"/>
        <v>0</v>
      </c>
      <c r="L225" s="144">
        <f t="shared" si="25"/>
        <v>0</v>
      </c>
      <c r="M225" s="563">
        <f t="shared" si="24"/>
        <v>0</v>
      </c>
      <c r="N225" s="10"/>
      <c r="O225" s="49">
        <f t="shared" si="26"/>
        <v>0</v>
      </c>
      <c r="P225" s="49">
        <f t="shared" si="27"/>
        <v>0</v>
      </c>
      <c r="Q225" s="49">
        <f t="shared" si="28"/>
        <v>0</v>
      </c>
    </row>
    <row r="226" spans="1:17" x14ac:dyDescent="0.2">
      <c r="A226" s="94">
        <f t="shared" si="0"/>
        <v>212</v>
      </c>
      <c r="B226" s="437">
        <f t="shared" si="22"/>
        <v>0</v>
      </c>
      <c r="C226" s="203"/>
      <c r="D226" s="807"/>
      <c r="E226" s="181"/>
      <c r="F226" s="181"/>
      <c r="G226" s="4"/>
      <c r="H226" s="60"/>
      <c r="I226" s="83"/>
      <c r="J226" s="17"/>
      <c r="K226" s="353">
        <f t="shared" si="23"/>
        <v>0</v>
      </c>
      <c r="L226" s="144">
        <f t="shared" si="25"/>
        <v>0</v>
      </c>
      <c r="M226" s="563">
        <f t="shared" si="24"/>
        <v>0</v>
      </c>
      <c r="N226" s="10"/>
      <c r="O226" s="49">
        <f t="shared" si="26"/>
        <v>0</v>
      </c>
      <c r="P226" s="49">
        <f t="shared" si="27"/>
        <v>0</v>
      </c>
      <c r="Q226" s="49">
        <f t="shared" si="28"/>
        <v>0</v>
      </c>
    </row>
    <row r="227" spans="1:17" x14ac:dyDescent="0.2">
      <c r="A227" s="94">
        <f t="shared" si="0"/>
        <v>213</v>
      </c>
      <c r="B227" s="437">
        <f t="shared" si="22"/>
        <v>0</v>
      </c>
      <c r="C227" s="203"/>
      <c r="D227" s="807"/>
      <c r="E227" s="181"/>
      <c r="F227" s="181"/>
      <c r="G227" s="4"/>
      <c r="H227" s="60"/>
      <c r="I227" s="83"/>
      <c r="J227" s="17"/>
      <c r="K227" s="353">
        <f t="shared" si="23"/>
        <v>0</v>
      </c>
      <c r="L227" s="144">
        <f t="shared" si="25"/>
        <v>0</v>
      </c>
      <c r="M227" s="563">
        <f t="shared" si="24"/>
        <v>0</v>
      </c>
      <c r="N227" s="10"/>
      <c r="O227" s="49">
        <f t="shared" si="26"/>
        <v>0</v>
      </c>
      <c r="P227" s="49">
        <f t="shared" si="27"/>
        <v>0</v>
      </c>
      <c r="Q227" s="49">
        <f t="shared" si="28"/>
        <v>0</v>
      </c>
    </row>
    <row r="228" spans="1:17" x14ac:dyDescent="0.2">
      <c r="A228" s="94">
        <f t="shared" si="0"/>
        <v>214</v>
      </c>
      <c r="B228" s="437">
        <f t="shared" si="22"/>
        <v>0</v>
      </c>
      <c r="C228" s="203"/>
      <c r="D228" s="807"/>
      <c r="E228" s="181"/>
      <c r="F228" s="181"/>
      <c r="G228" s="4"/>
      <c r="H228" s="60"/>
      <c r="I228" s="83"/>
      <c r="J228" s="17"/>
      <c r="K228" s="353">
        <f t="shared" si="23"/>
        <v>0</v>
      </c>
      <c r="L228" s="144">
        <f t="shared" si="25"/>
        <v>0</v>
      </c>
      <c r="M228" s="563">
        <f t="shared" si="24"/>
        <v>0</v>
      </c>
      <c r="N228" s="10"/>
      <c r="O228" s="49">
        <f t="shared" si="26"/>
        <v>0</v>
      </c>
      <c r="P228" s="49">
        <f t="shared" si="27"/>
        <v>0</v>
      </c>
      <c r="Q228" s="49">
        <f t="shared" si="28"/>
        <v>0</v>
      </c>
    </row>
    <row r="229" spans="1:17" x14ac:dyDescent="0.2">
      <c r="A229" s="94">
        <f t="shared" si="0"/>
        <v>215</v>
      </c>
      <c r="B229" s="437">
        <f t="shared" si="22"/>
        <v>0</v>
      </c>
      <c r="C229" s="203"/>
      <c r="D229" s="807"/>
      <c r="E229" s="181"/>
      <c r="F229" s="181"/>
      <c r="G229" s="4"/>
      <c r="H229" s="60"/>
      <c r="I229" s="83"/>
      <c r="J229" s="17"/>
      <c r="K229" s="353">
        <f t="shared" si="23"/>
        <v>0</v>
      </c>
      <c r="L229" s="144">
        <f t="shared" si="25"/>
        <v>0</v>
      </c>
      <c r="M229" s="563">
        <f t="shared" si="24"/>
        <v>0</v>
      </c>
      <c r="N229" s="10"/>
      <c r="O229" s="49">
        <f t="shared" si="26"/>
        <v>0</v>
      </c>
      <c r="P229" s="49">
        <f t="shared" si="27"/>
        <v>0</v>
      </c>
      <c r="Q229" s="49">
        <f t="shared" si="28"/>
        <v>0</v>
      </c>
    </row>
    <row r="230" spans="1:17" x14ac:dyDescent="0.2">
      <c r="A230" s="94">
        <f t="shared" si="0"/>
        <v>216</v>
      </c>
      <c r="B230" s="437">
        <f t="shared" si="22"/>
        <v>0</v>
      </c>
      <c r="C230" s="203"/>
      <c r="D230" s="807"/>
      <c r="E230" s="181"/>
      <c r="F230" s="181"/>
      <c r="G230" s="4"/>
      <c r="H230" s="60"/>
      <c r="I230" s="83"/>
      <c r="J230" s="17"/>
      <c r="K230" s="353">
        <f t="shared" si="23"/>
        <v>0</v>
      </c>
      <c r="L230" s="144">
        <f t="shared" si="25"/>
        <v>0</v>
      </c>
      <c r="M230" s="563">
        <f t="shared" si="24"/>
        <v>0</v>
      </c>
      <c r="N230" s="10"/>
      <c r="O230" s="49">
        <f t="shared" si="26"/>
        <v>0</v>
      </c>
      <c r="P230" s="49">
        <f t="shared" si="27"/>
        <v>0</v>
      </c>
      <c r="Q230" s="49">
        <f t="shared" si="28"/>
        <v>0</v>
      </c>
    </row>
    <row r="231" spans="1:17" x14ac:dyDescent="0.2">
      <c r="A231" s="94">
        <f t="shared" si="0"/>
        <v>217</v>
      </c>
      <c r="B231" s="437">
        <f t="shared" si="22"/>
        <v>0</v>
      </c>
      <c r="C231" s="203"/>
      <c r="D231" s="807"/>
      <c r="E231" s="181"/>
      <c r="F231" s="181"/>
      <c r="G231" s="4"/>
      <c r="H231" s="60"/>
      <c r="I231" s="83"/>
      <c r="J231" s="17"/>
      <c r="K231" s="353">
        <f t="shared" si="23"/>
        <v>0</v>
      </c>
      <c r="L231" s="144">
        <f t="shared" si="25"/>
        <v>0</v>
      </c>
      <c r="M231" s="563">
        <f t="shared" si="24"/>
        <v>0</v>
      </c>
      <c r="N231" s="10"/>
      <c r="O231" s="49">
        <f t="shared" si="26"/>
        <v>0</v>
      </c>
      <c r="P231" s="49">
        <f t="shared" si="27"/>
        <v>0</v>
      </c>
      <c r="Q231" s="49">
        <f t="shared" si="28"/>
        <v>0</v>
      </c>
    </row>
    <row r="232" spans="1:17" x14ac:dyDescent="0.2">
      <c r="A232" s="94">
        <f t="shared" si="0"/>
        <v>218</v>
      </c>
      <c r="B232" s="437">
        <f t="shared" si="22"/>
        <v>0</v>
      </c>
      <c r="C232" s="203"/>
      <c r="D232" s="807"/>
      <c r="E232" s="181"/>
      <c r="F232" s="181"/>
      <c r="G232" s="4"/>
      <c r="H232" s="60"/>
      <c r="I232" s="83"/>
      <c r="J232" s="17"/>
      <c r="K232" s="353">
        <f t="shared" si="23"/>
        <v>0</v>
      </c>
      <c r="L232" s="144">
        <f t="shared" si="25"/>
        <v>0</v>
      </c>
      <c r="M232" s="563">
        <f t="shared" si="24"/>
        <v>0</v>
      </c>
      <c r="N232" s="10"/>
      <c r="O232" s="49">
        <f t="shared" si="26"/>
        <v>0</v>
      </c>
      <c r="P232" s="49">
        <f t="shared" si="27"/>
        <v>0</v>
      </c>
      <c r="Q232" s="49">
        <f t="shared" si="28"/>
        <v>0</v>
      </c>
    </row>
    <row r="233" spans="1:17" x14ac:dyDescent="0.2">
      <c r="A233" s="94">
        <f t="shared" si="0"/>
        <v>219</v>
      </c>
      <c r="B233" s="437">
        <f t="shared" si="22"/>
        <v>0</v>
      </c>
      <c r="C233" s="203"/>
      <c r="D233" s="807"/>
      <c r="E233" s="181"/>
      <c r="F233" s="181"/>
      <c r="G233" s="4"/>
      <c r="H233" s="60"/>
      <c r="I233" s="83"/>
      <c r="J233" s="17"/>
      <c r="K233" s="353">
        <f t="shared" si="23"/>
        <v>0</v>
      </c>
      <c r="L233" s="144">
        <f t="shared" si="25"/>
        <v>0</v>
      </c>
      <c r="M233" s="563">
        <f t="shared" si="24"/>
        <v>0</v>
      </c>
      <c r="N233" s="10"/>
      <c r="O233" s="49">
        <f t="shared" si="26"/>
        <v>0</v>
      </c>
      <c r="P233" s="49">
        <f t="shared" si="27"/>
        <v>0</v>
      </c>
      <c r="Q233" s="49">
        <f t="shared" si="28"/>
        <v>0</v>
      </c>
    </row>
    <row r="234" spans="1:17" x14ac:dyDescent="0.2">
      <c r="A234" s="94">
        <f t="shared" si="0"/>
        <v>220</v>
      </c>
      <c r="B234" s="437">
        <f t="shared" si="22"/>
        <v>0</v>
      </c>
      <c r="C234" s="203"/>
      <c r="D234" s="807"/>
      <c r="E234" s="181"/>
      <c r="F234" s="181"/>
      <c r="G234" s="4"/>
      <c r="H234" s="60"/>
      <c r="I234" s="83"/>
      <c r="J234" s="17"/>
      <c r="K234" s="353">
        <f t="shared" si="23"/>
        <v>0</v>
      </c>
      <c r="L234" s="144">
        <f t="shared" si="25"/>
        <v>0</v>
      </c>
      <c r="M234" s="563">
        <f t="shared" si="24"/>
        <v>0</v>
      </c>
      <c r="N234" s="10"/>
      <c r="O234" s="49">
        <f t="shared" si="26"/>
        <v>0</v>
      </c>
      <c r="P234" s="49">
        <f t="shared" si="27"/>
        <v>0</v>
      </c>
      <c r="Q234" s="49">
        <f t="shared" si="28"/>
        <v>0</v>
      </c>
    </row>
    <row r="235" spans="1:17" x14ac:dyDescent="0.2">
      <c r="A235" s="94">
        <f t="shared" si="0"/>
        <v>221</v>
      </c>
      <c r="B235" s="437">
        <f t="shared" si="22"/>
        <v>0</v>
      </c>
      <c r="C235" s="203"/>
      <c r="D235" s="807"/>
      <c r="E235" s="181"/>
      <c r="F235" s="181"/>
      <c r="G235" s="4"/>
      <c r="H235" s="60"/>
      <c r="I235" s="83"/>
      <c r="J235" s="17"/>
      <c r="K235" s="353">
        <f t="shared" si="23"/>
        <v>0</v>
      </c>
      <c r="L235" s="144">
        <f t="shared" si="25"/>
        <v>0</v>
      </c>
      <c r="M235" s="563">
        <f t="shared" si="24"/>
        <v>0</v>
      </c>
      <c r="N235" s="10"/>
      <c r="O235" s="49">
        <f t="shared" si="26"/>
        <v>0</v>
      </c>
      <c r="P235" s="49">
        <f t="shared" si="27"/>
        <v>0</v>
      </c>
      <c r="Q235" s="49">
        <f t="shared" si="28"/>
        <v>0</v>
      </c>
    </row>
    <row r="236" spans="1:17" x14ac:dyDescent="0.2">
      <c r="A236" s="94">
        <f t="shared" si="0"/>
        <v>222</v>
      </c>
      <c r="B236" s="437">
        <f t="shared" si="22"/>
        <v>0</v>
      </c>
      <c r="C236" s="203"/>
      <c r="D236" s="807"/>
      <c r="E236" s="181"/>
      <c r="F236" s="181"/>
      <c r="G236" s="4"/>
      <c r="H236" s="60"/>
      <c r="I236" s="83"/>
      <c r="J236" s="17"/>
      <c r="K236" s="353">
        <f t="shared" si="23"/>
        <v>0</v>
      </c>
      <c r="L236" s="144">
        <f t="shared" si="25"/>
        <v>0</v>
      </c>
      <c r="M236" s="563">
        <f t="shared" si="24"/>
        <v>0</v>
      </c>
      <c r="N236" s="10"/>
      <c r="O236" s="49">
        <f t="shared" si="26"/>
        <v>0</v>
      </c>
      <c r="P236" s="49">
        <f t="shared" si="27"/>
        <v>0</v>
      </c>
      <c r="Q236" s="49">
        <f t="shared" si="28"/>
        <v>0</v>
      </c>
    </row>
    <row r="237" spans="1:17" x14ac:dyDescent="0.2">
      <c r="A237" s="94">
        <f t="shared" si="0"/>
        <v>223</v>
      </c>
      <c r="B237" s="437">
        <f t="shared" si="22"/>
        <v>0</v>
      </c>
      <c r="C237" s="203"/>
      <c r="D237" s="807"/>
      <c r="E237" s="181"/>
      <c r="F237" s="181"/>
      <c r="G237" s="4"/>
      <c r="H237" s="60"/>
      <c r="I237" s="83"/>
      <c r="J237" s="17"/>
      <c r="K237" s="353">
        <f t="shared" si="23"/>
        <v>0</v>
      </c>
      <c r="L237" s="144">
        <f t="shared" si="25"/>
        <v>0</v>
      </c>
      <c r="M237" s="563">
        <f t="shared" si="24"/>
        <v>0</v>
      </c>
      <c r="N237" s="10"/>
      <c r="O237" s="49">
        <f t="shared" si="26"/>
        <v>0</v>
      </c>
      <c r="P237" s="49">
        <f t="shared" si="27"/>
        <v>0</v>
      </c>
      <c r="Q237" s="49">
        <f t="shared" si="28"/>
        <v>0</v>
      </c>
    </row>
    <row r="238" spans="1:17" x14ac:dyDescent="0.2">
      <c r="A238" s="94">
        <f t="shared" si="0"/>
        <v>224</v>
      </c>
      <c r="B238" s="437">
        <f t="shared" si="22"/>
        <v>0</v>
      </c>
      <c r="C238" s="203"/>
      <c r="D238" s="807"/>
      <c r="E238" s="181"/>
      <c r="F238" s="181"/>
      <c r="G238" s="4"/>
      <c r="H238" s="60"/>
      <c r="I238" s="83"/>
      <c r="J238" s="17"/>
      <c r="K238" s="353">
        <f t="shared" si="23"/>
        <v>0</v>
      </c>
      <c r="L238" s="144">
        <f t="shared" si="25"/>
        <v>0</v>
      </c>
      <c r="M238" s="563">
        <f t="shared" si="24"/>
        <v>0</v>
      </c>
      <c r="N238" s="10"/>
      <c r="O238" s="49">
        <f t="shared" si="26"/>
        <v>0</v>
      </c>
      <c r="P238" s="49">
        <f t="shared" si="27"/>
        <v>0</v>
      </c>
      <c r="Q238" s="49">
        <f t="shared" si="28"/>
        <v>0</v>
      </c>
    </row>
    <row r="239" spans="1:17" x14ac:dyDescent="0.2">
      <c r="A239" s="94">
        <f t="shared" si="0"/>
        <v>225</v>
      </c>
      <c r="B239" s="437">
        <f t="shared" si="22"/>
        <v>0</v>
      </c>
      <c r="C239" s="203"/>
      <c r="D239" s="807"/>
      <c r="E239" s="181"/>
      <c r="F239" s="181"/>
      <c r="G239" s="4"/>
      <c r="H239" s="60"/>
      <c r="I239" s="83"/>
      <c r="J239" s="17"/>
      <c r="K239" s="353">
        <f t="shared" si="23"/>
        <v>0</v>
      </c>
      <c r="L239" s="144">
        <f t="shared" si="25"/>
        <v>0</v>
      </c>
      <c r="M239" s="563">
        <f t="shared" si="24"/>
        <v>0</v>
      </c>
      <c r="N239" s="10"/>
      <c r="O239" s="49">
        <f t="shared" si="26"/>
        <v>0</v>
      </c>
      <c r="P239" s="49">
        <f t="shared" si="27"/>
        <v>0</v>
      </c>
      <c r="Q239" s="49">
        <f t="shared" si="28"/>
        <v>0</v>
      </c>
    </row>
    <row r="240" spans="1:17" x14ac:dyDescent="0.2">
      <c r="A240" s="94">
        <f t="shared" si="0"/>
        <v>226</v>
      </c>
      <c r="B240" s="437">
        <f t="shared" si="22"/>
        <v>0</v>
      </c>
      <c r="C240" s="203"/>
      <c r="D240" s="807"/>
      <c r="E240" s="181"/>
      <c r="F240" s="181"/>
      <c r="G240" s="4"/>
      <c r="H240" s="60"/>
      <c r="I240" s="83"/>
      <c r="J240" s="17"/>
      <c r="K240" s="353">
        <f t="shared" si="23"/>
        <v>0</v>
      </c>
      <c r="L240" s="144">
        <f t="shared" si="25"/>
        <v>0</v>
      </c>
      <c r="M240" s="563">
        <f t="shared" si="24"/>
        <v>0</v>
      </c>
      <c r="N240" s="10"/>
      <c r="O240" s="49">
        <f t="shared" si="26"/>
        <v>0</v>
      </c>
      <c r="P240" s="49">
        <f t="shared" si="27"/>
        <v>0</v>
      </c>
      <c r="Q240" s="49">
        <f t="shared" si="28"/>
        <v>0</v>
      </c>
    </row>
    <row r="241" spans="1:17" x14ac:dyDescent="0.2">
      <c r="A241" s="94">
        <f t="shared" si="0"/>
        <v>227</v>
      </c>
      <c r="B241" s="437">
        <f t="shared" si="22"/>
        <v>0</v>
      </c>
      <c r="C241" s="203"/>
      <c r="D241" s="807"/>
      <c r="E241" s="181"/>
      <c r="F241" s="181"/>
      <c r="G241" s="4"/>
      <c r="H241" s="60"/>
      <c r="I241" s="83"/>
      <c r="J241" s="17"/>
      <c r="K241" s="353">
        <f t="shared" si="23"/>
        <v>0</v>
      </c>
      <c r="L241" s="144">
        <f t="shared" si="25"/>
        <v>0</v>
      </c>
      <c r="M241" s="563">
        <f t="shared" si="24"/>
        <v>0</v>
      </c>
      <c r="N241" s="10"/>
      <c r="O241" s="49">
        <f t="shared" si="26"/>
        <v>0</v>
      </c>
      <c r="P241" s="49">
        <f t="shared" si="27"/>
        <v>0</v>
      </c>
      <c r="Q241" s="49">
        <f t="shared" si="28"/>
        <v>0</v>
      </c>
    </row>
    <row r="242" spans="1:17" x14ac:dyDescent="0.2">
      <c r="A242" s="94">
        <f t="shared" si="0"/>
        <v>228</v>
      </c>
      <c r="B242" s="437">
        <f t="shared" si="22"/>
        <v>0</v>
      </c>
      <c r="C242" s="203"/>
      <c r="D242" s="807"/>
      <c r="E242" s="181"/>
      <c r="F242" s="181"/>
      <c r="G242" s="4"/>
      <c r="H242" s="60"/>
      <c r="I242" s="83"/>
      <c r="J242" s="17"/>
      <c r="K242" s="353">
        <f t="shared" si="23"/>
        <v>0</v>
      </c>
      <c r="L242" s="144">
        <f t="shared" si="25"/>
        <v>0</v>
      </c>
      <c r="M242" s="563">
        <f t="shared" si="24"/>
        <v>0</v>
      </c>
      <c r="N242" s="10"/>
      <c r="O242" s="49">
        <f t="shared" si="26"/>
        <v>0</v>
      </c>
      <c r="P242" s="49">
        <f t="shared" si="27"/>
        <v>0</v>
      </c>
      <c r="Q242" s="49">
        <f t="shared" si="28"/>
        <v>0</v>
      </c>
    </row>
    <row r="243" spans="1:17" x14ac:dyDescent="0.2">
      <c r="A243" s="94">
        <f t="shared" si="0"/>
        <v>229</v>
      </c>
      <c r="B243" s="437">
        <f t="shared" si="22"/>
        <v>0</v>
      </c>
      <c r="C243" s="203"/>
      <c r="D243" s="807"/>
      <c r="E243" s="181"/>
      <c r="F243" s="181"/>
      <c r="G243" s="4"/>
      <c r="H243" s="60"/>
      <c r="I243" s="83"/>
      <c r="J243" s="17"/>
      <c r="K243" s="353">
        <f t="shared" si="23"/>
        <v>0</v>
      </c>
      <c r="L243" s="144">
        <f t="shared" si="25"/>
        <v>0</v>
      </c>
      <c r="M243" s="563">
        <f t="shared" si="24"/>
        <v>0</v>
      </c>
      <c r="N243" s="10"/>
      <c r="O243" s="49">
        <f t="shared" si="26"/>
        <v>0</v>
      </c>
      <c r="P243" s="49">
        <f t="shared" si="27"/>
        <v>0</v>
      </c>
      <c r="Q243" s="49">
        <f t="shared" si="28"/>
        <v>0</v>
      </c>
    </row>
    <row r="244" spans="1:17" x14ac:dyDescent="0.2">
      <c r="A244" s="94">
        <f t="shared" si="0"/>
        <v>230</v>
      </c>
      <c r="B244" s="437">
        <f t="shared" si="22"/>
        <v>0</v>
      </c>
      <c r="C244" s="203"/>
      <c r="D244" s="807"/>
      <c r="E244" s="181"/>
      <c r="F244" s="181"/>
      <c r="G244" s="4"/>
      <c r="H244" s="60"/>
      <c r="I244" s="83"/>
      <c r="J244" s="17"/>
      <c r="K244" s="353">
        <f t="shared" si="23"/>
        <v>0</v>
      </c>
      <c r="L244" s="144">
        <f t="shared" si="25"/>
        <v>0</v>
      </c>
      <c r="M244" s="563">
        <f t="shared" si="24"/>
        <v>0</v>
      </c>
      <c r="N244" s="10"/>
      <c r="O244" s="49">
        <f t="shared" si="26"/>
        <v>0</v>
      </c>
      <c r="P244" s="49">
        <f t="shared" si="27"/>
        <v>0</v>
      </c>
      <c r="Q244" s="49">
        <f t="shared" si="28"/>
        <v>0</v>
      </c>
    </row>
    <row r="245" spans="1:17" x14ac:dyDescent="0.2">
      <c r="A245" s="94">
        <f t="shared" ref="A245:A438" si="29">ROW()-Q4line</f>
        <v>231</v>
      </c>
      <c r="B245" s="437">
        <f t="shared" si="22"/>
        <v>0</v>
      </c>
      <c r="C245" s="203"/>
      <c r="D245" s="807"/>
      <c r="E245" s="181"/>
      <c r="F245" s="181"/>
      <c r="G245" s="4"/>
      <c r="H245" s="60"/>
      <c r="I245" s="83"/>
      <c r="J245" s="17"/>
      <c r="K245" s="353">
        <f t="shared" si="23"/>
        <v>0</v>
      </c>
      <c r="L245" s="144">
        <f t="shared" si="25"/>
        <v>0</v>
      </c>
      <c r="M245" s="563">
        <f t="shared" si="24"/>
        <v>0</v>
      </c>
      <c r="N245" s="10"/>
      <c r="O245" s="49">
        <f t="shared" si="26"/>
        <v>0</v>
      </c>
      <c r="P245" s="49">
        <f t="shared" si="27"/>
        <v>0</v>
      </c>
      <c r="Q245" s="49">
        <f t="shared" si="28"/>
        <v>0</v>
      </c>
    </row>
    <row r="246" spans="1:17" x14ac:dyDescent="0.2">
      <c r="A246" s="94">
        <f t="shared" si="29"/>
        <v>232</v>
      </c>
      <c r="B246" s="437">
        <f t="shared" si="22"/>
        <v>0</v>
      </c>
      <c r="C246" s="203"/>
      <c r="D246" s="807"/>
      <c r="E246" s="181"/>
      <c r="F246" s="181"/>
      <c r="G246" s="4"/>
      <c r="H246" s="60"/>
      <c r="I246" s="83"/>
      <c r="J246" s="17"/>
      <c r="K246" s="353">
        <f t="shared" si="23"/>
        <v>0</v>
      </c>
      <c r="L246" s="144">
        <f t="shared" si="25"/>
        <v>0</v>
      </c>
      <c r="M246" s="563">
        <f t="shared" si="24"/>
        <v>0</v>
      </c>
      <c r="N246" s="10"/>
      <c r="O246" s="49">
        <f t="shared" si="26"/>
        <v>0</v>
      </c>
      <c r="P246" s="49">
        <f t="shared" si="27"/>
        <v>0</v>
      </c>
      <c r="Q246" s="49">
        <f t="shared" si="28"/>
        <v>0</v>
      </c>
    </row>
    <row r="247" spans="1:17" x14ac:dyDescent="0.2">
      <c r="A247" s="94">
        <f t="shared" si="29"/>
        <v>233</v>
      </c>
      <c r="B247" s="437">
        <f t="shared" si="22"/>
        <v>0</v>
      </c>
      <c r="C247" s="203"/>
      <c r="D247" s="807"/>
      <c r="E247" s="181"/>
      <c r="F247" s="181"/>
      <c r="G247" s="4"/>
      <c r="H247" s="60"/>
      <c r="I247" s="83"/>
      <c r="J247" s="17"/>
      <c r="K247" s="353">
        <f t="shared" si="23"/>
        <v>0</v>
      </c>
      <c r="L247" s="144">
        <f t="shared" si="25"/>
        <v>0</v>
      </c>
      <c r="M247" s="563">
        <f t="shared" si="24"/>
        <v>0</v>
      </c>
      <c r="N247" s="10"/>
      <c r="O247" s="49">
        <f t="shared" si="26"/>
        <v>0</v>
      </c>
      <c r="P247" s="49">
        <f t="shared" si="27"/>
        <v>0</v>
      </c>
      <c r="Q247" s="49">
        <f t="shared" si="28"/>
        <v>0</v>
      </c>
    </row>
    <row r="248" spans="1:17" x14ac:dyDescent="0.2">
      <c r="A248" s="94">
        <f t="shared" si="29"/>
        <v>234</v>
      </c>
      <c r="B248" s="437">
        <f t="shared" si="22"/>
        <v>0</v>
      </c>
      <c r="C248" s="203"/>
      <c r="D248" s="807"/>
      <c r="E248" s="181"/>
      <c r="F248" s="181"/>
      <c r="G248" s="4"/>
      <c r="H248" s="60"/>
      <c r="I248" s="83"/>
      <c r="J248" s="17"/>
      <c r="K248" s="353">
        <f t="shared" si="23"/>
        <v>0</v>
      </c>
      <c r="L248" s="144">
        <f t="shared" si="25"/>
        <v>0</v>
      </c>
      <c r="M248" s="563">
        <f t="shared" si="24"/>
        <v>0</v>
      </c>
      <c r="N248" s="10"/>
      <c r="O248" s="49">
        <f t="shared" si="26"/>
        <v>0</v>
      </c>
      <c r="P248" s="49">
        <f t="shared" si="27"/>
        <v>0</v>
      </c>
      <c r="Q248" s="49">
        <f t="shared" si="28"/>
        <v>0</v>
      </c>
    </row>
    <row r="249" spans="1:17" x14ac:dyDescent="0.2">
      <c r="A249" s="94">
        <f t="shared" si="29"/>
        <v>235</v>
      </c>
      <c r="B249" s="437">
        <f t="shared" si="22"/>
        <v>0</v>
      </c>
      <c r="C249" s="203"/>
      <c r="D249" s="807"/>
      <c r="E249" s="181"/>
      <c r="F249" s="181"/>
      <c r="G249" s="4"/>
      <c r="H249" s="60"/>
      <c r="I249" s="83"/>
      <c r="J249" s="17"/>
      <c r="K249" s="353">
        <f t="shared" si="23"/>
        <v>0</v>
      </c>
      <c r="L249" s="144">
        <f t="shared" si="25"/>
        <v>0</v>
      </c>
      <c r="M249" s="563">
        <f t="shared" si="24"/>
        <v>0</v>
      </c>
      <c r="N249" s="10"/>
      <c r="O249" s="49">
        <f t="shared" si="26"/>
        <v>0</v>
      </c>
      <c r="P249" s="49">
        <f t="shared" si="27"/>
        <v>0</v>
      </c>
      <c r="Q249" s="49">
        <f t="shared" si="28"/>
        <v>0</v>
      </c>
    </row>
    <row r="250" spans="1:17" x14ac:dyDescent="0.2">
      <c r="A250" s="94">
        <f t="shared" si="29"/>
        <v>236</v>
      </c>
      <c r="B250" s="437">
        <f t="shared" si="22"/>
        <v>0</v>
      </c>
      <c r="C250" s="203"/>
      <c r="D250" s="807"/>
      <c r="E250" s="181"/>
      <c r="F250" s="181"/>
      <c r="G250" s="4"/>
      <c r="H250" s="60"/>
      <c r="I250" s="83"/>
      <c r="J250" s="17"/>
      <c r="K250" s="353">
        <f t="shared" si="23"/>
        <v>0</v>
      </c>
      <c r="L250" s="144">
        <f t="shared" si="25"/>
        <v>0</v>
      </c>
      <c r="M250" s="563">
        <f t="shared" si="24"/>
        <v>0</v>
      </c>
      <c r="N250" s="10"/>
      <c r="O250" s="49">
        <f t="shared" si="26"/>
        <v>0</v>
      </c>
      <c r="P250" s="49">
        <f t="shared" si="27"/>
        <v>0</v>
      </c>
      <c r="Q250" s="49">
        <f t="shared" si="28"/>
        <v>0</v>
      </c>
    </row>
    <row r="251" spans="1:17" x14ac:dyDescent="0.2">
      <c r="A251" s="94">
        <f t="shared" si="29"/>
        <v>237</v>
      </c>
      <c r="B251" s="437">
        <f t="shared" si="22"/>
        <v>0</v>
      </c>
      <c r="C251" s="203"/>
      <c r="D251" s="807"/>
      <c r="E251" s="181"/>
      <c r="F251" s="181"/>
      <c r="G251" s="4"/>
      <c r="H251" s="60"/>
      <c r="I251" s="83"/>
      <c r="J251" s="17"/>
      <c r="K251" s="353">
        <f t="shared" si="23"/>
        <v>0</v>
      </c>
      <c r="L251" s="144">
        <f t="shared" si="25"/>
        <v>0</v>
      </c>
      <c r="M251" s="563">
        <f t="shared" si="24"/>
        <v>0</v>
      </c>
      <c r="N251" s="10"/>
      <c r="O251" s="49">
        <f t="shared" si="26"/>
        <v>0</v>
      </c>
      <c r="P251" s="49">
        <f t="shared" si="27"/>
        <v>0</v>
      </c>
      <c r="Q251" s="49">
        <f t="shared" si="28"/>
        <v>0</v>
      </c>
    </row>
    <row r="252" spans="1:17" x14ac:dyDescent="0.2">
      <c r="A252" s="94">
        <f t="shared" si="29"/>
        <v>238</v>
      </c>
      <c r="B252" s="437">
        <f t="shared" si="22"/>
        <v>0</v>
      </c>
      <c r="C252" s="203"/>
      <c r="D252" s="807"/>
      <c r="E252" s="181"/>
      <c r="F252" s="181"/>
      <c r="G252" s="4"/>
      <c r="H252" s="60"/>
      <c r="I252" s="83"/>
      <c r="J252" s="17"/>
      <c r="K252" s="353">
        <f t="shared" si="23"/>
        <v>0</v>
      </c>
      <c r="L252" s="144">
        <f t="shared" si="25"/>
        <v>0</v>
      </c>
      <c r="M252" s="563">
        <f t="shared" si="24"/>
        <v>0</v>
      </c>
      <c r="N252" s="10"/>
      <c r="O252" s="49">
        <f t="shared" si="26"/>
        <v>0</v>
      </c>
      <c r="P252" s="49">
        <f t="shared" si="27"/>
        <v>0</v>
      </c>
      <c r="Q252" s="49">
        <f t="shared" si="28"/>
        <v>0</v>
      </c>
    </row>
    <row r="253" spans="1:17" x14ac:dyDescent="0.2">
      <c r="A253" s="94">
        <f t="shared" si="29"/>
        <v>239</v>
      </c>
      <c r="B253" s="437">
        <f t="shared" si="22"/>
        <v>0</v>
      </c>
      <c r="C253" s="203"/>
      <c r="D253" s="807"/>
      <c r="E253" s="181"/>
      <c r="F253" s="181"/>
      <c r="G253" s="4"/>
      <c r="H253" s="60"/>
      <c r="I253" s="83"/>
      <c r="J253" s="17"/>
      <c r="K253" s="353">
        <f t="shared" si="23"/>
        <v>0</v>
      </c>
      <c r="L253" s="144">
        <f t="shared" si="25"/>
        <v>0</v>
      </c>
      <c r="M253" s="563">
        <f t="shared" si="24"/>
        <v>0</v>
      </c>
      <c r="N253" s="10"/>
      <c r="O253" s="49">
        <f t="shared" si="26"/>
        <v>0</v>
      </c>
      <c r="P253" s="49">
        <f t="shared" si="27"/>
        <v>0</v>
      </c>
      <c r="Q253" s="49">
        <f t="shared" si="28"/>
        <v>0</v>
      </c>
    </row>
    <row r="254" spans="1:17" x14ac:dyDescent="0.2">
      <c r="A254" s="94">
        <f t="shared" si="29"/>
        <v>240</v>
      </c>
      <c r="B254" s="437">
        <f t="shared" si="22"/>
        <v>0</v>
      </c>
      <c r="C254" s="203"/>
      <c r="D254" s="807"/>
      <c r="E254" s="181"/>
      <c r="F254" s="181"/>
      <c r="G254" s="4"/>
      <c r="H254" s="60"/>
      <c r="I254" s="83"/>
      <c r="J254" s="17"/>
      <c r="K254" s="353">
        <f t="shared" si="23"/>
        <v>0</v>
      </c>
      <c r="L254" s="144">
        <f t="shared" si="25"/>
        <v>0</v>
      </c>
      <c r="M254" s="563">
        <f t="shared" si="24"/>
        <v>0</v>
      </c>
      <c r="N254" s="10"/>
      <c r="O254" s="49">
        <f t="shared" si="26"/>
        <v>0</v>
      </c>
      <c r="P254" s="49">
        <f t="shared" si="27"/>
        <v>0</v>
      </c>
      <c r="Q254" s="49">
        <f t="shared" si="28"/>
        <v>0</v>
      </c>
    </row>
    <row r="255" spans="1:17" x14ac:dyDescent="0.2">
      <c r="A255" s="94">
        <f t="shared" si="29"/>
        <v>241</v>
      </c>
      <c r="B255" s="437">
        <f t="shared" si="22"/>
        <v>0</v>
      </c>
      <c r="C255" s="203"/>
      <c r="D255" s="807"/>
      <c r="E255" s="181"/>
      <c r="F255" s="181"/>
      <c r="G255" s="4"/>
      <c r="H255" s="60"/>
      <c r="I255" s="83"/>
      <c r="J255" s="17"/>
      <c r="K255" s="353">
        <f t="shared" si="23"/>
        <v>0</v>
      </c>
      <c r="L255" s="144">
        <f t="shared" si="25"/>
        <v>0</v>
      </c>
      <c r="M255" s="563">
        <f t="shared" si="24"/>
        <v>0</v>
      </c>
      <c r="N255" s="10"/>
      <c r="O255" s="49">
        <f t="shared" si="26"/>
        <v>0</v>
      </c>
      <c r="P255" s="49">
        <f t="shared" si="27"/>
        <v>0</v>
      </c>
      <c r="Q255" s="49">
        <f t="shared" si="28"/>
        <v>0</v>
      </c>
    </row>
    <row r="256" spans="1:17" x14ac:dyDescent="0.2">
      <c r="A256" s="94">
        <f t="shared" si="29"/>
        <v>242</v>
      </c>
      <c r="B256" s="437">
        <f t="shared" si="22"/>
        <v>0</v>
      </c>
      <c r="C256" s="203"/>
      <c r="D256" s="807"/>
      <c r="E256" s="181"/>
      <c r="F256" s="181"/>
      <c r="G256" s="4"/>
      <c r="H256" s="60"/>
      <c r="I256" s="83"/>
      <c r="J256" s="17"/>
      <c r="K256" s="353">
        <f t="shared" si="23"/>
        <v>0</v>
      </c>
      <c r="L256" s="144">
        <f t="shared" si="25"/>
        <v>0</v>
      </c>
      <c r="M256" s="563">
        <f t="shared" si="24"/>
        <v>0</v>
      </c>
      <c r="N256" s="10"/>
      <c r="O256" s="49">
        <f t="shared" si="26"/>
        <v>0</v>
      </c>
      <c r="P256" s="49">
        <f t="shared" si="27"/>
        <v>0</v>
      </c>
      <c r="Q256" s="49">
        <f t="shared" si="28"/>
        <v>0</v>
      </c>
    </row>
    <row r="257" spans="1:17" x14ac:dyDescent="0.2">
      <c r="A257" s="94">
        <f t="shared" si="29"/>
        <v>243</v>
      </c>
      <c r="B257" s="437">
        <f t="shared" si="22"/>
        <v>0</v>
      </c>
      <c r="C257" s="203"/>
      <c r="D257" s="807"/>
      <c r="E257" s="181"/>
      <c r="F257" s="181"/>
      <c r="G257" s="4"/>
      <c r="H257" s="60"/>
      <c r="I257" s="83"/>
      <c r="J257" s="17"/>
      <c r="K257" s="353">
        <f t="shared" si="23"/>
        <v>0</v>
      </c>
      <c r="L257" s="144">
        <f t="shared" si="25"/>
        <v>0</v>
      </c>
      <c r="M257" s="563">
        <f t="shared" si="24"/>
        <v>0</v>
      </c>
      <c r="N257" s="10"/>
      <c r="O257" s="49">
        <f t="shared" si="26"/>
        <v>0</v>
      </c>
      <c r="P257" s="49">
        <f t="shared" si="27"/>
        <v>0</v>
      </c>
      <c r="Q257" s="49">
        <f t="shared" si="28"/>
        <v>0</v>
      </c>
    </row>
    <row r="258" spans="1:17" x14ac:dyDescent="0.2">
      <c r="A258" s="94">
        <f t="shared" si="29"/>
        <v>244</v>
      </c>
      <c r="B258" s="437">
        <f t="shared" si="22"/>
        <v>0</v>
      </c>
      <c r="C258" s="203"/>
      <c r="D258" s="807"/>
      <c r="E258" s="181"/>
      <c r="F258" s="181"/>
      <c r="G258" s="4"/>
      <c r="H258" s="60"/>
      <c r="I258" s="83"/>
      <c r="J258" s="17"/>
      <c r="K258" s="353">
        <f t="shared" si="23"/>
        <v>0</v>
      </c>
      <c r="L258" s="144">
        <f t="shared" si="25"/>
        <v>0</v>
      </c>
      <c r="M258" s="563">
        <f t="shared" si="24"/>
        <v>0</v>
      </c>
      <c r="N258" s="10"/>
      <c r="O258" s="49">
        <f t="shared" si="26"/>
        <v>0</v>
      </c>
      <c r="P258" s="49">
        <f t="shared" si="27"/>
        <v>0</v>
      </c>
      <c r="Q258" s="49">
        <f t="shared" si="28"/>
        <v>0</v>
      </c>
    </row>
    <row r="259" spans="1:17" x14ac:dyDescent="0.2">
      <c r="A259" s="94">
        <f t="shared" si="29"/>
        <v>245</v>
      </c>
      <c r="B259" s="437">
        <f t="shared" si="22"/>
        <v>0</v>
      </c>
      <c r="C259" s="203"/>
      <c r="D259" s="807"/>
      <c r="E259" s="181"/>
      <c r="F259" s="181"/>
      <c r="G259" s="4"/>
      <c r="H259" s="60"/>
      <c r="I259" s="83"/>
      <c r="J259" s="17"/>
      <c r="K259" s="353">
        <f t="shared" si="23"/>
        <v>0</v>
      </c>
      <c r="L259" s="144">
        <f t="shared" si="25"/>
        <v>0</v>
      </c>
      <c r="M259" s="563">
        <f t="shared" si="24"/>
        <v>0</v>
      </c>
      <c r="N259" s="10"/>
      <c r="O259" s="49">
        <f t="shared" si="26"/>
        <v>0</v>
      </c>
      <c r="P259" s="49">
        <f t="shared" si="27"/>
        <v>0</v>
      </c>
      <c r="Q259" s="49">
        <f t="shared" si="28"/>
        <v>0</v>
      </c>
    </row>
    <row r="260" spans="1:17" x14ac:dyDescent="0.2">
      <c r="A260" s="94">
        <f t="shared" si="29"/>
        <v>246</v>
      </c>
      <c r="B260" s="437">
        <f t="shared" si="22"/>
        <v>0</v>
      </c>
      <c r="C260" s="203"/>
      <c r="D260" s="807"/>
      <c r="E260" s="181"/>
      <c r="F260" s="181"/>
      <c r="G260" s="4"/>
      <c r="H260" s="60"/>
      <c r="I260" s="83"/>
      <c r="J260" s="17"/>
      <c r="K260" s="353">
        <f t="shared" si="23"/>
        <v>0</v>
      </c>
      <c r="L260" s="144">
        <f t="shared" si="25"/>
        <v>0</v>
      </c>
      <c r="M260" s="563">
        <f t="shared" si="24"/>
        <v>0</v>
      </c>
      <c r="N260" s="10"/>
      <c r="O260" s="49">
        <f t="shared" si="26"/>
        <v>0</v>
      </c>
      <c r="P260" s="49">
        <f t="shared" si="27"/>
        <v>0</v>
      </c>
      <c r="Q260" s="49">
        <f t="shared" si="28"/>
        <v>0</v>
      </c>
    </row>
    <row r="261" spans="1:17" x14ac:dyDescent="0.2">
      <c r="A261" s="94">
        <f t="shared" si="29"/>
        <v>247</v>
      </c>
      <c r="B261" s="437">
        <f t="shared" si="22"/>
        <v>0</v>
      </c>
      <c r="C261" s="203"/>
      <c r="D261" s="807"/>
      <c r="E261" s="181"/>
      <c r="F261" s="181"/>
      <c r="G261" s="4"/>
      <c r="H261" s="60"/>
      <c r="I261" s="83"/>
      <c r="J261" s="17"/>
      <c r="K261" s="353">
        <f t="shared" si="23"/>
        <v>0</v>
      </c>
      <c r="L261" s="144">
        <f t="shared" si="25"/>
        <v>0</v>
      </c>
      <c r="M261" s="563">
        <f t="shared" si="24"/>
        <v>0</v>
      </c>
      <c r="N261" s="10"/>
      <c r="O261" s="49">
        <f t="shared" si="26"/>
        <v>0</v>
      </c>
      <c r="P261" s="49">
        <f t="shared" si="27"/>
        <v>0</v>
      </c>
      <c r="Q261" s="49">
        <f t="shared" si="28"/>
        <v>0</v>
      </c>
    </row>
    <row r="262" spans="1:17" x14ac:dyDescent="0.2">
      <c r="A262" s="94">
        <f t="shared" si="29"/>
        <v>248</v>
      </c>
      <c r="B262" s="437">
        <f t="shared" si="22"/>
        <v>0</v>
      </c>
      <c r="C262" s="203"/>
      <c r="D262" s="807"/>
      <c r="E262" s="181"/>
      <c r="F262" s="181"/>
      <c r="G262" s="4"/>
      <c r="H262" s="60"/>
      <c r="I262" s="83"/>
      <c r="J262" s="17"/>
      <c r="K262" s="353">
        <f t="shared" si="23"/>
        <v>0</v>
      </c>
      <c r="L262" s="144">
        <f t="shared" si="25"/>
        <v>0</v>
      </c>
      <c r="M262" s="563">
        <f t="shared" si="24"/>
        <v>0</v>
      </c>
      <c r="N262" s="10"/>
      <c r="O262" s="49">
        <f t="shared" si="26"/>
        <v>0</v>
      </c>
      <c r="P262" s="49">
        <f t="shared" si="27"/>
        <v>0</v>
      </c>
      <c r="Q262" s="49">
        <f t="shared" si="28"/>
        <v>0</v>
      </c>
    </row>
    <row r="263" spans="1:17" x14ac:dyDescent="0.2">
      <c r="A263" s="94">
        <f t="shared" si="29"/>
        <v>249</v>
      </c>
      <c r="B263" s="437">
        <f t="shared" si="22"/>
        <v>0</v>
      </c>
      <c r="C263" s="203"/>
      <c r="D263" s="807"/>
      <c r="E263" s="181"/>
      <c r="F263" s="181"/>
      <c r="G263" s="4"/>
      <c r="H263" s="60"/>
      <c r="I263" s="83"/>
      <c r="J263" s="17"/>
      <c r="K263" s="353">
        <f t="shared" si="23"/>
        <v>0</v>
      </c>
      <c r="L263" s="144">
        <f t="shared" si="25"/>
        <v>0</v>
      </c>
      <c r="M263" s="563">
        <f t="shared" si="24"/>
        <v>0</v>
      </c>
      <c r="N263" s="10"/>
      <c r="O263" s="49">
        <f t="shared" si="26"/>
        <v>0</v>
      </c>
      <c r="P263" s="49">
        <f t="shared" si="27"/>
        <v>0</v>
      </c>
      <c r="Q263" s="49">
        <f t="shared" si="28"/>
        <v>0</v>
      </c>
    </row>
    <row r="264" spans="1:17" x14ac:dyDescent="0.2">
      <c r="A264" s="94">
        <f t="shared" si="29"/>
        <v>250</v>
      </c>
      <c r="B264" s="437">
        <f t="shared" si="22"/>
        <v>0</v>
      </c>
      <c r="C264" s="203"/>
      <c r="D264" s="807"/>
      <c r="E264" s="181"/>
      <c r="F264" s="181"/>
      <c r="G264" s="4"/>
      <c r="H264" s="60"/>
      <c r="I264" s="83"/>
      <c r="J264" s="17"/>
      <c r="K264" s="353">
        <f t="shared" si="23"/>
        <v>0</v>
      </c>
      <c r="L264" s="144">
        <f t="shared" si="25"/>
        <v>0</v>
      </c>
      <c r="M264" s="563">
        <f t="shared" si="24"/>
        <v>0</v>
      </c>
      <c r="N264" s="10"/>
      <c r="O264" s="49">
        <f t="shared" si="26"/>
        <v>0</v>
      </c>
      <c r="P264" s="49">
        <f t="shared" si="27"/>
        <v>0</v>
      </c>
      <c r="Q264" s="49">
        <f t="shared" si="28"/>
        <v>0</v>
      </c>
    </row>
    <row r="265" spans="1:17" x14ac:dyDescent="0.2">
      <c r="A265" s="94">
        <f t="shared" si="29"/>
        <v>251</v>
      </c>
      <c r="B265" s="437">
        <f t="shared" si="22"/>
        <v>0</v>
      </c>
      <c r="C265" s="203"/>
      <c r="D265" s="807"/>
      <c r="E265" s="181"/>
      <c r="F265" s="181"/>
      <c r="G265" s="4"/>
      <c r="H265" s="60"/>
      <c r="I265" s="83"/>
      <c r="J265" s="17"/>
      <c r="K265" s="353">
        <f t="shared" si="23"/>
        <v>0</v>
      </c>
      <c r="L265" s="144">
        <f t="shared" si="25"/>
        <v>0</v>
      </c>
      <c r="M265" s="563">
        <f t="shared" si="24"/>
        <v>0</v>
      </c>
      <c r="N265" s="10"/>
      <c r="O265" s="49">
        <f t="shared" si="26"/>
        <v>0</v>
      </c>
      <c r="P265" s="49">
        <f t="shared" si="27"/>
        <v>0</v>
      </c>
      <c r="Q265" s="49">
        <f t="shared" si="28"/>
        <v>0</v>
      </c>
    </row>
    <row r="266" spans="1:17" x14ac:dyDescent="0.2">
      <c r="A266" s="94">
        <f t="shared" si="29"/>
        <v>252</v>
      </c>
      <c r="B266" s="437">
        <f t="shared" si="22"/>
        <v>0</v>
      </c>
      <c r="C266" s="203"/>
      <c r="D266" s="807"/>
      <c r="E266" s="181"/>
      <c r="F266" s="181"/>
      <c r="G266" s="4"/>
      <c r="H266" s="60"/>
      <c r="I266" s="83"/>
      <c r="J266" s="17"/>
      <c r="K266" s="353">
        <f t="shared" si="23"/>
        <v>0</v>
      </c>
      <c r="L266" s="144">
        <f t="shared" si="25"/>
        <v>0</v>
      </c>
      <c r="M266" s="563">
        <f t="shared" si="24"/>
        <v>0</v>
      </c>
      <c r="N266" s="10"/>
      <c r="O266" s="49">
        <f t="shared" si="26"/>
        <v>0</v>
      </c>
      <c r="P266" s="49">
        <f t="shared" si="27"/>
        <v>0</v>
      </c>
      <c r="Q266" s="49">
        <f t="shared" si="28"/>
        <v>0</v>
      </c>
    </row>
    <row r="267" spans="1:17" x14ac:dyDescent="0.2">
      <c r="A267" s="94">
        <f t="shared" si="29"/>
        <v>253</v>
      </c>
      <c r="B267" s="437">
        <f t="shared" si="22"/>
        <v>0</v>
      </c>
      <c r="C267" s="203"/>
      <c r="D267" s="807"/>
      <c r="E267" s="181"/>
      <c r="F267" s="181"/>
      <c r="G267" s="4"/>
      <c r="H267" s="60"/>
      <c r="I267" s="83"/>
      <c r="J267" s="17"/>
      <c r="K267" s="353">
        <f t="shared" si="23"/>
        <v>0</v>
      </c>
      <c r="L267" s="144">
        <f t="shared" si="25"/>
        <v>0</v>
      </c>
      <c r="M267" s="563">
        <f t="shared" si="24"/>
        <v>0</v>
      </c>
      <c r="N267" s="10"/>
      <c r="O267" s="49">
        <f t="shared" si="26"/>
        <v>0</v>
      </c>
      <c r="P267" s="49">
        <f t="shared" si="27"/>
        <v>0</v>
      </c>
      <c r="Q267" s="49">
        <f t="shared" si="28"/>
        <v>0</v>
      </c>
    </row>
    <row r="268" spans="1:17" x14ac:dyDescent="0.2">
      <c r="A268" s="94">
        <f t="shared" si="29"/>
        <v>254</v>
      </c>
      <c r="B268" s="437">
        <f t="shared" si="22"/>
        <v>0</v>
      </c>
      <c r="C268" s="203"/>
      <c r="D268" s="807"/>
      <c r="E268" s="181"/>
      <c r="F268" s="181"/>
      <c r="G268" s="4"/>
      <c r="H268" s="60"/>
      <c r="I268" s="83"/>
      <c r="J268" s="17"/>
      <c r="K268" s="353">
        <f t="shared" si="23"/>
        <v>0</v>
      </c>
      <c r="L268" s="144">
        <f t="shared" si="25"/>
        <v>0</v>
      </c>
      <c r="M268" s="563">
        <f t="shared" si="24"/>
        <v>0</v>
      </c>
      <c r="N268" s="10"/>
      <c r="O268" s="49">
        <f t="shared" si="26"/>
        <v>0</v>
      </c>
      <c r="P268" s="49">
        <f t="shared" si="27"/>
        <v>0</v>
      </c>
      <c r="Q268" s="49">
        <f t="shared" si="28"/>
        <v>0</v>
      </c>
    </row>
    <row r="269" spans="1:17" x14ac:dyDescent="0.2">
      <c r="A269" s="94">
        <f t="shared" si="29"/>
        <v>255</v>
      </c>
      <c r="B269" s="437">
        <f t="shared" si="22"/>
        <v>0</v>
      </c>
      <c r="C269" s="203"/>
      <c r="D269" s="807"/>
      <c r="E269" s="181"/>
      <c r="F269" s="181"/>
      <c r="G269" s="4"/>
      <c r="H269" s="60"/>
      <c r="I269" s="83"/>
      <c r="J269" s="17"/>
      <c r="K269" s="353">
        <f t="shared" si="23"/>
        <v>0</v>
      </c>
      <c r="L269" s="144">
        <f t="shared" si="25"/>
        <v>0</v>
      </c>
      <c r="M269" s="563">
        <f t="shared" si="24"/>
        <v>0</v>
      </c>
      <c r="N269" s="10"/>
      <c r="O269" s="49">
        <f t="shared" si="26"/>
        <v>0</v>
      </c>
      <c r="P269" s="49">
        <f t="shared" si="27"/>
        <v>0</v>
      </c>
      <c r="Q269" s="49">
        <f t="shared" si="28"/>
        <v>0</v>
      </c>
    </row>
    <row r="270" spans="1:17" x14ac:dyDescent="0.2">
      <c r="A270" s="94">
        <f t="shared" si="29"/>
        <v>256</v>
      </c>
      <c r="B270" s="437">
        <f t="shared" si="22"/>
        <v>0</v>
      </c>
      <c r="C270" s="203"/>
      <c r="D270" s="807"/>
      <c r="E270" s="181"/>
      <c r="F270" s="181"/>
      <c r="G270" s="4"/>
      <c r="H270" s="60"/>
      <c r="I270" s="83"/>
      <c r="J270" s="17"/>
      <c r="K270" s="353">
        <f t="shared" si="23"/>
        <v>0</v>
      </c>
      <c r="L270" s="144">
        <f t="shared" si="25"/>
        <v>0</v>
      </c>
      <c r="M270" s="563">
        <f t="shared" si="24"/>
        <v>0</v>
      </c>
      <c r="N270" s="10"/>
      <c r="O270" s="49">
        <f t="shared" si="26"/>
        <v>0</v>
      </c>
      <c r="P270" s="49">
        <f t="shared" si="27"/>
        <v>0</v>
      </c>
      <c r="Q270" s="49">
        <f t="shared" si="28"/>
        <v>0</v>
      </c>
    </row>
    <row r="271" spans="1:17" x14ac:dyDescent="0.2">
      <c r="A271" s="94">
        <f t="shared" si="29"/>
        <v>257</v>
      </c>
      <c r="B271" s="437">
        <f t="shared" si="22"/>
        <v>0</v>
      </c>
      <c r="C271" s="203"/>
      <c r="D271" s="807"/>
      <c r="E271" s="181"/>
      <c r="F271" s="181"/>
      <c r="G271" s="4"/>
      <c r="H271" s="60"/>
      <c r="I271" s="83"/>
      <c r="J271" s="17"/>
      <c r="K271" s="353">
        <f t="shared" si="23"/>
        <v>0</v>
      </c>
      <c r="L271" s="144">
        <f t="shared" si="25"/>
        <v>0</v>
      </c>
      <c r="M271" s="563">
        <f t="shared" si="24"/>
        <v>0</v>
      </c>
      <c r="N271" s="10"/>
      <c r="O271" s="49">
        <f t="shared" si="26"/>
        <v>0</v>
      </c>
      <c r="P271" s="49">
        <f t="shared" si="27"/>
        <v>0</v>
      </c>
      <c r="Q271" s="49">
        <f t="shared" si="28"/>
        <v>0</v>
      </c>
    </row>
    <row r="272" spans="1:17" x14ac:dyDescent="0.2">
      <c r="A272" s="94">
        <f t="shared" si="29"/>
        <v>258</v>
      </c>
      <c r="B272" s="437">
        <f t="shared" si="22"/>
        <v>0</v>
      </c>
      <c r="C272" s="203"/>
      <c r="D272" s="807"/>
      <c r="E272" s="181"/>
      <c r="F272" s="181"/>
      <c r="G272" s="4"/>
      <c r="H272" s="60"/>
      <c r="I272" s="83"/>
      <c r="J272" s="17"/>
      <c r="K272" s="353">
        <f t="shared" si="23"/>
        <v>0</v>
      </c>
      <c r="L272" s="144">
        <f t="shared" si="25"/>
        <v>0</v>
      </c>
      <c r="M272" s="563">
        <f t="shared" si="24"/>
        <v>0</v>
      </c>
      <c r="N272" s="10"/>
      <c r="O272" s="49">
        <f t="shared" si="26"/>
        <v>0</v>
      </c>
      <c r="P272" s="49">
        <f t="shared" si="27"/>
        <v>0</v>
      </c>
      <c r="Q272" s="49">
        <f t="shared" si="28"/>
        <v>0</v>
      </c>
    </row>
    <row r="273" spans="1:17" x14ac:dyDescent="0.2">
      <c r="A273" s="94">
        <f t="shared" si="29"/>
        <v>259</v>
      </c>
      <c r="B273" s="437">
        <f t="shared" si="22"/>
        <v>0</v>
      </c>
      <c r="C273" s="203"/>
      <c r="D273" s="807"/>
      <c r="E273" s="181"/>
      <c r="F273" s="181"/>
      <c r="G273" s="4"/>
      <c r="H273" s="60"/>
      <c r="I273" s="83"/>
      <c r="J273" s="17"/>
      <c r="K273" s="353">
        <f t="shared" si="23"/>
        <v>0</v>
      </c>
      <c r="L273" s="144">
        <f t="shared" si="25"/>
        <v>0</v>
      </c>
      <c r="M273" s="563">
        <f t="shared" si="24"/>
        <v>0</v>
      </c>
      <c r="N273" s="10"/>
      <c r="O273" s="49">
        <f t="shared" si="26"/>
        <v>0</v>
      </c>
      <c r="P273" s="49">
        <f t="shared" si="27"/>
        <v>0</v>
      </c>
      <c r="Q273" s="49">
        <f t="shared" si="28"/>
        <v>0</v>
      </c>
    </row>
    <row r="274" spans="1:17" x14ac:dyDescent="0.2">
      <c r="A274" s="94">
        <f t="shared" si="29"/>
        <v>260</v>
      </c>
      <c r="B274" s="437">
        <f t="shared" si="22"/>
        <v>0</v>
      </c>
      <c r="C274" s="203"/>
      <c r="D274" s="807"/>
      <c r="E274" s="181"/>
      <c r="F274" s="181"/>
      <c r="G274" s="4"/>
      <c r="H274" s="60"/>
      <c r="I274" s="83"/>
      <c r="J274" s="17"/>
      <c r="K274" s="353">
        <f t="shared" si="23"/>
        <v>0</v>
      </c>
      <c r="L274" s="144">
        <f t="shared" si="25"/>
        <v>0</v>
      </c>
      <c r="M274" s="563">
        <f t="shared" si="24"/>
        <v>0</v>
      </c>
      <c r="N274" s="10"/>
      <c r="O274" s="49">
        <f t="shared" si="26"/>
        <v>0</v>
      </c>
      <c r="P274" s="49">
        <f t="shared" si="27"/>
        <v>0</v>
      </c>
      <c r="Q274" s="49">
        <f t="shared" si="28"/>
        <v>0</v>
      </c>
    </row>
    <row r="275" spans="1:17" x14ac:dyDescent="0.2">
      <c r="A275" s="94">
        <f t="shared" si="29"/>
        <v>261</v>
      </c>
      <c r="B275" s="437">
        <f t="shared" si="22"/>
        <v>0</v>
      </c>
      <c r="C275" s="203"/>
      <c r="D275" s="807"/>
      <c r="E275" s="181"/>
      <c r="F275" s="181"/>
      <c r="G275" s="4"/>
      <c r="H275" s="60"/>
      <c r="I275" s="83"/>
      <c r="J275" s="17"/>
      <c r="K275" s="353">
        <f t="shared" si="23"/>
        <v>0</v>
      </c>
      <c r="L275" s="144">
        <f t="shared" si="25"/>
        <v>0</v>
      </c>
      <c r="M275" s="563">
        <f t="shared" si="24"/>
        <v>0</v>
      </c>
      <c r="N275" s="10"/>
      <c r="O275" s="49">
        <f t="shared" si="26"/>
        <v>0</v>
      </c>
      <c r="P275" s="49">
        <f t="shared" si="27"/>
        <v>0</v>
      </c>
      <c r="Q275" s="49">
        <f t="shared" si="28"/>
        <v>0</v>
      </c>
    </row>
    <row r="276" spans="1:17" x14ac:dyDescent="0.2">
      <c r="A276" s="94">
        <f t="shared" si="29"/>
        <v>262</v>
      </c>
      <c r="B276" s="437">
        <f t="shared" si="22"/>
        <v>0</v>
      </c>
      <c r="C276" s="203"/>
      <c r="D276" s="807"/>
      <c r="E276" s="181"/>
      <c r="F276" s="181"/>
      <c r="G276" s="4"/>
      <c r="H276" s="60"/>
      <c r="I276" s="83"/>
      <c r="J276" s="17"/>
      <c r="K276" s="353">
        <f t="shared" si="23"/>
        <v>0</v>
      </c>
      <c r="L276" s="144">
        <f t="shared" si="25"/>
        <v>0</v>
      </c>
      <c r="M276" s="563">
        <f t="shared" si="24"/>
        <v>0</v>
      </c>
      <c r="N276" s="10"/>
      <c r="O276" s="49">
        <f t="shared" si="26"/>
        <v>0</v>
      </c>
      <c r="P276" s="49">
        <f t="shared" si="27"/>
        <v>0</v>
      </c>
      <c r="Q276" s="49">
        <f t="shared" si="28"/>
        <v>0</v>
      </c>
    </row>
    <row r="277" spans="1:17" x14ac:dyDescent="0.2">
      <c r="A277" s="94">
        <f t="shared" si="29"/>
        <v>263</v>
      </c>
      <c r="B277" s="437">
        <f t="shared" si="22"/>
        <v>0</v>
      </c>
      <c r="C277" s="203"/>
      <c r="D277" s="807"/>
      <c r="E277" s="181"/>
      <c r="F277" s="181"/>
      <c r="G277" s="4"/>
      <c r="H277" s="60"/>
      <c r="I277" s="83"/>
      <c r="J277" s="17"/>
      <c r="K277" s="353">
        <f t="shared" si="23"/>
        <v>0</v>
      </c>
      <c r="L277" s="144">
        <f t="shared" si="25"/>
        <v>0</v>
      </c>
      <c r="M277" s="563">
        <f t="shared" si="24"/>
        <v>0</v>
      </c>
      <c r="N277" s="10"/>
      <c r="O277" s="49">
        <f t="shared" si="26"/>
        <v>0</v>
      </c>
      <c r="P277" s="49">
        <f t="shared" si="27"/>
        <v>0</v>
      </c>
      <c r="Q277" s="49">
        <f t="shared" si="28"/>
        <v>0</v>
      </c>
    </row>
    <row r="278" spans="1:17" x14ac:dyDescent="0.2">
      <c r="A278" s="94">
        <f t="shared" si="29"/>
        <v>264</v>
      </c>
      <c r="B278" s="437">
        <f t="shared" si="22"/>
        <v>0</v>
      </c>
      <c r="C278" s="203"/>
      <c r="D278" s="807"/>
      <c r="E278" s="181"/>
      <c r="F278" s="181"/>
      <c r="G278" s="4"/>
      <c r="H278" s="60"/>
      <c r="I278" s="83"/>
      <c r="J278" s="17"/>
      <c r="K278" s="353">
        <f t="shared" si="23"/>
        <v>0</v>
      </c>
      <c r="L278" s="144">
        <f t="shared" si="25"/>
        <v>0</v>
      </c>
      <c r="M278" s="563">
        <f t="shared" si="24"/>
        <v>0</v>
      </c>
      <c r="N278" s="10"/>
      <c r="O278" s="49">
        <f t="shared" si="26"/>
        <v>0</v>
      </c>
      <c r="P278" s="49">
        <f t="shared" si="27"/>
        <v>0</v>
      </c>
      <c r="Q278" s="49">
        <f t="shared" si="28"/>
        <v>0</v>
      </c>
    </row>
    <row r="279" spans="1:17" x14ac:dyDescent="0.2">
      <c r="A279" s="94">
        <f t="shared" si="29"/>
        <v>265</v>
      </c>
      <c r="B279" s="437">
        <f t="shared" si="22"/>
        <v>0</v>
      </c>
      <c r="C279" s="203"/>
      <c r="D279" s="807"/>
      <c r="E279" s="181"/>
      <c r="F279" s="181"/>
      <c r="G279" s="4"/>
      <c r="H279" s="60"/>
      <c r="I279" s="83"/>
      <c r="J279" s="17"/>
      <c r="K279" s="353">
        <f t="shared" si="23"/>
        <v>0</v>
      </c>
      <c r="L279" s="144">
        <f t="shared" si="25"/>
        <v>0</v>
      </c>
      <c r="M279" s="563">
        <f t="shared" si="24"/>
        <v>0</v>
      </c>
      <c r="N279" s="10"/>
      <c r="O279" s="49">
        <f t="shared" si="26"/>
        <v>0</v>
      </c>
      <c r="P279" s="49">
        <f t="shared" si="27"/>
        <v>0</v>
      </c>
      <c r="Q279" s="49">
        <f t="shared" si="28"/>
        <v>0</v>
      </c>
    </row>
    <row r="280" spans="1:17" x14ac:dyDescent="0.2">
      <c r="A280" s="94">
        <f t="shared" si="29"/>
        <v>266</v>
      </c>
      <c r="B280" s="437">
        <f t="shared" si="22"/>
        <v>0</v>
      </c>
      <c r="C280" s="203"/>
      <c r="D280" s="807"/>
      <c r="E280" s="181"/>
      <c r="F280" s="181"/>
      <c r="G280" s="4"/>
      <c r="H280" s="60"/>
      <c r="I280" s="83"/>
      <c r="J280" s="17"/>
      <c r="K280" s="353">
        <f t="shared" si="23"/>
        <v>0</v>
      </c>
      <c r="L280" s="144">
        <f t="shared" si="25"/>
        <v>0</v>
      </c>
      <c r="M280" s="563">
        <f t="shared" si="24"/>
        <v>0</v>
      </c>
      <c r="N280" s="10"/>
      <c r="O280" s="49">
        <f t="shared" si="26"/>
        <v>0</v>
      </c>
      <c r="P280" s="49">
        <f t="shared" si="27"/>
        <v>0</v>
      </c>
      <c r="Q280" s="49">
        <f t="shared" si="28"/>
        <v>0</v>
      </c>
    </row>
    <row r="281" spans="1:17" x14ac:dyDescent="0.2">
      <c r="A281" s="94">
        <f t="shared" si="29"/>
        <v>267</v>
      </c>
      <c r="B281" s="437">
        <f t="shared" si="22"/>
        <v>0</v>
      </c>
      <c r="C281" s="203"/>
      <c r="D281" s="807"/>
      <c r="E281" s="181"/>
      <c r="F281" s="181"/>
      <c r="G281" s="4"/>
      <c r="H281" s="60"/>
      <c r="I281" s="83"/>
      <c r="J281" s="17"/>
      <c r="K281" s="353">
        <f t="shared" si="23"/>
        <v>0</v>
      </c>
      <c r="L281" s="144">
        <f t="shared" si="25"/>
        <v>0</v>
      </c>
      <c r="M281" s="563">
        <f t="shared" si="24"/>
        <v>0</v>
      </c>
      <c r="N281" s="10"/>
      <c r="O281" s="49">
        <f t="shared" si="26"/>
        <v>0</v>
      </c>
      <c r="P281" s="49">
        <f t="shared" si="27"/>
        <v>0</v>
      </c>
      <c r="Q281" s="49">
        <f t="shared" si="28"/>
        <v>0</v>
      </c>
    </row>
    <row r="282" spans="1:17" x14ac:dyDescent="0.2">
      <c r="A282" s="94">
        <f t="shared" si="29"/>
        <v>268</v>
      </c>
      <c r="B282" s="437">
        <f t="shared" si="22"/>
        <v>0</v>
      </c>
      <c r="C282" s="203"/>
      <c r="D282" s="807"/>
      <c r="E282" s="181"/>
      <c r="F282" s="181"/>
      <c r="G282" s="4"/>
      <c r="H282" s="60"/>
      <c r="I282" s="83"/>
      <c r="J282" s="17"/>
      <c r="K282" s="353">
        <f t="shared" si="23"/>
        <v>0</v>
      </c>
      <c r="L282" s="144">
        <f t="shared" si="25"/>
        <v>0</v>
      </c>
      <c r="M282" s="563">
        <f t="shared" si="24"/>
        <v>0</v>
      </c>
      <c r="N282" s="10"/>
      <c r="O282" s="49">
        <f t="shared" si="26"/>
        <v>0</v>
      </c>
      <c r="P282" s="49">
        <f t="shared" si="27"/>
        <v>0</v>
      </c>
      <c r="Q282" s="49">
        <f t="shared" si="28"/>
        <v>0</v>
      </c>
    </row>
    <row r="283" spans="1:17" x14ac:dyDescent="0.2">
      <c r="A283" s="94">
        <f t="shared" si="29"/>
        <v>269</v>
      </c>
      <c r="B283" s="437">
        <f t="shared" si="22"/>
        <v>0</v>
      </c>
      <c r="C283" s="203"/>
      <c r="D283" s="807"/>
      <c r="E283" s="181"/>
      <c r="F283" s="181"/>
      <c r="G283" s="4"/>
      <c r="H283" s="60"/>
      <c r="I283" s="83"/>
      <c r="J283" s="17"/>
      <c r="K283" s="353">
        <f t="shared" si="23"/>
        <v>0</v>
      </c>
      <c r="L283" s="144">
        <f t="shared" si="25"/>
        <v>0</v>
      </c>
      <c r="M283" s="563">
        <f t="shared" si="24"/>
        <v>0</v>
      </c>
      <c r="N283" s="10"/>
      <c r="O283" s="49">
        <f t="shared" si="26"/>
        <v>0</v>
      </c>
      <c r="P283" s="49">
        <f t="shared" si="27"/>
        <v>0</v>
      </c>
      <c r="Q283" s="49">
        <f t="shared" si="28"/>
        <v>0</v>
      </c>
    </row>
    <row r="284" spans="1:17" x14ac:dyDescent="0.2">
      <c r="A284" s="94">
        <f t="shared" si="29"/>
        <v>270</v>
      </c>
      <c r="B284" s="437">
        <f t="shared" si="22"/>
        <v>0</v>
      </c>
      <c r="C284" s="203"/>
      <c r="D284" s="807"/>
      <c r="E284" s="181"/>
      <c r="F284" s="181"/>
      <c r="G284" s="4"/>
      <c r="H284" s="60"/>
      <c r="I284" s="83"/>
      <c r="J284" s="17"/>
      <c r="K284" s="353">
        <f t="shared" si="23"/>
        <v>0</v>
      </c>
      <c r="L284" s="144">
        <f t="shared" si="25"/>
        <v>0</v>
      </c>
      <c r="M284" s="563">
        <f t="shared" si="24"/>
        <v>0</v>
      </c>
      <c r="N284" s="10"/>
      <c r="O284" s="49">
        <f t="shared" si="26"/>
        <v>0</v>
      </c>
      <c r="P284" s="49">
        <f t="shared" si="27"/>
        <v>0</v>
      </c>
      <c r="Q284" s="49">
        <f t="shared" si="28"/>
        <v>0</v>
      </c>
    </row>
    <row r="285" spans="1:17" x14ac:dyDescent="0.2">
      <c r="A285" s="94">
        <f t="shared" si="29"/>
        <v>271</v>
      </c>
      <c r="B285" s="437">
        <f t="shared" si="22"/>
        <v>0</v>
      </c>
      <c r="C285" s="203"/>
      <c r="D285" s="807"/>
      <c r="E285" s="181"/>
      <c r="F285" s="181"/>
      <c r="G285" s="4"/>
      <c r="H285" s="60"/>
      <c r="I285" s="83"/>
      <c r="J285" s="17"/>
      <c r="K285" s="353">
        <f t="shared" si="23"/>
        <v>0</v>
      </c>
      <c r="L285" s="144">
        <f t="shared" si="25"/>
        <v>0</v>
      </c>
      <c r="M285" s="563">
        <f t="shared" si="24"/>
        <v>0</v>
      </c>
      <c r="N285" s="10"/>
      <c r="O285" s="49">
        <f t="shared" si="26"/>
        <v>0</v>
      </c>
      <c r="P285" s="49">
        <f t="shared" si="27"/>
        <v>0</v>
      </c>
      <c r="Q285" s="49">
        <f t="shared" si="28"/>
        <v>0</v>
      </c>
    </row>
    <row r="286" spans="1:17" x14ac:dyDescent="0.2">
      <c r="A286" s="94">
        <f t="shared" si="29"/>
        <v>272</v>
      </c>
      <c r="B286" s="437">
        <f t="shared" si="22"/>
        <v>0</v>
      </c>
      <c r="C286" s="203"/>
      <c r="D286" s="807"/>
      <c r="E286" s="181"/>
      <c r="F286" s="181"/>
      <c r="G286" s="4"/>
      <c r="H286" s="60"/>
      <c r="I286" s="83"/>
      <c r="J286" s="17"/>
      <c r="K286" s="353">
        <f t="shared" si="23"/>
        <v>0</v>
      </c>
      <c r="L286" s="144">
        <f t="shared" si="25"/>
        <v>0</v>
      </c>
      <c r="M286" s="563">
        <f t="shared" si="24"/>
        <v>0</v>
      </c>
      <c r="N286" s="10"/>
      <c r="O286" s="49">
        <f t="shared" si="26"/>
        <v>0</v>
      </c>
      <c r="P286" s="49">
        <f t="shared" si="27"/>
        <v>0</v>
      </c>
      <c r="Q286" s="49">
        <f t="shared" si="28"/>
        <v>0</v>
      </c>
    </row>
    <row r="287" spans="1:17" x14ac:dyDescent="0.2">
      <c r="A287" s="94">
        <f t="shared" si="29"/>
        <v>273</v>
      </c>
      <c r="B287" s="437">
        <f t="shared" si="22"/>
        <v>0</v>
      </c>
      <c r="C287" s="203"/>
      <c r="D287" s="807"/>
      <c r="E287" s="181"/>
      <c r="F287" s="181"/>
      <c r="G287" s="4"/>
      <c r="H287" s="60"/>
      <c r="I287" s="83"/>
      <c r="J287" s="17"/>
      <c r="K287" s="353">
        <f t="shared" si="23"/>
        <v>0</v>
      </c>
      <c r="L287" s="144">
        <f t="shared" si="25"/>
        <v>0</v>
      </c>
      <c r="M287" s="563">
        <f t="shared" si="24"/>
        <v>0</v>
      </c>
      <c r="N287" s="10"/>
      <c r="O287" s="49">
        <f t="shared" si="26"/>
        <v>0</v>
      </c>
      <c r="P287" s="49">
        <f t="shared" si="27"/>
        <v>0</v>
      </c>
      <c r="Q287" s="49">
        <f t="shared" si="28"/>
        <v>0</v>
      </c>
    </row>
    <row r="288" spans="1:17" x14ac:dyDescent="0.2">
      <c r="A288" s="94">
        <f t="shared" si="29"/>
        <v>274</v>
      </c>
      <c r="B288" s="437">
        <f t="shared" si="22"/>
        <v>0</v>
      </c>
      <c r="C288" s="203"/>
      <c r="D288" s="807"/>
      <c r="E288" s="181"/>
      <c r="F288" s="181"/>
      <c r="G288" s="4"/>
      <c r="H288" s="60"/>
      <c r="I288" s="83"/>
      <c r="J288" s="17"/>
      <c r="K288" s="353">
        <f t="shared" si="23"/>
        <v>0</v>
      </c>
      <c r="L288" s="144">
        <f t="shared" si="25"/>
        <v>0</v>
      </c>
      <c r="M288" s="563">
        <f t="shared" si="24"/>
        <v>0</v>
      </c>
      <c r="N288" s="10"/>
      <c r="O288" s="49">
        <f t="shared" si="26"/>
        <v>0</v>
      </c>
      <c r="P288" s="49">
        <f t="shared" si="27"/>
        <v>0</v>
      </c>
      <c r="Q288" s="49">
        <f t="shared" si="28"/>
        <v>0</v>
      </c>
    </row>
    <row r="289" spans="1:17" x14ac:dyDescent="0.2">
      <c r="A289" s="94">
        <f t="shared" si="29"/>
        <v>275</v>
      </c>
      <c r="B289" s="437">
        <f t="shared" si="22"/>
        <v>0</v>
      </c>
      <c r="C289" s="203"/>
      <c r="D289" s="807"/>
      <c r="E289" s="181"/>
      <c r="F289" s="181"/>
      <c r="G289" s="4"/>
      <c r="H289" s="60"/>
      <c r="I289" s="83"/>
      <c r="J289" s="17"/>
      <c r="K289" s="353">
        <f t="shared" si="23"/>
        <v>0</v>
      </c>
      <c r="L289" s="144">
        <f t="shared" si="25"/>
        <v>0</v>
      </c>
      <c r="M289" s="563">
        <f t="shared" si="24"/>
        <v>0</v>
      </c>
      <c r="N289" s="10"/>
      <c r="O289" s="49">
        <f t="shared" si="26"/>
        <v>0</v>
      </c>
      <c r="P289" s="49">
        <f t="shared" si="27"/>
        <v>0</v>
      </c>
      <c r="Q289" s="49">
        <f t="shared" si="28"/>
        <v>0</v>
      </c>
    </row>
    <row r="290" spans="1:17" x14ac:dyDescent="0.2">
      <c r="A290" s="94">
        <f t="shared" si="29"/>
        <v>276</v>
      </c>
      <c r="B290" s="437">
        <f t="shared" si="22"/>
        <v>0</v>
      </c>
      <c r="C290" s="203"/>
      <c r="D290" s="807"/>
      <c r="E290" s="181"/>
      <c r="F290" s="181"/>
      <c r="G290" s="4"/>
      <c r="H290" s="60"/>
      <c r="I290" s="83"/>
      <c r="J290" s="17"/>
      <c r="K290" s="353">
        <f t="shared" si="23"/>
        <v>0</v>
      </c>
      <c r="L290" s="144">
        <f t="shared" si="25"/>
        <v>0</v>
      </c>
      <c r="M290" s="563">
        <f t="shared" si="24"/>
        <v>0</v>
      </c>
      <c r="N290" s="10"/>
      <c r="O290" s="49">
        <f t="shared" si="26"/>
        <v>0</v>
      </c>
      <c r="P290" s="49">
        <f t="shared" si="27"/>
        <v>0</v>
      </c>
      <c r="Q290" s="49">
        <f t="shared" si="28"/>
        <v>0</v>
      </c>
    </row>
    <row r="291" spans="1:17" x14ac:dyDescent="0.2">
      <c r="A291" s="94">
        <f t="shared" si="29"/>
        <v>277</v>
      </c>
      <c r="B291" s="437">
        <f t="shared" si="22"/>
        <v>0</v>
      </c>
      <c r="C291" s="203"/>
      <c r="D291" s="807"/>
      <c r="E291" s="181"/>
      <c r="F291" s="181"/>
      <c r="G291" s="4"/>
      <c r="H291" s="60"/>
      <c r="I291" s="83"/>
      <c r="J291" s="17"/>
      <c r="K291" s="353">
        <f t="shared" si="23"/>
        <v>0</v>
      </c>
      <c r="L291" s="144">
        <f t="shared" si="25"/>
        <v>0</v>
      </c>
      <c r="M291" s="563">
        <f t="shared" si="24"/>
        <v>0</v>
      </c>
      <c r="N291" s="10"/>
      <c r="O291" s="49">
        <f t="shared" si="26"/>
        <v>0</v>
      </c>
      <c r="P291" s="49">
        <f t="shared" si="27"/>
        <v>0</v>
      </c>
      <c r="Q291" s="49">
        <f t="shared" si="28"/>
        <v>0</v>
      </c>
    </row>
    <row r="292" spans="1:17" x14ac:dyDescent="0.2">
      <c r="A292" s="94">
        <f t="shared" si="29"/>
        <v>278</v>
      </c>
      <c r="B292" s="437">
        <f t="shared" si="22"/>
        <v>0</v>
      </c>
      <c r="C292" s="203"/>
      <c r="D292" s="807"/>
      <c r="E292" s="181"/>
      <c r="F292" s="181"/>
      <c r="G292" s="4"/>
      <c r="H292" s="60"/>
      <c r="I292" s="83"/>
      <c r="J292" s="17"/>
      <c r="K292" s="353">
        <f t="shared" si="23"/>
        <v>0</v>
      </c>
      <c r="L292" s="144">
        <f t="shared" si="25"/>
        <v>0</v>
      </c>
      <c r="M292" s="563">
        <f t="shared" si="24"/>
        <v>0</v>
      </c>
      <c r="N292" s="10"/>
      <c r="O292" s="49">
        <f t="shared" si="26"/>
        <v>0</v>
      </c>
      <c r="P292" s="49">
        <f t="shared" si="27"/>
        <v>0</v>
      </c>
      <c r="Q292" s="49">
        <f t="shared" si="28"/>
        <v>0</v>
      </c>
    </row>
    <row r="293" spans="1:17" x14ac:dyDescent="0.2">
      <c r="A293" s="94">
        <f t="shared" si="29"/>
        <v>279</v>
      </c>
      <c r="B293" s="437">
        <f t="shared" si="22"/>
        <v>0</v>
      </c>
      <c r="C293" s="203"/>
      <c r="D293" s="807"/>
      <c r="E293" s="181"/>
      <c r="F293" s="181"/>
      <c r="G293" s="4"/>
      <c r="H293" s="60"/>
      <c r="I293" s="83"/>
      <c r="J293" s="17"/>
      <c r="K293" s="353">
        <f t="shared" si="23"/>
        <v>0</v>
      </c>
      <c r="L293" s="144">
        <f t="shared" si="25"/>
        <v>0</v>
      </c>
      <c r="M293" s="563">
        <f t="shared" si="24"/>
        <v>0</v>
      </c>
      <c r="N293" s="10"/>
      <c r="O293" s="49">
        <f t="shared" si="26"/>
        <v>0</v>
      </c>
      <c r="P293" s="49">
        <f t="shared" si="27"/>
        <v>0</v>
      </c>
      <c r="Q293" s="49">
        <f t="shared" si="28"/>
        <v>0</v>
      </c>
    </row>
    <row r="294" spans="1:17" x14ac:dyDescent="0.2">
      <c r="A294" s="94">
        <f t="shared" si="29"/>
        <v>280</v>
      </c>
      <c r="B294" s="437">
        <f t="shared" si="22"/>
        <v>0</v>
      </c>
      <c r="C294" s="203"/>
      <c r="D294" s="807"/>
      <c r="E294" s="181"/>
      <c r="F294" s="181"/>
      <c r="G294" s="4"/>
      <c r="H294" s="60"/>
      <c r="I294" s="83"/>
      <c r="J294" s="17"/>
      <c r="K294" s="353">
        <f t="shared" si="23"/>
        <v>0</v>
      </c>
      <c r="L294" s="144">
        <f t="shared" si="25"/>
        <v>0</v>
      </c>
      <c r="M294" s="563">
        <f t="shared" si="24"/>
        <v>0</v>
      </c>
      <c r="N294" s="10"/>
      <c r="O294" s="49">
        <f t="shared" si="26"/>
        <v>0</v>
      </c>
      <c r="P294" s="49">
        <f t="shared" si="27"/>
        <v>0</v>
      </c>
      <c r="Q294" s="49">
        <f t="shared" si="28"/>
        <v>0</v>
      </c>
    </row>
    <row r="295" spans="1:17" x14ac:dyDescent="0.2">
      <c r="A295" s="94">
        <f t="shared" si="29"/>
        <v>281</v>
      </c>
      <c r="B295" s="437">
        <f t="shared" si="22"/>
        <v>0</v>
      </c>
      <c r="C295" s="203"/>
      <c r="D295" s="807"/>
      <c r="E295" s="181"/>
      <c r="F295" s="181"/>
      <c r="G295" s="4"/>
      <c r="H295" s="60"/>
      <c r="I295" s="83"/>
      <c r="J295" s="17"/>
      <c r="K295" s="353">
        <f t="shared" si="23"/>
        <v>0</v>
      </c>
      <c r="L295" s="144">
        <f t="shared" si="25"/>
        <v>0</v>
      </c>
      <c r="M295" s="563">
        <f t="shared" si="24"/>
        <v>0</v>
      </c>
      <c r="N295" s="10"/>
      <c r="O295" s="49">
        <f t="shared" si="26"/>
        <v>0</v>
      </c>
      <c r="P295" s="49">
        <f t="shared" si="27"/>
        <v>0</v>
      </c>
      <c r="Q295" s="49">
        <f t="shared" si="28"/>
        <v>0</v>
      </c>
    </row>
    <row r="296" spans="1:17" x14ac:dyDescent="0.2">
      <c r="A296" s="94">
        <f t="shared" si="29"/>
        <v>282</v>
      </c>
      <c r="B296" s="437">
        <f t="shared" si="22"/>
        <v>0</v>
      </c>
      <c r="C296" s="203"/>
      <c r="D296" s="807"/>
      <c r="E296" s="181"/>
      <c r="F296" s="181"/>
      <c r="G296" s="4"/>
      <c r="H296" s="60"/>
      <c r="I296" s="83"/>
      <c r="J296" s="17"/>
      <c r="K296" s="353">
        <f t="shared" si="23"/>
        <v>0</v>
      </c>
      <c r="L296" s="144">
        <f t="shared" si="25"/>
        <v>0</v>
      </c>
      <c r="M296" s="563">
        <f t="shared" si="24"/>
        <v>0</v>
      </c>
      <c r="N296" s="10"/>
      <c r="O296" s="49">
        <f t="shared" si="26"/>
        <v>0</v>
      </c>
      <c r="P296" s="49">
        <f t="shared" si="27"/>
        <v>0</v>
      </c>
      <c r="Q296" s="49">
        <f t="shared" si="28"/>
        <v>0</v>
      </c>
    </row>
    <row r="297" spans="1:17" x14ac:dyDescent="0.2">
      <c r="A297" s="94">
        <f t="shared" si="29"/>
        <v>283</v>
      </c>
      <c r="B297" s="437">
        <f t="shared" si="22"/>
        <v>0</v>
      </c>
      <c r="C297" s="203"/>
      <c r="D297" s="807"/>
      <c r="E297" s="181"/>
      <c r="F297" s="181"/>
      <c r="G297" s="4"/>
      <c r="H297" s="60"/>
      <c r="I297" s="83"/>
      <c r="J297" s="17"/>
      <c r="K297" s="353">
        <f t="shared" si="23"/>
        <v>0</v>
      </c>
      <c r="L297" s="144">
        <f t="shared" si="25"/>
        <v>0</v>
      </c>
      <c r="M297" s="563">
        <f t="shared" si="24"/>
        <v>0</v>
      </c>
      <c r="N297" s="10"/>
      <c r="O297" s="49">
        <f t="shared" si="26"/>
        <v>0</v>
      </c>
      <c r="P297" s="49">
        <f t="shared" si="27"/>
        <v>0</v>
      </c>
      <c r="Q297" s="49">
        <f t="shared" si="28"/>
        <v>0</v>
      </c>
    </row>
    <row r="298" spans="1:17" x14ac:dyDescent="0.2">
      <c r="A298" s="94">
        <f t="shared" si="29"/>
        <v>284</v>
      </c>
      <c r="B298" s="437">
        <f t="shared" si="22"/>
        <v>0</v>
      </c>
      <c r="C298" s="203"/>
      <c r="D298" s="807"/>
      <c r="E298" s="181"/>
      <c r="F298" s="181"/>
      <c r="G298" s="4"/>
      <c r="H298" s="60"/>
      <c r="I298" s="83"/>
      <c r="J298" s="17"/>
      <c r="K298" s="353">
        <f t="shared" si="23"/>
        <v>0</v>
      </c>
      <c r="L298" s="144">
        <f t="shared" si="25"/>
        <v>0</v>
      </c>
      <c r="M298" s="563">
        <f t="shared" si="24"/>
        <v>0</v>
      </c>
      <c r="N298" s="10"/>
      <c r="O298" s="49">
        <f t="shared" si="26"/>
        <v>0</v>
      </c>
      <c r="P298" s="49">
        <f t="shared" si="27"/>
        <v>0</v>
      </c>
      <c r="Q298" s="49">
        <f t="shared" si="28"/>
        <v>0</v>
      </c>
    </row>
    <row r="299" spans="1:17" x14ac:dyDescent="0.2">
      <c r="A299" s="94">
        <f t="shared" si="29"/>
        <v>285</v>
      </c>
      <c r="B299" s="437">
        <f t="shared" si="22"/>
        <v>0</v>
      </c>
      <c r="C299" s="203"/>
      <c r="D299" s="807"/>
      <c r="E299" s="181"/>
      <c r="F299" s="181"/>
      <c r="G299" s="4"/>
      <c r="H299" s="60"/>
      <c r="I299" s="83"/>
      <c r="J299" s="17"/>
      <c r="K299" s="353">
        <f t="shared" si="23"/>
        <v>0</v>
      </c>
      <c r="L299" s="144">
        <f t="shared" si="25"/>
        <v>0</v>
      </c>
      <c r="M299" s="563">
        <f t="shared" si="24"/>
        <v>0</v>
      </c>
      <c r="N299" s="10"/>
      <c r="O299" s="49">
        <f t="shared" si="26"/>
        <v>0</v>
      </c>
      <c r="P299" s="49">
        <f t="shared" si="27"/>
        <v>0</v>
      </c>
      <c r="Q299" s="49">
        <f t="shared" si="28"/>
        <v>0</v>
      </c>
    </row>
    <row r="300" spans="1:17" x14ac:dyDescent="0.2">
      <c r="A300" s="94">
        <f t="shared" si="29"/>
        <v>286</v>
      </c>
      <c r="B300" s="437">
        <f t="shared" si="22"/>
        <v>0</v>
      </c>
      <c r="C300" s="203"/>
      <c r="D300" s="807"/>
      <c r="E300" s="181"/>
      <c r="F300" s="181"/>
      <c r="G300" s="4"/>
      <c r="H300" s="60"/>
      <c r="I300" s="83"/>
      <c r="J300" s="17"/>
      <c r="K300" s="353">
        <f t="shared" si="23"/>
        <v>0</v>
      </c>
      <c r="L300" s="144">
        <f t="shared" si="25"/>
        <v>0</v>
      </c>
      <c r="M300" s="563">
        <f t="shared" si="24"/>
        <v>0</v>
      </c>
      <c r="N300" s="10"/>
      <c r="O300" s="49">
        <f t="shared" si="26"/>
        <v>0</v>
      </c>
      <c r="P300" s="49">
        <f t="shared" si="27"/>
        <v>0</v>
      </c>
      <c r="Q300" s="49">
        <f t="shared" si="28"/>
        <v>0</v>
      </c>
    </row>
    <row r="301" spans="1:17" x14ac:dyDescent="0.2">
      <c r="A301" s="94">
        <f t="shared" si="29"/>
        <v>287</v>
      </c>
      <c r="B301" s="437">
        <f t="shared" si="22"/>
        <v>0</v>
      </c>
      <c r="C301" s="203"/>
      <c r="D301" s="807"/>
      <c r="E301" s="181"/>
      <c r="F301" s="181"/>
      <c r="G301" s="4"/>
      <c r="H301" s="60"/>
      <c r="I301" s="83"/>
      <c r="J301" s="17"/>
      <c r="K301" s="353">
        <f t="shared" si="23"/>
        <v>0</v>
      </c>
      <c r="L301" s="144">
        <f t="shared" si="25"/>
        <v>0</v>
      </c>
      <c r="M301" s="563">
        <f t="shared" si="24"/>
        <v>0</v>
      </c>
      <c r="N301" s="10"/>
      <c r="O301" s="49">
        <f t="shared" si="26"/>
        <v>0</v>
      </c>
      <c r="P301" s="49">
        <f t="shared" si="27"/>
        <v>0</v>
      </c>
      <c r="Q301" s="49">
        <f t="shared" si="28"/>
        <v>0</v>
      </c>
    </row>
    <row r="302" spans="1:17" x14ac:dyDescent="0.2">
      <c r="A302" s="94">
        <f t="shared" si="29"/>
        <v>288</v>
      </c>
      <c r="B302" s="437">
        <f t="shared" si="22"/>
        <v>0</v>
      </c>
      <c r="C302" s="203"/>
      <c r="D302" s="807"/>
      <c r="E302" s="181"/>
      <c r="F302" s="181"/>
      <c r="G302" s="4"/>
      <c r="H302" s="60"/>
      <c r="I302" s="83"/>
      <c r="J302" s="17"/>
      <c r="K302" s="353">
        <f t="shared" si="23"/>
        <v>0</v>
      </c>
      <c r="L302" s="144">
        <f t="shared" si="25"/>
        <v>0</v>
      </c>
      <c r="M302" s="563">
        <f t="shared" si="24"/>
        <v>0</v>
      </c>
      <c r="N302" s="10"/>
      <c r="O302" s="49">
        <f t="shared" si="26"/>
        <v>0</v>
      </c>
      <c r="P302" s="49">
        <f t="shared" si="27"/>
        <v>0</v>
      </c>
      <c r="Q302" s="49">
        <f t="shared" si="28"/>
        <v>0</v>
      </c>
    </row>
    <row r="303" spans="1:17" x14ac:dyDescent="0.2">
      <c r="A303" s="94">
        <f t="shared" si="29"/>
        <v>289</v>
      </c>
      <c r="B303" s="437">
        <f t="shared" si="22"/>
        <v>0</v>
      </c>
      <c r="C303" s="203"/>
      <c r="D303" s="807"/>
      <c r="E303" s="181"/>
      <c r="F303" s="181"/>
      <c r="G303" s="4"/>
      <c r="H303" s="60"/>
      <c r="I303" s="83"/>
      <c r="J303" s="17"/>
      <c r="K303" s="353">
        <f t="shared" si="23"/>
        <v>0</v>
      </c>
      <c r="L303" s="144">
        <f t="shared" si="25"/>
        <v>0</v>
      </c>
      <c r="M303" s="563">
        <f t="shared" si="24"/>
        <v>0</v>
      </c>
      <c r="N303" s="10"/>
      <c r="O303" s="49">
        <f t="shared" si="26"/>
        <v>0</v>
      </c>
      <c r="P303" s="49">
        <f t="shared" si="27"/>
        <v>0</v>
      </c>
      <c r="Q303" s="49">
        <f t="shared" si="28"/>
        <v>0</v>
      </c>
    </row>
    <row r="304" spans="1:17" x14ac:dyDescent="0.2">
      <c r="A304" s="94">
        <f t="shared" si="29"/>
        <v>290</v>
      </c>
      <c r="B304" s="437">
        <f t="shared" si="22"/>
        <v>0</v>
      </c>
      <c r="C304" s="203"/>
      <c r="D304" s="807"/>
      <c r="E304" s="181"/>
      <c r="F304" s="181"/>
      <c r="G304" s="4"/>
      <c r="H304" s="60"/>
      <c r="I304" s="83"/>
      <c r="J304" s="17"/>
      <c r="K304" s="353">
        <f t="shared" si="23"/>
        <v>0</v>
      </c>
      <c r="L304" s="144">
        <f t="shared" si="25"/>
        <v>0</v>
      </c>
      <c r="M304" s="563">
        <f t="shared" si="24"/>
        <v>0</v>
      </c>
      <c r="N304" s="10"/>
      <c r="O304" s="49">
        <f t="shared" si="26"/>
        <v>0</v>
      </c>
      <c r="P304" s="49">
        <f t="shared" si="27"/>
        <v>0</v>
      </c>
      <c r="Q304" s="49">
        <f t="shared" si="28"/>
        <v>0</v>
      </c>
    </row>
    <row r="305" spans="1:17" x14ac:dyDescent="0.2">
      <c r="A305" s="94">
        <f t="shared" si="29"/>
        <v>291</v>
      </c>
      <c r="B305" s="437">
        <f t="shared" si="22"/>
        <v>0</v>
      </c>
      <c r="C305" s="203"/>
      <c r="D305" s="807"/>
      <c r="E305" s="181"/>
      <c r="F305" s="181"/>
      <c r="G305" s="4"/>
      <c r="H305" s="60"/>
      <c r="I305" s="83"/>
      <c r="J305" s="17"/>
      <c r="K305" s="353">
        <f t="shared" si="23"/>
        <v>0</v>
      </c>
      <c r="L305" s="144">
        <f t="shared" si="25"/>
        <v>0</v>
      </c>
      <c r="M305" s="563">
        <f t="shared" si="24"/>
        <v>0</v>
      </c>
      <c r="N305" s="10"/>
      <c r="O305" s="49">
        <f t="shared" si="26"/>
        <v>0</v>
      </c>
      <c r="P305" s="49">
        <f t="shared" si="27"/>
        <v>0</v>
      </c>
      <c r="Q305" s="49">
        <f t="shared" si="28"/>
        <v>0</v>
      </c>
    </row>
    <row r="306" spans="1:17" x14ac:dyDescent="0.2">
      <c r="A306" s="94">
        <f t="shared" si="29"/>
        <v>292</v>
      </c>
      <c r="B306" s="437">
        <f t="shared" si="22"/>
        <v>0</v>
      </c>
      <c r="C306" s="203"/>
      <c r="D306" s="807"/>
      <c r="E306" s="181"/>
      <c r="F306" s="181"/>
      <c r="G306" s="4"/>
      <c r="H306" s="60"/>
      <c r="I306" s="83"/>
      <c r="J306" s="17"/>
      <c r="K306" s="353">
        <f t="shared" si="23"/>
        <v>0</v>
      </c>
      <c r="L306" s="144">
        <f t="shared" si="25"/>
        <v>0</v>
      </c>
      <c r="M306" s="563">
        <f t="shared" si="24"/>
        <v>0</v>
      </c>
      <c r="N306" s="10"/>
      <c r="O306" s="49">
        <f t="shared" si="26"/>
        <v>0</v>
      </c>
      <c r="P306" s="49">
        <f t="shared" si="27"/>
        <v>0</v>
      </c>
      <c r="Q306" s="49">
        <f t="shared" si="28"/>
        <v>0</v>
      </c>
    </row>
    <row r="307" spans="1:17" x14ac:dyDescent="0.2">
      <c r="A307" s="94">
        <f t="shared" si="29"/>
        <v>293</v>
      </c>
      <c r="B307" s="437">
        <f t="shared" si="22"/>
        <v>0</v>
      </c>
      <c r="C307" s="203"/>
      <c r="D307" s="807"/>
      <c r="E307" s="181"/>
      <c r="F307" s="181"/>
      <c r="G307" s="4"/>
      <c r="H307" s="60"/>
      <c r="I307" s="83"/>
      <c r="J307" s="17"/>
      <c r="K307" s="353">
        <f t="shared" si="23"/>
        <v>0</v>
      </c>
      <c r="L307" s="144">
        <f t="shared" si="25"/>
        <v>0</v>
      </c>
      <c r="M307" s="563">
        <f t="shared" si="24"/>
        <v>0</v>
      </c>
      <c r="N307" s="10"/>
      <c r="O307" s="49">
        <f t="shared" si="26"/>
        <v>0</v>
      </c>
      <c r="P307" s="49">
        <f t="shared" si="27"/>
        <v>0</v>
      </c>
      <c r="Q307" s="49">
        <f t="shared" si="28"/>
        <v>0</v>
      </c>
    </row>
    <row r="308" spans="1:17" x14ac:dyDescent="0.2">
      <c r="A308" s="94">
        <f t="shared" si="29"/>
        <v>294</v>
      </c>
      <c r="B308" s="437">
        <f t="shared" si="22"/>
        <v>0</v>
      </c>
      <c r="C308" s="203"/>
      <c r="D308" s="807"/>
      <c r="E308" s="181"/>
      <c r="F308" s="181"/>
      <c r="G308" s="4"/>
      <c r="H308" s="60"/>
      <c r="I308" s="83"/>
      <c r="J308" s="17"/>
      <c r="K308" s="353">
        <f t="shared" si="23"/>
        <v>0</v>
      </c>
      <c r="L308" s="144">
        <f t="shared" si="25"/>
        <v>0</v>
      </c>
      <c r="M308" s="563">
        <f t="shared" si="24"/>
        <v>0</v>
      </c>
      <c r="N308" s="10"/>
      <c r="O308" s="49">
        <f t="shared" si="26"/>
        <v>0</v>
      </c>
      <c r="P308" s="49">
        <f t="shared" si="27"/>
        <v>0</v>
      </c>
      <c r="Q308" s="49">
        <f t="shared" si="28"/>
        <v>0</v>
      </c>
    </row>
    <row r="309" spans="1:17" x14ac:dyDescent="0.2">
      <c r="A309" s="94">
        <f t="shared" si="29"/>
        <v>295</v>
      </c>
      <c r="B309" s="437">
        <f t="shared" si="22"/>
        <v>0</v>
      </c>
      <c r="C309" s="203"/>
      <c r="D309" s="807"/>
      <c r="E309" s="181"/>
      <c r="F309" s="181"/>
      <c r="G309" s="4"/>
      <c r="H309" s="60"/>
      <c r="I309" s="83"/>
      <c r="J309" s="17"/>
      <c r="K309" s="353">
        <f t="shared" si="23"/>
        <v>0</v>
      </c>
      <c r="L309" s="144">
        <f t="shared" si="25"/>
        <v>0</v>
      </c>
      <c r="M309" s="563">
        <f t="shared" si="24"/>
        <v>0</v>
      </c>
      <c r="N309" s="10"/>
      <c r="O309" s="49">
        <f t="shared" si="26"/>
        <v>0</v>
      </c>
      <c r="P309" s="49">
        <f t="shared" si="27"/>
        <v>0</v>
      </c>
      <c r="Q309" s="49">
        <f t="shared" si="28"/>
        <v>0</v>
      </c>
    </row>
    <row r="310" spans="1:17" x14ac:dyDescent="0.2">
      <c r="A310" s="94">
        <f t="shared" si="29"/>
        <v>296</v>
      </c>
      <c r="B310" s="437">
        <f t="shared" si="22"/>
        <v>0</v>
      </c>
      <c r="C310" s="203"/>
      <c r="D310" s="807"/>
      <c r="E310" s="181"/>
      <c r="F310" s="181"/>
      <c r="G310" s="4"/>
      <c r="H310" s="60"/>
      <c r="I310" s="83"/>
      <c r="J310" s="17"/>
      <c r="K310" s="353">
        <f t="shared" si="23"/>
        <v>0</v>
      </c>
      <c r="L310" s="144">
        <f t="shared" si="25"/>
        <v>0</v>
      </c>
      <c r="M310" s="563">
        <f t="shared" si="24"/>
        <v>0</v>
      </c>
      <c r="N310" s="10"/>
      <c r="O310" s="49">
        <f t="shared" si="26"/>
        <v>0</v>
      </c>
      <c r="P310" s="49">
        <f t="shared" si="27"/>
        <v>0</v>
      </c>
      <c r="Q310" s="49">
        <f t="shared" si="28"/>
        <v>0</v>
      </c>
    </row>
    <row r="311" spans="1:17" x14ac:dyDescent="0.2">
      <c r="A311" s="94">
        <f t="shared" si="29"/>
        <v>297</v>
      </c>
      <c r="B311" s="437">
        <f t="shared" si="22"/>
        <v>0</v>
      </c>
      <c r="C311" s="203"/>
      <c r="D311" s="807"/>
      <c r="E311" s="181"/>
      <c r="F311" s="181"/>
      <c r="G311" s="4"/>
      <c r="H311" s="60"/>
      <c r="I311" s="83"/>
      <c r="J311" s="17"/>
      <c r="K311" s="353">
        <f t="shared" si="23"/>
        <v>0</v>
      </c>
      <c r="L311" s="144">
        <f t="shared" si="25"/>
        <v>0</v>
      </c>
      <c r="M311" s="563">
        <f t="shared" si="24"/>
        <v>0</v>
      </c>
      <c r="N311" s="10"/>
      <c r="O311" s="49">
        <f t="shared" si="26"/>
        <v>0</v>
      </c>
      <c r="P311" s="49">
        <f t="shared" si="27"/>
        <v>0</v>
      </c>
      <c r="Q311" s="49">
        <f t="shared" si="28"/>
        <v>0</v>
      </c>
    </row>
    <row r="312" spans="1:17" x14ac:dyDescent="0.2">
      <c r="A312" s="94">
        <f t="shared" si="29"/>
        <v>298</v>
      </c>
      <c r="B312" s="437">
        <f t="shared" si="22"/>
        <v>0</v>
      </c>
      <c r="C312" s="203"/>
      <c r="D312" s="807"/>
      <c r="E312" s="181"/>
      <c r="F312" s="181"/>
      <c r="G312" s="4"/>
      <c r="H312" s="60"/>
      <c r="I312" s="83"/>
      <c r="J312" s="17"/>
      <c r="K312" s="353">
        <f t="shared" si="23"/>
        <v>0</v>
      </c>
      <c r="L312" s="144">
        <f t="shared" si="25"/>
        <v>0</v>
      </c>
      <c r="M312" s="563">
        <f t="shared" si="24"/>
        <v>0</v>
      </c>
      <c r="N312" s="10"/>
      <c r="O312" s="49">
        <f t="shared" si="26"/>
        <v>0</v>
      </c>
      <c r="P312" s="49">
        <f t="shared" si="27"/>
        <v>0</v>
      </c>
      <c r="Q312" s="49">
        <f t="shared" si="28"/>
        <v>0</v>
      </c>
    </row>
    <row r="313" spans="1:17" x14ac:dyDescent="0.2">
      <c r="A313" s="94">
        <f t="shared" si="29"/>
        <v>299</v>
      </c>
      <c r="B313" s="437">
        <f t="shared" si="22"/>
        <v>0</v>
      </c>
      <c r="C313" s="203"/>
      <c r="D313" s="807"/>
      <c r="E313" s="181"/>
      <c r="F313" s="181"/>
      <c r="G313" s="4"/>
      <c r="H313" s="60"/>
      <c r="I313" s="83"/>
      <c r="J313" s="17"/>
      <c r="K313" s="353">
        <f t="shared" si="23"/>
        <v>0</v>
      </c>
      <c r="L313" s="144">
        <f t="shared" si="25"/>
        <v>0</v>
      </c>
      <c r="M313" s="563">
        <f t="shared" si="24"/>
        <v>0</v>
      </c>
      <c r="N313" s="10"/>
      <c r="O313" s="49">
        <f t="shared" si="26"/>
        <v>0</v>
      </c>
      <c r="P313" s="49">
        <f t="shared" si="27"/>
        <v>0</v>
      </c>
      <c r="Q313" s="49">
        <f t="shared" si="28"/>
        <v>0</v>
      </c>
    </row>
    <row r="314" spans="1:17" x14ac:dyDescent="0.2">
      <c r="A314" s="94">
        <f t="shared" si="29"/>
        <v>300</v>
      </c>
      <c r="B314" s="437">
        <f t="shared" si="22"/>
        <v>0</v>
      </c>
      <c r="C314" s="203"/>
      <c r="D314" s="807"/>
      <c r="E314" s="181"/>
      <c r="F314" s="181"/>
      <c r="G314" s="4"/>
      <c r="H314" s="60"/>
      <c r="I314" s="83"/>
      <c r="J314" s="17"/>
      <c r="K314" s="353">
        <f t="shared" si="23"/>
        <v>0</v>
      </c>
      <c r="L314" s="144">
        <f t="shared" si="25"/>
        <v>0</v>
      </c>
      <c r="M314" s="563">
        <f t="shared" si="24"/>
        <v>0</v>
      </c>
      <c r="N314" s="10"/>
      <c r="O314" s="49">
        <f t="shared" si="26"/>
        <v>0</v>
      </c>
      <c r="P314" s="49">
        <f t="shared" si="27"/>
        <v>0</v>
      </c>
      <c r="Q314" s="49">
        <f t="shared" si="28"/>
        <v>0</v>
      </c>
    </row>
    <row r="315" spans="1:17" x14ac:dyDescent="0.2">
      <c r="A315" s="94">
        <f t="shared" si="29"/>
        <v>301</v>
      </c>
      <c r="B315" s="437">
        <f t="shared" si="22"/>
        <v>0</v>
      </c>
      <c r="C315" s="203"/>
      <c r="D315" s="807"/>
      <c r="E315" s="181"/>
      <c r="F315" s="181"/>
      <c r="G315" s="4"/>
      <c r="H315" s="60"/>
      <c r="I315" s="83"/>
      <c r="J315" s="17"/>
      <c r="K315" s="353">
        <f t="shared" si="23"/>
        <v>0</v>
      </c>
      <c r="L315" s="144">
        <f t="shared" si="25"/>
        <v>0</v>
      </c>
      <c r="M315" s="563">
        <f t="shared" si="24"/>
        <v>0</v>
      </c>
      <c r="N315" s="10"/>
      <c r="O315" s="49">
        <f t="shared" si="26"/>
        <v>0</v>
      </c>
      <c r="P315" s="49">
        <f t="shared" si="27"/>
        <v>0</v>
      </c>
      <c r="Q315" s="49">
        <f t="shared" si="28"/>
        <v>0</v>
      </c>
    </row>
    <row r="316" spans="1:17" x14ac:dyDescent="0.2">
      <c r="A316" s="94">
        <f t="shared" si="29"/>
        <v>302</v>
      </c>
      <c r="B316" s="437">
        <f t="shared" si="22"/>
        <v>0</v>
      </c>
      <c r="C316" s="203"/>
      <c r="D316" s="807"/>
      <c r="E316" s="181"/>
      <c r="F316" s="181"/>
      <c r="G316" s="4"/>
      <c r="H316" s="60"/>
      <c r="I316" s="83"/>
      <c r="J316" s="17"/>
      <c r="K316" s="353">
        <f t="shared" si="23"/>
        <v>0</v>
      </c>
      <c r="L316" s="144">
        <f t="shared" si="25"/>
        <v>0</v>
      </c>
      <c r="M316" s="563">
        <f t="shared" si="24"/>
        <v>0</v>
      </c>
      <c r="N316" s="10"/>
      <c r="O316" s="49">
        <f t="shared" si="26"/>
        <v>0</v>
      </c>
      <c r="P316" s="49">
        <f t="shared" si="27"/>
        <v>0</v>
      </c>
      <c r="Q316" s="49">
        <f t="shared" si="28"/>
        <v>0</v>
      </c>
    </row>
    <row r="317" spans="1:17" x14ac:dyDescent="0.2">
      <c r="A317" s="94">
        <f t="shared" si="29"/>
        <v>303</v>
      </c>
      <c r="B317" s="437">
        <f t="shared" si="22"/>
        <v>0</v>
      </c>
      <c r="C317" s="203"/>
      <c r="D317" s="807"/>
      <c r="E317" s="181"/>
      <c r="F317" s="181"/>
      <c r="G317" s="4"/>
      <c r="H317" s="60"/>
      <c r="I317" s="83"/>
      <c r="J317" s="17"/>
      <c r="K317" s="353">
        <f t="shared" si="23"/>
        <v>0</v>
      </c>
      <c r="L317" s="144">
        <f t="shared" si="25"/>
        <v>0</v>
      </c>
      <c r="M317" s="563">
        <f t="shared" si="24"/>
        <v>0</v>
      </c>
      <c r="N317" s="10"/>
      <c r="O317" s="49">
        <f t="shared" si="26"/>
        <v>0</v>
      </c>
      <c r="P317" s="49">
        <f t="shared" si="27"/>
        <v>0</v>
      </c>
      <c r="Q317" s="49">
        <f t="shared" si="28"/>
        <v>0</v>
      </c>
    </row>
    <row r="318" spans="1:17" x14ac:dyDescent="0.2">
      <c r="A318" s="94">
        <f t="shared" si="29"/>
        <v>304</v>
      </c>
      <c r="B318" s="437">
        <f t="shared" si="22"/>
        <v>0</v>
      </c>
      <c r="C318" s="203"/>
      <c r="D318" s="807"/>
      <c r="E318" s="181"/>
      <c r="F318" s="181"/>
      <c r="G318" s="4"/>
      <c r="H318" s="60"/>
      <c r="I318" s="83"/>
      <c r="J318" s="17"/>
      <c r="K318" s="353">
        <f t="shared" si="23"/>
        <v>0</v>
      </c>
      <c r="L318" s="144">
        <f t="shared" si="25"/>
        <v>0</v>
      </c>
      <c r="M318" s="563">
        <f t="shared" si="24"/>
        <v>0</v>
      </c>
      <c r="N318" s="10"/>
      <c r="O318" s="49">
        <f t="shared" si="26"/>
        <v>0</v>
      </c>
      <c r="P318" s="49">
        <f t="shared" si="27"/>
        <v>0</v>
      </c>
      <c r="Q318" s="49">
        <f t="shared" si="28"/>
        <v>0</v>
      </c>
    </row>
    <row r="319" spans="1:17" x14ac:dyDescent="0.2">
      <c r="A319" s="94">
        <f t="shared" si="29"/>
        <v>305</v>
      </c>
      <c r="B319" s="437">
        <f t="shared" si="22"/>
        <v>0</v>
      </c>
      <c r="C319" s="203"/>
      <c r="D319" s="807"/>
      <c r="E319" s="181"/>
      <c r="F319" s="181"/>
      <c r="G319" s="4"/>
      <c r="H319" s="60"/>
      <c r="I319" s="83"/>
      <c r="J319" s="17"/>
      <c r="K319" s="353">
        <f t="shared" si="23"/>
        <v>0</v>
      </c>
      <c r="L319" s="144">
        <f t="shared" si="25"/>
        <v>0</v>
      </c>
      <c r="M319" s="563">
        <f t="shared" si="24"/>
        <v>0</v>
      </c>
      <c r="N319" s="10"/>
      <c r="O319" s="49">
        <f t="shared" si="26"/>
        <v>0</v>
      </c>
      <c r="P319" s="49">
        <f t="shared" si="27"/>
        <v>0</v>
      </c>
      <c r="Q319" s="49">
        <f t="shared" si="28"/>
        <v>0</v>
      </c>
    </row>
    <row r="320" spans="1:17" x14ac:dyDescent="0.2">
      <c r="A320" s="94">
        <f t="shared" si="29"/>
        <v>306</v>
      </c>
      <c r="B320" s="437">
        <f t="shared" si="22"/>
        <v>0</v>
      </c>
      <c r="C320" s="203"/>
      <c r="D320" s="807"/>
      <c r="E320" s="181"/>
      <c r="F320" s="181"/>
      <c r="G320" s="4"/>
      <c r="H320" s="60"/>
      <c r="I320" s="83"/>
      <c r="J320" s="17"/>
      <c r="K320" s="353">
        <f t="shared" si="23"/>
        <v>0</v>
      </c>
      <c r="L320" s="144">
        <f t="shared" si="25"/>
        <v>0</v>
      </c>
      <c r="M320" s="563">
        <f t="shared" si="24"/>
        <v>0</v>
      </c>
      <c r="N320" s="10"/>
      <c r="O320" s="49">
        <f t="shared" si="26"/>
        <v>0</v>
      </c>
      <c r="P320" s="49">
        <f t="shared" si="27"/>
        <v>0</v>
      </c>
      <c r="Q320" s="49">
        <f t="shared" si="28"/>
        <v>0</v>
      </c>
    </row>
    <row r="321" spans="1:17" x14ac:dyDescent="0.2">
      <c r="A321" s="94">
        <f t="shared" si="29"/>
        <v>307</v>
      </c>
      <c r="B321" s="437">
        <f t="shared" si="22"/>
        <v>0</v>
      </c>
      <c r="C321" s="203"/>
      <c r="D321" s="807"/>
      <c r="E321" s="181"/>
      <c r="F321" s="181"/>
      <c r="G321" s="4"/>
      <c r="H321" s="60"/>
      <c r="I321" s="83"/>
      <c r="J321" s="17"/>
      <c r="K321" s="353">
        <f t="shared" si="23"/>
        <v>0</v>
      </c>
      <c r="L321" s="144">
        <f t="shared" si="25"/>
        <v>0</v>
      </c>
      <c r="M321" s="563">
        <f t="shared" si="24"/>
        <v>0</v>
      </c>
      <c r="N321" s="10"/>
      <c r="O321" s="49">
        <f t="shared" si="26"/>
        <v>0</v>
      </c>
      <c r="P321" s="49">
        <f t="shared" si="27"/>
        <v>0</v>
      </c>
      <c r="Q321" s="49">
        <f t="shared" si="28"/>
        <v>0</v>
      </c>
    </row>
    <row r="322" spans="1:17" x14ac:dyDescent="0.2">
      <c r="A322" s="94">
        <f t="shared" si="29"/>
        <v>308</v>
      </c>
      <c r="B322" s="437">
        <f t="shared" si="22"/>
        <v>0</v>
      </c>
      <c r="C322" s="203"/>
      <c r="D322" s="807"/>
      <c r="E322" s="181"/>
      <c r="F322" s="181"/>
      <c r="G322" s="4"/>
      <c r="H322" s="60"/>
      <c r="I322" s="83"/>
      <c r="J322" s="17"/>
      <c r="K322" s="353">
        <f t="shared" si="23"/>
        <v>0</v>
      </c>
      <c r="L322" s="144">
        <f t="shared" si="25"/>
        <v>0</v>
      </c>
      <c r="M322" s="563">
        <f t="shared" si="24"/>
        <v>0</v>
      </c>
      <c r="N322" s="10"/>
      <c r="O322" s="49">
        <f t="shared" si="26"/>
        <v>0</v>
      </c>
      <c r="P322" s="49">
        <f t="shared" si="27"/>
        <v>0</v>
      </c>
      <c r="Q322" s="49">
        <f t="shared" si="28"/>
        <v>0</v>
      </c>
    </row>
    <row r="323" spans="1:17" x14ac:dyDescent="0.2">
      <c r="A323" s="94">
        <f t="shared" si="29"/>
        <v>309</v>
      </c>
      <c r="B323" s="437">
        <f t="shared" si="22"/>
        <v>0</v>
      </c>
      <c r="C323" s="203"/>
      <c r="D323" s="807"/>
      <c r="E323" s="181"/>
      <c r="F323" s="181"/>
      <c r="G323" s="4"/>
      <c r="H323" s="60"/>
      <c r="I323" s="83"/>
      <c r="J323" s="17"/>
      <c r="K323" s="353">
        <f t="shared" si="23"/>
        <v>0</v>
      </c>
      <c r="L323" s="144">
        <f t="shared" si="25"/>
        <v>0</v>
      </c>
      <c r="M323" s="563">
        <f t="shared" si="24"/>
        <v>0</v>
      </c>
      <c r="N323" s="10"/>
      <c r="O323" s="49">
        <f t="shared" si="26"/>
        <v>0</v>
      </c>
      <c r="P323" s="49">
        <f t="shared" si="27"/>
        <v>0</v>
      </c>
      <c r="Q323" s="49">
        <f t="shared" si="28"/>
        <v>0</v>
      </c>
    </row>
    <row r="324" spans="1:17" x14ac:dyDescent="0.2">
      <c r="A324" s="94">
        <f t="shared" si="29"/>
        <v>310</v>
      </c>
      <c r="B324" s="437">
        <f t="shared" si="22"/>
        <v>0</v>
      </c>
      <c r="C324" s="203"/>
      <c r="D324" s="807"/>
      <c r="E324" s="181"/>
      <c r="F324" s="181"/>
      <c r="G324" s="4"/>
      <c r="H324" s="60"/>
      <c r="I324" s="83"/>
      <c r="J324" s="17"/>
      <c r="K324" s="353">
        <f t="shared" si="23"/>
        <v>0</v>
      </c>
      <c r="L324" s="144">
        <f t="shared" si="25"/>
        <v>0</v>
      </c>
      <c r="M324" s="563">
        <f t="shared" si="24"/>
        <v>0</v>
      </c>
      <c r="N324" s="10"/>
      <c r="O324" s="49">
        <f t="shared" si="26"/>
        <v>0</v>
      </c>
      <c r="P324" s="49">
        <f t="shared" si="27"/>
        <v>0</v>
      </c>
      <c r="Q324" s="49">
        <f t="shared" si="28"/>
        <v>0</v>
      </c>
    </row>
    <row r="325" spans="1:17" x14ac:dyDescent="0.2">
      <c r="A325" s="94">
        <f t="shared" si="29"/>
        <v>311</v>
      </c>
      <c r="B325" s="437">
        <f t="shared" si="22"/>
        <v>0</v>
      </c>
      <c r="C325" s="203"/>
      <c r="D325" s="807"/>
      <c r="E325" s="181"/>
      <c r="F325" s="181"/>
      <c r="G325" s="4"/>
      <c r="H325" s="60"/>
      <c r="I325" s="83"/>
      <c r="J325" s="17"/>
      <c r="K325" s="353">
        <f t="shared" si="23"/>
        <v>0</v>
      </c>
      <c r="L325" s="144">
        <f t="shared" si="25"/>
        <v>0</v>
      </c>
      <c r="M325" s="563">
        <f t="shared" si="24"/>
        <v>0</v>
      </c>
      <c r="N325" s="10"/>
      <c r="O325" s="49">
        <f t="shared" si="26"/>
        <v>0</v>
      </c>
      <c r="P325" s="49">
        <f t="shared" si="27"/>
        <v>0</v>
      </c>
      <c r="Q325" s="49">
        <f t="shared" si="28"/>
        <v>0</v>
      </c>
    </row>
    <row r="326" spans="1:17" x14ac:dyDescent="0.2">
      <c r="A326" s="94">
        <f t="shared" si="29"/>
        <v>312</v>
      </c>
      <c r="B326" s="437">
        <f t="shared" si="22"/>
        <v>0</v>
      </c>
      <c r="C326" s="203"/>
      <c r="D326" s="807"/>
      <c r="E326" s="181"/>
      <c r="F326" s="181"/>
      <c r="G326" s="4"/>
      <c r="H326" s="60"/>
      <c r="I326" s="83"/>
      <c r="J326" s="17"/>
      <c r="K326" s="353">
        <f t="shared" si="23"/>
        <v>0</v>
      </c>
      <c r="L326" s="144">
        <f t="shared" si="25"/>
        <v>0</v>
      </c>
      <c r="M326" s="563">
        <f t="shared" si="24"/>
        <v>0</v>
      </c>
      <c r="N326" s="10"/>
      <c r="O326" s="49">
        <f t="shared" si="26"/>
        <v>0</v>
      </c>
      <c r="P326" s="49">
        <f t="shared" si="27"/>
        <v>0</v>
      </c>
      <c r="Q326" s="49">
        <f t="shared" si="28"/>
        <v>0</v>
      </c>
    </row>
    <row r="327" spans="1:17" x14ac:dyDescent="0.2">
      <c r="A327" s="94">
        <f t="shared" si="29"/>
        <v>313</v>
      </c>
      <c r="B327" s="437">
        <f t="shared" si="22"/>
        <v>0</v>
      </c>
      <c r="C327" s="203"/>
      <c r="D327" s="807"/>
      <c r="E327" s="181"/>
      <c r="F327" s="181"/>
      <c r="G327" s="4"/>
      <c r="H327" s="60"/>
      <c r="I327" s="83"/>
      <c r="J327" s="17"/>
      <c r="K327" s="353">
        <f t="shared" si="23"/>
        <v>0</v>
      </c>
      <c r="L327" s="144">
        <f t="shared" si="25"/>
        <v>0</v>
      </c>
      <c r="M327" s="563">
        <f t="shared" si="24"/>
        <v>0</v>
      </c>
      <c r="N327" s="10"/>
      <c r="O327" s="49">
        <f t="shared" si="26"/>
        <v>0</v>
      </c>
      <c r="P327" s="49">
        <f t="shared" si="27"/>
        <v>0</v>
      </c>
      <c r="Q327" s="49">
        <f t="shared" si="28"/>
        <v>0</v>
      </c>
    </row>
    <row r="328" spans="1:17" x14ac:dyDescent="0.2">
      <c r="A328" s="94">
        <f t="shared" si="29"/>
        <v>314</v>
      </c>
      <c r="B328" s="437">
        <f t="shared" si="22"/>
        <v>0</v>
      </c>
      <c r="C328" s="203"/>
      <c r="D328" s="807"/>
      <c r="E328" s="181"/>
      <c r="F328" s="181"/>
      <c r="G328" s="4"/>
      <c r="H328" s="60"/>
      <c r="I328" s="83"/>
      <c r="J328" s="17"/>
      <c r="K328" s="353">
        <f t="shared" si="23"/>
        <v>0</v>
      </c>
      <c r="L328" s="144">
        <f t="shared" si="25"/>
        <v>0</v>
      </c>
      <c r="M328" s="563">
        <f t="shared" si="24"/>
        <v>0</v>
      </c>
      <c r="N328" s="10"/>
      <c r="O328" s="49">
        <f t="shared" si="26"/>
        <v>0</v>
      </c>
      <c r="P328" s="49">
        <f t="shared" si="27"/>
        <v>0</v>
      </c>
      <c r="Q328" s="49">
        <f t="shared" si="28"/>
        <v>0</v>
      </c>
    </row>
    <row r="329" spans="1:17" x14ac:dyDescent="0.2">
      <c r="A329" s="94">
        <f t="shared" si="29"/>
        <v>315</v>
      </c>
      <c r="B329" s="437">
        <f t="shared" si="22"/>
        <v>0</v>
      </c>
      <c r="C329" s="203"/>
      <c r="D329" s="807"/>
      <c r="E329" s="181"/>
      <c r="F329" s="181"/>
      <c r="G329" s="4"/>
      <c r="H329" s="60"/>
      <c r="I329" s="83"/>
      <c r="J329" s="17"/>
      <c r="K329" s="353">
        <f t="shared" si="23"/>
        <v>0</v>
      </c>
      <c r="L329" s="144">
        <f t="shared" si="25"/>
        <v>0</v>
      </c>
      <c r="M329" s="563">
        <f t="shared" si="24"/>
        <v>0</v>
      </c>
      <c r="N329" s="10"/>
      <c r="O329" s="49">
        <f t="shared" si="26"/>
        <v>0</v>
      </c>
      <c r="P329" s="49">
        <f t="shared" si="27"/>
        <v>0</v>
      </c>
      <c r="Q329" s="49">
        <f t="shared" si="28"/>
        <v>0</v>
      </c>
    </row>
    <row r="330" spans="1:17" x14ac:dyDescent="0.2">
      <c r="A330" s="94">
        <f t="shared" si="29"/>
        <v>316</v>
      </c>
      <c r="B330" s="437">
        <f t="shared" si="22"/>
        <v>0</v>
      </c>
      <c r="C330" s="203"/>
      <c r="D330" s="807"/>
      <c r="E330" s="181"/>
      <c r="F330" s="181"/>
      <c r="G330" s="4"/>
      <c r="H330" s="60"/>
      <c r="I330" s="83"/>
      <c r="J330" s="17"/>
      <c r="K330" s="353">
        <f t="shared" si="23"/>
        <v>0</v>
      </c>
      <c r="L330" s="144">
        <f t="shared" si="25"/>
        <v>0</v>
      </c>
      <c r="M330" s="563">
        <f t="shared" si="24"/>
        <v>0</v>
      </c>
      <c r="N330" s="10"/>
      <c r="O330" s="49">
        <f t="shared" si="26"/>
        <v>0</v>
      </c>
      <c r="P330" s="49">
        <f t="shared" si="27"/>
        <v>0</v>
      </c>
      <c r="Q330" s="49">
        <f t="shared" si="28"/>
        <v>0</v>
      </c>
    </row>
    <row r="331" spans="1:17" x14ac:dyDescent="0.2">
      <c r="A331" s="94">
        <f t="shared" si="29"/>
        <v>317</v>
      </c>
      <c r="B331" s="437">
        <f t="shared" si="22"/>
        <v>0</v>
      </c>
      <c r="C331" s="203"/>
      <c r="D331" s="807"/>
      <c r="E331" s="181"/>
      <c r="F331" s="181"/>
      <c r="G331" s="4"/>
      <c r="H331" s="60"/>
      <c r="I331" s="83"/>
      <c r="J331" s="17"/>
      <c r="K331" s="353">
        <f t="shared" si="23"/>
        <v>0</v>
      </c>
      <c r="L331" s="144">
        <f t="shared" si="25"/>
        <v>0</v>
      </c>
      <c r="M331" s="563">
        <f t="shared" si="24"/>
        <v>0</v>
      </c>
      <c r="N331" s="10"/>
      <c r="O331" s="49">
        <f t="shared" si="26"/>
        <v>0</v>
      </c>
      <c r="P331" s="49">
        <f t="shared" si="27"/>
        <v>0</v>
      </c>
      <c r="Q331" s="49">
        <f t="shared" si="28"/>
        <v>0</v>
      </c>
    </row>
    <row r="332" spans="1:17" x14ac:dyDescent="0.2">
      <c r="A332" s="94">
        <f t="shared" si="29"/>
        <v>318</v>
      </c>
      <c r="B332" s="437">
        <f t="shared" si="22"/>
        <v>0</v>
      </c>
      <c r="C332" s="203"/>
      <c r="D332" s="807"/>
      <c r="E332" s="181"/>
      <c r="F332" s="181"/>
      <c r="G332" s="4"/>
      <c r="H332" s="60"/>
      <c r="I332" s="83"/>
      <c r="J332" s="17"/>
      <c r="K332" s="353">
        <f t="shared" si="23"/>
        <v>0</v>
      </c>
      <c r="L332" s="144">
        <f t="shared" si="25"/>
        <v>0</v>
      </c>
      <c r="M332" s="563">
        <f t="shared" si="24"/>
        <v>0</v>
      </c>
      <c r="N332" s="10"/>
      <c r="O332" s="49">
        <f t="shared" si="26"/>
        <v>0</v>
      </c>
      <c r="P332" s="49">
        <f t="shared" si="27"/>
        <v>0</v>
      </c>
      <c r="Q332" s="49">
        <f t="shared" si="28"/>
        <v>0</v>
      </c>
    </row>
    <row r="333" spans="1:17" x14ac:dyDescent="0.2">
      <c r="A333" s="94">
        <f t="shared" si="29"/>
        <v>319</v>
      </c>
      <c r="B333" s="437">
        <f t="shared" si="22"/>
        <v>0</v>
      </c>
      <c r="C333" s="203"/>
      <c r="D333" s="807"/>
      <c r="E333" s="181"/>
      <c r="F333" s="181"/>
      <c r="G333" s="4"/>
      <c r="H333" s="60"/>
      <c r="I333" s="83"/>
      <c r="J333" s="17"/>
      <c r="K333" s="353">
        <f t="shared" si="23"/>
        <v>0</v>
      </c>
      <c r="L333" s="144">
        <f t="shared" si="25"/>
        <v>0</v>
      </c>
      <c r="M333" s="563">
        <f t="shared" si="24"/>
        <v>0</v>
      </c>
      <c r="N333" s="10"/>
      <c r="O333" s="49">
        <f t="shared" si="26"/>
        <v>0</v>
      </c>
      <c r="P333" s="49">
        <f t="shared" si="27"/>
        <v>0</v>
      </c>
      <c r="Q333" s="49">
        <f t="shared" si="28"/>
        <v>0</v>
      </c>
    </row>
    <row r="334" spans="1:17" x14ac:dyDescent="0.2">
      <c r="A334" s="94">
        <f t="shared" si="29"/>
        <v>320</v>
      </c>
      <c r="B334" s="437">
        <f t="shared" si="22"/>
        <v>0</v>
      </c>
      <c r="C334" s="203"/>
      <c r="D334" s="807"/>
      <c r="E334" s="181"/>
      <c r="F334" s="181"/>
      <c r="G334" s="4"/>
      <c r="H334" s="60"/>
      <c r="I334" s="83"/>
      <c r="J334" s="17"/>
      <c r="K334" s="353">
        <f t="shared" si="23"/>
        <v>0</v>
      </c>
      <c r="L334" s="144">
        <f t="shared" si="25"/>
        <v>0</v>
      </c>
      <c r="M334" s="563">
        <f t="shared" si="24"/>
        <v>0</v>
      </c>
      <c r="N334" s="10"/>
      <c r="O334" s="49">
        <f t="shared" si="26"/>
        <v>0</v>
      </c>
      <c r="P334" s="49">
        <f t="shared" si="27"/>
        <v>0</v>
      </c>
      <c r="Q334" s="49">
        <f t="shared" si="28"/>
        <v>0</v>
      </c>
    </row>
    <row r="335" spans="1:17" x14ac:dyDescent="0.2">
      <c r="A335" s="94">
        <f t="shared" si="29"/>
        <v>321</v>
      </c>
      <c r="B335" s="437">
        <f t="shared" si="22"/>
        <v>0</v>
      </c>
      <c r="C335" s="203"/>
      <c r="D335" s="807"/>
      <c r="E335" s="181"/>
      <c r="F335" s="181"/>
      <c r="G335" s="4"/>
      <c r="H335" s="60"/>
      <c r="I335" s="83"/>
      <c r="J335" s="17"/>
      <c r="K335" s="353">
        <f t="shared" si="23"/>
        <v>0</v>
      </c>
      <c r="L335" s="144">
        <f t="shared" si="25"/>
        <v>0</v>
      </c>
      <c r="M335" s="563">
        <f t="shared" si="24"/>
        <v>0</v>
      </c>
      <c r="N335" s="10"/>
      <c r="O335" s="49">
        <f t="shared" si="26"/>
        <v>0</v>
      </c>
      <c r="P335" s="49">
        <f t="shared" si="27"/>
        <v>0</v>
      </c>
      <c r="Q335" s="49">
        <f t="shared" si="28"/>
        <v>0</v>
      </c>
    </row>
    <row r="336" spans="1:17" x14ac:dyDescent="0.2">
      <c r="A336" s="94">
        <f t="shared" si="29"/>
        <v>322</v>
      </c>
      <c r="B336" s="437">
        <f t="shared" si="22"/>
        <v>0</v>
      </c>
      <c r="C336" s="203"/>
      <c r="D336" s="807"/>
      <c r="E336" s="181"/>
      <c r="F336" s="181"/>
      <c r="G336" s="4"/>
      <c r="H336" s="60"/>
      <c r="I336" s="83"/>
      <c r="J336" s="17"/>
      <c r="K336" s="353">
        <f t="shared" si="23"/>
        <v>0</v>
      </c>
      <c r="L336" s="144">
        <f t="shared" si="25"/>
        <v>0</v>
      </c>
      <c r="M336" s="563">
        <f t="shared" si="24"/>
        <v>0</v>
      </c>
      <c r="N336" s="10"/>
      <c r="O336" s="49">
        <f t="shared" si="26"/>
        <v>0</v>
      </c>
      <c r="P336" s="49">
        <f t="shared" si="27"/>
        <v>0</v>
      </c>
      <c r="Q336" s="49">
        <f t="shared" si="28"/>
        <v>0</v>
      </c>
    </row>
    <row r="337" spans="1:17" x14ac:dyDescent="0.2">
      <c r="A337" s="94">
        <f t="shared" si="29"/>
        <v>323</v>
      </c>
      <c r="B337" s="437">
        <f t="shared" si="22"/>
        <v>0</v>
      </c>
      <c r="C337" s="203"/>
      <c r="D337" s="807"/>
      <c r="E337" s="181"/>
      <c r="F337" s="181"/>
      <c r="G337" s="4"/>
      <c r="H337" s="60"/>
      <c r="I337" s="83"/>
      <c r="J337" s="17"/>
      <c r="K337" s="353">
        <f t="shared" si="23"/>
        <v>0</v>
      </c>
      <c r="L337" s="144">
        <f t="shared" si="25"/>
        <v>0</v>
      </c>
      <c r="M337" s="563">
        <f t="shared" si="24"/>
        <v>0</v>
      </c>
      <c r="N337" s="10"/>
      <c r="O337" s="49">
        <f t="shared" si="26"/>
        <v>0</v>
      </c>
      <c r="P337" s="49">
        <f t="shared" si="27"/>
        <v>0</v>
      </c>
      <c r="Q337" s="49">
        <f t="shared" si="28"/>
        <v>0</v>
      </c>
    </row>
    <row r="338" spans="1:17" x14ac:dyDescent="0.2">
      <c r="A338" s="94">
        <f t="shared" si="29"/>
        <v>324</v>
      </c>
      <c r="B338" s="437">
        <f t="shared" si="22"/>
        <v>0</v>
      </c>
      <c r="C338" s="203"/>
      <c r="D338" s="807"/>
      <c r="E338" s="181"/>
      <c r="F338" s="181"/>
      <c r="G338" s="4"/>
      <c r="H338" s="60"/>
      <c r="I338" s="83"/>
      <c r="J338" s="17"/>
      <c r="K338" s="353">
        <f t="shared" si="23"/>
        <v>0</v>
      </c>
      <c r="L338" s="144">
        <f t="shared" si="25"/>
        <v>0</v>
      </c>
      <c r="M338" s="563">
        <f t="shared" si="24"/>
        <v>0</v>
      </c>
      <c r="N338" s="10"/>
      <c r="O338" s="49">
        <f t="shared" si="26"/>
        <v>0</v>
      </c>
      <c r="P338" s="49">
        <f t="shared" si="27"/>
        <v>0</v>
      </c>
      <c r="Q338" s="49">
        <f t="shared" si="28"/>
        <v>0</v>
      </c>
    </row>
    <row r="339" spans="1:17" x14ac:dyDescent="0.2">
      <c r="A339" s="94">
        <f t="shared" si="29"/>
        <v>325</v>
      </c>
      <c r="B339" s="437">
        <f t="shared" si="22"/>
        <v>0</v>
      </c>
      <c r="C339" s="203"/>
      <c r="D339" s="807"/>
      <c r="E339" s="181"/>
      <c r="F339" s="181"/>
      <c r="G339" s="4"/>
      <c r="H339" s="60"/>
      <c r="I339" s="83"/>
      <c r="J339" s="17"/>
      <c r="K339" s="353">
        <f t="shared" si="23"/>
        <v>0</v>
      </c>
      <c r="L339" s="144">
        <f t="shared" si="25"/>
        <v>0</v>
      </c>
      <c r="M339" s="563">
        <f t="shared" si="24"/>
        <v>0</v>
      </c>
      <c r="N339" s="10"/>
      <c r="O339" s="49">
        <f t="shared" si="26"/>
        <v>0</v>
      </c>
      <c r="P339" s="49">
        <f t="shared" si="27"/>
        <v>0</v>
      </c>
      <c r="Q339" s="49">
        <f t="shared" si="28"/>
        <v>0</v>
      </c>
    </row>
    <row r="340" spans="1:17" x14ac:dyDescent="0.2">
      <c r="A340" s="94">
        <f t="shared" si="29"/>
        <v>326</v>
      </c>
      <c r="B340" s="437">
        <f t="shared" si="22"/>
        <v>0</v>
      </c>
      <c r="C340" s="203"/>
      <c r="D340" s="807"/>
      <c r="E340" s="181"/>
      <c r="F340" s="181"/>
      <c r="G340" s="4"/>
      <c r="H340" s="60"/>
      <c r="I340" s="83"/>
      <c r="J340" s="17"/>
      <c r="K340" s="353">
        <f t="shared" si="23"/>
        <v>0</v>
      </c>
      <c r="L340" s="144">
        <f t="shared" si="25"/>
        <v>0</v>
      </c>
      <c r="M340" s="563">
        <f t="shared" si="24"/>
        <v>0</v>
      </c>
      <c r="N340" s="10"/>
      <c r="O340" s="49">
        <f t="shared" si="26"/>
        <v>0</v>
      </c>
      <c r="P340" s="49">
        <f t="shared" si="27"/>
        <v>0</v>
      </c>
      <c r="Q340" s="49">
        <f t="shared" si="28"/>
        <v>0</v>
      </c>
    </row>
    <row r="341" spans="1:17" x14ac:dyDescent="0.2">
      <c r="A341" s="94">
        <f t="shared" si="29"/>
        <v>327</v>
      </c>
      <c r="B341" s="437">
        <f t="shared" si="22"/>
        <v>0</v>
      </c>
      <c r="C341" s="203"/>
      <c r="D341" s="807"/>
      <c r="E341" s="181"/>
      <c r="F341" s="181"/>
      <c r="G341" s="4"/>
      <c r="H341" s="60"/>
      <c r="I341" s="83"/>
      <c r="J341" s="17"/>
      <c r="K341" s="353">
        <f t="shared" si="23"/>
        <v>0</v>
      </c>
      <c r="L341" s="144">
        <f t="shared" si="25"/>
        <v>0</v>
      </c>
      <c r="M341" s="563">
        <f t="shared" si="24"/>
        <v>0</v>
      </c>
      <c r="N341" s="10"/>
      <c r="O341" s="49">
        <f t="shared" si="26"/>
        <v>0</v>
      </c>
      <c r="P341" s="49">
        <f t="shared" si="27"/>
        <v>0</v>
      </c>
      <c r="Q341" s="49">
        <f t="shared" si="28"/>
        <v>0</v>
      </c>
    </row>
    <row r="342" spans="1:17" x14ac:dyDescent="0.2">
      <c r="A342" s="94">
        <f t="shared" si="29"/>
        <v>328</v>
      </c>
      <c r="B342" s="437">
        <f t="shared" si="22"/>
        <v>0</v>
      </c>
      <c r="C342" s="203"/>
      <c r="D342" s="807"/>
      <c r="E342" s="181"/>
      <c r="F342" s="181"/>
      <c r="G342" s="4"/>
      <c r="H342" s="60"/>
      <c r="I342" s="83"/>
      <c r="J342" s="17"/>
      <c r="K342" s="353">
        <f t="shared" si="23"/>
        <v>0</v>
      </c>
      <c r="L342" s="144">
        <f t="shared" si="25"/>
        <v>0</v>
      </c>
      <c r="M342" s="563">
        <f t="shared" si="24"/>
        <v>0</v>
      </c>
      <c r="N342" s="10"/>
      <c r="O342" s="49">
        <f t="shared" si="26"/>
        <v>0</v>
      </c>
      <c r="P342" s="49">
        <f t="shared" si="27"/>
        <v>0</v>
      </c>
      <c r="Q342" s="49">
        <f t="shared" si="28"/>
        <v>0</v>
      </c>
    </row>
    <row r="343" spans="1:17" x14ac:dyDescent="0.2">
      <c r="A343" s="94">
        <f t="shared" si="29"/>
        <v>329</v>
      </c>
      <c r="B343" s="437">
        <f t="shared" si="22"/>
        <v>0</v>
      </c>
      <c r="C343" s="203"/>
      <c r="D343" s="807"/>
      <c r="E343" s="181"/>
      <c r="F343" s="181"/>
      <c r="G343" s="4"/>
      <c r="H343" s="60"/>
      <c r="I343" s="83"/>
      <c r="J343" s="17"/>
      <c r="K343" s="353">
        <f t="shared" si="23"/>
        <v>0</v>
      </c>
      <c r="L343" s="144">
        <f t="shared" si="25"/>
        <v>0</v>
      </c>
      <c r="M343" s="563">
        <f t="shared" si="24"/>
        <v>0</v>
      </c>
      <c r="N343" s="10"/>
      <c r="O343" s="49">
        <f t="shared" si="26"/>
        <v>0</v>
      </c>
      <c r="P343" s="49">
        <f t="shared" si="27"/>
        <v>0</v>
      </c>
      <c r="Q343" s="49">
        <f t="shared" si="28"/>
        <v>0</v>
      </c>
    </row>
    <row r="344" spans="1:17" x14ac:dyDescent="0.2">
      <c r="A344" s="94">
        <f t="shared" si="29"/>
        <v>330</v>
      </c>
      <c r="B344" s="437">
        <f t="shared" si="22"/>
        <v>0</v>
      </c>
      <c r="C344" s="203"/>
      <c r="D344" s="807"/>
      <c r="E344" s="181"/>
      <c r="F344" s="181"/>
      <c r="G344" s="4"/>
      <c r="H344" s="60"/>
      <c r="I344" s="83"/>
      <c r="J344" s="17"/>
      <c r="K344" s="353">
        <f t="shared" si="23"/>
        <v>0</v>
      </c>
      <c r="L344" s="144">
        <f t="shared" si="25"/>
        <v>0</v>
      </c>
      <c r="M344" s="563">
        <f t="shared" si="24"/>
        <v>0</v>
      </c>
      <c r="N344" s="10"/>
      <c r="O344" s="49">
        <f t="shared" si="26"/>
        <v>0</v>
      </c>
      <c r="P344" s="49">
        <f t="shared" si="27"/>
        <v>0</v>
      </c>
      <c r="Q344" s="49">
        <f t="shared" si="28"/>
        <v>0</v>
      </c>
    </row>
    <row r="345" spans="1:17" x14ac:dyDescent="0.2">
      <c r="A345" s="94">
        <f t="shared" si="29"/>
        <v>331</v>
      </c>
      <c r="B345" s="437">
        <f t="shared" si="22"/>
        <v>0</v>
      </c>
      <c r="C345" s="203"/>
      <c r="D345" s="807"/>
      <c r="E345" s="181"/>
      <c r="F345" s="181"/>
      <c r="G345" s="4"/>
      <c r="H345" s="60"/>
      <c r="I345" s="83"/>
      <c r="J345" s="17"/>
      <c r="K345" s="353">
        <f t="shared" si="23"/>
        <v>0</v>
      </c>
      <c r="L345" s="144">
        <f t="shared" si="25"/>
        <v>0</v>
      </c>
      <c r="M345" s="563">
        <f t="shared" si="24"/>
        <v>0</v>
      </c>
      <c r="N345" s="10"/>
      <c r="O345" s="49">
        <f t="shared" si="26"/>
        <v>0</v>
      </c>
      <c r="P345" s="49">
        <f t="shared" si="27"/>
        <v>0</v>
      </c>
      <c r="Q345" s="49">
        <f t="shared" si="28"/>
        <v>0</v>
      </c>
    </row>
    <row r="346" spans="1:17" x14ac:dyDescent="0.2">
      <c r="A346" s="94">
        <f t="shared" si="29"/>
        <v>332</v>
      </c>
      <c r="B346" s="437">
        <f t="shared" si="22"/>
        <v>0</v>
      </c>
      <c r="C346" s="203"/>
      <c r="D346" s="807"/>
      <c r="E346" s="181"/>
      <c r="F346" s="181"/>
      <c r="G346" s="4"/>
      <c r="H346" s="60"/>
      <c r="I346" s="83"/>
      <c r="J346" s="17"/>
      <c r="K346" s="353">
        <f t="shared" si="23"/>
        <v>0</v>
      </c>
      <c r="L346" s="144">
        <f t="shared" si="25"/>
        <v>0</v>
      </c>
      <c r="M346" s="563">
        <f t="shared" si="24"/>
        <v>0</v>
      </c>
      <c r="N346" s="10"/>
      <c r="O346" s="49">
        <f t="shared" si="26"/>
        <v>0</v>
      </c>
      <c r="P346" s="49">
        <f t="shared" si="27"/>
        <v>0</v>
      </c>
      <c r="Q346" s="49">
        <f t="shared" si="28"/>
        <v>0</v>
      </c>
    </row>
    <row r="347" spans="1:17" x14ac:dyDescent="0.2">
      <c r="A347" s="94">
        <f t="shared" si="29"/>
        <v>333</v>
      </c>
      <c r="B347" s="437">
        <f t="shared" si="22"/>
        <v>0</v>
      </c>
      <c r="C347" s="203"/>
      <c r="D347" s="807"/>
      <c r="E347" s="181"/>
      <c r="F347" s="181"/>
      <c r="G347" s="4"/>
      <c r="H347" s="60"/>
      <c r="I347" s="83"/>
      <c r="J347" s="17"/>
      <c r="K347" s="353">
        <f t="shared" si="23"/>
        <v>0</v>
      </c>
      <c r="L347" s="144">
        <f t="shared" si="25"/>
        <v>0</v>
      </c>
      <c r="M347" s="563">
        <f t="shared" si="24"/>
        <v>0</v>
      </c>
      <c r="N347" s="10"/>
      <c r="O347" s="49">
        <f t="shared" si="26"/>
        <v>0</v>
      </c>
      <c r="P347" s="49">
        <f t="shared" si="27"/>
        <v>0</v>
      </c>
      <c r="Q347" s="49">
        <f t="shared" si="28"/>
        <v>0</v>
      </c>
    </row>
    <row r="348" spans="1:17" x14ac:dyDescent="0.2">
      <c r="A348" s="94">
        <f t="shared" si="29"/>
        <v>334</v>
      </c>
      <c r="B348" s="437">
        <f t="shared" si="22"/>
        <v>0</v>
      </c>
      <c r="C348" s="203"/>
      <c r="D348" s="807"/>
      <c r="E348" s="181"/>
      <c r="F348" s="181"/>
      <c r="G348" s="4"/>
      <c r="H348" s="60"/>
      <c r="I348" s="83"/>
      <c r="J348" s="17"/>
      <c r="K348" s="353">
        <f t="shared" si="23"/>
        <v>0</v>
      </c>
      <c r="L348" s="144">
        <f t="shared" si="25"/>
        <v>0</v>
      </c>
      <c r="M348" s="563">
        <f t="shared" si="24"/>
        <v>0</v>
      </c>
      <c r="N348" s="10"/>
      <c r="O348" s="49">
        <f t="shared" si="26"/>
        <v>0</v>
      </c>
      <c r="P348" s="49">
        <f t="shared" si="27"/>
        <v>0</v>
      </c>
      <c r="Q348" s="49">
        <f t="shared" si="28"/>
        <v>0</v>
      </c>
    </row>
    <row r="349" spans="1:17" x14ac:dyDescent="0.2">
      <c r="A349" s="94">
        <f t="shared" si="29"/>
        <v>335</v>
      </c>
      <c r="B349" s="437">
        <f t="shared" si="22"/>
        <v>0</v>
      </c>
      <c r="C349" s="203"/>
      <c r="D349" s="807"/>
      <c r="E349" s="181"/>
      <c r="F349" s="181"/>
      <c r="G349" s="4"/>
      <c r="H349" s="60"/>
      <c r="I349" s="83"/>
      <c r="J349" s="17"/>
      <c r="K349" s="353">
        <f t="shared" si="23"/>
        <v>0</v>
      </c>
      <c r="L349" s="144">
        <f t="shared" si="25"/>
        <v>0</v>
      </c>
      <c r="M349" s="563">
        <f t="shared" si="24"/>
        <v>0</v>
      </c>
      <c r="N349" s="10"/>
      <c r="O349" s="49">
        <f t="shared" si="26"/>
        <v>0</v>
      </c>
      <c r="P349" s="49">
        <f t="shared" si="27"/>
        <v>0</v>
      </c>
      <c r="Q349" s="49">
        <f t="shared" si="28"/>
        <v>0</v>
      </c>
    </row>
    <row r="350" spans="1:17" x14ac:dyDescent="0.2">
      <c r="A350" s="94">
        <f t="shared" si="29"/>
        <v>336</v>
      </c>
      <c r="B350" s="437">
        <f t="shared" si="22"/>
        <v>0</v>
      </c>
      <c r="C350" s="203"/>
      <c r="D350" s="807"/>
      <c r="E350" s="181"/>
      <c r="F350" s="181"/>
      <c r="G350" s="4"/>
      <c r="H350" s="60"/>
      <c r="I350" s="83"/>
      <c r="J350" s="17"/>
      <c r="K350" s="353">
        <f t="shared" si="23"/>
        <v>0</v>
      </c>
      <c r="L350" s="144">
        <f t="shared" si="25"/>
        <v>0</v>
      </c>
      <c r="M350" s="563">
        <f t="shared" si="24"/>
        <v>0</v>
      </c>
      <c r="N350" s="10"/>
      <c r="O350" s="49">
        <f t="shared" si="26"/>
        <v>0</v>
      </c>
      <c r="P350" s="49">
        <f t="shared" si="27"/>
        <v>0</v>
      </c>
      <c r="Q350" s="49">
        <f t="shared" si="28"/>
        <v>0</v>
      </c>
    </row>
    <row r="351" spans="1:17" x14ac:dyDescent="0.2">
      <c r="A351" s="94">
        <f t="shared" si="29"/>
        <v>337</v>
      </c>
      <c r="B351" s="437">
        <f t="shared" si="22"/>
        <v>0</v>
      </c>
      <c r="C351" s="203"/>
      <c r="D351" s="807"/>
      <c r="E351" s="181"/>
      <c r="F351" s="181"/>
      <c r="G351" s="4"/>
      <c r="H351" s="60"/>
      <c r="I351" s="83"/>
      <c r="J351" s="17"/>
      <c r="K351" s="353">
        <f t="shared" si="23"/>
        <v>0</v>
      </c>
      <c r="L351" s="144">
        <f t="shared" si="25"/>
        <v>0</v>
      </c>
      <c r="M351" s="563">
        <f t="shared" si="24"/>
        <v>0</v>
      </c>
      <c r="N351" s="10"/>
      <c r="O351" s="49">
        <f t="shared" si="26"/>
        <v>0</v>
      </c>
      <c r="P351" s="49">
        <f t="shared" si="27"/>
        <v>0</v>
      </c>
      <c r="Q351" s="49">
        <f t="shared" si="28"/>
        <v>0</v>
      </c>
    </row>
    <row r="352" spans="1:17" x14ac:dyDescent="0.2">
      <c r="A352" s="94">
        <f t="shared" si="29"/>
        <v>338</v>
      </c>
      <c r="B352" s="437">
        <f t="shared" si="22"/>
        <v>0</v>
      </c>
      <c r="C352" s="203"/>
      <c r="D352" s="807"/>
      <c r="E352" s="181"/>
      <c r="F352" s="181"/>
      <c r="G352" s="4"/>
      <c r="H352" s="60"/>
      <c r="I352" s="83"/>
      <c r="J352" s="17"/>
      <c r="K352" s="353">
        <f t="shared" si="23"/>
        <v>0</v>
      </c>
      <c r="L352" s="144">
        <f t="shared" si="25"/>
        <v>0</v>
      </c>
      <c r="M352" s="563">
        <f t="shared" si="24"/>
        <v>0</v>
      </c>
      <c r="N352" s="10"/>
      <c r="O352" s="49">
        <f t="shared" si="26"/>
        <v>0</v>
      </c>
      <c r="P352" s="49">
        <f t="shared" si="27"/>
        <v>0</v>
      </c>
      <c r="Q352" s="49">
        <f t="shared" si="28"/>
        <v>0</v>
      </c>
    </row>
    <row r="353" spans="1:17" x14ac:dyDescent="0.2">
      <c r="A353" s="94">
        <f t="shared" si="29"/>
        <v>339</v>
      </c>
      <c r="B353" s="437">
        <f t="shared" si="22"/>
        <v>0</v>
      </c>
      <c r="C353" s="203"/>
      <c r="D353" s="807"/>
      <c r="E353" s="181"/>
      <c r="F353" s="181"/>
      <c r="G353" s="4"/>
      <c r="H353" s="60"/>
      <c r="I353" s="83"/>
      <c r="J353" s="17"/>
      <c r="K353" s="353">
        <f t="shared" si="23"/>
        <v>0</v>
      </c>
      <c r="L353" s="144">
        <f t="shared" si="25"/>
        <v>0</v>
      </c>
      <c r="M353" s="563">
        <f t="shared" si="24"/>
        <v>0</v>
      </c>
      <c r="N353" s="10"/>
      <c r="O353" s="49">
        <f t="shared" si="26"/>
        <v>0</v>
      </c>
      <c r="P353" s="49">
        <f t="shared" si="27"/>
        <v>0</v>
      </c>
      <c r="Q353" s="49">
        <f t="shared" si="28"/>
        <v>0</v>
      </c>
    </row>
    <row r="354" spans="1:17" x14ac:dyDescent="0.2">
      <c r="A354" s="94">
        <f t="shared" si="29"/>
        <v>340</v>
      </c>
      <c r="B354" s="437">
        <f t="shared" si="22"/>
        <v>0</v>
      </c>
      <c r="C354" s="203"/>
      <c r="D354" s="807"/>
      <c r="E354" s="181"/>
      <c r="F354" s="181"/>
      <c r="G354" s="4"/>
      <c r="H354" s="60"/>
      <c r="I354" s="83"/>
      <c r="J354" s="17"/>
      <c r="K354" s="353">
        <f t="shared" si="23"/>
        <v>0</v>
      </c>
      <c r="L354" s="144">
        <f t="shared" si="25"/>
        <v>0</v>
      </c>
      <c r="M354" s="563">
        <f t="shared" si="24"/>
        <v>0</v>
      </c>
      <c r="N354" s="10"/>
      <c r="O354" s="49">
        <f t="shared" si="26"/>
        <v>0</v>
      </c>
      <c r="P354" s="49">
        <f t="shared" si="27"/>
        <v>0</v>
      </c>
      <c r="Q354" s="49">
        <f t="shared" si="28"/>
        <v>0</v>
      </c>
    </row>
    <row r="355" spans="1:17" x14ac:dyDescent="0.2">
      <c r="A355" s="94">
        <f t="shared" si="29"/>
        <v>341</v>
      </c>
      <c r="B355" s="437">
        <f t="shared" si="22"/>
        <v>0</v>
      </c>
      <c r="C355" s="203"/>
      <c r="D355" s="807"/>
      <c r="E355" s="181"/>
      <c r="F355" s="181"/>
      <c r="G355" s="4"/>
      <c r="H355" s="60"/>
      <c r="I355" s="83"/>
      <c r="J355" s="17"/>
      <c r="K355" s="353">
        <f t="shared" si="23"/>
        <v>0</v>
      </c>
      <c r="L355" s="144">
        <f t="shared" si="25"/>
        <v>0</v>
      </c>
      <c r="M355" s="563">
        <f t="shared" si="24"/>
        <v>0</v>
      </c>
      <c r="N355" s="10"/>
      <c r="O355" s="49">
        <f t="shared" si="26"/>
        <v>0</v>
      </c>
      <c r="P355" s="49">
        <f t="shared" si="27"/>
        <v>0</v>
      </c>
      <c r="Q355" s="49">
        <f t="shared" si="28"/>
        <v>0</v>
      </c>
    </row>
    <row r="356" spans="1:17" x14ac:dyDescent="0.2">
      <c r="A356" s="94">
        <f t="shared" si="29"/>
        <v>342</v>
      </c>
      <c r="B356" s="437">
        <f t="shared" si="22"/>
        <v>0</v>
      </c>
      <c r="C356" s="203"/>
      <c r="D356" s="807"/>
      <c r="E356" s="181"/>
      <c r="F356" s="181"/>
      <c r="G356" s="4"/>
      <c r="H356" s="60"/>
      <c r="I356" s="83"/>
      <c r="J356" s="17"/>
      <c r="K356" s="353">
        <f t="shared" si="23"/>
        <v>0</v>
      </c>
      <c r="L356" s="144">
        <f t="shared" si="25"/>
        <v>0</v>
      </c>
      <c r="M356" s="563">
        <f t="shared" si="24"/>
        <v>0</v>
      </c>
      <c r="N356" s="10"/>
      <c r="O356" s="49">
        <f t="shared" si="26"/>
        <v>0</v>
      </c>
      <c r="P356" s="49">
        <f t="shared" si="27"/>
        <v>0</v>
      </c>
      <c r="Q356" s="49">
        <f t="shared" si="28"/>
        <v>0</v>
      </c>
    </row>
    <row r="357" spans="1:17" x14ac:dyDescent="0.2">
      <c r="A357" s="94">
        <f t="shared" si="29"/>
        <v>343</v>
      </c>
      <c r="B357" s="437">
        <f t="shared" si="22"/>
        <v>0</v>
      </c>
      <c r="C357" s="203"/>
      <c r="D357" s="807"/>
      <c r="E357" s="181"/>
      <c r="F357" s="181"/>
      <c r="G357" s="4"/>
      <c r="H357" s="60"/>
      <c r="I357" s="83"/>
      <c r="J357" s="17"/>
      <c r="K357" s="353">
        <f t="shared" si="23"/>
        <v>0</v>
      </c>
      <c r="L357" s="144">
        <f t="shared" si="25"/>
        <v>0</v>
      </c>
      <c r="M357" s="563">
        <f t="shared" si="24"/>
        <v>0</v>
      </c>
      <c r="N357" s="10"/>
      <c r="O357" s="49">
        <f t="shared" si="26"/>
        <v>0</v>
      </c>
      <c r="P357" s="49">
        <f t="shared" si="27"/>
        <v>0</v>
      </c>
      <c r="Q357" s="49">
        <f t="shared" si="28"/>
        <v>0</v>
      </c>
    </row>
    <row r="358" spans="1:17" x14ac:dyDescent="0.2">
      <c r="A358" s="94">
        <f t="shared" si="29"/>
        <v>344</v>
      </c>
      <c r="B358" s="437">
        <f t="shared" si="22"/>
        <v>0</v>
      </c>
      <c r="C358" s="203"/>
      <c r="D358" s="807"/>
      <c r="E358" s="181"/>
      <c r="F358" s="181"/>
      <c r="G358" s="4"/>
      <c r="H358" s="60"/>
      <c r="I358" s="83"/>
      <c r="J358" s="17"/>
      <c r="K358" s="353">
        <f t="shared" si="23"/>
        <v>0</v>
      </c>
      <c r="L358" s="144">
        <f t="shared" si="25"/>
        <v>0</v>
      </c>
      <c r="M358" s="563">
        <f t="shared" si="24"/>
        <v>0</v>
      </c>
      <c r="N358" s="10"/>
      <c r="O358" s="49">
        <f t="shared" si="26"/>
        <v>0</v>
      </c>
      <c r="P358" s="49">
        <f t="shared" si="27"/>
        <v>0</v>
      </c>
      <c r="Q358" s="49">
        <f t="shared" si="28"/>
        <v>0</v>
      </c>
    </row>
    <row r="359" spans="1:17" x14ac:dyDescent="0.2">
      <c r="A359" s="94">
        <f t="shared" si="29"/>
        <v>345</v>
      </c>
      <c r="B359" s="437">
        <f t="shared" si="22"/>
        <v>0</v>
      </c>
      <c r="C359" s="203"/>
      <c r="D359" s="807"/>
      <c r="E359" s="181"/>
      <c r="F359" s="181"/>
      <c r="G359" s="4"/>
      <c r="H359" s="60"/>
      <c r="I359" s="83"/>
      <c r="J359" s="17"/>
      <c r="K359" s="353">
        <f t="shared" si="23"/>
        <v>0</v>
      </c>
      <c r="L359" s="144">
        <f t="shared" si="25"/>
        <v>0</v>
      </c>
      <c r="M359" s="563">
        <f t="shared" si="24"/>
        <v>0</v>
      </c>
      <c r="N359" s="10"/>
      <c r="O359" s="49">
        <f t="shared" si="26"/>
        <v>0</v>
      </c>
      <c r="P359" s="49">
        <f t="shared" si="27"/>
        <v>0</v>
      </c>
      <c r="Q359" s="49">
        <f t="shared" si="28"/>
        <v>0</v>
      </c>
    </row>
    <row r="360" spans="1:17" x14ac:dyDescent="0.2">
      <c r="A360" s="94">
        <f t="shared" si="29"/>
        <v>346</v>
      </c>
      <c r="B360" s="437">
        <f t="shared" si="22"/>
        <v>0</v>
      </c>
      <c r="C360" s="203"/>
      <c r="D360" s="807"/>
      <c r="E360" s="181"/>
      <c r="F360" s="181"/>
      <c r="G360" s="4"/>
      <c r="H360" s="60"/>
      <c r="I360" s="83"/>
      <c r="J360" s="17"/>
      <c r="K360" s="353">
        <f t="shared" si="23"/>
        <v>0</v>
      </c>
      <c r="L360" s="144">
        <f t="shared" si="25"/>
        <v>0</v>
      </c>
      <c r="M360" s="563">
        <f t="shared" si="24"/>
        <v>0</v>
      </c>
      <c r="N360" s="10"/>
      <c r="O360" s="49">
        <f t="shared" si="26"/>
        <v>0</v>
      </c>
      <c r="P360" s="49">
        <f t="shared" si="27"/>
        <v>0</v>
      </c>
      <c r="Q360" s="49">
        <f t="shared" si="28"/>
        <v>0</v>
      </c>
    </row>
    <row r="361" spans="1:17" x14ac:dyDescent="0.2">
      <c r="A361" s="94">
        <f t="shared" si="29"/>
        <v>347</v>
      </c>
      <c r="B361" s="437">
        <f t="shared" si="22"/>
        <v>0</v>
      </c>
      <c r="C361" s="203"/>
      <c r="D361" s="807"/>
      <c r="E361" s="181"/>
      <c r="F361" s="181"/>
      <c r="G361" s="4"/>
      <c r="H361" s="60"/>
      <c r="I361" s="83"/>
      <c r="J361" s="17"/>
      <c r="K361" s="353">
        <f t="shared" si="23"/>
        <v>0</v>
      </c>
      <c r="L361" s="144">
        <f t="shared" si="25"/>
        <v>0</v>
      </c>
      <c r="M361" s="563">
        <f t="shared" si="24"/>
        <v>0</v>
      </c>
      <c r="N361" s="10"/>
      <c r="O361" s="49">
        <f t="shared" si="26"/>
        <v>0</v>
      </c>
      <c r="P361" s="49">
        <f t="shared" si="27"/>
        <v>0</v>
      </c>
      <c r="Q361" s="49">
        <f t="shared" si="28"/>
        <v>0</v>
      </c>
    </row>
    <row r="362" spans="1:17" x14ac:dyDescent="0.2">
      <c r="A362" s="94">
        <f t="shared" si="29"/>
        <v>348</v>
      </c>
      <c r="B362" s="437">
        <f t="shared" si="22"/>
        <v>0</v>
      </c>
      <c r="C362" s="203"/>
      <c r="D362" s="807"/>
      <c r="E362" s="181"/>
      <c r="F362" s="181"/>
      <c r="G362" s="4"/>
      <c r="H362" s="60"/>
      <c r="I362" s="83"/>
      <c r="J362" s="17"/>
      <c r="K362" s="353">
        <f t="shared" si="23"/>
        <v>0</v>
      </c>
      <c r="L362" s="144">
        <f t="shared" si="25"/>
        <v>0</v>
      </c>
      <c r="M362" s="563">
        <f t="shared" si="24"/>
        <v>0</v>
      </c>
      <c r="N362" s="10"/>
      <c r="O362" s="49">
        <f t="shared" si="26"/>
        <v>0</v>
      </c>
      <c r="P362" s="49">
        <f t="shared" si="27"/>
        <v>0</v>
      </c>
      <c r="Q362" s="49">
        <f t="shared" si="28"/>
        <v>0</v>
      </c>
    </row>
    <row r="363" spans="1:17" x14ac:dyDescent="0.2">
      <c r="A363" s="94">
        <f t="shared" si="29"/>
        <v>349</v>
      </c>
      <c r="B363" s="437">
        <f t="shared" si="22"/>
        <v>0</v>
      </c>
      <c r="C363" s="203"/>
      <c r="D363" s="807"/>
      <c r="E363" s="181"/>
      <c r="F363" s="181"/>
      <c r="G363" s="4"/>
      <c r="H363" s="60"/>
      <c r="I363" s="83"/>
      <c r="J363" s="17"/>
      <c r="K363" s="353">
        <f t="shared" si="23"/>
        <v>0</v>
      </c>
      <c r="L363" s="144">
        <f t="shared" si="25"/>
        <v>0</v>
      </c>
      <c r="M363" s="563">
        <f t="shared" si="24"/>
        <v>0</v>
      </c>
      <c r="N363" s="10"/>
      <c r="O363" s="49">
        <f t="shared" si="26"/>
        <v>0</v>
      </c>
      <c r="P363" s="49">
        <f t="shared" si="27"/>
        <v>0</v>
      </c>
      <c r="Q363" s="49">
        <f t="shared" si="28"/>
        <v>0</v>
      </c>
    </row>
    <row r="364" spans="1:17" x14ac:dyDescent="0.2">
      <c r="A364" s="94">
        <f t="shared" si="29"/>
        <v>350</v>
      </c>
      <c r="B364" s="437">
        <f t="shared" si="22"/>
        <v>0</v>
      </c>
      <c r="C364" s="203"/>
      <c r="D364" s="807"/>
      <c r="E364" s="181"/>
      <c r="F364" s="181"/>
      <c r="G364" s="4"/>
      <c r="H364" s="60"/>
      <c r="I364" s="83"/>
      <c r="J364" s="17"/>
      <c r="K364" s="353">
        <f t="shared" si="23"/>
        <v>0</v>
      </c>
      <c r="L364" s="144">
        <f t="shared" si="25"/>
        <v>0</v>
      </c>
      <c r="M364" s="563">
        <f t="shared" si="24"/>
        <v>0</v>
      </c>
      <c r="N364" s="10"/>
      <c r="O364" s="49">
        <f t="shared" si="26"/>
        <v>0</v>
      </c>
      <c r="P364" s="49">
        <f t="shared" si="27"/>
        <v>0</v>
      </c>
      <c r="Q364" s="49">
        <f t="shared" si="28"/>
        <v>0</v>
      </c>
    </row>
    <row r="365" spans="1:17" x14ac:dyDescent="0.2">
      <c r="A365" s="94">
        <f t="shared" si="29"/>
        <v>351</v>
      </c>
      <c r="B365" s="437">
        <f t="shared" si="22"/>
        <v>0</v>
      </c>
      <c r="C365" s="203"/>
      <c r="D365" s="807"/>
      <c r="E365" s="181"/>
      <c r="F365" s="181"/>
      <c r="G365" s="4"/>
      <c r="H365" s="60"/>
      <c r="I365" s="83"/>
      <c r="J365" s="17"/>
      <c r="K365" s="353">
        <f t="shared" si="23"/>
        <v>0</v>
      </c>
      <c r="L365" s="144">
        <f t="shared" si="25"/>
        <v>0</v>
      </c>
      <c r="M365" s="563">
        <f t="shared" si="24"/>
        <v>0</v>
      </c>
      <c r="N365" s="10"/>
      <c r="O365" s="49">
        <f t="shared" si="26"/>
        <v>0</v>
      </c>
      <c r="P365" s="49">
        <f t="shared" si="27"/>
        <v>0</v>
      </c>
      <c r="Q365" s="49">
        <f t="shared" si="28"/>
        <v>0</v>
      </c>
    </row>
    <row r="366" spans="1:17" x14ac:dyDescent="0.2">
      <c r="A366" s="94">
        <f t="shared" si="29"/>
        <v>352</v>
      </c>
      <c r="B366" s="437">
        <f t="shared" si="22"/>
        <v>0</v>
      </c>
      <c r="C366" s="203"/>
      <c r="D366" s="807"/>
      <c r="E366" s="181"/>
      <c r="F366" s="181"/>
      <c r="G366" s="4"/>
      <c r="H366" s="60"/>
      <c r="I366" s="83"/>
      <c r="J366" s="17"/>
      <c r="K366" s="353">
        <f t="shared" si="23"/>
        <v>0</v>
      </c>
      <c r="L366" s="144">
        <f t="shared" si="25"/>
        <v>0</v>
      </c>
      <c r="M366" s="563">
        <f t="shared" si="24"/>
        <v>0</v>
      </c>
      <c r="N366" s="10"/>
      <c r="O366" s="49">
        <f t="shared" si="26"/>
        <v>0</v>
      </c>
      <c r="P366" s="49">
        <f t="shared" si="27"/>
        <v>0</v>
      </c>
      <c r="Q366" s="49">
        <f t="shared" si="28"/>
        <v>0</v>
      </c>
    </row>
    <row r="367" spans="1:17" x14ac:dyDescent="0.2">
      <c r="A367" s="94">
        <f t="shared" si="29"/>
        <v>353</v>
      </c>
      <c r="B367" s="437">
        <f t="shared" si="22"/>
        <v>0</v>
      </c>
      <c r="C367" s="203"/>
      <c r="D367" s="807"/>
      <c r="E367" s="181"/>
      <c r="F367" s="181"/>
      <c r="G367" s="4"/>
      <c r="H367" s="60"/>
      <c r="I367" s="83"/>
      <c r="J367" s="17"/>
      <c r="K367" s="353">
        <f t="shared" si="23"/>
        <v>0</v>
      </c>
      <c r="L367" s="144">
        <f t="shared" si="25"/>
        <v>0</v>
      </c>
      <c r="M367" s="563">
        <f t="shared" si="24"/>
        <v>0</v>
      </c>
      <c r="N367" s="10"/>
      <c r="O367" s="49">
        <f t="shared" si="26"/>
        <v>0</v>
      </c>
      <c r="P367" s="49">
        <f t="shared" si="27"/>
        <v>0</v>
      </c>
      <c r="Q367" s="49">
        <f t="shared" si="28"/>
        <v>0</v>
      </c>
    </row>
    <row r="368" spans="1:17" x14ac:dyDescent="0.2">
      <c r="A368" s="94">
        <f t="shared" si="29"/>
        <v>354</v>
      </c>
      <c r="B368" s="437">
        <f t="shared" si="22"/>
        <v>0</v>
      </c>
      <c r="C368" s="203"/>
      <c r="D368" s="807"/>
      <c r="E368" s="181"/>
      <c r="F368" s="181"/>
      <c r="G368" s="4"/>
      <c r="H368" s="60"/>
      <c r="I368" s="83"/>
      <c r="J368" s="17"/>
      <c r="K368" s="353">
        <f t="shared" si="23"/>
        <v>0</v>
      </c>
      <c r="L368" s="144">
        <f t="shared" si="25"/>
        <v>0</v>
      </c>
      <c r="M368" s="563">
        <f t="shared" si="24"/>
        <v>0</v>
      </c>
      <c r="N368" s="10"/>
      <c r="O368" s="49">
        <f t="shared" si="26"/>
        <v>0</v>
      </c>
      <c r="P368" s="49">
        <f t="shared" si="27"/>
        <v>0</v>
      </c>
      <c r="Q368" s="49">
        <f t="shared" si="28"/>
        <v>0</v>
      </c>
    </row>
    <row r="369" spans="1:17" x14ac:dyDescent="0.2">
      <c r="A369" s="94">
        <f t="shared" si="29"/>
        <v>355</v>
      </c>
      <c r="B369" s="437">
        <f t="shared" si="22"/>
        <v>0</v>
      </c>
      <c r="C369" s="203"/>
      <c r="D369" s="807"/>
      <c r="E369" s="181"/>
      <c r="F369" s="181"/>
      <c r="G369" s="4"/>
      <c r="H369" s="60"/>
      <c r="I369" s="83"/>
      <c r="J369" s="17"/>
      <c r="K369" s="353">
        <f t="shared" si="23"/>
        <v>0</v>
      </c>
      <c r="L369" s="144">
        <f t="shared" si="25"/>
        <v>0</v>
      </c>
      <c r="M369" s="563">
        <f t="shared" si="24"/>
        <v>0</v>
      </c>
      <c r="N369" s="10"/>
      <c r="O369" s="49">
        <f t="shared" si="26"/>
        <v>0</v>
      </c>
      <c r="P369" s="49">
        <f t="shared" si="27"/>
        <v>0</v>
      </c>
      <c r="Q369" s="49">
        <f t="shared" si="28"/>
        <v>0</v>
      </c>
    </row>
    <row r="370" spans="1:17" x14ac:dyDescent="0.2">
      <c r="A370" s="94">
        <f t="shared" si="29"/>
        <v>356</v>
      </c>
      <c r="B370" s="437">
        <f t="shared" si="22"/>
        <v>0</v>
      </c>
      <c r="C370" s="203"/>
      <c r="D370" s="807"/>
      <c r="E370" s="181"/>
      <c r="F370" s="181"/>
      <c r="G370" s="4"/>
      <c r="H370" s="60"/>
      <c r="I370" s="83"/>
      <c r="J370" s="17"/>
      <c r="K370" s="353">
        <f t="shared" si="23"/>
        <v>0</v>
      </c>
      <c r="L370" s="144">
        <f t="shared" si="25"/>
        <v>0</v>
      </c>
      <c r="M370" s="563">
        <f t="shared" si="24"/>
        <v>0</v>
      </c>
      <c r="N370" s="10"/>
      <c r="O370" s="49">
        <f t="shared" si="26"/>
        <v>0</v>
      </c>
      <c r="P370" s="49">
        <f t="shared" si="27"/>
        <v>0</v>
      </c>
      <c r="Q370" s="49">
        <f t="shared" si="28"/>
        <v>0</v>
      </c>
    </row>
    <row r="371" spans="1:17" x14ac:dyDescent="0.2">
      <c r="A371" s="94">
        <f t="shared" si="29"/>
        <v>357</v>
      </c>
      <c r="B371" s="437">
        <f t="shared" si="22"/>
        <v>0</v>
      </c>
      <c r="C371" s="203"/>
      <c r="D371" s="807"/>
      <c r="E371" s="181"/>
      <c r="F371" s="181"/>
      <c r="G371" s="4"/>
      <c r="H371" s="60"/>
      <c r="I371" s="83"/>
      <c r="J371" s="17"/>
      <c r="K371" s="353">
        <f t="shared" si="23"/>
        <v>0</v>
      </c>
      <c r="L371" s="144">
        <f t="shared" si="25"/>
        <v>0</v>
      </c>
      <c r="M371" s="563">
        <f t="shared" si="24"/>
        <v>0</v>
      </c>
      <c r="N371" s="10"/>
      <c r="O371" s="49">
        <f t="shared" si="26"/>
        <v>0</v>
      </c>
      <c r="P371" s="49">
        <f t="shared" si="27"/>
        <v>0</v>
      </c>
      <c r="Q371" s="49">
        <f t="shared" si="28"/>
        <v>0</v>
      </c>
    </row>
    <row r="372" spans="1:17" x14ac:dyDescent="0.2">
      <c r="A372" s="94">
        <f t="shared" si="29"/>
        <v>358</v>
      </c>
      <c r="B372" s="437">
        <f t="shared" si="22"/>
        <v>0</v>
      </c>
      <c r="C372" s="203"/>
      <c r="D372" s="807"/>
      <c r="E372" s="181"/>
      <c r="F372" s="181"/>
      <c r="G372" s="4"/>
      <c r="H372" s="60"/>
      <c r="I372" s="83"/>
      <c r="J372" s="17"/>
      <c r="K372" s="353">
        <f t="shared" si="23"/>
        <v>0</v>
      </c>
      <c r="L372" s="144">
        <f t="shared" si="25"/>
        <v>0</v>
      </c>
      <c r="M372" s="563">
        <f t="shared" si="24"/>
        <v>0</v>
      </c>
      <c r="N372" s="10"/>
      <c r="O372" s="49">
        <f t="shared" si="26"/>
        <v>0</v>
      </c>
      <c r="P372" s="49">
        <f t="shared" si="27"/>
        <v>0</v>
      </c>
      <c r="Q372" s="49">
        <f t="shared" si="28"/>
        <v>0</v>
      </c>
    </row>
    <row r="373" spans="1:17" x14ac:dyDescent="0.2">
      <c r="A373" s="94">
        <f t="shared" si="29"/>
        <v>359</v>
      </c>
      <c r="B373" s="437">
        <f t="shared" si="22"/>
        <v>0</v>
      </c>
      <c r="C373" s="203"/>
      <c r="D373" s="807"/>
      <c r="E373" s="181"/>
      <c r="F373" s="181"/>
      <c r="G373" s="4"/>
      <c r="H373" s="60"/>
      <c r="I373" s="83"/>
      <c r="J373" s="17"/>
      <c r="K373" s="353">
        <f t="shared" si="23"/>
        <v>0</v>
      </c>
      <c r="L373" s="144">
        <f t="shared" si="25"/>
        <v>0</v>
      </c>
      <c r="M373" s="563">
        <f t="shared" si="24"/>
        <v>0</v>
      </c>
      <c r="N373" s="10"/>
      <c r="O373" s="49">
        <f t="shared" si="26"/>
        <v>0</v>
      </c>
      <c r="P373" s="49">
        <f t="shared" si="27"/>
        <v>0</v>
      </c>
      <c r="Q373" s="49">
        <f t="shared" si="28"/>
        <v>0</v>
      </c>
    </row>
    <row r="374" spans="1:17" x14ac:dyDescent="0.2">
      <c r="A374" s="94">
        <f t="shared" si="29"/>
        <v>360</v>
      </c>
      <c r="B374" s="437">
        <f t="shared" si="22"/>
        <v>0</v>
      </c>
      <c r="C374" s="203"/>
      <c r="D374" s="807"/>
      <c r="E374" s="181"/>
      <c r="F374" s="181"/>
      <c r="G374" s="4"/>
      <c r="H374" s="60"/>
      <c r="I374" s="83"/>
      <c r="J374" s="17"/>
      <c r="K374" s="353">
        <f t="shared" si="23"/>
        <v>0</v>
      </c>
      <c r="L374" s="144">
        <f t="shared" si="25"/>
        <v>0</v>
      </c>
      <c r="M374" s="563">
        <f t="shared" si="24"/>
        <v>0</v>
      </c>
      <c r="N374" s="10"/>
      <c r="O374" s="49">
        <f t="shared" si="26"/>
        <v>0</v>
      </c>
      <c r="P374" s="49">
        <f t="shared" si="27"/>
        <v>0</v>
      </c>
      <c r="Q374" s="49">
        <f t="shared" si="28"/>
        <v>0</v>
      </c>
    </row>
    <row r="375" spans="1:17" x14ac:dyDescent="0.2">
      <c r="A375" s="94">
        <f t="shared" si="29"/>
        <v>361</v>
      </c>
      <c r="B375" s="437">
        <f t="shared" si="22"/>
        <v>0</v>
      </c>
      <c r="C375" s="203"/>
      <c r="D375" s="807"/>
      <c r="E375" s="181"/>
      <c r="F375" s="181"/>
      <c r="G375" s="4"/>
      <c r="H375" s="60"/>
      <c r="I375" s="83"/>
      <c r="J375" s="17"/>
      <c r="K375" s="353">
        <f t="shared" si="23"/>
        <v>0</v>
      </c>
      <c r="L375" s="144">
        <f t="shared" si="25"/>
        <v>0</v>
      </c>
      <c r="M375" s="563">
        <f t="shared" si="24"/>
        <v>0</v>
      </c>
      <c r="N375" s="10"/>
      <c r="O375" s="49">
        <f t="shared" si="26"/>
        <v>0</v>
      </c>
      <c r="P375" s="49">
        <f t="shared" si="27"/>
        <v>0</v>
      </c>
      <c r="Q375" s="49">
        <f t="shared" si="28"/>
        <v>0</v>
      </c>
    </row>
    <row r="376" spans="1:17" x14ac:dyDescent="0.2">
      <c r="A376" s="94">
        <f t="shared" si="29"/>
        <v>362</v>
      </c>
      <c r="B376" s="437">
        <f t="shared" si="22"/>
        <v>0</v>
      </c>
      <c r="C376" s="203"/>
      <c r="D376" s="807"/>
      <c r="E376" s="181"/>
      <c r="F376" s="181"/>
      <c r="G376" s="4"/>
      <c r="H376" s="60"/>
      <c r="I376" s="83"/>
      <c r="J376" s="17"/>
      <c r="K376" s="353">
        <f t="shared" si="23"/>
        <v>0</v>
      </c>
      <c r="L376" s="144">
        <f t="shared" si="25"/>
        <v>0</v>
      </c>
      <c r="M376" s="563">
        <f t="shared" si="24"/>
        <v>0</v>
      </c>
      <c r="N376" s="10"/>
      <c r="O376" s="49">
        <f t="shared" si="26"/>
        <v>0</v>
      </c>
      <c r="P376" s="49">
        <f t="shared" si="27"/>
        <v>0</v>
      </c>
      <c r="Q376" s="49">
        <f t="shared" si="28"/>
        <v>0</v>
      </c>
    </row>
    <row r="377" spans="1:17" x14ac:dyDescent="0.2">
      <c r="A377" s="94">
        <f t="shared" si="29"/>
        <v>363</v>
      </c>
      <c r="B377" s="437">
        <f t="shared" si="22"/>
        <v>0</v>
      </c>
      <c r="C377" s="203"/>
      <c r="D377" s="807"/>
      <c r="E377" s="181"/>
      <c r="F377" s="181"/>
      <c r="G377" s="4"/>
      <c r="H377" s="60"/>
      <c r="I377" s="83"/>
      <c r="J377" s="17"/>
      <c r="K377" s="353">
        <f t="shared" si="23"/>
        <v>0</v>
      </c>
      <c r="L377" s="144">
        <f t="shared" si="25"/>
        <v>0</v>
      </c>
      <c r="M377" s="563">
        <f t="shared" si="24"/>
        <v>0</v>
      </c>
      <c r="N377" s="10"/>
      <c r="O377" s="49">
        <f t="shared" si="26"/>
        <v>0</v>
      </c>
      <c r="P377" s="49">
        <f t="shared" si="27"/>
        <v>0</v>
      </c>
      <c r="Q377" s="49">
        <f t="shared" si="28"/>
        <v>0</v>
      </c>
    </row>
    <row r="378" spans="1:17" x14ac:dyDescent="0.2">
      <c r="A378" s="94">
        <f t="shared" si="29"/>
        <v>364</v>
      </c>
      <c r="B378" s="437">
        <f t="shared" si="22"/>
        <v>0</v>
      </c>
      <c r="C378" s="203"/>
      <c r="D378" s="807"/>
      <c r="E378" s="181"/>
      <c r="F378" s="181"/>
      <c r="G378" s="4"/>
      <c r="H378" s="60"/>
      <c r="I378" s="83"/>
      <c r="J378" s="17"/>
      <c r="K378" s="353">
        <f t="shared" si="23"/>
        <v>0</v>
      </c>
      <c r="L378" s="144">
        <f t="shared" si="25"/>
        <v>0</v>
      </c>
      <c r="M378" s="563">
        <f t="shared" si="24"/>
        <v>0</v>
      </c>
      <c r="N378" s="10"/>
      <c r="O378" s="49">
        <f t="shared" si="26"/>
        <v>0</v>
      </c>
      <c r="P378" s="49">
        <f t="shared" si="27"/>
        <v>0</v>
      </c>
      <c r="Q378" s="49">
        <f t="shared" si="28"/>
        <v>0</v>
      </c>
    </row>
    <row r="379" spans="1:17" x14ac:dyDescent="0.2">
      <c r="A379" s="94">
        <f t="shared" si="29"/>
        <v>365</v>
      </c>
      <c r="B379" s="437">
        <f t="shared" si="22"/>
        <v>0</v>
      </c>
      <c r="C379" s="203"/>
      <c r="D379" s="807"/>
      <c r="E379" s="181"/>
      <c r="F379" s="181"/>
      <c r="G379" s="4"/>
      <c r="H379" s="60"/>
      <c r="I379" s="83"/>
      <c r="J379" s="17"/>
      <c r="K379" s="353">
        <f t="shared" si="23"/>
        <v>0</v>
      </c>
      <c r="L379" s="144">
        <f t="shared" si="25"/>
        <v>0</v>
      </c>
      <c r="M379" s="563">
        <f t="shared" si="24"/>
        <v>0</v>
      </c>
      <c r="N379" s="10"/>
      <c r="O379" s="49">
        <f t="shared" si="26"/>
        <v>0</v>
      </c>
      <c r="P379" s="49">
        <f t="shared" si="27"/>
        <v>0</v>
      </c>
      <c r="Q379" s="49">
        <f t="shared" si="28"/>
        <v>0</v>
      </c>
    </row>
    <row r="380" spans="1:17" x14ac:dyDescent="0.2">
      <c r="A380" s="94">
        <f t="shared" si="29"/>
        <v>366</v>
      </c>
      <c r="B380" s="437">
        <f t="shared" si="22"/>
        <v>0</v>
      </c>
      <c r="C380" s="203"/>
      <c r="D380" s="807"/>
      <c r="E380" s="181"/>
      <c r="F380" s="181"/>
      <c r="G380" s="4"/>
      <c r="H380" s="60"/>
      <c r="I380" s="83"/>
      <c r="J380" s="17"/>
      <c r="K380" s="353">
        <f t="shared" si="23"/>
        <v>0</v>
      </c>
      <c r="L380" s="144">
        <f t="shared" si="25"/>
        <v>0</v>
      </c>
      <c r="M380" s="563">
        <f t="shared" si="24"/>
        <v>0</v>
      </c>
      <c r="N380" s="10"/>
      <c r="O380" s="49">
        <f t="shared" si="26"/>
        <v>0</v>
      </c>
      <c r="P380" s="49">
        <f t="shared" si="27"/>
        <v>0</v>
      </c>
      <c r="Q380" s="49">
        <f t="shared" si="28"/>
        <v>0</v>
      </c>
    </row>
    <row r="381" spans="1:17" x14ac:dyDescent="0.2">
      <c r="A381" s="94">
        <f t="shared" si="29"/>
        <v>367</v>
      </c>
      <c r="B381" s="437">
        <f t="shared" si="22"/>
        <v>0</v>
      </c>
      <c r="C381" s="203"/>
      <c r="D381" s="807"/>
      <c r="E381" s="181"/>
      <c r="F381" s="181"/>
      <c r="G381" s="4"/>
      <c r="H381" s="60"/>
      <c r="I381" s="83"/>
      <c r="J381" s="17"/>
      <c r="K381" s="353">
        <f t="shared" si="23"/>
        <v>0</v>
      </c>
      <c r="L381" s="144">
        <f t="shared" si="25"/>
        <v>0</v>
      </c>
      <c r="M381" s="563">
        <f t="shared" si="24"/>
        <v>0</v>
      </c>
      <c r="N381" s="10"/>
      <c r="O381" s="49">
        <f t="shared" si="26"/>
        <v>0</v>
      </c>
      <c r="P381" s="49">
        <f t="shared" si="27"/>
        <v>0</v>
      </c>
      <c r="Q381" s="49">
        <f t="shared" si="28"/>
        <v>0</v>
      </c>
    </row>
    <row r="382" spans="1:17" x14ac:dyDescent="0.2">
      <c r="A382" s="94">
        <f t="shared" si="29"/>
        <v>368</v>
      </c>
      <c r="B382" s="437">
        <f t="shared" si="22"/>
        <v>0</v>
      </c>
      <c r="C382" s="203"/>
      <c r="D382" s="807"/>
      <c r="E382" s="181"/>
      <c r="F382" s="181"/>
      <c r="G382" s="4"/>
      <c r="H382" s="60"/>
      <c r="I382" s="83"/>
      <c r="J382" s="17"/>
      <c r="K382" s="353">
        <f t="shared" si="23"/>
        <v>0</v>
      </c>
      <c r="L382" s="144">
        <f t="shared" si="25"/>
        <v>0</v>
      </c>
      <c r="M382" s="563">
        <f t="shared" si="24"/>
        <v>0</v>
      </c>
      <c r="N382" s="10"/>
      <c r="O382" s="49">
        <f t="shared" si="26"/>
        <v>0</v>
      </c>
      <c r="P382" s="49">
        <f t="shared" si="27"/>
        <v>0</v>
      </c>
      <c r="Q382" s="49">
        <f t="shared" si="28"/>
        <v>0</v>
      </c>
    </row>
    <row r="383" spans="1:17" x14ac:dyDescent="0.2">
      <c r="A383" s="94">
        <f t="shared" si="29"/>
        <v>369</v>
      </c>
      <c r="B383" s="437">
        <f t="shared" si="22"/>
        <v>0</v>
      </c>
      <c r="C383" s="203"/>
      <c r="D383" s="807"/>
      <c r="E383" s="181"/>
      <c r="F383" s="181"/>
      <c r="G383" s="4"/>
      <c r="H383" s="60"/>
      <c r="I383" s="83"/>
      <c r="J383" s="17"/>
      <c r="K383" s="353">
        <f t="shared" si="23"/>
        <v>0</v>
      </c>
      <c r="L383" s="144">
        <f t="shared" si="25"/>
        <v>0</v>
      </c>
      <c r="M383" s="563">
        <f t="shared" si="24"/>
        <v>0</v>
      </c>
      <c r="N383" s="10"/>
      <c r="O383" s="49">
        <f t="shared" si="26"/>
        <v>0</v>
      </c>
      <c r="P383" s="49">
        <f t="shared" si="27"/>
        <v>0</v>
      </c>
      <c r="Q383" s="49">
        <f t="shared" si="28"/>
        <v>0</v>
      </c>
    </row>
    <row r="384" spans="1:17" x14ac:dyDescent="0.2">
      <c r="A384" s="94">
        <f t="shared" si="29"/>
        <v>370</v>
      </c>
      <c r="B384" s="437">
        <f t="shared" si="22"/>
        <v>0</v>
      </c>
      <c r="C384" s="203"/>
      <c r="D384" s="807"/>
      <c r="E384" s="181"/>
      <c r="F384" s="181"/>
      <c r="G384" s="4"/>
      <c r="H384" s="60"/>
      <c r="I384" s="83"/>
      <c r="J384" s="17"/>
      <c r="K384" s="353">
        <f t="shared" si="23"/>
        <v>0</v>
      </c>
      <c r="L384" s="144">
        <f t="shared" si="25"/>
        <v>0</v>
      </c>
      <c r="M384" s="563">
        <f t="shared" si="24"/>
        <v>0</v>
      </c>
      <c r="N384" s="10"/>
      <c r="O384" s="49">
        <f t="shared" si="26"/>
        <v>0</v>
      </c>
      <c r="P384" s="49">
        <f t="shared" si="27"/>
        <v>0</v>
      </c>
      <c r="Q384" s="49">
        <f t="shared" si="28"/>
        <v>0</v>
      </c>
    </row>
    <row r="385" spans="1:17" x14ac:dyDescent="0.2">
      <c r="A385" s="94">
        <f t="shared" si="29"/>
        <v>371</v>
      </c>
      <c r="B385" s="437">
        <f t="shared" si="22"/>
        <v>0</v>
      </c>
      <c r="C385" s="203"/>
      <c r="D385" s="807"/>
      <c r="E385" s="181"/>
      <c r="F385" s="181"/>
      <c r="G385" s="4"/>
      <c r="H385" s="60"/>
      <c r="I385" s="83"/>
      <c r="J385" s="17"/>
      <c r="K385" s="353">
        <f t="shared" si="23"/>
        <v>0</v>
      </c>
      <c r="L385" s="144">
        <f t="shared" si="25"/>
        <v>0</v>
      </c>
      <c r="M385" s="563">
        <f t="shared" si="24"/>
        <v>0</v>
      </c>
      <c r="N385" s="10"/>
      <c r="O385" s="49">
        <f t="shared" si="26"/>
        <v>0</v>
      </c>
      <c r="P385" s="49">
        <f t="shared" si="27"/>
        <v>0</v>
      </c>
      <c r="Q385" s="49">
        <f t="shared" si="28"/>
        <v>0</v>
      </c>
    </row>
    <row r="386" spans="1:17" x14ac:dyDescent="0.2">
      <c r="A386" s="94">
        <f t="shared" si="29"/>
        <v>372</v>
      </c>
      <c r="B386" s="437">
        <f t="shared" si="22"/>
        <v>0</v>
      </c>
      <c r="C386" s="203"/>
      <c r="D386" s="807"/>
      <c r="E386" s="181"/>
      <c r="F386" s="181"/>
      <c r="G386" s="4"/>
      <c r="H386" s="60"/>
      <c r="I386" s="83"/>
      <c r="J386" s="17"/>
      <c r="K386" s="353">
        <f t="shared" si="23"/>
        <v>0</v>
      </c>
      <c r="L386" s="144">
        <f t="shared" si="25"/>
        <v>0</v>
      </c>
      <c r="M386" s="563">
        <f t="shared" si="24"/>
        <v>0</v>
      </c>
      <c r="N386" s="10"/>
      <c r="O386" s="49">
        <f t="shared" si="26"/>
        <v>0</v>
      </c>
      <c r="P386" s="49">
        <f t="shared" si="27"/>
        <v>0</v>
      </c>
      <c r="Q386" s="49">
        <f t="shared" si="28"/>
        <v>0</v>
      </c>
    </row>
    <row r="387" spans="1:17" x14ac:dyDescent="0.2">
      <c r="A387" s="94">
        <f t="shared" si="29"/>
        <v>373</v>
      </c>
      <c r="B387" s="437">
        <f t="shared" si="22"/>
        <v>0</v>
      </c>
      <c r="C387" s="203"/>
      <c r="D387" s="807"/>
      <c r="E387" s="181"/>
      <c r="F387" s="181"/>
      <c r="G387" s="4"/>
      <c r="H387" s="60"/>
      <c r="I387" s="83"/>
      <c r="J387" s="17"/>
      <c r="K387" s="353">
        <f t="shared" si="23"/>
        <v>0</v>
      </c>
      <c r="L387" s="144">
        <f t="shared" si="25"/>
        <v>0</v>
      </c>
      <c r="M387" s="563">
        <f t="shared" si="24"/>
        <v>0</v>
      </c>
      <c r="N387" s="10"/>
      <c r="O387" s="49">
        <f t="shared" si="26"/>
        <v>0</v>
      </c>
      <c r="P387" s="49">
        <f t="shared" si="27"/>
        <v>0</v>
      </c>
      <c r="Q387" s="49">
        <f t="shared" si="28"/>
        <v>0</v>
      </c>
    </row>
    <row r="388" spans="1:17" x14ac:dyDescent="0.2">
      <c r="A388" s="94">
        <f t="shared" si="29"/>
        <v>374</v>
      </c>
      <c r="B388" s="437">
        <f t="shared" si="22"/>
        <v>0</v>
      </c>
      <c r="C388" s="203"/>
      <c r="D388" s="807"/>
      <c r="E388" s="181"/>
      <c r="F388" s="181"/>
      <c r="G388" s="4"/>
      <c r="H388" s="60"/>
      <c r="I388" s="83"/>
      <c r="J388" s="17"/>
      <c r="K388" s="353">
        <f t="shared" si="23"/>
        <v>0</v>
      </c>
      <c r="L388" s="144">
        <f t="shared" si="25"/>
        <v>0</v>
      </c>
      <c r="M388" s="563">
        <f t="shared" si="24"/>
        <v>0</v>
      </c>
      <c r="N388" s="10"/>
      <c r="O388" s="49">
        <f t="shared" si="26"/>
        <v>0</v>
      </c>
      <c r="P388" s="49">
        <f t="shared" si="27"/>
        <v>0</v>
      </c>
      <c r="Q388" s="49">
        <f t="shared" si="28"/>
        <v>0</v>
      </c>
    </row>
    <row r="389" spans="1:17" x14ac:dyDescent="0.2">
      <c r="A389" s="94">
        <f t="shared" si="29"/>
        <v>375</v>
      </c>
      <c r="B389" s="437">
        <f t="shared" si="22"/>
        <v>0</v>
      </c>
      <c r="C389" s="203"/>
      <c r="D389" s="807"/>
      <c r="E389" s="181"/>
      <c r="F389" s="181"/>
      <c r="G389" s="4"/>
      <c r="H389" s="60"/>
      <c r="I389" s="83"/>
      <c r="J389" s="17"/>
      <c r="K389" s="353">
        <f t="shared" si="23"/>
        <v>0</v>
      </c>
      <c r="L389" s="144">
        <f t="shared" si="25"/>
        <v>0</v>
      </c>
      <c r="M389" s="563">
        <f t="shared" si="24"/>
        <v>0</v>
      </c>
      <c r="N389" s="10"/>
      <c r="O389" s="49">
        <f t="shared" si="26"/>
        <v>0</v>
      </c>
      <c r="P389" s="49">
        <f t="shared" si="27"/>
        <v>0</v>
      </c>
      <c r="Q389" s="49">
        <f t="shared" si="28"/>
        <v>0</v>
      </c>
    </row>
    <row r="390" spans="1:17" x14ac:dyDescent="0.2">
      <c r="A390" s="94">
        <f t="shared" si="29"/>
        <v>376</v>
      </c>
      <c r="B390" s="437">
        <f t="shared" si="22"/>
        <v>0</v>
      </c>
      <c r="C390" s="203"/>
      <c r="D390" s="807"/>
      <c r="E390" s="181"/>
      <c r="F390" s="181"/>
      <c r="G390" s="4"/>
      <c r="H390" s="60"/>
      <c r="I390" s="83"/>
      <c r="J390" s="17"/>
      <c r="K390" s="353">
        <f t="shared" si="23"/>
        <v>0</v>
      </c>
      <c r="L390" s="144">
        <f t="shared" si="25"/>
        <v>0</v>
      </c>
      <c r="M390" s="563">
        <f t="shared" si="24"/>
        <v>0</v>
      </c>
      <c r="N390" s="10"/>
      <c r="O390" s="49">
        <f t="shared" si="26"/>
        <v>0</v>
      </c>
      <c r="P390" s="49">
        <f t="shared" si="27"/>
        <v>0</v>
      </c>
      <c r="Q390" s="49">
        <f t="shared" si="28"/>
        <v>0</v>
      </c>
    </row>
    <row r="391" spans="1:17" x14ac:dyDescent="0.2">
      <c r="A391" s="94">
        <f t="shared" si="29"/>
        <v>377</v>
      </c>
      <c r="B391" s="437">
        <f t="shared" si="22"/>
        <v>0</v>
      </c>
      <c r="C391" s="203"/>
      <c r="D391" s="807"/>
      <c r="E391" s="181"/>
      <c r="F391" s="181"/>
      <c r="G391" s="4"/>
      <c r="H391" s="60"/>
      <c r="I391" s="83"/>
      <c r="J391" s="17"/>
      <c r="K391" s="353">
        <f t="shared" si="23"/>
        <v>0</v>
      </c>
      <c r="L391" s="144">
        <f t="shared" si="25"/>
        <v>0</v>
      </c>
      <c r="M391" s="563">
        <f t="shared" si="24"/>
        <v>0</v>
      </c>
      <c r="N391" s="10"/>
      <c r="O391" s="49">
        <f t="shared" si="26"/>
        <v>0</v>
      </c>
      <c r="P391" s="49">
        <f t="shared" si="27"/>
        <v>0</v>
      </c>
      <c r="Q391" s="49">
        <f t="shared" si="28"/>
        <v>0</v>
      </c>
    </row>
    <row r="392" spans="1:17" x14ac:dyDescent="0.2">
      <c r="A392" s="94">
        <f t="shared" si="29"/>
        <v>378</v>
      </c>
      <c r="B392" s="437">
        <f t="shared" si="22"/>
        <v>0</v>
      </c>
      <c r="C392" s="203"/>
      <c r="D392" s="807"/>
      <c r="E392" s="181"/>
      <c r="F392" s="181"/>
      <c r="G392" s="4"/>
      <c r="H392" s="60"/>
      <c r="I392" s="83"/>
      <c r="J392" s="17"/>
      <c r="K392" s="353">
        <f t="shared" si="23"/>
        <v>0</v>
      </c>
      <c r="L392" s="144">
        <f t="shared" si="25"/>
        <v>0</v>
      </c>
      <c r="M392" s="563">
        <f t="shared" si="24"/>
        <v>0</v>
      </c>
      <c r="N392" s="10"/>
      <c r="O392" s="49">
        <f t="shared" si="26"/>
        <v>0</v>
      </c>
      <c r="P392" s="49">
        <f t="shared" si="27"/>
        <v>0</v>
      </c>
      <c r="Q392" s="49">
        <f t="shared" si="28"/>
        <v>0</v>
      </c>
    </row>
    <row r="393" spans="1:17" x14ac:dyDescent="0.2">
      <c r="A393" s="94">
        <f t="shared" si="29"/>
        <v>379</v>
      </c>
      <c r="B393" s="437">
        <f t="shared" si="22"/>
        <v>0</v>
      </c>
      <c r="C393" s="203"/>
      <c r="D393" s="807"/>
      <c r="E393" s="181"/>
      <c r="F393" s="181"/>
      <c r="G393" s="4"/>
      <c r="H393" s="60"/>
      <c r="I393" s="83"/>
      <c r="J393" s="17"/>
      <c r="K393" s="353">
        <f t="shared" si="23"/>
        <v>0</v>
      </c>
      <c r="L393" s="144">
        <f t="shared" si="25"/>
        <v>0</v>
      </c>
      <c r="M393" s="563">
        <f t="shared" si="24"/>
        <v>0</v>
      </c>
      <c r="N393" s="10"/>
      <c r="O393" s="49">
        <f t="shared" si="26"/>
        <v>0</v>
      </c>
      <c r="P393" s="49">
        <f t="shared" si="27"/>
        <v>0</v>
      </c>
      <c r="Q393" s="49">
        <f t="shared" si="28"/>
        <v>0</v>
      </c>
    </row>
    <row r="394" spans="1:17" x14ac:dyDescent="0.2">
      <c r="A394" s="94">
        <f t="shared" si="29"/>
        <v>380</v>
      </c>
      <c r="B394" s="437">
        <f t="shared" si="22"/>
        <v>0</v>
      </c>
      <c r="C394" s="203"/>
      <c r="D394" s="807"/>
      <c r="E394" s="181"/>
      <c r="F394" s="181"/>
      <c r="G394" s="4"/>
      <c r="H394" s="60"/>
      <c r="I394" s="83"/>
      <c r="J394" s="17"/>
      <c r="K394" s="353">
        <f t="shared" si="23"/>
        <v>0</v>
      </c>
      <c r="L394" s="144">
        <f t="shared" si="25"/>
        <v>0</v>
      </c>
      <c r="M394" s="563">
        <f t="shared" si="24"/>
        <v>0</v>
      </c>
      <c r="N394" s="10"/>
      <c r="O394" s="49">
        <f t="shared" si="26"/>
        <v>0</v>
      </c>
      <c r="P394" s="49">
        <f t="shared" si="27"/>
        <v>0</v>
      </c>
      <c r="Q394" s="49">
        <f t="shared" si="28"/>
        <v>0</v>
      </c>
    </row>
    <row r="395" spans="1:17" x14ac:dyDescent="0.2">
      <c r="A395" s="94">
        <f t="shared" si="29"/>
        <v>381</v>
      </c>
      <c r="B395" s="437">
        <f t="shared" si="22"/>
        <v>0</v>
      </c>
      <c r="C395" s="203"/>
      <c r="D395" s="807"/>
      <c r="E395" s="181"/>
      <c r="F395" s="181"/>
      <c r="G395" s="4"/>
      <c r="H395" s="60"/>
      <c r="I395" s="83"/>
      <c r="J395" s="17"/>
      <c r="K395" s="353">
        <f t="shared" si="23"/>
        <v>0</v>
      </c>
      <c r="L395" s="144">
        <f t="shared" si="25"/>
        <v>0</v>
      </c>
      <c r="M395" s="563">
        <f t="shared" si="24"/>
        <v>0</v>
      </c>
      <c r="N395" s="10"/>
      <c r="O395" s="49">
        <f t="shared" si="26"/>
        <v>0</v>
      </c>
      <c r="P395" s="49">
        <f t="shared" si="27"/>
        <v>0</v>
      </c>
      <c r="Q395" s="49">
        <f t="shared" si="28"/>
        <v>0</v>
      </c>
    </row>
    <row r="396" spans="1:17" x14ac:dyDescent="0.2">
      <c r="A396" s="94">
        <f t="shared" si="29"/>
        <v>382</v>
      </c>
      <c r="B396" s="437">
        <f t="shared" si="22"/>
        <v>0</v>
      </c>
      <c r="C396" s="203"/>
      <c r="D396" s="807"/>
      <c r="E396" s="181"/>
      <c r="F396" s="181"/>
      <c r="G396" s="4"/>
      <c r="H396" s="60"/>
      <c r="I396" s="83"/>
      <c r="J396" s="17"/>
      <c r="K396" s="353">
        <f t="shared" si="23"/>
        <v>0</v>
      </c>
      <c r="L396" s="144">
        <f t="shared" si="25"/>
        <v>0</v>
      </c>
      <c r="M396" s="563">
        <f t="shared" si="24"/>
        <v>0</v>
      </c>
      <c r="N396" s="10"/>
      <c r="O396" s="49">
        <f t="shared" si="26"/>
        <v>0</v>
      </c>
      <c r="P396" s="49">
        <f t="shared" si="27"/>
        <v>0</v>
      </c>
      <c r="Q396" s="49">
        <f t="shared" si="28"/>
        <v>0</v>
      </c>
    </row>
    <row r="397" spans="1:17" x14ac:dyDescent="0.2">
      <c r="A397" s="94">
        <f t="shared" si="29"/>
        <v>383</v>
      </c>
      <c r="B397" s="437">
        <f t="shared" si="22"/>
        <v>0</v>
      </c>
      <c r="C397" s="203"/>
      <c r="D397" s="807"/>
      <c r="E397" s="181"/>
      <c r="F397" s="181"/>
      <c r="G397" s="4"/>
      <c r="H397" s="60"/>
      <c r="I397" s="83"/>
      <c r="J397" s="17"/>
      <c r="K397" s="353">
        <f t="shared" si="23"/>
        <v>0</v>
      </c>
      <c r="L397" s="144">
        <f t="shared" si="25"/>
        <v>0</v>
      </c>
      <c r="M397" s="563">
        <f t="shared" si="24"/>
        <v>0</v>
      </c>
      <c r="N397" s="10"/>
      <c r="O397" s="49">
        <f t="shared" si="26"/>
        <v>0</v>
      </c>
      <c r="P397" s="49">
        <f t="shared" si="27"/>
        <v>0</v>
      </c>
      <c r="Q397" s="49">
        <f t="shared" si="28"/>
        <v>0</v>
      </c>
    </row>
    <row r="398" spans="1:17" x14ac:dyDescent="0.2">
      <c r="A398" s="94">
        <f t="shared" si="29"/>
        <v>384</v>
      </c>
      <c r="B398" s="437">
        <f t="shared" si="22"/>
        <v>0</v>
      </c>
      <c r="C398" s="203"/>
      <c r="D398" s="807"/>
      <c r="E398" s="181"/>
      <c r="F398" s="181"/>
      <c r="G398" s="4"/>
      <c r="H398" s="60"/>
      <c r="I398" s="83"/>
      <c r="J398" s="17"/>
      <c r="K398" s="353">
        <f t="shared" si="23"/>
        <v>0</v>
      </c>
      <c r="L398" s="144">
        <f t="shared" si="25"/>
        <v>0</v>
      </c>
      <c r="M398" s="563">
        <f t="shared" si="24"/>
        <v>0</v>
      </c>
      <c r="N398" s="10"/>
      <c r="O398" s="49">
        <f t="shared" si="26"/>
        <v>0</v>
      </c>
      <c r="P398" s="49">
        <f t="shared" si="27"/>
        <v>0</v>
      </c>
      <c r="Q398" s="49">
        <f t="shared" si="28"/>
        <v>0</v>
      </c>
    </row>
    <row r="399" spans="1:17" x14ac:dyDescent="0.2">
      <c r="A399" s="94">
        <f t="shared" si="29"/>
        <v>385</v>
      </c>
      <c r="B399" s="437">
        <f t="shared" si="22"/>
        <v>0</v>
      </c>
      <c r="C399" s="203"/>
      <c r="D399" s="807"/>
      <c r="E399" s="181"/>
      <c r="F399" s="181"/>
      <c r="G399" s="4"/>
      <c r="H399" s="60"/>
      <c r="I399" s="83"/>
      <c r="J399" s="17"/>
      <c r="K399" s="353">
        <f t="shared" si="23"/>
        <v>0</v>
      </c>
      <c r="L399" s="144">
        <f t="shared" si="25"/>
        <v>0</v>
      </c>
      <c r="M399" s="563">
        <f t="shared" si="24"/>
        <v>0</v>
      </c>
      <c r="N399" s="10"/>
      <c r="O399" s="49">
        <f t="shared" si="26"/>
        <v>0</v>
      </c>
      <c r="P399" s="49">
        <f t="shared" si="27"/>
        <v>0</v>
      </c>
      <c r="Q399" s="49">
        <f t="shared" si="28"/>
        <v>0</v>
      </c>
    </row>
    <row r="400" spans="1:17" x14ac:dyDescent="0.2">
      <c r="A400" s="94">
        <f t="shared" si="29"/>
        <v>386</v>
      </c>
      <c r="B400" s="437">
        <f t="shared" si="22"/>
        <v>0</v>
      </c>
      <c r="C400" s="203"/>
      <c r="D400" s="807"/>
      <c r="E400" s="181"/>
      <c r="F400" s="181"/>
      <c r="G400" s="4"/>
      <c r="H400" s="60"/>
      <c r="I400" s="83"/>
      <c r="J400" s="17"/>
      <c r="K400" s="353">
        <f t="shared" si="23"/>
        <v>0</v>
      </c>
      <c r="L400" s="144">
        <f t="shared" si="25"/>
        <v>0</v>
      </c>
      <c r="M400" s="563">
        <f t="shared" si="24"/>
        <v>0</v>
      </c>
      <c r="N400" s="10"/>
      <c r="O400" s="49">
        <f t="shared" si="26"/>
        <v>0</v>
      </c>
      <c r="P400" s="49">
        <f t="shared" si="27"/>
        <v>0</v>
      </c>
      <c r="Q400" s="49">
        <f t="shared" si="28"/>
        <v>0</v>
      </c>
    </row>
    <row r="401" spans="1:17" x14ac:dyDescent="0.2">
      <c r="A401" s="94">
        <f t="shared" si="29"/>
        <v>387</v>
      </c>
      <c r="B401" s="437">
        <f t="shared" si="22"/>
        <v>0</v>
      </c>
      <c r="C401" s="203"/>
      <c r="D401" s="807"/>
      <c r="E401" s="181"/>
      <c r="F401" s="181"/>
      <c r="G401" s="4"/>
      <c r="H401" s="60"/>
      <c r="I401" s="83"/>
      <c r="J401" s="17"/>
      <c r="K401" s="353">
        <f t="shared" si="23"/>
        <v>0</v>
      </c>
      <c r="L401" s="144">
        <f t="shared" si="25"/>
        <v>0</v>
      </c>
      <c r="M401" s="563">
        <f t="shared" si="24"/>
        <v>0</v>
      </c>
      <c r="N401" s="10"/>
      <c r="O401" s="49">
        <f t="shared" si="26"/>
        <v>0</v>
      </c>
      <c r="P401" s="49">
        <f t="shared" si="27"/>
        <v>0</v>
      </c>
      <c r="Q401" s="49">
        <f t="shared" si="28"/>
        <v>0</v>
      </c>
    </row>
    <row r="402" spans="1:17" x14ac:dyDescent="0.2">
      <c r="A402" s="94">
        <f t="shared" si="29"/>
        <v>388</v>
      </c>
      <c r="B402" s="437">
        <f t="shared" si="22"/>
        <v>0</v>
      </c>
      <c r="C402" s="203"/>
      <c r="D402" s="807"/>
      <c r="E402" s="181"/>
      <c r="F402" s="181"/>
      <c r="G402" s="4"/>
      <c r="H402" s="60"/>
      <c r="I402" s="83"/>
      <c r="J402" s="17"/>
      <c r="K402" s="353">
        <f t="shared" si="23"/>
        <v>0</v>
      </c>
      <c r="L402" s="144">
        <f t="shared" si="25"/>
        <v>0</v>
      </c>
      <c r="M402" s="563">
        <f t="shared" si="24"/>
        <v>0</v>
      </c>
      <c r="N402" s="10"/>
      <c r="O402" s="49">
        <f t="shared" si="26"/>
        <v>0</v>
      </c>
      <c r="P402" s="49">
        <f t="shared" si="27"/>
        <v>0</v>
      </c>
      <c r="Q402" s="49">
        <f t="shared" si="28"/>
        <v>0</v>
      </c>
    </row>
    <row r="403" spans="1:17" x14ac:dyDescent="0.2">
      <c r="A403" s="94">
        <f t="shared" si="29"/>
        <v>389</v>
      </c>
      <c r="B403" s="437">
        <f t="shared" si="22"/>
        <v>0</v>
      </c>
      <c r="C403" s="203"/>
      <c r="D403" s="807"/>
      <c r="E403" s="181"/>
      <c r="F403" s="181"/>
      <c r="G403" s="4"/>
      <c r="H403" s="60"/>
      <c r="I403" s="83"/>
      <c r="J403" s="17"/>
      <c r="K403" s="353">
        <f t="shared" si="23"/>
        <v>0</v>
      </c>
      <c r="L403" s="144">
        <f t="shared" si="25"/>
        <v>0</v>
      </c>
      <c r="M403" s="563">
        <f t="shared" si="24"/>
        <v>0</v>
      </c>
      <c r="N403" s="10"/>
      <c r="O403" s="49">
        <f t="shared" si="26"/>
        <v>0</v>
      </c>
      <c r="P403" s="49">
        <f t="shared" si="27"/>
        <v>0</v>
      </c>
      <c r="Q403" s="49">
        <f t="shared" si="28"/>
        <v>0</v>
      </c>
    </row>
    <row r="404" spans="1:17" x14ac:dyDescent="0.2">
      <c r="A404" s="94">
        <f t="shared" si="29"/>
        <v>390</v>
      </c>
      <c r="B404" s="437">
        <f t="shared" si="22"/>
        <v>0</v>
      </c>
      <c r="C404" s="203"/>
      <c r="D404" s="807"/>
      <c r="E404" s="181"/>
      <c r="F404" s="181"/>
      <c r="G404" s="4"/>
      <c r="H404" s="60"/>
      <c r="I404" s="83"/>
      <c r="J404" s="17"/>
      <c r="K404" s="353">
        <f t="shared" si="23"/>
        <v>0</v>
      </c>
      <c r="L404" s="144">
        <f t="shared" si="25"/>
        <v>0</v>
      </c>
      <c r="M404" s="563">
        <f t="shared" si="24"/>
        <v>0</v>
      </c>
      <c r="N404" s="10"/>
      <c r="O404" s="49">
        <f t="shared" si="26"/>
        <v>0</v>
      </c>
      <c r="P404" s="49">
        <f t="shared" si="27"/>
        <v>0</v>
      </c>
      <c r="Q404" s="49">
        <f t="shared" si="28"/>
        <v>0</v>
      </c>
    </row>
    <row r="405" spans="1:17" x14ac:dyDescent="0.2">
      <c r="A405" s="94">
        <f t="shared" si="29"/>
        <v>391</v>
      </c>
      <c r="B405" s="437">
        <f t="shared" si="22"/>
        <v>0</v>
      </c>
      <c r="C405" s="203"/>
      <c r="D405" s="807"/>
      <c r="E405" s="181"/>
      <c r="F405" s="181"/>
      <c r="G405" s="4"/>
      <c r="H405" s="60"/>
      <c r="I405" s="83"/>
      <c r="J405" s="17"/>
      <c r="K405" s="353">
        <f t="shared" si="23"/>
        <v>0</v>
      </c>
      <c r="L405" s="144">
        <f t="shared" si="25"/>
        <v>0</v>
      </c>
      <c r="M405" s="563">
        <f t="shared" si="24"/>
        <v>0</v>
      </c>
      <c r="N405" s="10"/>
      <c r="O405" s="49">
        <f t="shared" si="26"/>
        <v>0</v>
      </c>
      <c r="P405" s="49">
        <f t="shared" si="27"/>
        <v>0</v>
      </c>
      <c r="Q405" s="49">
        <f t="shared" si="28"/>
        <v>0</v>
      </c>
    </row>
    <row r="406" spans="1:17" x14ac:dyDescent="0.2">
      <c r="A406" s="94">
        <f t="shared" si="29"/>
        <v>392</v>
      </c>
      <c r="B406" s="437">
        <f t="shared" si="22"/>
        <v>0</v>
      </c>
      <c r="C406" s="203"/>
      <c r="D406" s="807"/>
      <c r="E406" s="181"/>
      <c r="F406" s="181"/>
      <c r="G406" s="4"/>
      <c r="H406" s="60"/>
      <c r="I406" s="83"/>
      <c r="J406" s="17"/>
      <c r="K406" s="353">
        <f t="shared" si="23"/>
        <v>0</v>
      </c>
      <c r="L406" s="144">
        <f t="shared" si="25"/>
        <v>0</v>
      </c>
      <c r="M406" s="563">
        <f t="shared" si="24"/>
        <v>0</v>
      </c>
      <c r="N406" s="10"/>
      <c r="O406" s="49">
        <f t="shared" si="26"/>
        <v>0</v>
      </c>
      <c r="P406" s="49">
        <f t="shared" si="27"/>
        <v>0</v>
      </c>
      <c r="Q406" s="49">
        <f t="shared" si="28"/>
        <v>0</v>
      </c>
    </row>
    <row r="407" spans="1:17" x14ac:dyDescent="0.2">
      <c r="A407" s="94">
        <f t="shared" si="29"/>
        <v>393</v>
      </c>
      <c r="B407" s="437">
        <f t="shared" si="22"/>
        <v>0</v>
      </c>
      <c r="C407" s="203"/>
      <c r="D407" s="807"/>
      <c r="E407" s="181"/>
      <c r="F407" s="181"/>
      <c r="G407" s="4"/>
      <c r="H407" s="60"/>
      <c r="I407" s="83"/>
      <c r="J407" s="17"/>
      <c r="K407" s="353">
        <f t="shared" si="23"/>
        <v>0</v>
      </c>
      <c r="L407" s="144">
        <f t="shared" si="25"/>
        <v>0</v>
      </c>
      <c r="M407" s="563">
        <f t="shared" si="24"/>
        <v>0</v>
      </c>
      <c r="N407" s="10"/>
      <c r="O407" s="49">
        <f t="shared" si="26"/>
        <v>0</v>
      </c>
      <c r="P407" s="49">
        <f t="shared" si="27"/>
        <v>0</v>
      </c>
      <c r="Q407" s="49">
        <f t="shared" si="28"/>
        <v>0</v>
      </c>
    </row>
    <row r="408" spans="1:17" x14ac:dyDescent="0.2">
      <c r="A408" s="94">
        <f t="shared" si="29"/>
        <v>394</v>
      </c>
      <c r="B408" s="437">
        <f t="shared" si="22"/>
        <v>0</v>
      </c>
      <c r="C408" s="203"/>
      <c r="D408" s="807"/>
      <c r="E408" s="181"/>
      <c r="F408" s="181"/>
      <c r="G408" s="4"/>
      <c r="H408" s="60"/>
      <c r="I408" s="83"/>
      <c r="J408" s="17"/>
      <c r="K408" s="353">
        <f t="shared" si="23"/>
        <v>0</v>
      </c>
      <c r="L408" s="144">
        <f t="shared" si="25"/>
        <v>0</v>
      </c>
      <c r="M408" s="563">
        <f t="shared" si="24"/>
        <v>0</v>
      </c>
      <c r="N408" s="10"/>
      <c r="O408" s="49">
        <f t="shared" si="26"/>
        <v>0</v>
      </c>
      <c r="P408" s="49">
        <f t="shared" si="27"/>
        <v>0</v>
      </c>
      <c r="Q408" s="49">
        <f t="shared" si="28"/>
        <v>0</v>
      </c>
    </row>
    <row r="409" spans="1:17" x14ac:dyDescent="0.2">
      <c r="A409" s="94">
        <f t="shared" si="29"/>
        <v>395</v>
      </c>
      <c r="B409" s="437">
        <f t="shared" si="22"/>
        <v>0</v>
      </c>
      <c r="C409" s="203"/>
      <c r="D409" s="807"/>
      <c r="E409" s="181"/>
      <c r="F409" s="181"/>
      <c r="G409" s="4"/>
      <c r="H409" s="60"/>
      <c r="I409" s="83"/>
      <c r="J409" s="17"/>
      <c r="K409" s="353">
        <f t="shared" si="23"/>
        <v>0</v>
      </c>
      <c r="L409" s="144">
        <f t="shared" si="25"/>
        <v>0</v>
      </c>
      <c r="M409" s="563">
        <f t="shared" si="24"/>
        <v>0</v>
      </c>
      <c r="N409" s="10"/>
      <c r="O409" s="49">
        <f t="shared" si="26"/>
        <v>0</v>
      </c>
      <c r="P409" s="49">
        <f t="shared" si="27"/>
        <v>0</v>
      </c>
      <c r="Q409" s="49">
        <f t="shared" si="28"/>
        <v>0</v>
      </c>
    </row>
    <row r="410" spans="1:17" x14ac:dyDescent="0.2">
      <c r="A410" s="94">
        <f t="shared" si="29"/>
        <v>396</v>
      </c>
      <c r="B410" s="437">
        <f t="shared" si="22"/>
        <v>0</v>
      </c>
      <c r="C410" s="203"/>
      <c r="D410" s="807"/>
      <c r="E410" s="181"/>
      <c r="F410" s="181"/>
      <c r="G410" s="4"/>
      <c r="H410" s="60"/>
      <c r="I410" s="83"/>
      <c r="J410" s="17"/>
      <c r="K410" s="353">
        <f t="shared" si="23"/>
        <v>0</v>
      </c>
      <c r="L410" s="144">
        <f t="shared" si="25"/>
        <v>0</v>
      </c>
      <c r="M410" s="563">
        <f t="shared" si="24"/>
        <v>0</v>
      </c>
      <c r="N410" s="10"/>
      <c r="O410" s="49">
        <f t="shared" si="26"/>
        <v>0</v>
      </c>
      <c r="P410" s="49">
        <f t="shared" si="27"/>
        <v>0</v>
      </c>
      <c r="Q410" s="49">
        <f t="shared" si="28"/>
        <v>0</v>
      </c>
    </row>
    <row r="411" spans="1:17" x14ac:dyDescent="0.2">
      <c r="A411" s="94">
        <f t="shared" si="29"/>
        <v>397</v>
      </c>
      <c r="B411" s="437">
        <f t="shared" si="22"/>
        <v>0</v>
      </c>
      <c r="C411" s="203"/>
      <c r="D411" s="807"/>
      <c r="E411" s="181"/>
      <c r="F411" s="181"/>
      <c r="G411" s="4"/>
      <c r="H411" s="60"/>
      <c r="I411" s="83"/>
      <c r="J411" s="17"/>
      <c r="K411" s="353">
        <f t="shared" si="23"/>
        <v>0</v>
      </c>
      <c r="L411" s="144">
        <f t="shared" si="25"/>
        <v>0</v>
      </c>
      <c r="M411" s="563">
        <f t="shared" si="24"/>
        <v>0</v>
      </c>
      <c r="N411" s="10"/>
      <c r="O411" s="49">
        <f t="shared" si="26"/>
        <v>0</v>
      </c>
      <c r="P411" s="49">
        <f t="shared" si="27"/>
        <v>0</v>
      </c>
      <c r="Q411" s="49">
        <f t="shared" si="28"/>
        <v>0</v>
      </c>
    </row>
    <row r="412" spans="1:17" x14ac:dyDescent="0.2">
      <c r="A412" s="94">
        <f t="shared" si="29"/>
        <v>398</v>
      </c>
      <c r="B412" s="437">
        <f t="shared" si="22"/>
        <v>0</v>
      </c>
      <c r="C412" s="203"/>
      <c r="D412" s="807"/>
      <c r="E412" s="181"/>
      <c r="F412" s="181"/>
      <c r="G412" s="4"/>
      <c r="H412" s="60"/>
      <c r="I412" s="83"/>
      <c r="J412" s="17"/>
      <c r="K412" s="353">
        <f t="shared" si="23"/>
        <v>0</v>
      </c>
      <c r="L412" s="144">
        <f t="shared" si="25"/>
        <v>0</v>
      </c>
      <c r="M412" s="563">
        <f t="shared" si="24"/>
        <v>0</v>
      </c>
      <c r="N412" s="10"/>
      <c r="O412" s="49">
        <f t="shared" si="26"/>
        <v>0</v>
      </c>
      <c r="P412" s="49">
        <f t="shared" si="27"/>
        <v>0</v>
      </c>
      <c r="Q412" s="49">
        <f t="shared" si="28"/>
        <v>0</v>
      </c>
    </row>
    <row r="413" spans="1:17" x14ac:dyDescent="0.2">
      <c r="A413" s="94">
        <f t="shared" si="29"/>
        <v>399</v>
      </c>
      <c r="B413" s="437">
        <f t="shared" si="22"/>
        <v>0</v>
      </c>
      <c r="C413" s="203"/>
      <c r="D413" s="807"/>
      <c r="E413" s="181"/>
      <c r="F413" s="181"/>
      <c r="G413" s="4"/>
      <c r="H413" s="60"/>
      <c r="I413" s="83"/>
      <c r="J413" s="17"/>
      <c r="K413" s="353">
        <f t="shared" si="23"/>
        <v>0</v>
      </c>
      <c r="L413" s="144">
        <f t="shared" si="25"/>
        <v>0</v>
      </c>
      <c r="M413" s="563">
        <f t="shared" si="24"/>
        <v>0</v>
      </c>
      <c r="N413" s="10"/>
      <c r="O413" s="49">
        <f t="shared" si="26"/>
        <v>0</v>
      </c>
      <c r="P413" s="49">
        <f t="shared" si="27"/>
        <v>0</v>
      </c>
      <c r="Q413" s="49">
        <f t="shared" si="28"/>
        <v>0</v>
      </c>
    </row>
    <row r="414" spans="1:17" x14ac:dyDescent="0.2">
      <c r="A414" s="94">
        <f t="shared" si="29"/>
        <v>400</v>
      </c>
      <c r="B414" s="437">
        <f t="shared" si="22"/>
        <v>0</v>
      </c>
      <c r="C414" s="203"/>
      <c r="D414" s="807"/>
      <c r="E414" s="181"/>
      <c r="F414" s="181"/>
      <c r="G414" s="4"/>
      <c r="H414" s="60"/>
      <c r="I414" s="83"/>
      <c r="J414" s="17"/>
      <c r="K414" s="353">
        <f t="shared" si="23"/>
        <v>0</v>
      </c>
      <c r="L414" s="144">
        <f t="shared" si="25"/>
        <v>0</v>
      </c>
      <c r="M414" s="563">
        <f t="shared" si="24"/>
        <v>0</v>
      </c>
      <c r="N414" s="10"/>
      <c r="O414" s="49">
        <f t="shared" si="26"/>
        <v>0</v>
      </c>
      <c r="P414" s="49">
        <f t="shared" si="27"/>
        <v>0</v>
      </c>
      <c r="Q414" s="49">
        <f t="shared" si="28"/>
        <v>0</v>
      </c>
    </row>
    <row r="415" spans="1:17" x14ac:dyDescent="0.2">
      <c r="A415" s="94">
        <f t="shared" si="29"/>
        <v>401</v>
      </c>
      <c r="B415" s="437">
        <f t="shared" si="22"/>
        <v>0</v>
      </c>
      <c r="C415" s="203"/>
      <c r="D415" s="807"/>
      <c r="E415" s="181"/>
      <c r="F415" s="181"/>
      <c r="G415" s="4"/>
      <c r="H415" s="60"/>
      <c r="I415" s="83"/>
      <c r="J415" s="17"/>
      <c r="K415" s="353">
        <f t="shared" si="23"/>
        <v>0</v>
      </c>
      <c r="L415" s="144">
        <f t="shared" si="25"/>
        <v>0</v>
      </c>
      <c r="M415" s="563">
        <f t="shared" si="24"/>
        <v>0</v>
      </c>
      <c r="N415" s="10"/>
      <c r="O415" s="49">
        <f t="shared" si="26"/>
        <v>0</v>
      </c>
      <c r="P415" s="49">
        <f t="shared" si="27"/>
        <v>0</v>
      </c>
      <c r="Q415" s="49">
        <f t="shared" si="28"/>
        <v>0</v>
      </c>
    </row>
    <row r="416" spans="1:17" x14ac:dyDescent="0.2">
      <c r="A416" s="94">
        <f t="shared" si="29"/>
        <v>402</v>
      </c>
      <c r="B416" s="437">
        <f t="shared" si="22"/>
        <v>0</v>
      </c>
      <c r="C416" s="203"/>
      <c r="D416" s="807"/>
      <c r="E416" s="181"/>
      <c r="F416" s="181"/>
      <c r="G416" s="4"/>
      <c r="H416" s="60"/>
      <c r="I416" s="83"/>
      <c r="J416" s="17"/>
      <c r="K416" s="353">
        <f t="shared" si="23"/>
        <v>0</v>
      </c>
      <c r="L416" s="144">
        <f t="shared" si="25"/>
        <v>0</v>
      </c>
      <c r="M416" s="563">
        <f t="shared" si="24"/>
        <v>0</v>
      </c>
      <c r="N416" s="10"/>
      <c r="O416" s="49">
        <f t="shared" si="26"/>
        <v>0</v>
      </c>
      <c r="P416" s="49">
        <f t="shared" si="27"/>
        <v>0</v>
      </c>
      <c r="Q416" s="49">
        <f t="shared" si="28"/>
        <v>0</v>
      </c>
    </row>
    <row r="417" spans="1:17" x14ac:dyDescent="0.2">
      <c r="A417" s="94">
        <f t="shared" si="29"/>
        <v>403</v>
      </c>
      <c r="B417" s="437">
        <f t="shared" si="22"/>
        <v>0</v>
      </c>
      <c r="C417" s="203"/>
      <c r="D417" s="807"/>
      <c r="E417" s="181"/>
      <c r="F417" s="181"/>
      <c r="G417" s="4"/>
      <c r="H417" s="60"/>
      <c r="I417" s="83"/>
      <c r="J417" s="17"/>
      <c r="K417" s="353">
        <f t="shared" si="23"/>
        <v>0</v>
      </c>
      <c r="L417" s="144">
        <f t="shared" si="25"/>
        <v>0</v>
      </c>
      <c r="M417" s="563">
        <f t="shared" si="24"/>
        <v>0</v>
      </c>
      <c r="N417" s="10"/>
      <c r="O417" s="49">
        <f t="shared" si="26"/>
        <v>0</v>
      </c>
      <c r="P417" s="49">
        <f t="shared" si="27"/>
        <v>0</v>
      </c>
      <c r="Q417" s="49">
        <f t="shared" si="28"/>
        <v>0</v>
      </c>
    </row>
    <row r="418" spans="1:17" x14ac:dyDescent="0.2">
      <c r="A418" s="94">
        <f t="shared" si="29"/>
        <v>404</v>
      </c>
      <c r="B418" s="437">
        <f t="shared" si="22"/>
        <v>0</v>
      </c>
      <c r="C418" s="203"/>
      <c r="D418" s="807"/>
      <c r="E418" s="181"/>
      <c r="F418" s="181"/>
      <c r="G418" s="4"/>
      <c r="H418" s="60"/>
      <c r="I418" s="83"/>
      <c r="J418" s="17"/>
      <c r="K418" s="353">
        <f t="shared" si="23"/>
        <v>0</v>
      </c>
      <c r="L418" s="144">
        <f t="shared" si="25"/>
        <v>0</v>
      </c>
      <c r="M418" s="563">
        <f t="shared" si="24"/>
        <v>0</v>
      </c>
      <c r="N418" s="10"/>
      <c r="O418" s="49">
        <f t="shared" si="26"/>
        <v>0</v>
      </c>
      <c r="P418" s="49">
        <f t="shared" si="27"/>
        <v>0</v>
      </c>
      <c r="Q418" s="49">
        <f t="shared" si="28"/>
        <v>0</v>
      </c>
    </row>
    <row r="419" spans="1:17" x14ac:dyDescent="0.2">
      <c r="A419" s="94">
        <f t="shared" si="29"/>
        <v>405</v>
      </c>
      <c r="B419" s="437">
        <f t="shared" si="22"/>
        <v>0</v>
      </c>
      <c r="C419" s="203"/>
      <c r="D419" s="807"/>
      <c r="E419" s="181"/>
      <c r="F419" s="181"/>
      <c r="G419" s="4"/>
      <c r="H419" s="60"/>
      <c r="I419" s="83"/>
      <c r="J419" s="17"/>
      <c r="K419" s="353">
        <f t="shared" si="23"/>
        <v>0</v>
      </c>
      <c r="L419" s="144">
        <f t="shared" si="25"/>
        <v>0</v>
      </c>
      <c r="M419" s="563">
        <f t="shared" si="24"/>
        <v>0</v>
      </c>
      <c r="N419" s="10"/>
      <c r="O419" s="49">
        <f t="shared" si="26"/>
        <v>0</v>
      </c>
      <c r="P419" s="49">
        <f t="shared" si="27"/>
        <v>0</v>
      </c>
      <c r="Q419" s="49">
        <f t="shared" si="28"/>
        <v>0</v>
      </c>
    </row>
    <row r="420" spans="1:17" x14ac:dyDescent="0.2">
      <c r="A420" s="94">
        <f t="shared" si="29"/>
        <v>406</v>
      </c>
      <c r="B420" s="437">
        <f t="shared" si="22"/>
        <v>0</v>
      </c>
      <c r="C420" s="203"/>
      <c r="D420" s="807"/>
      <c r="E420" s="181"/>
      <c r="F420" s="181"/>
      <c r="G420" s="4"/>
      <c r="H420" s="60"/>
      <c r="I420" s="83"/>
      <c r="J420" s="17"/>
      <c r="K420" s="353">
        <f t="shared" si="23"/>
        <v>0</v>
      </c>
      <c r="L420" s="144">
        <f t="shared" si="25"/>
        <v>0</v>
      </c>
      <c r="M420" s="563">
        <f t="shared" si="24"/>
        <v>0</v>
      </c>
      <c r="N420" s="10"/>
      <c r="O420" s="49">
        <f t="shared" si="26"/>
        <v>0</v>
      </c>
      <c r="P420" s="49">
        <f t="shared" si="27"/>
        <v>0</v>
      </c>
      <c r="Q420" s="49">
        <f t="shared" si="28"/>
        <v>0</v>
      </c>
    </row>
    <row r="421" spans="1:17" x14ac:dyDescent="0.2">
      <c r="A421" s="94">
        <f t="shared" si="29"/>
        <v>407</v>
      </c>
      <c r="B421" s="437">
        <f t="shared" si="22"/>
        <v>0</v>
      </c>
      <c r="C421" s="203"/>
      <c r="D421" s="807"/>
      <c r="E421" s="181"/>
      <c r="F421" s="181"/>
      <c r="G421" s="4"/>
      <c r="H421" s="60"/>
      <c r="I421" s="83"/>
      <c r="J421" s="17"/>
      <c r="K421" s="353">
        <f t="shared" si="23"/>
        <v>0</v>
      </c>
      <c r="L421" s="144">
        <f t="shared" si="25"/>
        <v>0</v>
      </c>
      <c r="M421" s="563">
        <f t="shared" si="24"/>
        <v>0</v>
      </c>
      <c r="N421" s="10"/>
      <c r="O421" s="49">
        <f t="shared" si="26"/>
        <v>0</v>
      </c>
      <c r="P421" s="49">
        <f t="shared" si="27"/>
        <v>0</v>
      </c>
      <c r="Q421" s="49">
        <f t="shared" si="28"/>
        <v>0</v>
      </c>
    </row>
    <row r="422" spans="1:17" x14ac:dyDescent="0.2">
      <c r="A422" s="94">
        <f t="shared" si="29"/>
        <v>408</v>
      </c>
      <c r="B422" s="437">
        <f t="shared" si="22"/>
        <v>0</v>
      </c>
      <c r="C422" s="203"/>
      <c r="D422" s="807"/>
      <c r="E422" s="181"/>
      <c r="F422" s="181"/>
      <c r="G422" s="4"/>
      <c r="H422" s="60"/>
      <c r="I422" s="83"/>
      <c r="J422" s="17"/>
      <c r="K422" s="353">
        <f t="shared" si="23"/>
        <v>0</v>
      </c>
      <c r="L422" s="144">
        <f t="shared" si="25"/>
        <v>0</v>
      </c>
      <c r="M422" s="563">
        <f t="shared" si="24"/>
        <v>0</v>
      </c>
      <c r="N422" s="10"/>
      <c r="O422" s="49">
        <f t="shared" si="26"/>
        <v>0</v>
      </c>
      <c r="P422" s="49">
        <f t="shared" si="27"/>
        <v>0</v>
      </c>
      <c r="Q422" s="49">
        <f t="shared" si="28"/>
        <v>0</v>
      </c>
    </row>
    <row r="423" spans="1:17" x14ac:dyDescent="0.2">
      <c r="A423" s="94">
        <f t="shared" si="29"/>
        <v>409</v>
      </c>
      <c r="B423" s="437">
        <f t="shared" si="22"/>
        <v>0</v>
      </c>
      <c r="C423" s="203"/>
      <c r="D423" s="807"/>
      <c r="E423" s="181"/>
      <c r="F423" s="181"/>
      <c r="G423" s="4"/>
      <c r="H423" s="60"/>
      <c r="I423" s="83"/>
      <c r="J423" s="17"/>
      <c r="K423" s="353">
        <f t="shared" si="23"/>
        <v>0</v>
      </c>
      <c r="L423" s="144">
        <f t="shared" si="25"/>
        <v>0</v>
      </c>
      <c r="M423" s="563">
        <f t="shared" si="24"/>
        <v>0</v>
      </c>
      <c r="N423" s="10"/>
      <c r="O423" s="49">
        <f t="shared" si="26"/>
        <v>0</v>
      </c>
      <c r="P423" s="49">
        <f t="shared" si="27"/>
        <v>0</v>
      </c>
      <c r="Q423" s="49">
        <f t="shared" si="28"/>
        <v>0</v>
      </c>
    </row>
    <row r="424" spans="1:17" x14ac:dyDescent="0.2">
      <c r="A424" s="94">
        <f t="shared" si="29"/>
        <v>410</v>
      </c>
      <c r="B424" s="437">
        <f t="shared" si="22"/>
        <v>0</v>
      </c>
      <c r="C424" s="203"/>
      <c r="D424" s="807"/>
      <c r="E424" s="181"/>
      <c r="F424" s="181"/>
      <c r="G424" s="4"/>
      <c r="H424" s="60"/>
      <c r="I424" s="83"/>
      <c r="J424" s="17"/>
      <c r="K424" s="353">
        <f t="shared" si="23"/>
        <v>0</v>
      </c>
      <c r="L424" s="144">
        <f t="shared" si="25"/>
        <v>0</v>
      </c>
      <c r="M424" s="563">
        <f t="shared" si="24"/>
        <v>0</v>
      </c>
      <c r="N424" s="10"/>
      <c r="O424" s="49">
        <f t="shared" si="26"/>
        <v>0</v>
      </c>
      <c r="P424" s="49">
        <f t="shared" si="27"/>
        <v>0</v>
      </c>
      <c r="Q424" s="49">
        <f t="shared" si="28"/>
        <v>0</v>
      </c>
    </row>
    <row r="425" spans="1:17" x14ac:dyDescent="0.2">
      <c r="A425" s="94">
        <f t="shared" si="29"/>
        <v>411</v>
      </c>
      <c r="B425" s="437">
        <f t="shared" ref="B425:B438" si="30">IF(ISBLANK(F425),0,VLOOKUP(TRIM(F425),AllVarieties,4,FALSE))</f>
        <v>0</v>
      </c>
      <c r="C425" s="203"/>
      <c r="D425" s="807"/>
      <c r="E425" s="181"/>
      <c r="F425" s="181"/>
      <c r="G425" s="4"/>
      <c r="H425" s="60"/>
      <c r="I425" s="83"/>
      <c r="J425" s="17"/>
      <c r="K425" s="353">
        <f t="shared" ref="K425:K438" si="31">IF(VALUE(G425)&lt;1,0,IF(VALUE(G425)&gt;17,0,VLOOKUP(VALUE(B425),T10Value,VALUE(G425)+1,FALSE)))</f>
        <v>0</v>
      </c>
      <c r="L425" s="144">
        <f t="shared" si="25"/>
        <v>0</v>
      </c>
      <c r="M425" s="563">
        <f t="shared" ref="M425:M438" si="32">+L425*PDArate</f>
        <v>0</v>
      </c>
      <c r="N425" s="10"/>
      <c r="O425" s="49">
        <f t="shared" si="26"/>
        <v>0</v>
      </c>
      <c r="P425" s="49">
        <f t="shared" si="27"/>
        <v>0</v>
      </c>
      <c r="Q425" s="49">
        <f t="shared" si="28"/>
        <v>0</v>
      </c>
    </row>
    <row r="426" spans="1:17" x14ac:dyDescent="0.2">
      <c r="A426" s="94">
        <f t="shared" si="29"/>
        <v>412</v>
      </c>
      <c r="B426" s="437">
        <f t="shared" si="30"/>
        <v>0</v>
      </c>
      <c r="C426" s="203"/>
      <c r="D426" s="807"/>
      <c r="E426" s="181"/>
      <c r="F426" s="181"/>
      <c r="G426" s="4"/>
      <c r="H426" s="60"/>
      <c r="I426" s="83"/>
      <c r="J426" s="17"/>
      <c r="K426" s="353">
        <f t="shared" si="31"/>
        <v>0</v>
      </c>
      <c r="L426" s="144">
        <f t="shared" ref="L426:L438" si="33">ROUND(+H426,1)*K426</f>
        <v>0</v>
      </c>
      <c r="M426" s="563">
        <f t="shared" si="32"/>
        <v>0</v>
      </c>
      <c r="N426" s="10"/>
      <c r="O426" s="49">
        <f t="shared" ref="O426:O438" si="34">IF(+H426 &gt;0, IF(L426&lt;=0,1,0),0)</f>
        <v>0</v>
      </c>
      <c r="P426" s="49">
        <f t="shared" ref="P426:P438" si="35">IF(ISNA(+B426),1,0)</f>
        <v>0</v>
      </c>
      <c r="Q426" s="49">
        <f t="shared" ref="Q426:Q438" si="36">IF(ISERR(+B426),1,0)</f>
        <v>0</v>
      </c>
    </row>
    <row r="427" spans="1:17" x14ac:dyDescent="0.2">
      <c r="A427" s="94">
        <f t="shared" si="29"/>
        <v>413</v>
      </c>
      <c r="B427" s="437">
        <f t="shared" si="30"/>
        <v>0</v>
      </c>
      <c r="C427" s="203"/>
      <c r="D427" s="807"/>
      <c r="E427" s="181"/>
      <c r="F427" s="181"/>
      <c r="G427" s="4"/>
      <c r="H427" s="60"/>
      <c r="I427" s="83"/>
      <c r="J427" s="17"/>
      <c r="K427" s="353">
        <f t="shared" si="31"/>
        <v>0</v>
      </c>
      <c r="L427" s="144">
        <f t="shared" si="33"/>
        <v>0</v>
      </c>
      <c r="M427" s="563">
        <f t="shared" si="32"/>
        <v>0</v>
      </c>
      <c r="N427" s="10"/>
      <c r="O427" s="49">
        <f t="shared" si="34"/>
        <v>0</v>
      </c>
      <c r="P427" s="49">
        <f t="shared" si="35"/>
        <v>0</v>
      </c>
      <c r="Q427" s="49">
        <f t="shared" si="36"/>
        <v>0</v>
      </c>
    </row>
    <row r="428" spans="1:17" x14ac:dyDescent="0.2">
      <c r="A428" s="94">
        <f t="shared" si="29"/>
        <v>414</v>
      </c>
      <c r="B428" s="437">
        <f t="shared" si="30"/>
        <v>0</v>
      </c>
      <c r="C428" s="203"/>
      <c r="D428" s="807"/>
      <c r="E428" s="181"/>
      <c r="F428" s="181"/>
      <c r="G428" s="4"/>
      <c r="H428" s="60"/>
      <c r="I428" s="83"/>
      <c r="J428" s="17"/>
      <c r="K428" s="353">
        <f t="shared" si="31"/>
        <v>0</v>
      </c>
      <c r="L428" s="144">
        <f t="shared" si="33"/>
        <v>0</v>
      </c>
      <c r="M428" s="563">
        <f t="shared" si="32"/>
        <v>0</v>
      </c>
      <c r="N428" s="10"/>
      <c r="O428" s="49">
        <f t="shared" si="34"/>
        <v>0</v>
      </c>
      <c r="P428" s="49">
        <f t="shared" si="35"/>
        <v>0</v>
      </c>
      <c r="Q428" s="49">
        <f t="shared" si="36"/>
        <v>0</v>
      </c>
    </row>
    <row r="429" spans="1:17" x14ac:dyDescent="0.2">
      <c r="A429" s="94">
        <f t="shared" si="29"/>
        <v>415</v>
      </c>
      <c r="B429" s="437">
        <f t="shared" si="30"/>
        <v>0</v>
      </c>
      <c r="C429" s="203"/>
      <c r="D429" s="807"/>
      <c r="E429" s="181"/>
      <c r="F429" s="181"/>
      <c r="G429" s="4"/>
      <c r="H429" s="60"/>
      <c r="I429" s="83"/>
      <c r="J429" s="17"/>
      <c r="K429" s="353">
        <f t="shared" si="31"/>
        <v>0</v>
      </c>
      <c r="L429" s="144">
        <f t="shared" si="33"/>
        <v>0</v>
      </c>
      <c r="M429" s="563">
        <f t="shared" si="32"/>
        <v>0</v>
      </c>
      <c r="N429" s="10"/>
      <c r="O429" s="49">
        <f t="shared" si="34"/>
        <v>0</v>
      </c>
      <c r="P429" s="49">
        <f t="shared" si="35"/>
        <v>0</v>
      </c>
      <c r="Q429" s="49">
        <f t="shared" si="36"/>
        <v>0</v>
      </c>
    </row>
    <row r="430" spans="1:17" x14ac:dyDescent="0.2">
      <c r="A430" s="94">
        <f t="shared" si="29"/>
        <v>416</v>
      </c>
      <c r="B430" s="437">
        <f t="shared" si="30"/>
        <v>0</v>
      </c>
      <c r="C430" s="203"/>
      <c r="D430" s="807"/>
      <c r="E430" s="181"/>
      <c r="F430" s="181"/>
      <c r="G430" s="4"/>
      <c r="H430" s="60"/>
      <c r="I430" s="83"/>
      <c r="J430" s="17"/>
      <c r="K430" s="353">
        <f t="shared" si="31"/>
        <v>0</v>
      </c>
      <c r="L430" s="144">
        <f t="shared" si="33"/>
        <v>0</v>
      </c>
      <c r="M430" s="563">
        <f t="shared" si="32"/>
        <v>0</v>
      </c>
      <c r="N430" s="10"/>
      <c r="O430" s="49">
        <f t="shared" si="34"/>
        <v>0</v>
      </c>
      <c r="P430" s="49">
        <f t="shared" si="35"/>
        <v>0</v>
      </c>
      <c r="Q430" s="49">
        <f t="shared" si="36"/>
        <v>0</v>
      </c>
    </row>
    <row r="431" spans="1:17" x14ac:dyDescent="0.2">
      <c r="A431" s="94">
        <f t="shared" si="29"/>
        <v>417</v>
      </c>
      <c r="B431" s="437">
        <f t="shared" si="30"/>
        <v>0</v>
      </c>
      <c r="C431" s="203"/>
      <c r="D431" s="807"/>
      <c r="E431" s="181"/>
      <c r="F431" s="181"/>
      <c r="G431" s="4"/>
      <c r="H431" s="60"/>
      <c r="I431" s="83"/>
      <c r="J431" s="17"/>
      <c r="K431" s="353">
        <f t="shared" si="31"/>
        <v>0</v>
      </c>
      <c r="L431" s="144">
        <f t="shared" si="33"/>
        <v>0</v>
      </c>
      <c r="M431" s="563">
        <f t="shared" si="32"/>
        <v>0</v>
      </c>
      <c r="N431" s="10"/>
      <c r="O431" s="49">
        <f t="shared" si="34"/>
        <v>0</v>
      </c>
      <c r="P431" s="49">
        <f t="shared" si="35"/>
        <v>0</v>
      </c>
      <c r="Q431" s="49">
        <f t="shared" si="36"/>
        <v>0</v>
      </c>
    </row>
    <row r="432" spans="1:17" x14ac:dyDescent="0.2">
      <c r="A432" s="94">
        <f t="shared" si="29"/>
        <v>418</v>
      </c>
      <c r="B432" s="437">
        <f t="shared" si="30"/>
        <v>0</v>
      </c>
      <c r="C432" s="203"/>
      <c r="D432" s="807"/>
      <c r="E432" s="181"/>
      <c r="F432" s="181"/>
      <c r="G432" s="4"/>
      <c r="H432" s="60"/>
      <c r="I432" s="83"/>
      <c r="J432" s="17"/>
      <c r="K432" s="353">
        <f t="shared" si="31"/>
        <v>0</v>
      </c>
      <c r="L432" s="144">
        <f t="shared" si="33"/>
        <v>0</v>
      </c>
      <c r="M432" s="563">
        <f t="shared" si="32"/>
        <v>0</v>
      </c>
      <c r="N432" s="10"/>
      <c r="O432" s="49">
        <f t="shared" si="34"/>
        <v>0</v>
      </c>
      <c r="P432" s="49">
        <f t="shared" si="35"/>
        <v>0</v>
      </c>
      <c r="Q432" s="49">
        <f t="shared" si="36"/>
        <v>0</v>
      </c>
    </row>
    <row r="433" spans="1:17" x14ac:dyDescent="0.2">
      <c r="A433" s="94">
        <f t="shared" si="29"/>
        <v>419</v>
      </c>
      <c r="B433" s="437">
        <f t="shared" si="30"/>
        <v>0</v>
      </c>
      <c r="C433" s="203"/>
      <c r="D433" s="807"/>
      <c r="E433" s="181"/>
      <c r="F433" s="181"/>
      <c r="G433" s="4"/>
      <c r="H433" s="60"/>
      <c r="I433" s="83"/>
      <c r="J433" s="17"/>
      <c r="K433" s="353">
        <f t="shared" si="31"/>
        <v>0</v>
      </c>
      <c r="L433" s="144">
        <f t="shared" si="33"/>
        <v>0</v>
      </c>
      <c r="M433" s="563">
        <f t="shared" si="32"/>
        <v>0</v>
      </c>
      <c r="N433" s="10"/>
      <c r="O433" s="49">
        <f t="shared" si="34"/>
        <v>0</v>
      </c>
      <c r="P433" s="49">
        <f t="shared" si="35"/>
        <v>0</v>
      </c>
      <c r="Q433" s="49">
        <f t="shared" si="36"/>
        <v>0</v>
      </c>
    </row>
    <row r="434" spans="1:17" x14ac:dyDescent="0.2">
      <c r="A434" s="94">
        <f t="shared" si="29"/>
        <v>420</v>
      </c>
      <c r="B434" s="437">
        <f t="shared" si="30"/>
        <v>0</v>
      </c>
      <c r="C434" s="203"/>
      <c r="D434" s="807"/>
      <c r="E434" s="181"/>
      <c r="F434" s="181"/>
      <c r="G434" s="4"/>
      <c r="H434" s="60"/>
      <c r="I434" s="83"/>
      <c r="J434" s="17"/>
      <c r="K434" s="353">
        <f t="shared" si="31"/>
        <v>0</v>
      </c>
      <c r="L434" s="144">
        <f t="shared" si="33"/>
        <v>0</v>
      </c>
      <c r="M434" s="563">
        <f t="shared" si="32"/>
        <v>0</v>
      </c>
      <c r="N434" s="10"/>
      <c r="O434" s="49">
        <f t="shared" si="34"/>
        <v>0</v>
      </c>
      <c r="P434" s="49">
        <f t="shared" si="35"/>
        <v>0</v>
      </c>
      <c r="Q434" s="49">
        <f t="shared" si="36"/>
        <v>0</v>
      </c>
    </row>
    <row r="435" spans="1:17" x14ac:dyDescent="0.2">
      <c r="A435" s="94">
        <f t="shared" si="29"/>
        <v>421</v>
      </c>
      <c r="B435" s="437">
        <f t="shared" si="30"/>
        <v>0</v>
      </c>
      <c r="C435" s="203"/>
      <c r="D435" s="807"/>
      <c r="E435" s="181"/>
      <c r="F435" s="181"/>
      <c r="G435" s="4"/>
      <c r="H435" s="60"/>
      <c r="I435" s="83"/>
      <c r="J435" s="17"/>
      <c r="K435" s="353">
        <f t="shared" si="31"/>
        <v>0</v>
      </c>
      <c r="L435" s="144">
        <f t="shared" si="33"/>
        <v>0</v>
      </c>
      <c r="M435" s="563">
        <f t="shared" si="32"/>
        <v>0</v>
      </c>
      <c r="N435" s="10"/>
      <c r="O435" s="49">
        <f t="shared" si="34"/>
        <v>0</v>
      </c>
      <c r="P435" s="49">
        <f t="shared" si="35"/>
        <v>0</v>
      </c>
      <c r="Q435" s="49">
        <f t="shared" si="36"/>
        <v>0</v>
      </c>
    </row>
    <row r="436" spans="1:17" x14ac:dyDescent="0.2">
      <c r="A436" s="94">
        <f t="shared" si="29"/>
        <v>422</v>
      </c>
      <c r="B436" s="437">
        <f t="shared" si="30"/>
        <v>0</v>
      </c>
      <c r="C436" s="203"/>
      <c r="D436" s="807"/>
      <c r="E436" s="181"/>
      <c r="F436" s="181"/>
      <c r="G436" s="4"/>
      <c r="H436" s="60"/>
      <c r="I436" s="83"/>
      <c r="J436" s="17"/>
      <c r="K436" s="353">
        <f t="shared" si="31"/>
        <v>0</v>
      </c>
      <c r="L436" s="144">
        <f t="shared" si="33"/>
        <v>0</v>
      </c>
      <c r="M436" s="563">
        <f t="shared" si="32"/>
        <v>0</v>
      </c>
      <c r="N436" s="10"/>
      <c r="O436" s="49">
        <f t="shared" si="34"/>
        <v>0</v>
      </c>
      <c r="P436" s="49">
        <f t="shared" si="35"/>
        <v>0</v>
      </c>
      <c r="Q436" s="49">
        <f t="shared" si="36"/>
        <v>0</v>
      </c>
    </row>
    <row r="437" spans="1:17" x14ac:dyDescent="0.2">
      <c r="A437" s="94">
        <f t="shared" si="29"/>
        <v>423</v>
      </c>
      <c r="B437" s="437">
        <f t="shared" si="30"/>
        <v>0</v>
      </c>
      <c r="C437" s="203"/>
      <c r="D437" s="807"/>
      <c r="E437" s="181"/>
      <c r="F437" s="181"/>
      <c r="G437" s="4"/>
      <c r="H437" s="60"/>
      <c r="I437" s="83"/>
      <c r="J437" s="17"/>
      <c r="K437" s="353">
        <f t="shared" si="31"/>
        <v>0</v>
      </c>
      <c r="L437" s="144">
        <f t="shared" si="33"/>
        <v>0</v>
      </c>
      <c r="M437" s="563">
        <f t="shared" si="32"/>
        <v>0</v>
      </c>
      <c r="N437" s="10"/>
      <c r="O437" s="49">
        <f t="shared" si="34"/>
        <v>0</v>
      </c>
      <c r="P437" s="49">
        <f t="shared" si="35"/>
        <v>0</v>
      </c>
      <c r="Q437" s="49">
        <f t="shared" si="36"/>
        <v>0</v>
      </c>
    </row>
    <row r="438" spans="1:17" x14ac:dyDescent="0.2">
      <c r="A438" s="94">
        <f t="shared" si="29"/>
        <v>424</v>
      </c>
      <c r="B438" s="437">
        <f t="shared" si="30"/>
        <v>0</v>
      </c>
      <c r="C438" s="203"/>
      <c r="D438" s="807"/>
      <c r="E438" s="181"/>
      <c r="F438" s="181"/>
      <c r="G438" s="4"/>
      <c r="H438" s="60"/>
      <c r="I438" s="83"/>
      <c r="J438" s="17"/>
      <c r="K438" s="353">
        <f t="shared" si="31"/>
        <v>0</v>
      </c>
      <c r="L438" s="144">
        <f t="shared" si="33"/>
        <v>0</v>
      </c>
      <c r="M438" s="563">
        <f t="shared" si="32"/>
        <v>0</v>
      </c>
      <c r="N438" s="10"/>
      <c r="O438" s="49">
        <f t="shared" si="34"/>
        <v>0</v>
      </c>
      <c r="P438" s="49">
        <f t="shared" si="35"/>
        <v>0</v>
      </c>
      <c r="Q438" s="49">
        <f t="shared" si="36"/>
        <v>0</v>
      </c>
    </row>
    <row r="439" spans="1:17" x14ac:dyDescent="0.2">
      <c r="A439" s="94">
        <f t="shared" si="0"/>
        <v>425</v>
      </c>
      <c r="B439" s="437">
        <f t="shared" si="22"/>
        <v>0</v>
      </c>
      <c r="C439" s="203"/>
      <c r="D439" s="807"/>
      <c r="E439" s="181"/>
      <c r="F439" s="181"/>
      <c r="G439" s="4"/>
      <c r="H439" s="60"/>
      <c r="I439" s="83"/>
      <c r="J439" s="17"/>
      <c r="K439" s="353">
        <f t="shared" si="23"/>
        <v>0</v>
      </c>
      <c r="L439" s="144">
        <f t="shared" si="25"/>
        <v>0</v>
      </c>
      <c r="M439" s="563">
        <f t="shared" si="24"/>
        <v>0</v>
      </c>
      <c r="N439" s="10"/>
      <c r="O439" s="49">
        <f t="shared" si="26"/>
        <v>0</v>
      </c>
      <c r="P439" s="49">
        <f t="shared" si="27"/>
        <v>0</v>
      </c>
      <c r="Q439" s="49">
        <f t="shared" si="28"/>
        <v>0</v>
      </c>
    </row>
    <row r="440" spans="1:17" x14ac:dyDescent="0.2">
      <c r="A440" s="94">
        <f t="shared" si="0"/>
        <v>426</v>
      </c>
      <c r="B440" s="437">
        <f t="shared" si="22"/>
        <v>0</v>
      </c>
      <c r="C440" s="203"/>
      <c r="D440" s="807"/>
      <c r="E440" s="181"/>
      <c r="F440" s="181"/>
      <c r="G440" s="4"/>
      <c r="H440" s="60"/>
      <c r="I440" s="83"/>
      <c r="J440" s="17"/>
      <c r="K440" s="353">
        <f t="shared" si="23"/>
        <v>0</v>
      </c>
      <c r="L440" s="144">
        <f t="shared" si="25"/>
        <v>0</v>
      </c>
      <c r="M440" s="563">
        <f t="shared" si="24"/>
        <v>0</v>
      </c>
      <c r="N440" s="10"/>
      <c r="O440" s="49">
        <f t="shared" si="26"/>
        <v>0</v>
      </c>
      <c r="P440" s="49">
        <f t="shared" si="27"/>
        <v>0</v>
      </c>
      <c r="Q440" s="49">
        <f t="shared" si="28"/>
        <v>0</v>
      </c>
    </row>
    <row r="441" spans="1:17" x14ac:dyDescent="0.2">
      <c r="A441" s="94">
        <f t="shared" si="0"/>
        <v>427</v>
      </c>
      <c r="B441" s="437">
        <f t="shared" si="22"/>
        <v>0</v>
      </c>
      <c r="C441" s="203"/>
      <c r="D441" s="807"/>
      <c r="E441" s="181"/>
      <c r="F441" s="181"/>
      <c r="G441" s="4"/>
      <c r="H441" s="60"/>
      <c r="I441" s="83"/>
      <c r="J441" s="17"/>
      <c r="K441" s="353">
        <f t="shared" si="23"/>
        <v>0</v>
      </c>
      <c r="L441" s="144">
        <f t="shared" si="25"/>
        <v>0</v>
      </c>
      <c r="M441" s="563">
        <f t="shared" si="24"/>
        <v>0</v>
      </c>
      <c r="N441" s="10"/>
      <c r="O441" s="49">
        <f t="shared" si="26"/>
        <v>0</v>
      </c>
      <c r="P441" s="49">
        <f t="shared" si="27"/>
        <v>0</v>
      </c>
      <c r="Q441" s="49">
        <f t="shared" si="28"/>
        <v>0</v>
      </c>
    </row>
    <row r="442" spans="1:17" x14ac:dyDescent="0.2">
      <c r="A442" s="94">
        <f t="shared" si="0"/>
        <v>428</v>
      </c>
      <c r="B442" s="437">
        <f t="shared" si="22"/>
        <v>0</v>
      </c>
      <c r="C442" s="203"/>
      <c r="D442" s="807"/>
      <c r="E442" s="181"/>
      <c r="F442" s="181"/>
      <c r="G442" s="4"/>
      <c r="H442" s="60"/>
      <c r="I442" s="83"/>
      <c r="J442" s="17"/>
      <c r="K442" s="353">
        <f t="shared" si="23"/>
        <v>0</v>
      </c>
      <c r="L442" s="144">
        <f t="shared" si="25"/>
        <v>0</v>
      </c>
      <c r="M442" s="563">
        <f t="shared" si="24"/>
        <v>0</v>
      </c>
      <c r="N442" s="10"/>
      <c r="O442" s="49">
        <f t="shared" si="26"/>
        <v>0</v>
      </c>
      <c r="P442" s="49">
        <f t="shared" si="27"/>
        <v>0</v>
      </c>
      <c r="Q442" s="49">
        <f t="shared" si="28"/>
        <v>0</v>
      </c>
    </row>
    <row r="443" spans="1:17" x14ac:dyDescent="0.2">
      <c r="A443" s="94">
        <f t="shared" si="0"/>
        <v>429</v>
      </c>
      <c r="B443" s="437">
        <f t="shared" si="22"/>
        <v>0</v>
      </c>
      <c r="C443" s="203"/>
      <c r="D443" s="807"/>
      <c r="E443" s="181"/>
      <c r="F443" s="181"/>
      <c r="G443" s="4"/>
      <c r="H443" s="60"/>
      <c r="I443" s="83"/>
      <c r="J443" s="17"/>
      <c r="K443" s="353">
        <f t="shared" si="23"/>
        <v>0</v>
      </c>
      <c r="L443" s="144">
        <f t="shared" si="25"/>
        <v>0</v>
      </c>
      <c r="M443" s="563">
        <f t="shared" si="24"/>
        <v>0</v>
      </c>
      <c r="N443" s="10"/>
      <c r="O443" s="49">
        <f t="shared" si="26"/>
        <v>0</v>
      </c>
      <c r="P443" s="49">
        <f t="shared" si="27"/>
        <v>0</v>
      </c>
      <c r="Q443" s="49">
        <f t="shared" si="28"/>
        <v>0</v>
      </c>
    </row>
    <row r="444" spans="1:17" x14ac:dyDescent="0.2">
      <c r="A444" s="94">
        <f t="shared" si="0"/>
        <v>430</v>
      </c>
      <c r="B444" s="437">
        <f t="shared" si="22"/>
        <v>0</v>
      </c>
      <c r="C444" s="203"/>
      <c r="D444" s="807"/>
      <c r="E444" s="181"/>
      <c r="F444" s="181"/>
      <c r="G444" s="4"/>
      <c r="H444" s="60"/>
      <c r="I444" s="83"/>
      <c r="J444" s="17"/>
      <c r="K444" s="353">
        <f t="shared" si="23"/>
        <v>0</v>
      </c>
      <c r="L444" s="144">
        <f t="shared" si="25"/>
        <v>0</v>
      </c>
      <c r="M444" s="563">
        <f t="shared" si="24"/>
        <v>0</v>
      </c>
      <c r="N444" s="10"/>
      <c r="O444" s="49">
        <f t="shared" si="26"/>
        <v>0</v>
      </c>
      <c r="P444" s="49">
        <f t="shared" si="27"/>
        <v>0</v>
      </c>
      <c r="Q444" s="49">
        <f t="shared" si="28"/>
        <v>0</v>
      </c>
    </row>
    <row r="445" spans="1:17" x14ac:dyDescent="0.2">
      <c r="A445" s="94">
        <f t="shared" si="0"/>
        <v>431</v>
      </c>
      <c r="B445" s="437">
        <f t="shared" si="22"/>
        <v>0</v>
      </c>
      <c r="C445" s="203"/>
      <c r="D445" s="807"/>
      <c r="E445" s="181"/>
      <c r="F445" s="181"/>
      <c r="G445" s="4"/>
      <c r="H445" s="60"/>
      <c r="I445" s="83"/>
      <c r="J445" s="17"/>
      <c r="K445" s="353">
        <f t="shared" si="23"/>
        <v>0</v>
      </c>
      <c r="L445" s="144">
        <f t="shared" si="25"/>
        <v>0</v>
      </c>
      <c r="M445" s="563">
        <f t="shared" si="24"/>
        <v>0</v>
      </c>
      <c r="N445" s="10"/>
      <c r="O445" s="49">
        <f t="shared" si="26"/>
        <v>0</v>
      </c>
      <c r="P445" s="49">
        <f t="shared" si="27"/>
        <v>0</v>
      </c>
      <c r="Q445" s="49">
        <f t="shared" si="28"/>
        <v>0</v>
      </c>
    </row>
    <row r="446" spans="1:17" x14ac:dyDescent="0.2">
      <c r="A446" s="94">
        <f t="shared" si="0"/>
        <v>432</v>
      </c>
      <c r="B446" s="437">
        <f t="shared" si="22"/>
        <v>0</v>
      </c>
      <c r="C446" s="203"/>
      <c r="D446" s="807"/>
      <c r="E446" s="181"/>
      <c r="F446" s="181"/>
      <c r="G446" s="4"/>
      <c r="H446" s="60"/>
      <c r="I446" s="83"/>
      <c r="J446" s="17"/>
      <c r="K446" s="353">
        <f t="shared" si="23"/>
        <v>0</v>
      </c>
      <c r="L446" s="144">
        <f t="shared" si="25"/>
        <v>0</v>
      </c>
      <c r="M446" s="563">
        <f t="shared" si="24"/>
        <v>0</v>
      </c>
      <c r="N446" s="10"/>
      <c r="O446" s="49">
        <f t="shared" si="26"/>
        <v>0</v>
      </c>
      <c r="P446" s="49">
        <f t="shared" si="27"/>
        <v>0</v>
      </c>
      <c r="Q446" s="49">
        <f t="shared" si="28"/>
        <v>0</v>
      </c>
    </row>
    <row r="447" spans="1:17" x14ac:dyDescent="0.2">
      <c r="A447" s="94">
        <f t="shared" si="0"/>
        <v>433</v>
      </c>
      <c r="B447" s="437">
        <f t="shared" si="22"/>
        <v>0</v>
      </c>
      <c r="C447" s="203"/>
      <c r="D447" s="807"/>
      <c r="E447" s="181"/>
      <c r="F447" s="181"/>
      <c r="G447" s="4"/>
      <c r="H447" s="60"/>
      <c r="I447" s="83"/>
      <c r="J447" s="17"/>
      <c r="K447" s="353">
        <f t="shared" si="23"/>
        <v>0</v>
      </c>
      <c r="L447" s="144">
        <f t="shared" si="25"/>
        <v>0</v>
      </c>
      <c r="M447" s="563">
        <f t="shared" si="24"/>
        <v>0</v>
      </c>
      <c r="N447" s="10"/>
      <c r="O447" s="49">
        <f t="shared" si="26"/>
        <v>0</v>
      </c>
      <c r="P447" s="49">
        <f t="shared" si="27"/>
        <v>0</v>
      </c>
      <c r="Q447" s="49">
        <f t="shared" si="28"/>
        <v>0</v>
      </c>
    </row>
    <row r="448" spans="1:17" x14ac:dyDescent="0.2">
      <c r="A448" s="94">
        <f t="shared" si="0"/>
        <v>434</v>
      </c>
      <c r="B448" s="437">
        <f t="shared" si="22"/>
        <v>0</v>
      </c>
      <c r="C448" s="203"/>
      <c r="D448" s="807"/>
      <c r="E448" s="181"/>
      <c r="F448" s="181"/>
      <c r="G448" s="4"/>
      <c r="H448" s="60"/>
      <c r="I448" s="83"/>
      <c r="J448" s="17"/>
      <c r="K448" s="353">
        <f t="shared" si="23"/>
        <v>0</v>
      </c>
      <c r="L448" s="144">
        <f t="shared" si="25"/>
        <v>0</v>
      </c>
      <c r="M448" s="563">
        <f t="shared" si="24"/>
        <v>0</v>
      </c>
      <c r="N448" s="10"/>
      <c r="O448" s="49">
        <f t="shared" si="26"/>
        <v>0</v>
      </c>
      <c r="P448" s="49">
        <f t="shared" si="27"/>
        <v>0</v>
      </c>
      <c r="Q448" s="49">
        <f t="shared" si="28"/>
        <v>0</v>
      </c>
    </row>
    <row r="449" spans="1:17" x14ac:dyDescent="0.2">
      <c r="A449" s="94">
        <f t="shared" si="0"/>
        <v>435</v>
      </c>
      <c r="B449" s="437">
        <f t="shared" si="22"/>
        <v>0</v>
      </c>
      <c r="C449" s="203"/>
      <c r="D449" s="807"/>
      <c r="E449" s="181"/>
      <c r="F449" s="181"/>
      <c r="G449" s="4"/>
      <c r="H449" s="60"/>
      <c r="I449" s="83"/>
      <c r="J449" s="17"/>
      <c r="K449" s="353">
        <f t="shared" si="23"/>
        <v>0</v>
      </c>
      <c r="L449" s="144">
        <f t="shared" si="25"/>
        <v>0</v>
      </c>
      <c r="M449" s="563">
        <f t="shared" si="24"/>
        <v>0</v>
      </c>
      <c r="N449" s="10"/>
      <c r="O449" s="49">
        <f t="shared" si="26"/>
        <v>0</v>
      </c>
      <c r="P449" s="49">
        <f t="shared" si="27"/>
        <v>0</v>
      </c>
      <c r="Q449" s="49">
        <f t="shared" si="28"/>
        <v>0</v>
      </c>
    </row>
    <row r="450" spans="1:17" x14ac:dyDescent="0.2">
      <c r="A450" s="94">
        <f t="shared" si="0"/>
        <v>436</v>
      </c>
      <c r="B450" s="437">
        <f t="shared" si="22"/>
        <v>0</v>
      </c>
      <c r="C450" s="203"/>
      <c r="D450" s="807"/>
      <c r="E450" s="181"/>
      <c r="F450" s="181"/>
      <c r="G450" s="4"/>
      <c r="H450" s="60"/>
      <c r="I450" s="83"/>
      <c r="J450" s="17"/>
      <c r="K450" s="353">
        <f t="shared" si="23"/>
        <v>0</v>
      </c>
      <c r="L450" s="144">
        <f t="shared" si="25"/>
        <v>0</v>
      </c>
      <c r="M450" s="563">
        <f t="shared" si="24"/>
        <v>0</v>
      </c>
      <c r="N450" s="10"/>
      <c r="O450" s="49">
        <f t="shared" si="26"/>
        <v>0</v>
      </c>
      <c r="P450" s="49">
        <f t="shared" si="27"/>
        <v>0</v>
      </c>
      <c r="Q450" s="49">
        <f t="shared" si="28"/>
        <v>0</v>
      </c>
    </row>
    <row r="451" spans="1:17" x14ac:dyDescent="0.2">
      <c r="A451" s="94">
        <f t="shared" si="0"/>
        <v>437</v>
      </c>
      <c r="B451" s="437">
        <f t="shared" si="22"/>
        <v>0</v>
      </c>
      <c r="C451" s="203"/>
      <c r="D451" s="807"/>
      <c r="E451" s="181"/>
      <c r="F451" s="181"/>
      <c r="G451" s="4"/>
      <c r="H451" s="60"/>
      <c r="I451" s="83"/>
      <c r="J451" s="17"/>
      <c r="K451" s="353">
        <f t="shared" si="23"/>
        <v>0</v>
      </c>
      <c r="L451" s="144">
        <f t="shared" si="25"/>
        <v>0</v>
      </c>
      <c r="M451" s="563">
        <f t="shared" si="24"/>
        <v>0</v>
      </c>
      <c r="N451" s="10"/>
      <c r="O451" s="49">
        <f t="shared" si="26"/>
        <v>0</v>
      </c>
      <c r="P451" s="49">
        <f t="shared" si="27"/>
        <v>0</v>
      </c>
      <c r="Q451" s="49">
        <f t="shared" si="28"/>
        <v>0</v>
      </c>
    </row>
    <row r="452" spans="1:17" x14ac:dyDescent="0.2">
      <c r="A452" s="94">
        <f t="shared" si="0"/>
        <v>438</v>
      </c>
      <c r="B452" s="437">
        <f t="shared" si="22"/>
        <v>0</v>
      </c>
      <c r="C452" s="203"/>
      <c r="D452" s="807"/>
      <c r="E452" s="181"/>
      <c r="F452" s="181"/>
      <c r="G452" s="4"/>
      <c r="H452" s="60"/>
      <c r="I452" s="83"/>
      <c r="J452" s="17"/>
      <c r="K452" s="353">
        <f t="shared" si="23"/>
        <v>0</v>
      </c>
      <c r="L452" s="144">
        <f t="shared" si="25"/>
        <v>0</v>
      </c>
      <c r="M452" s="563">
        <f t="shared" si="24"/>
        <v>0</v>
      </c>
      <c r="N452" s="10"/>
      <c r="O452" s="49">
        <f t="shared" si="26"/>
        <v>0</v>
      </c>
      <c r="P452" s="49">
        <f t="shared" si="27"/>
        <v>0</v>
      </c>
      <c r="Q452" s="49">
        <f t="shared" si="28"/>
        <v>0</v>
      </c>
    </row>
    <row r="453" spans="1:17" x14ac:dyDescent="0.2">
      <c r="A453" s="94">
        <f t="shared" si="0"/>
        <v>439</v>
      </c>
      <c r="B453" s="437">
        <f t="shared" si="22"/>
        <v>0</v>
      </c>
      <c r="C453" s="203"/>
      <c r="D453" s="807"/>
      <c r="E453" s="181"/>
      <c r="F453" s="181"/>
      <c r="G453" s="4"/>
      <c r="H453" s="60"/>
      <c r="I453" s="83"/>
      <c r="J453" s="17"/>
      <c r="K453" s="353">
        <f t="shared" si="23"/>
        <v>0</v>
      </c>
      <c r="L453" s="144">
        <f t="shared" si="25"/>
        <v>0</v>
      </c>
      <c r="M453" s="563">
        <f t="shared" si="24"/>
        <v>0</v>
      </c>
      <c r="N453" s="10"/>
      <c r="O453" s="49">
        <f t="shared" si="26"/>
        <v>0</v>
      </c>
      <c r="P453" s="49">
        <f t="shared" si="27"/>
        <v>0</v>
      </c>
      <c r="Q453" s="49">
        <f t="shared" si="28"/>
        <v>0</v>
      </c>
    </row>
    <row r="454" spans="1:17" x14ac:dyDescent="0.2">
      <c r="A454" s="94">
        <f t="shared" si="0"/>
        <v>440</v>
      </c>
      <c r="B454" s="437">
        <f t="shared" si="22"/>
        <v>0</v>
      </c>
      <c r="C454" s="203"/>
      <c r="D454" s="807"/>
      <c r="E454" s="181"/>
      <c r="F454" s="181"/>
      <c r="G454" s="4"/>
      <c r="H454" s="60"/>
      <c r="I454" s="83"/>
      <c r="J454" s="17"/>
      <c r="K454" s="353">
        <f t="shared" si="23"/>
        <v>0</v>
      </c>
      <c r="L454" s="144">
        <f t="shared" si="25"/>
        <v>0</v>
      </c>
      <c r="M454" s="563">
        <f t="shared" si="24"/>
        <v>0</v>
      </c>
      <c r="N454" s="10"/>
      <c r="O454" s="49">
        <f t="shared" si="26"/>
        <v>0</v>
      </c>
      <c r="P454" s="49">
        <f t="shared" si="27"/>
        <v>0</v>
      </c>
      <c r="Q454" s="49">
        <f t="shared" si="28"/>
        <v>0</v>
      </c>
    </row>
    <row r="455" spans="1:17" x14ac:dyDescent="0.2">
      <c r="A455" s="94">
        <f t="shared" ref="A455:A504" si="37">ROW()-Q4line</f>
        <v>441</v>
      </c>
      <c r="B455" s="437">
        <f t="shared" si="22"/>
        <v>0</v>
      </c>
      <c r="C455" s="203"/>
      <c r="D455" s="807"/>
      <c r="E455" s="181"/>
      <c r="F455" s="181"/>
      <c r="G455" s="4"/>
      <c r="H455" s="60"/>
      <c r="I455" s="83"/>
      <c r="J455" s="17"/>
      <c r="K455" s="353">
        <f t="shared" si="23"/>
        <v>0</v>
      </c>
      <c r="L455" s="144">
        <f t="shared" si="25"/>
        <v>0</v>
      </c>
      <c r="M455" s="563">
        <f t="shared" si="24"/>
        <v>0</v>
      </c>
      <c r="N455" s="10"/>
      <c r="O455" s="49">
        <f t="shared" si="26"/>
        <v>0</v>
      </c>
      <c r="P455" s="49">
        <f t="shared" si="27"/>
        <v>0</v>
      </c>
      <c r="Q455" s="49">
        <f t="shared" si="28"/>
        <v>0</v>
      </c>
    </row>
    <row r="456" spans="1:17" x14ac:dyDescent="0.2">
      <c r="A456" s="94">
        <f t="shared" si="37"/>
        <v>442</v>
      </c>
      <c r="B456" s="437">
        <f t="shared" si="22"/>
        <v>0</v>
      </c>
      <c r="C456" s="203"/>
      <c r="D456" s="807"/>
      <c r="E456" s="181"/>
      <c r="F456" s="181"/>
      <c r="G456" s="4"/>
      <c r="H456" s="60"/>
      <c r="I456" s="83"/>
      <c r="J456" s="17"/>
      <c r="K456" s="353">
        <f t="shared" si="23"/>
        <v>0</v>
      </c>
      <c r="L456" s="144">
        <f t="shared" si="25"/>
        <v>0</v>
      </c>
      <c r="M456" s="563">
        <f t="shared" si="24"/>
        <v>0</v>
      </c>
      <c r="N456" s="10"/>
      <c r="O456" s="49">
        <f t="shared" si="26"/>
        <v>0</v>
      </c>
      <c r="P456" s="49">
        <f t="shared" si="27"/>
        <v>0</v>
      </c>
      <c r="Q456" s="49">
        <f t="shared" si="28"/>
        <v>0</v>
      </c>
    </row>
    <row r="457" spans="1:17" x14ac:dyDescent="0.2">
      <c r="A457" s="94">
        <f t="shared" si="37"/>
        <v>443</v>
      </c>
      <c r="B457" s="437">
        <f t="shared" si="22"/>
        <v>0</v>
      </c>
      <c r="C457" s="203"/>
      <c r="D457" s="807"/>
      <c r="E457" s="181"/>
      <c r="F457" s="181"/>
      <c r="G457" s="4"/>
      <c r="H457" s="60"/>
      <c r="I457" s="83"/>
      <c r="J457" s="17"/>
      <c r="K457" s="353">
        <f t="shared" si="23"/>
        <v>0</v>
      </c>
      <c r="L457" s="144">
        <f t="shared" si="25"/>
        <v>0</v>
      </c>
      <c r="M457" s="563">
        <f t="shared" si="24"/>
        <v>0</v>
      </c>
      <c r="N457" s="10"/>
      <c r="O457" s="49">
        <f t="shared" si="26"/>
        <v>0</v>
      </c>
      <c r="P457" s="49">
        <f t="shared" si="27"/>
        <v>0</v>
      </c>
      <c r="Q457" s="49">
        <f t="shared" si="28"/>
        <v>0</v>
      </c>
    </row>
    <row r="458" spans="1:17" x14ac:dyDescent="0.2">
      <c r="A458" s="94">
        <f t="shared" si="37"/>
        <v>444</v>
      </c>
      <c r="B458" s="437">
        <f t="shared" si="22"/>
        <v>0</v>
      </c>
      <c r="C458" s="203"/>
      <c r="D458" s="807"/>
      <c r="E458" s="181"/>
      <c r="F458" s="181"/>
      <c r="G458" s="4"/>
      <c r="H458" s="60"/>
      <c r="I458" s="83"/>
      <c r="J458" s="17"/>
      <c r="K458" s="353">
        <f t="shared" si="23"/>
        <v>0</v>
      </c>
      <c r="L458" s="144">
        <f t="shared" si="25"/>
        <v>0</v>
      </c>
      <c r="M458" s="563">
        <f t="shared" si="24"/>
        <v>0</v>
      </c>
      <c r="N458" s="10"/>
      <c r="O458" s="49">
        <f t="shared" si="26"/>
        <v>0</v>
      </c>
      <c r="P458" s="49">
        <f t="shared" si="27"/>
        <v>0</v>
      </c>
      <c r="Q458" s="49">
        <f t="shared" si="28"/>
        <v>0</v>
      </c>
    </row>
    <row r="459" spans="1:17" x14ac:dyDescent="0.2">
      <c r="A459" s="94">
        <f t="shared" si="37"/>
        <v>445</v>
      </c>
      <c r="B459" s="437">
        <f t="shared" si="22"/>
        <v>0</v>
      </c>
      <c r="C459" s="203"/>
      <c r="D459" s="807"/>
      <c r="E459" s="181"/>
      <c r="F459" s="181"/>
      <c r="G459" s="4"/>
      <c r="H459" s="60"/>
      <c r="I459" s="83"/>
      <c r="J459" s="17"/>
      <c r="K459" s="353">
        <f t="shared" si="23"/>
        <v>0</v>
      </c>
      <c r="L459" s="144">
        <f t="shared" si="25"/>
        <v>0</v>
      </c>
      <c r="M459" s="563">
        <f t="shared" si="24"/>
        <v>0</v>
      </c>
      <c r="N459" s="10"/>
      <c r="O459" s="49">
        <f t="shared" si="26"/>
        <v>0</v>
      </c>
      <c r="P459" s="49">
        <f t="shared" si="27"/>
        <v>0</v>
      </c>
      <c r="Q459" s="49">
        <f t="shared" si="28"/>
        <v>0</v>
      </c>
    </row>
    <row r="460" spans="1:17" x14ac:dyDescent="0.2">
      <c r="A460" s="94">
        <f t="shared" si="37"/>
        <v>446</v>
      </c>
      <c r="B460" s="437">
        <f t="shared" si="22"/>
        <v>0</v>
      </c>
      <c r="C460" s="203"/>
      <c r="D460" s="807"/>
      <c r="E460" s="181"/>
      <c r="F460" s="181"/>
      <c r="G460" s="4"/>
      <c r="H460" s="60"/>
      <c r="I460" s="83"/>
      <c r="J460" s="17"/>
      <c r="K460" s="353">
        <f t="shared" si="23"/>
        <v>0</v>
      </c>
      <c r="L460" s="144">
        <f t="shared" si="25"/>
        <v>0</v>
      </c>
      <c r="M460" s="563">
        <f t="shared" si="24"/>
        <v>0</v>
      </c>
      <c r="N460" s="10"/>
      <c r="O460" s="49">
        <f t="shared" si="26"/>
        <v>0</v>
      </c>
      <c r="P460" s="49">
        <f t="shared" si="27"/>
        <v>0</v>
      </c>
      <c r="Q460" s="49">
        <f t="shared" si="28"/>
        <v>0</v>
      </c>
    </row>
    <row r="461" spans="1:17" x14ac:dyDescent="0.2">
      <c r="A461" s="94">
        <f t="shared" si="37"/>
        <v>447</v>
      </c>
      <c r="B461" s="437">
        <f t="shared" si="22"/>
        <v>0</v>
      </c>
      <c r="C461" s="203"/>
      <c r="D461" s="807"/>
      <c r="E461" s="181"/>
      <c r="F461" s="181"/>
      <c r="G461" s="4"/>
      <c r="H461" s="60"/>
      <c r="I461" s="83"/>
      <c r="J461" s="17"/>
      <c r="K461" s="353">
        <f t="shared" si="23"/>
        <v>0</v>
      </c>
      <c r="L461" s="144">
        <f t="shared" si="25"/>
        <v>0</v>
      </c>
      <c r="M461" s="563">
        <f t="shared" si="24"/>
        <v>0</v>
      </c>
      <c r="N461" s="10"/>
      <c r="O461" s="49">
        <f t="shared" si="26"/>
        <v>0</v>
      </c>
      <c r="P461" s="49">
        <f t="shared" si="27"/>
        <v>0</v>
      </c>
      <c r="Q461" s="49">
        <f t="shared" si="28"/>
        <v>0</v>
      </c>
    </row>
    <row r="462" spans="1:17" x14ac:dyDescent="0.2">
      <c r="A462" s="94">
        <f t="shared" si="37"/>
        <v>448</v>
      </c>
      <c r="B462" s="437">
        <f t="shared" si="22"/>
        <v>0</v>
      </c>
      <c r="C462" s="203"/>
      <c r="D462" s="807"/>
      <c r="E462" s="181"/>
      <c r="F462" s="181"/>
      <c r="G462" s="4"/>
      <c r="H462" s="60"/>
      <c r="I462" s="83"/>
      <c r="J462" s="17"/>
      <c r="K462" s="353">
        <f t="shared" si="23"/>
        <v>0</v>
      </c>
      <c r="L462" s="144">
        <f t="shared" si="25"/>
        <v>0</v>
      </c>
      <c r="M462" s="563">
        <f t="shared" si="24"/>
        <v>0</v>
      </c>
      <c r="N462" s="10"/>
      <c r="O462" s="49">
        <f t="shared" si="26"/>
        <v>0</v>
      </c>
      <c r="P462" s="49">
        <f t="shared" si="27"/>
        <v>0</v>
      </c>
      <c r="Q462" s="49">
        <f t="shared" si="28"/>
        <v>0</v>
      </c>
    </row>
    <row r="463" spans="1:17" x14ac:dyDescent="0.2">
      <c r="A463" s="94">
        <f t="shared" si="37"/>
        <v>449</v>
      </c>
      <c r="B463" s="437">
        <f t="shared" si="22"/>
        <v>0</v>
      </c>
      <c r="C463" s="203"/>
      <c r="D463" s="807"/>
      <c r="E463" s="181"/>
      <c r="F463" s="181"/>
      <c r="G463" s="4"/>
      <c r="H463" s="60"/>
      <c r="I463" s="83"/>
      <c r="J463" s="17"/>
      <c r="K463" s="353">
        <f t="shared" si="23"/>
        <v>0</v>
      </c>
      <c r="L463" s="144">
        <f t="shared" si="25"/>
        <v>0</v>
      </c>
      <c r="M463" s="563">
        <f t="shared" si="24"/>
        <v>0</v>
      </c>
      <c r="N463" s="10"/>
      <c r="O463" s="49">
        <f t="shared" si="26"/>
        <v>0</v>
      </c>
      <c r="P463" s="49">
        <f t="shared" si="27"/>
        <v>0</v>
      </c>
      <c r="Q463" s="49">
        <f t="shared" si="28"/>
        <v>0</v>
      </c>
    </row>
    <row r="464" spans="1:17" x14ac:dyDescent="0.2">
      <c r="A464" s="94">
        <f t="shared" si="37"/>
        <v>450</v>
      </c>
      <c r="B464" s="437">
        <f t="shared" si="22"/>
        <v>0</v>
      </c>
      <c r="C464" s="203"/>
      <c r="D464" s="807"/>
      <c r="E464" s="181"/>
      <c r="F464" s="181"/>
      <c r="G464" s="4"/>
      <c r="H464" s="60"/>
      <c r="I464" s="83"/>
      <c r="J464" s="17"/>
      <c r="K464" s="353">
        <f t="shared" si="23"/>
        <v>0</v>
      </c>
      <c r="L464" s="144">
        <f t="shared" si="25"/>
        <v>0</v>
      </c>
      <c r="M464" s="563">
        <f t="shared" si="24"/>
        <v>0</v>
      </c>
      <c r="N464" s="10"/>
      <c r="O464" s="49">
        <f t="shared" si="26"/>
        <v>0</v>
      </c>
      <c r="P464" s="49">
        <f t="shared" si="27"/>
        <v>0</v>
      </c>
      <c r="Q464" s="49">
        <f t="shared" si="28"/>
        <v>0</v>
      </c>
    </row>
    <row r="465" spans="1:17" x14ac:dyDescent="0.2">
      <c r="A465" s="94">
        <f t="shared" si="37"/>
        <v>451</v>
      </c>
      <c r="B465" s="437">
        <f t="shared" si="22"/>
        <v>0</v>
      </c>
      <c r="C465" s="203"/>
      <c r="D465" s="807"/>
      <c r="E465" s="181"/>
      <c r="F465" s="181"/>
      <c r="G465" s="4"/>
      <c r="H465" s="60"/>
      <c r="I465" s="83"/>
      <c r="J465" s="17"/>
      <c r="K465" s="353">
        <f t="shared" si="23"/>
        <v>0</v>
      </c>
      <c r="L465" s="144">
        <f t="shared" si="25"/>
        <v>0</v>
      </c>
      <c r="M465" s="563">
        <f t="shared" si="24"/>
        <v>0</v>
      </c>
      <c r="N465" s="10"/>
      <c r="O465" s="49">
        <f t="shared" si="26"/>
        <v>0</v>
      </c>
      <c r="P465" s="49">
        <f t="shared" si="27"/>
        <v>0</v>
      </c>
      <c r="Q465" s="49">
        <f t="shared" si="28"/>
        <v>0</v>
      </c>
    </row>
    <row r="466" spans="1:17" x14ac:dyDescent="0.2">
      <c r="A466" s="94">
        <f t="shared" si="37"/>
        <v>452</v>
      </c>
      <c r="B466" s="437">
        <f t="shared" ref="B466:B504" si="38">IF(ISBLANK(F466),0,VLOOKUP(TRIM(F466),AllVarieties,4,FALSE))</f>
        <v>0</v>
      </c>
      <c r="C466" s="203"/>
      <c r="D466" s="807"/>
      <c r="E466" s="181"/>
      <c r="F466" s="181"/>
      <c r="G466" s="4"/>
      <c r="H466" s="60"/>
      <c r="I466" s="83"/>
      <c r="J466" s="17"/>
      <c r="K466" s="353">
        <f t="shared" ref="K466:K504" si="39">IF(VALUE(G466)&lt;1,0,IF(VALUE(G466)&gt;17,0,VLOOKUP(VALUE(B466),T10Value,VALUE(G466)+1,FALSE)))</f>
        <v>0</v>
      </c>
      <c r="L466" s="144">
        <f t="shared" ref="L466:L504" si="40">ROUND(+H466,1)*K466</f>
        <v>0</v>
      </c>
      <c r="M466" s="563">
        <f t="shared" ref="M466:M504" si="41">+L466*PDArate</f>
        <v>0</v>
      </c>
      <c r="N466" s="10"/>
      <c r="O466" s="49">
        <f t="shared" ref="O466:O504" si="42">IF(+H466 &gt;0, IF(L466&lt;=0,1,0),0)</f>
        <v>0</v>
      </c>
      <c r="P466" s="49">
        <f t="shared" ref="P466:P504" si="43">IF(ISNA(+B466),1,0)</f>
        <v>0</v>
      </c>
      <c r="Q466" s="49">
        <f t="shared" ref="Q466:Q504" si="44">IF(ISERR(+B466),1,0)</f>
        <v>0</v>
      </c>
    </row>
    <row r="467" spans="1:17" x14ac:dyDescent="0.2">
      <c r="A467" s="94">
        <f t="shared" si="37"/>
        <v>453</v>
      </c>
      <c r="B467" s="437">
        <f t="shared" si="38"/>
        <v>0</v>
      </c>
      <c r="C467" s="203"/>
      <c r="D467" s="807"/>
      <c r="E467" s="181"/>
      <c r="F467" s="181"/>
      <c r="G467" s="4"/>
      <c r="H467" s="60"/>
      <c r="I467" s="83"/>
      <c r="J467" s="17"/>
      <c r="K467" s="353">
        <f t="shared" si="39"/>
        <v>0</v>
      </c>
      <c r="L467" s="144">
        <f t="shared" si="40"/>
        <v>0</v>
      </c>
      <c r="M467" s="563">
        <f t="shared" si="41"/>
        <v>0</v>
      </c>
      <c r="N467" s="10"/>
      <c r="O467" s="49">
        <f t="shared" si="42"/>
        <v>0</v>
      </c>
      <c r="P467" s="49">
        <f t="shared" si="43"/>
        <v>0</v>
      </c>
      <c r="Q467" s="49">
        <f t="shared" si="44"/>
        <v>0</v>
      </c>
    </row>
    <row r="468" spans="1:17" x14ac:dyDescent="0.2">
      <c r="A468" s="94">
        <f t="shared" si="37"/>
        <v>454</v>
      </c>
      <c r="B468" s="437">
        <f t="shared" si="38"/>
        <v>0</v>
      </c>
      <c r="C468" s="203"/>
      <c r="D468" s="807"/>
      <c r="E468" s="181"/>
      <c r="F468" s="181"/>
      <c r="G468" s="4"/>
      <c r="H468" s="60"/>
      <c r="I468" s="83"/>
      <c r="J468" s="17"/>
      <c r="K468" s="353">
        <f t="shared" si="39"/>
        <v>0</v>
      </c>
      <c r="L468" s="144">
        <f t="shared" si="40"/>
        <v>0</v>
      </c>
      <c r="M468" s="563">
        <f t="shared" si="41"/>
        <v>0</v>
      </c>
      <c r="N468" s="10"/>
      <c r="O468" s="49">
        <f t="shared" si="42"/>
        <v>0</v>
      </c>
      <c r="P468" s="49">
        <f t="shared" si="43"/>
        <v>0</v>
      </c>
      <c r="Q468" s="49">
        <f t="shared" si="44"/>
        <v>0</v>
      </c>
    </row>
    <row r="469" spans="1:17" x14ac:dyDescent="0.2">
      <c r="A469" s="94">
        <f t="shared" si="37"/>
        <v>455</v>
      </c>
      <c r="B469" s="437">
        <f t="shared" si="38"/>
        <v>0</v>
      </c>
      <c r="C469" s="203"/>
      <c r="D469" s="807"/>
      <c r="E469" s="181"/>
      <c r="F469" s="181"/>
      <c r="G469" s="4"/>
      <c r="H469" s="60"/>
      <c r="I469" s="83"/>
      <c r="J469" s="17"/>
      <c r="K469" s="353">
        <f t="shared" si="39"/>
        <v>0</v>
      </c>
      <c r="L469" s="144">
        <f t="shared" si="40"/>
        <v>0</v>
      </c>
      <c r="M469" s="563">
        <f t="shared" si="41"/>
        <v>0</v>
      </c>
      <c r="N469" s="10"/>
      <c r="O469" s="49">
        <f t="shared" si="42"/>
        <v>0</v>
      </c>
      <c r="P469" s="49">
        <f t="shared" si="43"/>
        <v>0</v>
      </c>
      <c r="Q469" s="49">
        <f t="shared" si="44"/>
        <v>0</v>
      </c>
    </row>
    <row r="470" spans="1:17" x14ac:dyDescent="0.2">
      <c r="A470" s="94">
        <f t="shared" si="37"/>
        <v>456</v>
      </c>
      <c r="B470" s="437">
        <f t="shared" si="38"/>
        <v>0</v>
      </c>
      <c r="C470" s="203"/>
      <c r="D470" s="807"/>
      <c r="E470" s="181"/>
      <c r="F470" s="181"/>
      <c r="G470" s="4"/>
      <c r="H470" s="60"/>
      <c r="I470" s="83"/>
      <c r="J470" s="17"/>
      <c r="K470" s="353">
        <f t="shared" si="39"/>
        <v>0</v>
      </c>
      <c r="L470" s="144">
        <f t="shared" si="40"/>
        <v>0</v>
      </c>
      <c r="M470" s="563">
        <f t="shared" si="41"/>
        <v>0</v>
      </c>
      <c r="N470" s="10"/>
      <c r="O470" s="49">
        <f t="shared" si="42"/>
        <v>0</v>
      </c>
      <c r="P470" s="49">
        <f t="shared" si="43"/>
        <v>0</v>
      </c>
      <c r="Q470" s="49">
        <f t="shared" si="44"/>
        <v>0</v>
      </c>
    </row>
    <row r="471" spans="1:17" x14ac:dyDescent="0.2">
      <c r="A471" s="94">
        <f t="shared" si="37"/>
        <v>457</v>
      </c>
      <c r="B471" s="437">
        <f t="shared" si="38"/>
        <v>0</v>
      </c>
      <c r="C471" s="203"/>
      <c r="D471" s="807"/>
      <c r="E471" s="181"/>
      <c r="F471" s="181"/>
      <c r="G471" s="4"/>
      <c r="H471" s="60"/>
      <c r="I471" s="83"/>
      <c r="J471" s="17"/>
      <c r="K471" s="353">
        <f t="shared" si="39"/>
        <v>0</v>
      </c>
      <c r="L471" s="144">
        <f t="shared" si="40"/>
        <v>0</v>
      </c>
      <c r="M471" s="563">
        <f t="shared" si="41"/>
        <v>0</v>
      </c>
      <c r="N471" s="10"/>
      <c r="O471" s="49">
        <f t="shared" si="42"/>
        <v>0</v>
      </c>
      <c r="P471" s="49">
        <f t="shared" si="43"/>
        <v>0</v>
      </c>
      <c r="Q471" s="49">
        <f t="shared" si="44"/>
        <v>0</v>
      </c>
    </row>
    <row r="472" spans="1:17" x14ac:dyDescent="0.2">
      <c r="A472" s="94">
        <f t="shared" si="37"/>
        <v>458</v>
      </c>
      <c r="B472" s="437">
        <f t="shared" si="38"/>
        <v>0</v>
      </c>
      <c r="C472" s="203"/>
      <c r="D472" s="807"/>
      <c r="E472" s="181"/>
      <c r="F472" s="181"/>
      <c r="G472" s="4"/>
      <c r="H472" s="60"/>
      <c r="I472" s="83"/>
      <c r="J472" s="17"/>
      <c r="K472" s="353">
        <f t="shared" si="39"/>
        <v>0</v>
      </c>
      <c r="L472" s="144">
        <f t="shared" si="40"/>
        <v>0</v>
      </c>
      <c r="M472" s="563">
        <f t="shared" si="41"/>
        <v>0</v>
      </c>
      <c r="N472" s="10"/>
      <c r="O472" s="49">
        <f t="shared" si="42"/>
        <v>0</v>
      </c>
      <c r="P472" s="49">
        <f t="shared" si="43"/>
        <v>0</v>
      </c>
      <c r="Q472" s="49">
        <f t="shared" si="44"/>
        <v>0</v>
      </c>
    </row>
    <row r="473" spans="1:17" x14ac:dyDescent="0.2">
      <c r="A473" s="94">
        <f t="shared" si="37"/>
        <v>459</v>
      </c>
      <c r="B473" s="437">
        <f t="shared" si="38"/>
        <v>0</v>
      </c>
      <c r="C473" s="203"/>
      <c r="D473" s="807"/>
      <c r="E473" s="181"/>
      <c r="F473" s="181"/>
      <c r="G473" s="4"/>
      <c r="H473" s="60"/>
      <c r="I473" s="83"/>
      <c r="J473" s="17"/>
      <c r="K473" s="353">
        <f t="shared" si="39"/>
        <v>0</v>
      </c>
      <c r="L473" s="144">
        <f t="shared" si="40"/>
        <v>0</v>
      </c>
      <c r="M473" s="563">
        <f t="shared" si="41"/>
        <v>0</v>
      </c>
      <c r="N473" s="10"/>
      <c r="O473" s="49">
        <f t="shared" si="42"/>
        <v>0</v>
      </c>
      <c r="P473" s="49">
        <f t="shared" si="43"/>
        <v>0</v>
      </c>
      <c r="Q473" s="49">
        <f t="shared" si="44"/>
        <v>0</v>
      </c>
    </row>
    <row r="474" spans="1:17" x14ac:dyDescent="0.2">
      <c r="A474" s="94">
        <f t="shared" si="37"/>
        <v>460</v>
      </c>
      <c r="B474" s="437">
        <f t="shared" si="38"/>
        <v>0</v>
      </c>
      <c r="C474" s="203"/>
      <c r="D474" s="807"/>
      <c r="E474" s="181"/>
      <c r="F474" s="181"/>
      <c r="G474" s="4"/>
      <c r="H474" s="60"/>
      <c r="I474" s="83"/>
      <c r="J474" s="17"/>
      <c r="K474" s="353">
        <f t="shared" si="39"/>
        <v>0</v>
      </c>
      <c r="L474" s="144">
        <f t="shared" si="40"/>
        <v>0</v>
      </c>
      <c r="M474" s="563">
        <f t="shared" si="41"/>
        <v>0</v>
      </c>
      <c r="N474" s="10"/>
      <c r="O474" s="49">
        <f t="shared" si="42"/>
        <v>0</v>
      </c>
      <c r="P474" s="49">
        <f t="shared" si="43"/>
        <v>0</v>
      </c>
      <c r="Q474" s="49">
        <f t="shared" si="44"/>
        <v>0</v>
      </c>
    </row>
    <row r="475" spans="1:17" x14ac:dyDescent="0.2">
      <c r="A475" s="94">
        <f t="shared" si="37"/>
        <v>461</v>
      </c>
      <c r="B475" s="437">
        <f t="shared" si="38"/>
        <v>0</v>
      </c>
      <c r="C475" s="203"/>
      <c r="D475" s="807"/>
      <c r="E475" s="181"/>
      <c r="F475" s="181"/>
      <c r="G475" s="4"/>
      <c r="H475" s="60"/>
      <c r="I475" s="83"/>
      <c r="J475" s="17"/>
      <c r="K475" s="353">
        <f t="shared" si="39"/>
        <v>0</v>
      </c>
      <c r="L475" s="144">
        <f t="shared" si="40"/>
        <v>0</v>
      </c>
      <c r="M475" s="563">
        <f t="shared" si="41"/>
        <v>0</v>
      </c>
      <c r="N475" s="10"/>
      <c r="O475" s="49">
        <f t="shared" si="42"/>
        <v>0</v>
      </c>
      <c r="P475" s="49">
        <f t="shared" si="43"/>
        <v>0</v>
      </c>
      <c r="Q475" s="49">
        <f t="shared" si="44"/>
        <v>0</v>
      </c>
    </row>
    <row r="476" spans="1:17" x14ac:dyDescent="0.2">
      <c r="A476" s="94">
        <f t="shared" si="37"/>
        <v>462</v>
      </c>
      <c r="B476" s="437">
        <f t="shared" si="38"/>
        <v>0</v>
      </c>
      <c r="C476" s="203"/>
      <c r="D476" s="807"/>
      <c r="E476" s="181"/>
      <c r="F476" s="181"/>
      <c r="G476" s="4"/>
      <c r="H476" s="60"/>
      <c r="I476" s="83"/>
      <c r="J476" s="17"/>
      <c r="K476" s="353">
        <f t="shared" si="39"/>
        <v>0</v>
      </c>
      <c r="L476" s="144">
        <f t="shared" si="40"/>
        <v>0</v>
      </c>
      <c r="M476" s="563">
        <f t="shared" si="41"/>
        <v>0</v>
      </c>
      <c r="N476" s="10"/>
      <c r="O476" s="49">
        <f t="shared" si="42"/>
        <v>0</v>
      </c>
      <c r="P476" s="49">
        <f t="shared" si="43"/>
        <v>0</v>
      </c>
      <c r="Q476" s="49">
        <f t="shared" si="44"/>
        <v>0</v>
      </c>
    </row>
    <row r="477" spans="1:17" x14ac:dyDescent="0.2">
      <c r="A477" s="94">
        <f t="shared" si="37"/>
        <v>463</v>
      </c>
      <c r="B477" s="437">
        <f t="shared" si="38"/>
        <v>0</v>
      </c>
      <c r="C477" s="203"/>
      <c r="D477" s="807"/>
      <c r="E477" s="181"/>
      <c r="F477" s="181"/>
      <c r="G477" s="4"/>
      <c r="H477" s="60"/>
      <c r="I477" s="83"/>
      <c r="J477" s="17"/>
      <c r="K477" s="353">
        <f t="shared" si="39"/>
        <v>0</v>
      </c>
      <c r="L477" s="144">
        <f t="shared" si="40"/>
        <v>0</v>
      </c>
      <c r="M477" s="563">
        <f t="shared" si="41"/>
        <v>0</v>
      </c>
      <c r="N477" s="10"/>
      <c r="O477" s="49">
        <f t="shared" si="42"/>
        <v>0</v>
      </c>
      <c r="P477" s="49">
        <f t="shared" si="43"/>
        <v>0</v>
      </c>
      <c r="Q477" s="49">
        <f t="shared" si="44"/>
        <v>0</v>
      </c>
    </row>
    <row r="478" spans="1:17" x14ac:dyDescent="0.2">
      <c r="A478" s="94">
        <f t="shared" si="37"/>
        <v>464</v>
      </c>
      <c r="B478" s="437">
        <f t="shared" si="38"/>
        <v>0</v>
      </c>
      <c r="C478" s="203"/>
      <c r="D478" s="807"/>
      <c r="E478" s="181"/>
      <c r="F478" s="181"/>
      <c r="G478" s="4"/>
      <c r="H478" s="60"/>
      <c r="I478" s="83"/>
      <c r="J478" s="17"/>
      <c r="K478" s="353">
        <f t="shared" si="39"/>
        <v>0</v>
      </c>
      <c r="L478" s="144">
        <f t="shared" si="40"/>
        <v>0</v>
      </c>
      <c r="M478" s="563">
        <f t="shared" si="41"/>
        <v>0</v>
      </c>
      <c r="N478" s="10"/>
      <c r="O478" s="49">
        <f t="shared" si="42"/>
        <v>0</v>
      </c>
      <c r="P478" s="49">
        <f t="shared" si="43"/>
        <v>0</v>
      </c>
      <c r="Q478" s="49">
        <f t="shared" si="44"/>
        <v>0</v>
      </c>
    </row>
    <row r="479" spans="1:17" x14ac:dyDescent="0.2">
      <c r="A479" s="94">
        <f t="shared" si="37"/>
        <v>465</v>
      </c>
      <c r="B479" s="437">
        <f t="shared" si="38"/>
        <v>0</v>
      </c>
      <c r="C479" s="203"/>
      <c r="D479" s="807"/>
      <c r="E479" s="181"/>
      <c r="F479" s="181"/>
      <c r="G479" s="4"/>
      <c r="H479" s="60"/>
      <c r="I479" s="83"/>
      <c r="J479" s="17"/>
      <c r="K479" s="353">
        <f t="shared" si="39"/>
        <v>0</v>
      </c>
      <c r="L479" s="144">
        <f t="shared" si="40"/>
        <v>0</v>
      </c>
      <c r="M479" s="563">
        <f t="shared" si="41"/>
        <v>0</v>
      </c>
      <c r="N479" s="10"/>
      <c r="O479" s="49">
        <f t="shared" si="42"/>
        <v>0</v>
      </c>
      <c r="P479" s="49">
        <f t="shared" si="43"/>
        <v>0</v>
      </c>
      <c r="Q479" s="49">
        <f t="shared" si="44"/>
        <v>0</v>
      </c>
    </row>
    <row r="480" spans="1:17" x14ac:dyDescent="0.2">
      <c r="A480" s="94">
        <f t="shared" si="37"/>
        <v>466</v>
      </c>
      <c r="B480" s="437">
        <f t="shared" si="38"/>
        <v>0</v>
      </c>
      <c r="C480" s="203"/>
      <c r="D480" s="807"/>
      <c r="E480" s="181"/>
      <c r="F480" s="181"/>
      <c r="G480" s="4"/>
      <c r="H480" s="60"/>
      <c r="I480" s="83"/>
      <c r="J480" s="17"/>
      <c r="K480" s="353">
        <f t="shared" si="39"/>
        <v>0</v>
      </c>
      <c r="L480" s="144">
        <f t="shared" si="40"/>
        <v>0</v>
      </c>
      <c r="M480" s="563">
        <f t="shared" si="41"/>
        <v>0</v>
      </c>
      <c r="N480" s="10"/>
      <c r="O480" s="49">
        <f t="shared" si="42"/>
        <v>0</v>
      </c>
      <c r="P480" s="49">
        <f t="shared" si="43"/>
        <v>0</v>
      </c>
      <c r="Q480" s="49">
        <f t="shared" si="44"/>
        <v>0</v>
      </c>
    </row>
    <row r="481" spans="1:17" x14ac:dyDescent="0.2">
      <c r="A481" s="94">
        <f t="shared" si="37"/>
        <v>467</v>
      </c>
      <c r="B481" s="437">
        <f t="shared" si="38"/>
        <v>0</v>
      </c>
      <c r="C481" s="203"/>
      <c r="D481" s="807"/>
      <c r="E481" s="181"/>
      <c r="F481" s="181"/>
      <c r="G481" s="4"/>
      <c r="H481" s="60"/>
      <c r="I481" s="83"/>
      <c r="J481" s="17"/>
      <c r="K481" s="353">
        <f t="shared" si="39"/>
        <v>0</v>
      </c>
      <c r="L481" s="144">
        <f t="shared" si="40"/>
        <v>0</v>
      </c>
      <c r="M481" s="563">
        <f t="shared" si="41"/>
        <v>0</v>
      </c>
      <c r="N481" s="10"/>
      <c r="O481" s="49">
        <f t="shared" si="42"/>
        <v>0</v>
      </c>
      <c r="P481" s="49">
        <f t="shared" si="43"/>
        <v>0</v>
      </c>
      <c r="Q481" s="49">
        <f t="shared" si="44"/>
        <v>0</v>
      </c>
    </row>
    <row r="482" spans="1:17" x14ac:dyDescent="0.2">
      <c r="A482" s="94">
        <f t="shared" si="37"/>
        <v>468</v>
      </c>
      <c r="B482" s="437">
        <f t="shared" si="38"/>
        <v>0</v>
      </c>
      <c r="C482" s="203"/>
      <c r="D482" s="807"/>
      <c r="E482" s="181"/>
      <c r="F482" s="181"/>
      <c r="G482" s="4"/>
      <c r="H482" s="60"/>
      <c r="I482" s="83"/>
      <c r="J482" s="17"/>
      <c r="K482" s="353">
        <f t="shared" si="39"/>
        <v>0</v>
      </c>
      <c r="L482" s="144">
        <f t="shared" si="40"/>
        <v>0</v>
      </c>
      <c r="M482" s="563">
        <f t="shared" si="41"/>
        <v>0</v>
      </c>
      <c r="N482" s="10"/>
      <c r="O482" s="49">
        <f t="shared" si="42"/>
        <v>0</v>
      </c>
      <c r="P482" s="49">
        <f t="shared" si="43"/>
        <v>0</v>
      </c>
      <c r="Q482" s="49">
        <f t="shared" si="44"/>
        <v>0</v>
      </c>
    </row>
    <row r="483" spans="1:17" x14ac:dyDescent="0.2">
      <c r="A483" s="94">
        <f t="shared" si="37"/>
        <v>469</v>
      </c>
      <c r="B483" s="437">
        <f t="shared" si="38"/>
        <v>0</v>
      </c>
      <c r="C483" s="203"/>
      <c r="D483" s="807"/>
      <c r="E483" s="181"/>
      <c r="F483" s="181"/>
      <c r="G483" s="4"/>
      <c r="H483" s="60"/>
      <c r="I483" s="83"/>
      <c r="J483" s="17"/>
      <c r="K483" s="353">
        <f t="shared" si="39"/>
        <v>0</v>
      </c>
      <c r="L483" s="144">
        <f t="shared" si="40"/>
        <v>0</v>
      </c>
      <c r="M483" s="563">
        <f t="shared" si="41"/>
        <v>0</v>
      </c>
      <c r="N483" s="10"/>
      <c r="O483" s="49">
        <f t="shared" si="42"/>
        <v>0</v>
      </c>
      <c r="P483" s="49">
        <f t="shared" si="43"/>
        <v>0</v>
      </c>
      <c r="Q483" s="49">
        <f t="shared" si="44"/>
        <v>0</v>
      </c>
    </row>
    <row r="484" spans="1:17" x14ac:dyDescent="0.2">
      <c r="A484" s="94">
        <f t="shared" si="37"/>
        <v>470</v>
      </c>
      <c r="B484" s="437">
        <f t="shared" si="38"/>
        <v>0</v>
      </c>
      <c r="C484" s="203"/>
      <c r="D484" s="807"/>
      <c r="E484" s="181"/>
      <c r="F484" s="181"/>
      <c r="G484" s="4"/>
      <c r="H484" s="60"/>
      <c r="I484" s="83"/>
      <c r="J484" s="17"/>
      <c r="K484" s="353">
        <f t="shared" si="39"/>
        <v>0</v>
      </c>
      <c r="L484" s="144">
        <f t="shared" si="40"/>
        <v>0</v>
      </c>
      <c r="M484" s="563">
        <f t="shared" si="41"/>
        <v>0</v>
      </c>
      <c r="N484" s="10"/>
      <c r="O484" s="49">
        <f t="shared" si="42"/>
        <v>0</v>
      </c>
      <c r="P484" s="49">
        <f t="shared" si="43"/>
        <v>0</v>
      </c>
      <c r="Q484" s="49">
        <f t="shared" si="44"/>
        <v>0</v>
      </c>
    </row>
    <row r="485" spans="1:17" x14ac:dyDescent="0.2">
      <c r="A485" s="94">
        <f t="shared" si="37"/>
        <v>471</v>
      </c>
      <c r="B485" s="437">
        <f t="shared" si="38"/>
        <v>0</v>
      </c>
      <c r="C485" s="203"/>
      <c r="D485" s="807"/>
      <c r="E485" s="181"/>
      <c r="F485" s="181"/>
      <c r="G485" s="4"/>
      <c r="H485" s="60"/>
      <c r="I485" s="83"/>
      <c r="J485" s="17"/>
      <c r="K485" s="353">
        <f t="shared" si="39"/>
        <v>0</v>
      </c>
      <c r="L485" s="144">
        <f t="shared" si="40"/>
        <v>0</v>
      </c>
      <c r="M485" s="563">
        <f t="shared" si="41"/>
        <v>0</v>
      </c>
      <c r="N485" s="10"/>
      <c r="O485" s="49">
        <f t="shared" si="42"/>
        <v>0</v>
      </c>
      <c r="P485" s="49">
        <f t="shared" si="43"/>
        <v>0</v>
      </c>
      <c r="Q485" s="49">
        <f t="shared" si="44"/>
        <v>0</v>
      </c>
    </row>
    <row r="486" spans="1:17" x14ac:dyDescent="0.2">
      <c r="A486" s="94">
        <f t="shared" si="37"/>
        <v>472</v>
      </c>
      <c r="B486" s="437">
        <f t="shared" si="38"/>
        <v>0</v>
      </c>
      <c r="C486" s="203"/>
      <c r="D486" s="807"/>
      <c r="E486" s="181"/>
      <c r="F486" s="181"/>
      <c r="G486" s="4"/>
      <c r="H486" s="60"/>
      <c r="I486" s="83"/>
      <c r="J486" s="17"/>
      <c r="K486" s="353">
        <f t="shared" si="39"/>
        <v>0</v>
      </c>
      <c r="L486" s="144">
        <f t="shared" si="40"/>
        <v>0</v>
      </c>
      <c r="M486" s="563">
        <f t="shared" si="41"/>
        <v>0</v>
      </c>
      <c r="N486" s="10"/>
      <c r="O486" s="49">
        <f t="shared" si="42"/>
        <v>0</v>
      </c>
      <c r="P486" s="49">
        <f t="shared" si="43"/>
        <v>0</v>
      </c>
      <c r="Q486" s="49">
        <f t="shared" si="44"/>
        <v>0</v>
      </c>
    </row>
    <row r="487" spans="1:17" x14ac:dyDescent="0.2">
      <c r="A487" s="94">
        <f t="shared" si="37"/>
        <v>473</v>
      </c>
      <c r="B487" s="437">
        <f t="shared" si="38"/>
        <v>0</v>
      </c>
      <c r="C487" s="203"/>
      <c r="D487" s="807"/>
      <c r="E487" s="181"/>
      <c r="F487" s="181"/>
      <c r="G487" s="4"/>
      <c r="H487" s="60"/>
      <c r="I487" s="83"/>
      <c r="J487" s="17"/>
      <c r="K487" s="353">
        <f t="shared" si="39"/>
        <v>0</v>
      </c>
      <c r="L487" s="144">
        <f t="shared" si="40"/>
        <v>0</v>
      </c>
      <c r="M487" s="563">
        <f t="shared" si="41"/>
        <v>0</v>
      </c>
      <c r="N487" s="10"/>
      <c r="O487" s="49">
        <f t="shared" si="42"/>
        <v>0</v>
      </c>
      <c r="P487" s="49">
        <f t="shared" si="43"/>
        <v>0</v>
      </c>
      <c r="Q487" s="49">
        <f t="shared" si="44"/>
        <v>0</v>
      </c>
    </row>
    <row r="488" spans="1:17" x14ac:dyDescent="0.2">
      <c r="A488" s="94">
        <f t="shared" si="37"/>
        <v>474</v>
      </c>
      <c r="B488" s="437">
        <f t="shared" si="38"/>
        <v>0</v>
      </c>
      <c r="C488" s="203"/>
      <c r="D488" s="807"/>
      <c r="E488" s="181"/>
      <c r="F488" s="181"/>
      <c r="G488" s="4"/>
      <c r="H488" s="60"/>
      <c r="I488" s="83"/>
      <c r="J488" s="17"/>
      <c r="K488" s="353">
        <f t="shared" si="39"/>
        <v>0</v>
      </c>
      <c r="L488" s="144">
        <f t="shared" si="40"/>
        <v>0</v>
      </c>
      <c r="M488" s="563">
        <f t="shared" si="41"/>
        <v>0</v>
      </c>
      <c r="N488" s="10"/>
      <c r="O488" s="49">
        <f t="shared" si="42"/>
        <v>0</v>
      </c>
      <c r="P488" s="49">
        <f t="shared" si="43"/>
        <v>0</v>
      </c>
      <c r="Q488" s="49">
        <f t="shared" si="44"/>
        <v>0</v>
      </c>
    </row>
    <row r="489" spans="1:17" x14ac:dyDescent="0.2">
      <c r="A489" s="94">
        <f t="shared" si="37"/>
        <v>475</v>
      </c>
      <c r="B489" s="437">
        <f t="shared" si="38"/>
        <v>0</v>
      </c>
      <c r="C489" s="203"/>
      <c r="D489" s="807"/>
      <c r="E489" s="181"/>
      <c r="F489" s="181"/>
      <c r="G489" s="4"/>
      <c r="H489" s="60"/>
      <c r="I489" s="83"/>
      <c r="J489" s="17"/>
      <c r="K489" s="353">
        <f t="shared" si="39"/>
        <v>0</v>
      </c>
      <c r="L489" s="144">
        <f t="shared" si="40"/>
        <v>0</v>
      </c>
      <c r="M489" s="563">
        <f t="shared" si="41"/>
        <v>0</v>
      </c>
      <c r="N489" s="10"/>
      <c r="O489" s="49">
        <f t="shared" si="42"/>
        <v>0</v>
      </c>
      <c r="P489" s="49">
        <f t="shared" si="43"/>
        <v>0</v>
      </c>
      <c r="Q489" s="49">
        <f t="shared" si="44"/>
        <v>0</v>
      </c>
    </row>
    <row r="490" spans="1:17" x14ac:dyDescent="0.2">
      <c r="A490" s="94">
        <f t="shared" si="37"/>
        <v>476</v>
      </c>
      <c r="B490" s="437">
        <f t="shared" si="38"/>
        <v>0</v>
      </c>
      <c r="C490" s="203"/>
      <c r="D490" s="807"/>
      <c r="E490" s="181"/>
      <c r="F490" s="181"/>
      <c r="G490" s="4"/>
      <c r="H490" s="60"/>
      <c r="I490" s="83"/>
      <c r="J490" s="17"/>
      <c r="K490" s="353">
        <f t="shared" si="39"/>
        <v>0</v>
      </c>
      <c r="L490" s="144">
        <f t="shared" si="40"/>
        <v>0</v>
      </c>
      <c r="M490" s="563">
        <f t="shared" si="41"/>
        <v>0</v>
      </c>
      <c r="N490" s="10"/>
      <c r="O490" s="49">
        <f t="shared" si="42"/>
        <v>0</v>
      </c>
      <c r="P490" s="49">
        <f t="shared" si="43"/>
        <v>0</v>
      </c>
      <c r="Q490" s="49">
        <f t="shared" si="44"/>
        <v>0</v>
      </c>
    </row>
    <row r="491" spans="1:17" x14ac:dyDescent="0.2">
      <c r="A491" s="94">
        <f t="shared" si="37"/>
        <v>477</v>
      </c>
      <c r="B491" s="437">
        <f t="shared" si="38"/>
        <v>0</v>
      </c>
      <c r="C491" s="203"/>
      <c r="D491" s="807"/>
      <c r="E491" s="181"/>
      <c r="F491" s="181"/>
      <c r="G491" s="4"/>
      <c r="H491" s="60"/>
      <c r="I491" s="83"/>
      <c r="J491" s="17"/>
      <c r="K491" s="353">
        <f t="shared" si="39"/>
        <v>0</v>
      </c>
      <c r="L491" s="144">
        <f t="shared" si="40"/>
        <v>0</v>
      </c>
      <c r="M491" s="563">
        <f t="shared" si="41"/>
        <v>0</v>
      </c>
      <c r="N491" s="10"/>
      <c r="O491" s="49">
        <f t="shared" si="42"/>
        <v>0</v>
      </c>
      <c r="P491" s="49">
        <f t="shared" si="43"/>
        <v>0</v>
      </c>
      <c r="Q491" s="49">
        <f t="shared" si="44"/>
        <v>0</v>
      </c>
    </row>
    <row r="492" spans="1:17" x14ac:dyDescent="0.2">
      <c r="A492" s="94">
        <f t="shared" si="37"/>
        <v>478</v>
      </c>
      <c r="B492" s="437">
        <f t="shared" si="38"/>
        <v>0</v>
      </c>
      <c r="C492" s="203"/>
      <c r="D492" s="807"/>
      <c r="E492" s="181"/>
      <c r="F492" s="181"/>
      <c r="G492" s="4"/>
      <c r="H492" s="60"/>
      <c r="I492" s="83"/>
      <c r="J492" s="17"/>
      <c r="K492" s="353">
        <f t="shared" si="39"/>
        <v>0</v>
      </c>
      <c r="L492" s="144">
        <f t="shared" si="40"/>
        <v>0</v>
      </c>
      <c r="M492" s="563">
        <f t="shared" si="41"/>
        <v>0</v>
      </c>
      <c r="N492" s="10"/>
      <c r="O492" s="49">
        <f t="shared" si="42"/>
        <v>0</v>
      </c>
      <c r="P492" s="49">
        <f t="shared" si="43"/>
        <v>0</v>
      </c>
      <c r="Q492" s="49">
        <f t="shared" si="44"/>
        <v>0</v>
      </c>
    </row>
    <row r="493" spans="1:17" x14ac:dyDescent="0.2">
      <c r="A493" s="94">
        <f t="shared" si="37"/>
        <v>479</v>
      </c>
      <c r="B493" s="437">
        <f t="shared" si="38"/>
        <v>0</v>
      </c>
      <c r="C493" s="203"/>
      <c r="D493" s="807"/>
      <c r="E493" s="181"/>
      <c r="F493" s="181"/>
      <c r="G493" s="4"/>
      <c r="H493" s="60"/>
      <c r="I493" s="83"/>
      <c r="J493" s="17"/>
      <c r="K493" s="353">
        <f t="shared" si="39"/>
        <v>0</v>
      </c>
      <c r="L493" s="144">
        <f t="shared" si="40"/>
        <v>0</v>
      </c>
      <c r="M493" s="563">
        <f t="shared" si="41"/>
        <v>0</v>
      </c>
      <c r="N493" s="10"/>
      <c r="O493" s="49">
        <f t="shared" si="42"/>
        <v>0</v>
      </c>
      <c r="P493" s="49">
        <f t="shared" si="43"/>
        <v>0</v>
      </c>
      <c r="Q493" s="49">
        <f t="shared" si="44"/>
        <v>0</v>
      </c>
    </row>
    <row r="494" spans="1:17" x14ac:dyDescent="0.2">
      <c r="A494" s="94">
        <f t="shared" si="37"/>
        <v>480</v>
      </c>
      <c r="B494" s="437">
        <f t="shared" si="38"/>
        <v>0</v>
      </c>
      <c r="C494" s="203"/>
      <c r="D494" s="807"/>
      <c r="E494" s="181"/>
      <c r="F494" s="181"/>
      <c r="G494" s="4"/>
      <c r="H494" s="60"/>
      <c r="I494" s="83"/>
      <c r="J494" s="17"/>
      <c r="K494" s="353">
        <f t="shared" si="39"/>
        <v>0</v>
      </c>
      <c r="L494" s="144">
        <f t="shared" si="40"/>
        <v>0</v>
      </c>
      <c r="M494" s="563">
        <f t="shared" si="41"/>
        <v>0</v>
      </c>
      <c r="N494" s="10"/>
      <c r="O494" s="49">
        <f t="shared" si="42"/>
        <v>0</v>
      </c>
      <c r="P494" s="49">
        <f t="shared" si="43"/>
        <v>0</v>
      </c>
      <c r="Q494" s="49">
        <f t="shared" si="44"/>
        <v>0</v>
      </c>
    </row>
    <row r="495" spans="1:17" x14ac:dyDescent="0.2">
      <c r="A495" s="94">
        <f t="shared" si="37"/>
        <v>481</v>
      </c>
      <c r="B495" s="437">
        <f t="shared" si="38"/>
        <v>0</v>
      </c>
      <c r="C495" s="203"/>
      <c r="D495" s="807"/>
      <c r="E495" s="181"/>
      <c r="F495" s="181"/>
      <c r="G495" s="4"/>
      <c r="H495" s="60"/>
      <c r="I495" s="83"/>
      <c r="J495" s="17"/>
      <c r="K495" s="353">
        <f t="shared" si="39"/>
        <v>0</v>
      </c>
      <c r="L495" s="144">
        <f t="shared" si="40"/>
        <v>0</v>
      </c>
      <c r="M495" s="563">
        <f t="shared" si="41"/>
        <v>0</v>
      </c>
      <c r="N495" s="10"/>
      <c r="O495" s="49">
        <f t="shared" si="42"/>
        <v>0</v>
      </c>
      <c r="P495" s="49">
        <f t="shared" si="43"/>
        <v>0</v>
      </c>
      <c r="Q495" s="49">
        <f t="shared" si="44"/>
        <v>0</v>
      </c>
    </row>
    <row r="496" spans="1:17" x14ac:dyDescent="0.2">
      <c r="A496" s="94">
        <f t="shared" si="37"/>
        <v>482</v>
      </c>
      <c r="B496" s="437">
        <f t="shared" si="38"/>
        <v>0</v>
      </c>
      <c r="C496" s="203"/>
      <c r="D496" s="807"/>
      <c r="E496" s="181"/>
      <c r="F496" s="181"/>
      <c r="G496" s="4"/>
      <c r="H496" s="60"/>
      <c r="I496" s="83"/>
      <c r="J496" s="17"/>
      <c r="K496" s="353">
        <f t="shared" si="39"/>
        <v>0</v>
      </c>
      <c r="L496" s="144">
        <f t="shared" si="40"/>
        <v>0</v>
      </c>
      <c r="M496" s="563">
        <f t="shared" si="41"/>
        <v>0</v>
      </c>
      <c r="N496" s="10"/>
      <c r="O496" s="49">
        <f t="shared" si="42"/>
        <v>0</v>
      </c>
      <c r="P496" s="49">
        <f t="shared" si="43"/>
        <v>0</v>
      </c>
      <c r="Q496" s="49">
        <f t="shared" si="44"/>
        <v>0</v>
      </c>
    </row>
    <row r="497" spans="1:17" x14ac:dyDescent="0.2">
      <c r="A497" s="94">
        <f t="shared" si="37"/>
        <v>483</v>
      </c>
      <c r="B497" s="437">
        <f t="shared" si="38"/>
        <v>0</v>
      </c>
      <c r="C497" s="203"/>
      <c r="D497" s="807"/>
      <c r="E497" s="181"/>
      <c r="F497" s="181"/>
      <c r="G497" s="4"/>
      <c r="H497" s="60"/>
      <c r="I497" s="83"/>
      <c r="J497" s="17"/>
      <c r="K497" s="353">
        <f t="shared" si="39"/>
        <v>0</v>
      </c>
      <c r="L497" s="144">
        <f t="shared" si="40"/>
        <v>0</v>
      </c>
      <c r="M497" s="563">
        <f t="shared" si="41"/>
        <v>0</v>
      </c>
      <c r="N497" s="10"/>
      <c r="O497" s="49">
        <f t="shared" si="42"/>
        <v>0</v>
      </c>
      <c r="P497" s="49">
        <f t="shared" si="43"/>
        <v>0</v>
      </c>
      <c r="Q497" s="49">
        <f t="shared" si="44"/>
        <v>0</v>
      </c>
    </row>
    <row r="498" spans="1:17" x14ac:dyDescent="0.2">
      <c r="A498" s="94">
        <f t="shared" si="37"/>
        <v>484</v>
      </c>
      <c r="B498" s="437">
        <f t="shared" si="38"/>
        <v>0</v>
      </c>
      <c r="C498" s="203"/>
      <c r="D498" s="807"/>
      <c r="E498" s="181"/>
      <c r="F498" s="181"/>
      <c r="G498" s="4"/>
      <c r="H498" s="60"/>
      <c r="I498" s="83"/>
      <c r="J498" s="17"/>
      <c r="K498" s="353">
        <f t="shared" si="39"/>
        <v>0</v>
      </c>
      <c r="L498" s="144">
        <f t="shared" si="40"/>
        <v>0</v>
      </c>
      <c r="M498" s="563">
        <f t="shared" si="41"/>
        <v>0</v>
      </c>
      <c r="N498" s="10"/>
      <c r="O498" s="49">
        <f t="shared" si="42"/>
        <v>0</v>
      </c>
      <c r="P498" s="49">
        <f t="shared" si="43"/>
        <v>0</v>
      </c>
      <c r="Q498" s="49">
        <f t="shared" si="44"/>
        <v>0</v>
      </c>
    </row>
    <row r="499" spans="1:17" x14ac:dyDescent="0.2">
      <c r="A499" s="94">
        <f t="shared" si="37"/>
        <v>485</v>
      </c>
      <c r="B499" s="437">
        <f t="shared" si="38"/>
        <v>0</v>
      </c>
      <c r="C499" s="203"/>
      <c r="D499" s="807"/>
      <c r="E499" s="181"/>
      <c r="F499" s="181"/>
      <c r="G499" s="4"/>
      <c r="H499" s="60"/>
      <c r="I499" s="83"/>
      <c r="J499" s="17"/>
      <c r="K499" s="353">
        <f t="shared" si="39"/>
        <v>0</v>
      </c>
      <c r="L499" s="144">
        <f t="shared" si="40"/>
        <v>0</v>
      </c>
      <c r="M499" s="563">
        <f t="shared" si="41"/>
        <v>0</v>
      </c>
      <c r="N499" s="10"/>
      <c r="O499" s="49">
        <f t="shared" si="42"/>
        <v>0</v>
      </c>
      <c r="P499" s="49">
        <f t="shared" si="43"/>
        <v>0</v>
      </c>
      <c r="Q499" s="49">
        <f t="shared" si="44"/>
        <v>0</v>
      </c>
    </row>
    <row r="500" spans="1:17" x14ac:dyDescent="0.2">
      <c r="A500" s="94">
        <f t="shared" si="37"/>
        <v>486</v>
      </c>
      <c r="B500" s="437">
        <f t="shared" si="38"/>
        <v>0</v>
      </c>
      <c r="C500" s="203"/>
      <c r="D500" s="807"/>
      <c r="E500" s="181"/>
      <c r="F500" s="181"/>
      <c r="G500" s="4"/>
      <c r="H500" s="60"/>
      <c r="I500" s="83"/>
      <c r="J500" s="17"/>
      <c r="K500" s="353">
        <f t="shared" si="39"/>
        <v>0</v>
      </c>
      <c r="L500" s="144">
        <f t="shared" si="40"/>
        <v>0</v>
      </c>
      <c r="M500" s="563">
        <f t="shared" si="41"/>
        <v>0</v>
      </c>
      <c r="N500" s="10"/>
      <c r="O500" s="49">
        <f t="shared" si="42"/>
        <v>0</v>
      </c>
      <c r="P500" s="49">
        <f t="shared" si="43"/>
        <v>0</v>
      </c>
      <c r="Q500" s="49">
        <f t="shared" si="44"/>
        <v>0</v>
      </c>
    </row>
    <row r="501" spans="1:17" x14ac:dyDescent="0.2">
      <c r="A501" s="94">
        <f t="shared" si="37"/>
        <v>487</v>
      </c>
      <c r="B501" s="437">
        <f t="shared" si="38"/>
        <v>0</v>
      </c>
      <c r="C501" s="203"/>
      <c r="D501" s="807"/>
      <c r="E501" s="181"/>
      <c r="F501" s="181"/>
      <c r="G501" s="4"/>
      <c r="H501" s="60"/>
      <c r="I501" s="83"/>
      <c r="J501" s="17"/>
      <c r="K501" s="353">
        <f t="shared" si="39"/>
        <v>0</v>
      </c>
      <c r="L501" s="144">
        <f t="shared" si="40"/>
        <v>0</v>
      </c>
      <c r="M501" s="563">
        <f t="shared" si="41"/>
        <v>0</v>
      </c>
      <c r="N501" s="10"/>
      <c r="O501" s="49">
        <f t="shared" si="42"/>
        <v>0</v>
      </c>
      <c r="P501" s="49">
        <f t="shared" si="43"/>
        <v>0</v>
      </c>
      <c r="Q501" s="49">
        <f t="shared" si="44"/>
        <v>0</v>
      </c>
    </row>
    <row r="502" spans="1:17" x14ac:dyDescent="0.2">
      <c r="A502" s="94">
        <f t="shared" si="37"/>
        <v>488</v>
      </c>
      <c r="B502" s="437">
        <f t="shared" si="38"/>
        <v>0</v>
      </c>
      <c r="C502" s="203"/>
      <c r="D502" s="807"/>
      <c r="E502" s="181"/>
      <c r="F502" s="181"/>
      <c r="G502" s="4"/>
      <c r="H502" s="60"/>
      <c r="I502" s="83"/>
      <c r="J502" s="17"/>
      <c r="K502" s="353">
        <f t="shared" si="39"/>
        <v>0</v>
      </c>
      <c r="L502" s="144">
        <f t="shared" si="40"/>
        <v>0</v>
      </c>
      <c r="M502" s="563">
        <f t="shared" si="41"/>
        <v>0</v>
      </c>
      <c r="N502" s="10"/>
      <c r="O502" s="49">
        <f t="shared" si="42"/>
        <v>0</v>
      </c>
      <c r="P502" s="49">
        <f t="shared" si="43"/>
        <v>0</v>
      </c>
      <c r="Q502" s="49">
        <f t="shared" si="44"/>
        <v>0</v>
      </c>
    </row>
    <row r="503" spans="1:17" x14ac:dyDescent="0.2">
      <c r="A503" s="94">
        <f t="shared" si="37"/>
        <v>489</v>
      </c>
      <c r="B503" s="437">
        <f t="shared" si="38"/>
        <v>0</v>
      </c>
      <c r="C503" s="203"/>
      <c r="D503" s="807"/>
      <c r="E503" s="181"/>
      <c r="F503" s="181"/>
      <c r="G503" s="4"/>
      <c r="H503" s="60"/>
      <c r="I503" s="83"/>
      <c r="J503" s="17"/>
      <c r="K503" s="353">
        <f t="shared" si="39"/>
        <v>0</v>
      </c>
      <c r="L503" s="144">
        <f t="shared" si="40"/>
        <v>0</v>
      </c>
      <c r="M503" s="563">
        <f t="shared" si="41"/>
        <v>0</v>
      </c>
      <c r="N503" s="10"/>
      <c r="O503" s="49">
        <f t="shared" si="42"/>
        <v>0</v>
      </c>
      <c r="P503" s="49">
        <f t="shared" si="43"/>
        <v>0</v>
      </c>
      <c r="Q503" s="49">
        <f t="shared" si="44"/>
        <v>0</v>
      </c>
    </row>
    <row r="504" spans="1:17" x14ac:dyDescent="0.2">
      <c r="A504" s="94">
        <f t="shared" si="37"/>
        <v>490</v>
      </c>
      <c r="B504" s="437">
        <f t="shared" si="38"/>
        <v>0</v>
      </c>
      <c r="C504" s="203"/>
      <c r="D504" s="807"/>
      <c r="E504" s="181"/>
      <c r="F504" s="181"/>
      <c r="G504" s="4"/>
      <c r="H504" s="60"/>
      <c r="I504" s="83"/>
      <c r="J504" s="17"/>
      <c r="K504" s="353">
        <f t="shared" si="39"/>
        <v>0</v>
      </c>
      <c r="L504" s="144">
        <f t="shared" si="40"/>
        <v>0</v>
      </c>
      <c r="M504" s="563">
        <f t="shared" si="41"/>
        <v>0</v>
      </c>
      <c r="N504" s="10"/>
      <c r="O504" s="49">
        <f t="shared" si="42"/>
        <v>0</v>
      </c>
      <c r="P504" s="49">
        <f t="shared" si="43"/>
        <v>0</v>
      </c>
      <c r="Q504" s="49">
        <f t="shared" si="44"/>
        <v>0</v>
      </c>
    </row>
    <row r="505" spans="1:17" x14ac:dyDescent="0.2">
      <c r="A505" s="94">
        <f t="shared" si="0"/>
        <v>491</v>
      </c>
      <c r="B505" s="437">
        <f t="shared" si="22"/>
        <v>0</v>
      </c>
      <c r="C505" s="203"/>
      <c r="D505" s="807"/>
      <c r="E505" s="181"/>
      <c r="F505" s="181"/>
      <c r="G505" s="4"/>
      <c r="H505" s="60"/>
      <c r="I505" s="83"/>
      <c r="J505" s="17"/>
      <c r="K505" s="353">
        <f t="shared" si="23"/>
        <v>0</v>
      </c>
      <c r="L505" s="144">
        <f t="shared" si="25"/>
        <v>0</v>
      </c>
      <c r="M505" s="563">
        <f t="shared" si="24"/>
        <v>0</v>
      </c>
      <c r="N505" s="10"/>
      <c r="O505" s="49">
        <f t="shared" si="26"/>
        <v>0</v>
      </c>
      <c r="P505" s="49">
        <f t="shared" si="27"/>
        <v>0</v>
      </c>
      <c r="Q505" s="49">
        <f t="shared" si="28"/>
        <v>0</v>
      </c>
    </row>
    <row r="506" spans="1:17" x14ac:dyDescent="0.2">
      <c r="A506" s="94">
        <f t="shared" si="0"/>
        <v>492</v>
      </c>
      <c r="B506" s="437">
        <f t="shared" si="22"/>
        <v>0</v>
      </c>
      <c r="C506" s="203"/>
      <c r="D506" s="807"/>
      <c r="E506" s="181"/>
      <c r="F506" s="181"/>
      <c r="G506" s="4"/>
      <c r="H506" s="60"/>
      <c r="I506" s="83"/>
      <c r="J506" s="17"/>
      <c r="K506" s="353">
        <f t="shared" si="23"/>
        <v>0</v>
      </c>
      <c r="L506" s="144">
        <f t="shared" si="25"/>
        <v>0</v>
      </c>
      <c r="M506" s="563">
        <f t="shared" si="24"/>
        <v>0</v>
      </c>
      <c r="N506" s="10"/>
      <c r="O506" s="49">
        <f t="shared" si="26"/>
        <v>0</v>
      </c>
      <c r="P506" s="49">
        <f t="shared" si="27"/>
        <v>0</v>
      </c>
      <c r="Q506" s="49">
        <f t="shared" si="28"/>
        <v>0</v>
      </c>
    </row>
    <row r="507" spans="1:17" x14ac:dyDescent="0.2">
      <c r="A507" s="94">
        <f t="shared" si="0"/>
        <v>493</v>
      </c>
      <c r="B507" s="437">
        <f t="shared" si="22"/>
        <v>0</v>
      </c>
      <c r="C507" s="203"/>
      <c r="D507" s="807"/>
      <c r="E507" s="181"/>
      <c r="F507" s="181"/>
      <c r="G507" s="4"/>
      <c r="H507" s="60"/>
      <c r="I507" s="83"/>
      <c r="J507" s="17"/>
      <c r="K507" s="353">
        <f t="shared" si="23"/>
        <v>0</v>
      </c>
      <c r="L507" s="144">
        <f t="shared" si="25"/>
        <v>0</v>
      </c>
      <c r="M507" s="563">
        <f t="shared" si="24"/>
        <v>0</v>
      </c>
      <c r="N507" s="10"/>
      <c r="O507" s="49">
        <f t="shared" si="26"/>
        <v>0</v>
      </c>
      <c r="P507" s="49">
        <f t="shared" si="27"/>
        <v>0</v>
      </c>
      <c r="Q507" s="49">
        <f t="shared" si="28"/>
        <v>0</v>
      </c>
    </row>
    <row r="508" spans="1:17" x14ac:dyDescent="0.2">
      <c r="A508" s="94">
        <f t="shared" si="0"/>
        <v>494</v>
      </c>
      <c r="B508" s="437">
        <f t="shared" si="22"/>
        <v>0</v>
      </c>
      <c r="C508" s="203"/>
      <c r="D508" s="807"/>
      <c r="E508" s="181"/>
      <c r="F508" s="181"/>
      <c r="G508" s="4"/>
      <c r="H508" s="60"/>
      <c r="I508" s="83"/>
      <c r="J508" s="17"/>
      <c r="K508" s="353">
        <f t="shared" si="23"/>
        <v>0</v>
      </c>
      <c r="L508" s="144">
        <f t="shared" si="25"/>
        <v>0</v>
      </c>
      <c r="M508" s="563">
        <f t="shared" si="24"/>
        <v>0</v>
      </c>
      <c r="N508" s="10"/>
      <c r="O508" s="49">
        <f t="shared" si="26"/>
        <v>0</v>
      </c>
      <c r="P508" s="49">
        <f t="shared" si="27"/>
        <v>0</v>
      </c>
      <c r="Q508" s="49">
        <f t="shared" si="28"/>
        <v>0</v>
      </c>
    </row>
    <row r="509" spans="1:17" x14ac:dyDescent="0.2">
      <c r="A509" s="94">
        <f t="shared" si="0"/>
        <v>495</v>
      </c>
      <c r="B509" s="437">
        <f t="shared" si="22"/>
        <v>0</v>
      </c>
      <c r="C509" s="203"/>
      <c r="D509" s="807"/>
      <c r="E509" s="181"/>
      <c r="F509" s="181"/>
      <c r="G509" s="4"/>
      <c r="H509" s="60"/>
      <c r="I509" s="83"/>
      <c r="J509" s="17"/>
      <c r="K509" s="353">
        <f t="shared" si="23"/>
        <v>0</v>
      </c>
      <c r="L509" s="144">
        <f t="shared" si="25"/>
        <v>0</v>
      </c>
      <c r="M509" s="563">
        <f t="shared" si="24"/>
        <v>0</v>
      </c>
      <c r="N509" s="10"/>
      <c r="O509" s="49">
        <f t="shared" si="26"/>
        <v>0</v>
      </c>
      <c r="P509" s="49">
        <f t="shared" si="27"/>
        <v>0</v>
      </c>
      <c r="Q509" s="49">
        <f t="shared" si="28"/>
        <v>0</v>
      </c>
    </row>
    <row r="510" spans="1:17" x14ac:dyDescent="0.2">
      <c r="A510" s="94">
        <f t="shared" si="0"/>
        <v>496</v>
      </c>
      <c r="B510" s="437">
        <f t="shared" si="22"/>
        <v>0</v>
      </c>
      <c r="C510" s="203"/>
      <c r="D510" s="807"/>
      <c r="E510" s="181"/>
      <c r="F510" s="181"/>
      <c r="G510" s="4"/>
      <c r="H510" s="60"/>
      <c r="I510" s="83"/>
      <c r="J510" s="17"/>
      <c r="K510" s="353">
        <f t="shared" si="23"/>
        <v>0</v>
      </c>
      <c r="L510" s="144">
        <f t="shared" si="25"/>
        <v>0</v>
      </c>
      <c r="M510" s="563">
        <f t="shared" si="24"/>
        <v>0</v>
      </c>
      <c r="N510" s="10"/>
      <c r="O510" s="49">
        <f t="shared" si="26"/>
        <v>0</v>
      </c>
      <c r="P510" s="49">
        <f t="shared" si="27"/>
        <v>0</v>
      </c>
      <c r="Q510" s="49">
        <f t="shared" si="28"/>
        <v>0</v>
      </c>
    </row>
    <row r="511" spans="1:17" x14ac:dyDescent="0.2">
      <c r="A511" s="94">
        <f t="shared" si="0"/>
        <v>497</v>
      </c>
      <c r="B511" s="437">
        <f t="shared" si="22"/>
        <v>0</v>
      </c>
      <c r="C511" s="203"/>
      <c r="D511" s="807"/>
      <c r="E511" s="181"/>
      <c r="F511" s="181"/>
      <c r="G511" s="4"/>
      <c r="H511" s="60"/>
      <c r="I511" s="83"/>
      <c r="J511" s="17"/>
      <c r="K511" s="353">
        <f t="shared" si="23"/>
        <v>0</v>
      </c>
      <c r="L511" s="144">
        <f t="shared" si="25"/>
        <v>0</v>
      </c>
      <c r="M511" s="563">
        <f t="shared" si="24"/>
        <v>0</v>
      </c>
      <c r="N511" s="10"/>
      <c r="O511" s="49">
        <f t="shared" si="26"/>
        <v>0</v>
      </c>
      <c r="P511" s="49">
        <f t="shared" si="27"/>
        <v>0</v>
      </c>
      <c r="Q511" s="49">
        <f t="shared" si="28"/>
        <v>0</v>
      </c>
    </row>
    <row r="512" spans="1:17" x14ac:dyDescent="0.2">
      <c r="A512" s="94">
        <f t="shared" si="0"/>
        <v>498</v>
      </c>
      <c r="B512" s="437">
        <f t="shared" si="22"/>
        <v>0</v>
      </c>
      <c r="C512" s="203"/>
      <c r="D512" s="807"/>
      <c r="E512" s="181"/>
      <c r="F512" s="181"/>
      <c r="G512" s="4"/>
      <c r="H512" s="60"/>
      <c r="I512" s="83"/>
      <c r="J512" s="17"/>
      <c r="K512" s="353">
        <f t="shared" si="23"/>
        <v>0</v>
      </c>
      <c r="L512" s="144">
        <f t="shared" si="25"/>
        <v>0</v>
      </c>
      <c r="M512" s="563">
        <f t="shared" si="24"/>
        <v>0</v>
      </c>
      <c r="N512" s="10"/>
      <c r="O512" s="49">
        <f t="shared" si="26"/>
        <v>0</v>
      </c>
      <c r="P512" s="49">
        <f t="shared" si="27"/>
        <v>0</v>
      </c>
      <c r="Q512" s="49">
        <f t="shared" si="28"/>
        <v>0</v>
      </c>
    </row>
    <row r="513" spans="1:17" x14ac:dyDescent="0.2">
      <c r="A513" s="94">
        <f t="shared" si="0"/>
        <v>499</v>
      </c>
      <c r="B513" s="437">
        <f t="shared" si="22"/>
        <v>0</v>
      </c>
      <c r="C513" s="203"/>
      <c r="D513" s="807"/>
      <c r="E513" s="181"/>
      <c r="F513" s="181"/>
      <c r="G513" s="4"/>
      <c r="H513" s="60"/>
      <c r="I513" s="83"/>
      <c r="J513" s="17"/>
      <c r="K513" s="353">
        <f t="shared" si="23"/>
        <v>0</v>
      </c>
      <c r="L513" s="144">
        <f t="shared" si="25"/>
        <v>0</v>
      </c>
      <c r="M513" s="563">
        <f t="shared" si="24"/>
        <v>0</v>
      </c>
      <c r="N513" s="10"/>
      <c r="O513" s="49">
        <f t="shared" si="26"/>
        <v>0</v>
      </c>
      <c r="P513" s="49">
        <f t="shared" si="27"/>
        <v>0</v>
      </c>
      <c r="Q513" s="49">
        <f t="shared" si="28"/>
        <v>0</v>
      </c>
    </row>
    <row r="514" spans="1:17" ht="13.5" thickBot="1" x14ac:dyDescent="0.25">
      <c r="A514" s="95">
        <f>ROW()-Q4line</f>
        <v>500</v>
      </c>
      <c r="B514" s="408">
        <f t="shared" si="22"/>
        <v>0</v>
      </c>
      <c r="C514" s="439"/>
      <c r="D514" s="84"/>
      <c r="E514" s="182"/>
      <c r="F514" s="182"/>
      <c r="G514" s="84"/>
      <c r="H514" s="85"/>
      <c r="I514" s="86"/>
      <c r="J514" s="17"/>
      <c r="K514" s="788">
        <f t="shared" si="23"/>
        <v>0</v>
      </c>
      <c r="L514" s="144">
        <f t="shared" si="25"/>
        <v>0</v>
      </c>
      <c r="M514" s="563">
        <f t="shared" si="24"/>
        <v>0</v>
      </c>
      <c r="N514" s="10"/>
      <c r="O514" s="49">
        <f t="shared" si="26"/>
        <v>0</v>
      </c>
      <c r="P514" s="49">
        <f t="shared" si="27"/>
        <v>0</v>
      </c>
      <c r="Q514" s="49">
        <f t="shared" si="28"/>
        <v>0</v>
      </c>
    </row>
    <row r="515" spans="1:17" ht="14.25" thickTop="1" thickBot="1" x14ac:dyDescent="0.25">
      <c r="A515" s="12"/>
      <c r="B515" s="17"/>
      <c r="C515" s="17"/>
      <c r="D515" s="17"/>
      <c r="E515" s="258" t="str">
        <f>IF(+Operation=0, "YOUR FIRM'S NAME IS MISSING.", +Operation)</f>
        <v>YOUR FIRM'S NAME IS MISSING.</v>
      </c>
      <c r="F515" s="258" t="str">
        <f>IF(ISNUMBER(+POID), IF(+POID &gt;300000000, IF(+POID &gt;999999999, "INVALID ID NUMBER", +POID ), "INVALID ID NUMBER" ), "YOUR ID NUMBER IS MISSING.")</f>
        <v>YOUR ID NUMBER IS MISSING.</v>
      </c>
      <c r="G515" s="9"/>
      <c r="H515" s="242">
        <f>+Q4Tons</f>
        <v>0</v>
      </c>
      <c r="I515" s="104"/>
      <c r="J515" s="17"/>
      <c r="K515" s="17"/>
      <c r="L515" s="192">
        <f>+Q4Value</f>
        <v>0</v>
      </c>
      <c r="M515" s="192">
        <f>+Q4Pda1b</f>
        <v>0</v>
      </c>
      <c r="N515" s="10"/>
    </row>
    <row r="516" spans="1:17" ht="5.25" customHeight="1" thickTop="1" x14ac:dyDescent="0.2">
      <c r="A516" s="13"/>
      <c r="B516" s="42"/>
      <c r="C516" s="42"/>
      <c r="D516" s="42"/>
      <c r="E516" s="42"/>
      <c r="F516" s="42"/>
      <c r="G516" s="42"/>
      <c r="H516" s="42"/>
      <c r="I516" s="42"/>
      <c r="J516" s="42"/>
      <c r="K516" s="42"/>
      <c r="L516" s="42"/>
      <c r="M516" s="42"/>
      <c r="N516" s="14"/>
    </row>
  </sheetData>
  <sheetProtection password="C01D" sheet="1" objects="1" scenarios="1" selectLockedCells="1"/>
  <phoneticPr fontId="0" type="noConversion"/>
  <conditionalFormatting sqref="E515">
    <cfRule type="cellIs" dxfId="411" priority="35" stopIfTrue="1" operator="notEqual">
      <formula>+Operation</formula>
    </cfRule>
  </conditionalFormatting>
  <conditionalFormatting sqref="F515">
    <cfRule type="cellIs" dxfId="410" priority="36" stopIfTrue="1" operator="notEqual">
      <formula>+POID</formula>
    </cfRule>
  </conditionalFormatting>
  <conditionalFormatting sqref="F12:F13">
    <cfRule type="expression" dxfId="409" priority="37" stopIfTrue="1">
      <formula>+Q4Indicator &gt; 0</formula>
    </cfRule>
  </conditionalFormatting>
  <conditionalFormatting sqref="E10">
    <cfRule type="cellIs" dxfId="408" priority="38" stopIfTrue="1" operator="notEqual">
      <formula>+Operation</formula>
    </cfRule>
  </conditionalFormatting>
  <conditionalFormatting sqref="F10">
    <cfRule type="cellIs" dxfId="407" priority="39" stopIfTrue="1" operator="notEqual">
      <formula>+POID</formula>
    </cfRule>
  </conditionalFormatting>
  <conditionalFormatting sqref="E15:E238 E439:E454 E505:E514">
    <cfRule type="expression" priority="40" stopIfTrue="1">
      <formula>ISBLANK(F15)</formula>
    </cfRule>
    <cfRule type="expression" dxfId="406" priority="41" stopIfTrue="1">
      <formula>ISBLANK(E15)</formula>
    </cfRule>
  </conditionalFormatting>
  <conditionalFormatting sqref="H15:H238 H439:H454 H505:H514">
    <cfRule type="expression" priority="42" stopIfTrue="1">
      <formula>+G15+H15+I15=0</formula>
    </cfRule>
    <cfRule type="expression" dxfId="405" priority="43" stopIfTrue="1">
      <formula>+G15+H15+I15=+G15+I15</formula>
    </cfRule>
  </conditionalFormatting>
  <conditionalFormatting sqref="I15:I238 I439:I454 I505:I514">
    <cfRule type="expression" priority="44" stopIfTrue="1">
      <formula>+H15+I15=0</formula>
    </cfRule>
    <cfRule type="expression" dxfId="404" priority="45" stopIfTrue="1">
      <formula>+H15+I15=+H15</formula>
    </cfRule>
    <cfRule type="cellIs" dxfId="403" priority="46" stopIfTrue="1" operator="notBetween">
      <formula>15</formula>
      <formula>35</formula>
    </cfRule>
  </conditionalFormatting>
  <conditionalFormatting sqref="G15:G238 G439:G454 G505:G514">
    <cfRule type="expression" dxfId="402" priority="47" stopIfTrue="1">
      <formula>VALUE(G15) &gt;17</formula>
    </cfRule>
    <cfRule type="expression" dxfId="401" priority="48" stopIfTrue="1">
      <formula>+H15+I15=0</formula>
    </cfRule>
    <cfRule type="expression" dxfId="400" priority="49" stopIfTrue="1">
      <formula>+H15+I15=+H15+I15+G15</formula>
    </cfRule>
  </conditionalFormatting>
  <conditionalFormatting sqref="K15:K238 K439:K454 K505:K514">
    <cfRule type="expression" dxfId="399" priority="50" stopIfTrue="1">
      <formula>+O15 &gt;0</formula>
    </cfRule>
  </conditionalFormatting>
  <conditionalFormatting sqref="L15:L238 L439:L454 L505:L514">
    <cfRule type="expression" dxfId="398" priority="51" stopIfTrue="1">
      <formula>+O15 &gt; 0</formula>
    </cfRule>
  </conditionalFormatting>
  <conditionalFormatting sqref="M15:M238 M439:M454 M505:M514">
    <cfRule type="expression" dxfId="397" priority="52" stopIfTrue="1">
      <formula>+O15 &gt;0</formula>
    </cfRule>
  </conditionalFormatting>
  <conditionalFormatting sqref="L10:M10">
    <cfRule type="expression" dxfId="396" priority="53" stopIfTrue="1">
      <formula>ISNA(+L10)</formula>
    </cfRule>
    <cfRule type="expression" dxfId="395" priority="54" stopIfTrue="1">
      <formula>+Q4P1bErr &lt;&gt; 0</formula>
    </cfRule>
  </conditionalFormatting>
  <conditionalFormatting sqref="K3">
    <cfRule type="expression" dxfId="394" priority="55" stopIfTrue="1">
      <formula>ISNA(+K3)</formula>
    </cfRule>
    <cfRule type="expression" dxfId="393" priority="56" stopIfTrue="1">
      <formula>+Q4P1bErr &gt; 0</formula>
    </cfRule>
  </conditionalFormatting>
  <conditionalFormatting sqref="B15:B238 B439:B454 B505:B514">
    <cfRule type="expression" dxfId="392" priority="57" stopIfTrue="1">
      <formula>ISNA(+B15)</formula>
    </cfRule>
  </conditionalFormatting>
  <conditionalFormatting sqref="F15:F238 F439:F454 F505:F514">
    <cfRule type="expression" dxfId="391" priority="58" stopIfTrue="1">
      <formula>ISNA(+B15)</formula>
    </cfRule>
    <cfRule type="expression" priority="59" stopIfTrue="1">
      <formula>+G15+H15+I15=0</formula>
    </cfRule>
    <cfRule type="expression" dxfId="390" priority="60" stopIfTrue="1">
      <formula>+G15+H15+I15=+G15+H15+I15+B15</formula>
    </cfRule>
  </conditionalFormatting>
  <conditionalFormatting sqref="E239:E438">
    <cfRule type="expression" priority="18" stopIfTrue="1">
      <formula>ISBLANK(F239)</formula>
    </cfRule>
    <cfRule type="expression" dxfId="389" priority="19" stopIfTrue="1">
      <formula>ISBLANK(E239)</formula>
    </cfRule>
  </conditionalFormatting>
  <conditionalFormatting sqref="H239:H438">
    <cfRule type="expression" priority="20" stopIfTrue="1">
      <formula>+G239+H239+I239=0</formula>
    </cfRule>
    <cfRule type="expression" dxfId="388" priority="21" stopIfTrue="1">
      <formula>+G239+H239+I239=+G239+I239</formula>
    </cfRule>
  </conditionalFormatting>
  <conditionalFormatting sqref="I239:I438">
    <cfRule type="expression" priority="22" stopIfTrue="1">
      <formula>+H239+I239=0</formula>
    </cfRule>
    <cfRule type="expression" dxfId="387" priority="23" stopIfTrue="1">
      <formula>+H239+I239=+H239</formula>
    </cfRule>
    <cfRule type="cellIs" dxfId="386" priority="24" stopIfTrue="1" operator="notBetween">
      <formula>15</formula>
      <formula>35</formula>
    </cfRule>
  </conditionalFormatting>
  <conditionalFormatting sqref="G239:G438">
    <cfRule type="expression" dxfId="385" priority="25" stopIfTrue="1">
      <formula>VALUE(G239) &gt;17</formula>
    </cfRule>
    <cfRule type="expression" dxfId="384" priority="26" stopIfTrue="1">
      <formula>+H239+I239=0</formula>
    </cfRule>
    <cfRule type="expression" dxfId="383" priority="27" stopIfTrue="1">
      <formula>+H239+I239=+H239+I239+G239</formula>
    </cfRule>
  </conditionalFormatting>
  <conditionalFormatting sqref="K239:K438">
    <cfRule type="expression" dxfId="382" priority="28" stopIfTrue="1">
      <formula>+O239 &gt;0</formula>
    </cfRule>
  </conditionalFormatting>
  <conditionalFormatting sqref="L239:L438">
    <cfRule type="expression" dxfId="381" priority="29" stopIfTrue="1">
      <formula>+O239 &gt; 0</formula>
    </cfRule>
  </conditionalFormatting>
  <conditionalFormatting sqref="M239:M438">
    <cfRule type="expression" dxfId="380" priority="30" stopIfTrue="1">
      <formula>+O239 &gt;0</formula>
    </cfRule>
  </conditionalFormatting>
  <conditionalFormatting sqref="B239:B438">
    <cfRule type="expression" dxfId="379" priority="31" stopIfTrue="1">
      <formula>ISNA(+B239)</formula>
    </cfRule>
  </conditionalFormatting>
  <conditionalFormatting sqref="F239:F438">
    <cfRule type="expression" dxfId="378" priority="32" stopIfTrue="1">
      <formula>ISNA(+B239)</formula>
    </cfRule>
    <cfRule type="expression" priority="33" stopIfTrue="1">
      <formula>+G239+H239+I239=0</formula>
    </cfRule>
    <cfRule type="expression" dxfId="377" priority="34" stopIfTrue="1">
      <formula>+G239+H239+I239=+G239+H239+I239+B239</formula>
    </cfRule>
  </conditionalFormatting>
  <conditionalFormatting sqref="E455:E504">
    <cfRule type="expression" priority="1" stopIfTrue="1">
      <formula>ISBLANK(F455)</formula>
    </cfRule>
    <cfRule type="expression" dxfId="376" priority="2" stopIfTrue="1">
      <formula>ISBLANK(E455)</formula>
    </cfRule>
  </conditionalFormatting>
  <conditionalFormatting sqref="H455:H504">
    <cfRule type="expression" priority="3" stopIfTrue="1">
      <formula>+G455+H455+I455=0</formula>
    </cfRule>
    <cfRule type="expression" dxfId="375" priority="4" stopIfTrue="1">
      <formula>+G455+H455+I455=+G455+I455</formula>
    </cfRule>
  </conditionalFormatting>
  <conditionalFormatting sqref="I455:I504">
    <cfRule type="expression" priority="5" stopIfTrue="1">
      <formula>+H455+I455=0</formula>
    </cfRule>
    <cfRule type="expression" dxfId="374" priority="6" stopIfTrue="1">
      <formula>+H455+I455=+H455</formula>
    </cfRule>
    <cfRule type="cellIs" dxfId="373" priority="7" stopIfTrue="1" operator="notBetween">
      <formula>15</formula>
      <formula>35</formula>
    </cfRule>
  </conditionalFormatting>
  <conditionalFormatting sqref="G455:G504">
    <cfRule type="expression" dxfId="372" priority="8" stopIfTrue="1">
      <formula>VALUE(G455) &gt;17</formula>
    </cfRule>
    <cfRule type="expression" dxfId="371" priority="9" stopIfTrue="1">
      <formula>+H455+I455=0</formula>
    </cfRule>
    <cfRule type="expression" dxfId="370" priority="10" stopIfTrue="1">
      <formula>+H455+I455=+H455+I455+G455</formula>
    </cfRule>
  </conditionalFormatting>
  <conditionalFormatting sqref="K455:K504">
    <cfRule type="expression" dxfId="369" priority="11" stopIfTrue="1">
      <formula>+O455 &gt;0</formula>
    </cfRule>
  </conditionalFormatting>
  <conditionalFormatting sqref="L455:L504">
    <cfRule type="expression" dxfId="368" priority="12" stopIfTrue="1">
      <formula>+O455 &gt; 0</formula>
    </cfRule>
  </conditionalFormatting>
  <conditionalFormatting sqref="M455:M504">
    <cfRule type="expression" dxfId="367" priority="13" stopIfTrue="1">
      <formula>+O455 &gt;0</formula>
    </cfRule>
  </conditionalFormatting>
  <conditionalFormatting sqref="B455:B504">
    <cfRule type="expression" dxfId="366" priority="14" stopIfTrue="1">
      <formula>ISNA(+B455)</formula>
    </cfRule>
  </conditionalFormatting>
  <conditionalFormatting sqref="F455:F504">
    <cfRule type="expression" dxfId="365" priority="15" stopIfTrue="1">
      <formula>ISNA(+B455)</formula>
    </cfRule>
    <cfRule type="expression" priority="16" stopIfTrue="1">
      <formula>+G455+H455+I455=0</formula>
    </cfRule>
    <cfRule type="expression" dxfId="364"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1018"/>
  <sheetViews>
    <sheetView workbookViewId="0">
      <pane ySplit="12" topLeftCell="A13" activePane="bottomLeft" state="frozen"/>
      <selection pane="bottomLeft" activeCell="H16" sqref="H16"/>
    </sheetView>
  </sheetViews>
  <sheetFormatPr defaultRowHeight="12.75" x14ac:dyDescent="0.2"/>
  <cols>
    <col min="1" max="1" width="18.85546875" style="49" customWidth="1"/>
    <col min="2" max="2" width="8.85546875" style="49" customWidth="1"/>
    <col min="3" max="3" width="13.140625" style="49" hidden="1" customWidth="1"/>
    <col min="4" max="4" width="13.42578125" style="49" customWidth="1"/>
    <col min="5" max="5" width="6.140625" style="49" customWidth="1"/>
    <col min="6" max="6" width="5.42578125" style="49" customWidth="1"/>
    <col min="7" max="7" width="5" style="49" customWidth="1"/>
    <col min="8" max="8" width="28.28515625" style="49" customWidth="1"/>
    <col min="9" max="9" width="5.7109375" style="49" customWidth="1"/>
    <col min="10" max="10" width="12.5703125" style="49" customWidth="1"/>
    <col min="11" max="11" width="7.7109375" style="49" customWidth="1"/>
    <col min="12" max="12" width="10.85546875" style="49" customWidth="1"/>
    <col min="13" max="13" width="10.42578125" style="49" customWidth="1"/>
    <col min="14" max="14" width="7.5703125" style="49" customWidth="1"/>
    <col min="15" max="15" width="10.5703125" style="49" customWidth="1"/>
    <col min="16" max="16" width="6" style="49" customWidth="1"/>
    <col min="17" max="17" width="6.140625" style="49" customWidth="1"/>
    <col min="18" max="18" width="21.140625" style="49" customWidth="1"/>
    <col min="19" max="19" width="5.42578125" style="49" customWidth="1"/>
    <col min="20" max="22" width="9.140625" style="49"/>
    <col min="23" max="23" width="10.5703125" style="49" customWidth="1"/>
    <col min="24" max="24" width="9.85546875" style="49" customWidth="1"/>
    <col min="25" max="25" width="10.140625" style="49" customWidth="1"/>
    <col min="26" max="26" width="10.42578125" style="49" customWidth="1"/>
    <col min="27" max="27" width="4.7109375" style="49" customWidth="1"/>
    <col min="28" max="28" width="13.140625" style="49" customWidth="1"/>
    <col min="29" max="29" width="23.140625" style="49" customWidth="1"/>
    <col min="30" max="30" width="18.7109375" style="49" customWidth="1"/>
    <col min="31" max="31" width="2.7109375" style="49" customWidth="1"/>
    <col min="32" max="32" width="25.5703125" style="49" customWidth="1"/>
    <col min="33" max="33" width="9.85546875" style="49" hidden="1" customWidth="1"/>
    <col min="34" max="34" width="9.7109375" style="49" hidden="1" customWidth="1"/>
    <col min="35" max="35" width="5.5703125" style="49" hidden="1" customWidth="1"/>
    <col min="36" max="36" width="4.85546875" style="49" hidden="1" customWidth="1"/>
    <col min="37" max="39" width="8.5703125" style="49" hidden="1" customWidth="1"/>
    <col min="40" max="40" width="2.42578125" style="49" hidden="1" customWidth="1"/>
    <col min="41" max="42" width="3.140625" style="49" hidden="1" customWidth="1"/>
    <col min="43" max="43" width="3.28515625" style="49" hidden="1" customWidth="1"/>
    <col min="44" max="47" width="0" style="49" hidden="1" customWidth="1"/>
    <col min="48" max="48" width="3.28515625" style="49" hidden="1" customWidth="1"/>
    <col min="49" max="49" width="4" style="49" hidden="1" customWidth="1"/>
    <col min="50" max="50" width="8.28515625" style="49" hidden="1" customWidth="1"/>
    <col min="51" max="51" width="8.7109375" style="49" hidden="1" customWidth="1"/>
    <col min="52" max="52" width="0" style="49" hidden="1" customWidth="1"/>
    <col min="53" max="53" width="7.7109375" style="49" hidden="1" customWidth="1"/>
    <col min="54" max="54" width="8.28515625" style="49" hidden="1" customWidth="1"/>
    <col min="55" max="55" width="19.5703125" style="49" customWidth="1"/>
    <col min="56" max="56" width="15.28515625" style="49" customWidth="1"/>
    <col min="57" max="57" width="22" style="49" customWidth="1"/>
    <col min="58" max="58" width="19.7109375" style="49" customWidth="1"/>
    <col min="59" max="60" width="1" style="49" customWidth="1"/>
    <col min="61" max="61" width="9.140625" style="49"/>
    <col min="62" max="66" width="0" style="49" hidden="1" customWidth="1"/>
    <col min="67" max="16384" width="9.140625" style="49"/>
  </cols>
  <sheetData>
    <row r="1" spans="1:66" ht="21" customHeight="1" x14ac:dyDescent="0.2">
      <c r="A1" s="23" t="s">
        <v>94</v>
      </c>
      <c r="B1" s="730"/>
      <c r="C1" s="730"/>
      <c r="D1" s="6"/>
      <c r="E1" s="6"/>
      <c r="F1" s="6"/>
      <c r="G1" s="15"/>
      <c r="H1" s="255" t="str">
        <f>IF(ISNUMBER(+POID), IF(+POID &gt;300000000, IF(+POID &gt;999999999, "INVALID ID NUMBER", +POID ), "INVALID ID NUMBER" ), "YOUR ID NUMBER IS MISSING.")</f>
        <v>YOUR ID NUMBER IS MISSING.</v>
      </c>
      <c r="I1" s="15"/>
      <c r="J1" s="15"/>
      <c r="K1" s="16"/>
      <c r="L1" s="16"/>
      <c r="M1" s="16"/>
      <c r="N1" s="16"/>
      <c r="O1" s="16"/>
      <c r="P1" s="16"/>
      <c r="Q1" s="16"/>
      <c r="R1" s="175"/>
      <c r="S1" s="15"/>
      <c r="T1" s="15"/>
      <c r="U1" s="15"/>
      <c r="V1" s="15"/>
      <c r="W1" s="15"/>
      <c r="X1" s="15"/>
      <c r="Y1" s="15"/>
      <c r="Z1" s="15"/>
      <c r="AA1" s="6"/>
      <c r="AB1" s="6"/>
      <c r="AC1" s="6"/>
      <c r="AD1" s="6"/>
      <c r="AE1" s="6"/>
      <c r="AF1" s="17"/>
      <c r="AX1" s="49" t="s">
        <v>912</v>
      </c>
      <c r="AY1" s="49" t="s">
        <v>913</v>
      </c>
      <c r="BC1" s="6"/>
      <c r="BD1" s="6"/>
      <c r="BE1" s="6"/>
      <c r="BF1" s="6"/>
      <c r="BG1" s="6"/>
      <c r="BH1" s="7"/>
    </row>
    <row r="2" spans="1:66" ht="13.5" customHeight="1" thickBot="1" x14ac:dyDescent="0.25">
      <c r="A2" s="21"/>
      <c r="B2" s="731"/>
      <c r="C2" s="731"/>
      <c r="D2" s="17"/>
      <c r="E2" s="17"/>
      <c r="F2" s="18"/>
      <c r="G2" s="19"/>
      <c r="H2" s="256" t="str">
        <f>IF(+Operation=0, "YOUR FIRM'S NAME IS MISSING.", +Operation)</f>
        <v>YOUR FIRM'S NAME IS MISSING.</v>
      </c>
      <c r="I2" s="18"/>
      <c r="J2" s="18"/>
      <c r="K2" s="18"/>
      <c r="L2" s="18"/>
      <c r="M2" s="18"/>
      <c r="N2" s="18"/>
      <c r="O2" s="18"/>
      <c r="P2" s="18"/>
      <c r="Q2" s="18"/>
      <c r="R2" s="18"/>
      <c r="S2" s="19"/>
      <c r="T2" s="19"/>
      <c r="U2" s="19"/>
      <c r="V2" s="19"/>
      <c r="W2" s="19"/>
      <c r="X2" s="19"/>
      <c r="Y2" s="19"/>
      <c r="Z2" s="19"/>
      <c r="AA2" s="9"/>
      <c r="AB2" s="20"/>
      <c r="AC2" s="20"/>
      <c r="AD2" s="17"/>
      <c r="AE2" s="17"/>
      <c r="AF2" s="17"/>
      <c r="AG2" s="49" t="s">
        <v>908</v>
      </c>
      <c r="AH2" s="49" t="s">
        <v>909</v>
      </c>
      <c r="AJ2" s="214" t="s">
        <v>732</v>
      </c>
      <c r="AK2" s="214" t="s">
        <v>733</v>
      </c>
      <c r="AL2" s="214" t="s">
        <v>734</v>
      </c>
      <c r="AM2" s="214" t="s">
        <v>735</v>
      </c>
      <c r="AR2" s="49" t="s">
        <v>904</v>
      </c>
      <c r="AS2" s="49" t="s">
        <v>905</v>
      </c>
      <c r="AT2" s="49" t="s">
        <v>906</v>
      </c>
      <c r="AU2" s="49" t="s">
        <v>907</v>
      </c>
      <c r="AX2" s="49" t="s">
        <v>227</v>
      </c>
      <c r="AY2" s="49" t="s">
        <v>227</v>
      </c>
      <c r="AZ2" s="49" t="s">
        <v>1041</v>
      </c>
      <c r="BC2" s="17"/>
      <c r="BD2" s="17"/>
      <c r="BE2" s="17"/>
      <c r="BF2" s="17"/>
      <c r="BG2" s="17"/>
      <c r="BH2" s="10"/>
    </row>
    <row r="3" spans="1:66" ht="21" customHeight="1" thickTop="1" thickBot="1" x14ac:dyDescent="0.3">
      <c r="A3" s="792"/>
      <c r="B3" s="800"/>
      <c r="C3" s="732">
        <f>DPmog</f>
        <v>0</v>
      </c>
      <c r="D3" s="732">
        <f>SUMIF(D13:D1012,1,J13:J1012)</f>
        <v>0</v>
      </c>
      <c r="E3" s="112"/>
      <c r="F3" s="158"/>
      <c r="G3" s="158"/>
      <c r="H3" s="199"/>
      <c r="I3" s="158"/>
      <c r="J3" s="184">
        <f>SUM(J13:J1012)</f>
        <v>0</v>
      </c>
      <c r="K3" s="157"/>
      <c r="L3" s="184">
        <f>SUM(L13:L1012)</f>
        <v>0</v>
      </c>
      <c r="M3" s="184">
        <f>SUM(M13:M1012)</f>
        <v>0</v>
      </c>
      <c r="N3" s="157"/>
      <c r="O3" s="157"/>
      <c r="P3" s="157"/>
      <c r="Q3" s="157"/>
      <c r="R3" s="194" t="str">
        <f>IF(+DPindicator4+DPindicator5+DPindicator6=0,"Data Page - 1", "Data Page Is Damaged From Cutting Or Pasting.")</f>
        <v>Data Page - 1</v>
      </c>
      <c r="S3" s="155"/>
      <c r="T3" s="155"/>
      <c r="U3" s="155"/>
      <c r="V3" s="155"/>
      <c r="W3" s="155"/>
      <c r="X3" s="184">
        <f>SUM(X13:X1012)</f>
        <v>0</v>
      </c>
      <c r="Y3" s="155"/>
      <c r="Z3" s="156"/>
      <c r="AA3" s="9"/>
      <c r="AB3" s="184">
        <f>SUM(AB13:AB1012)</f>
        <v>0</v>
      </c>
      <c r="AC3" s="185">
        <f>SUM(AC13:AC1012)</f>
        <v>0</v>
      </c>
      <c r="AD3" s="185">
        <f>+DPpda1a *PDArate</f>
        <v>0</v>
      </c>
      <c r="AE3" s="17"/>
      <c r="AF3" s="17"/>
      <c r="AG3" s="49">
        <f>SUM(AG13:AG1012)</f>
        <v>0</v>
      </c>
      <c r="AH3" s="49">
        <f>SUM(AH13:AH1012)</f>
        <v>0</v>
      </c>
      <c r="AI3" s="49">
        <v>1</v>
      </c>
      <c r="AJ3" s="113">
        <f>SUMIF(I13:I1012,AI3,J13:J1012)</f>
        <v>0</v>
      </c>
      <c r="AK3" s="113">
        <f>SUMIF(I13:I1012,AI3,L13:L1012)</f>
        <v>0</v>
      </c>
      <c r="AL3" s="113">
        <f>SUMIF(I13:I1012,AI3,M13:M1012)</f>
        <v>0</v>
      </c>
      <c r="AM3" s="113">
        <f>SUMIF(I13:I1012,AI3,X13:X1012)</f>
        <v>0</v>
      </c>
      <c r="AR3" s="49">
        <f>SUM(AR13:AR1012)</f>
        <v>0</v>
      </c>
      <c r="AS3" s="49">
        <f>SUM(AS13:AS1012)</f>
        <v>0</v>
      </c>
      <c r="AT3" s="49">
        <f>SUM(AT13:AT1012)</f>
        <v>0</v>
      </c>
      <c r="AU3" s="49">
        <f>SUM(AU13:AU1012)</f>
        <v>0</v>
      </c>
      <c r="BB3" s="49">
        <f>SUM(BB13:BB1012)</f>
        <v>0</v>
      </c>
      <c r="BC3" s="184">
        <f>SUM(BC13:BC1012)</f>
        <v>0</v>
      </c>
      <c r="BD3" s="17"/>
      <c r="BE3" s="185">
        <f>SUM(BE13:BE1012)</f>
        <v>0</v>
      </c>
      <c r="BF3" s="185">
        <f>+BE3 *PDArate</f>
        <v>0</v>
      </c>
      <c r="BG3" s="17"/>
      <c r="BH3" s="10"/>
    </row>
    <row r="4" spans="1:66" ht="15" customHeight="1" thickTop="1" x14ac:dyDescent="0.2">
      <c r="A4" s="793" t="s">
        <v>244</v>
      </c>
      <c r="B4" s="770" t="s">
        <v>1111</v>
      </c>
      <c r="C4" s="773" t="s">
        <v>536</v>
      </c>
      <c r="D4" s="735" t="s">
        <v>985</v>
      </c>
      <c r="E4" s="112"/>
      <c r="F4" s="765"/>
      <c r="G4" s="765"/>
      <c r="H4" s="766">
        <v>1</v>
      </c>
      <c r="I4" s="767">
        <v>2</v>
      </c>
      <c r="J4" s="768">
        <v>3</v>
      </c>
      <c r="K4" s="769">
        <v>4</v>
      </c>
      <c r="L4" s="768">
        <v>5</v>
      </c>
      <c r="M4" s="770">
        <v>6</v>
      </c>
      <c r="N4" s="767">
        <v>7</v>
      </c>
      <c r="O4" s="767">
        <v>8</v>
      </c>
      <c r="P4" s="766">
        <v>9</v>
      </c>
      <c r="Q4" s="766">
        <v>10</v>
      </c>
      <c r="R4" s="766">
        <v>11</v>
      </c>
      <c r="S4" s="766">
        <v>12</v>
      </c>
      <c r="T4" s="766">
        <v>13</v>
      </c>
      <c r="U4" s="766">
        <v>14</v>
      </c>
      <c r="V4" s="766">
        <v>15</v>
      </c>
      <c r="W4" s="771">
        <v>16</v>
      </c>
      <c r="X4" s="768">
        <v>17</v>
      </c>
      <c r="Y4" s="766">
        <v>18</v>
      </c>
      <c r="Z4" s="772">
        <v>19</v>
      </c>
      <c r="AA4" s="9"/>
      <c r="AB4" s="745" t="s">
        <v>413</v>
      </c>
      <c r="AC4" s="737"/>
      <c r="AD4" s="366"/>
      <c r="AE4" s="17"/>
      <c r="AF4" s="17"/>
      <c r="AI4" s="49">
        <v>2</v>
      </c>
      <c r="AJ4" s="113">
        <f>SUMIF(I13:I1012,AI4,J13:J1012)</f>
        <v>0</v>
      </c>
      <c r="AK4" s="113">
        <f>SUMIF(I13:I1012,AI4,L13:L1012)</f>
        <v>0</v>
      </c>
      <c r="AL4" s="113">
        <f>SUMIF(I13:I1012,AI4,M13:M1012)</f>
        <v>0</v>
      </c>
      <c r="AM4" s="113">
        <f>SUMIF(I13:I1012,AI4,X13:X1012)</f>
        <v>0</v>
      </c>
      <c r="BC4" s="231"/>
      <c r="BD4" s="532"/>
      <c r="BE4" s="532"/>
      <c r="BF4" s="533"/>
      <c r="BG4" s="17"/>
      <c r="BH4" s="10"/>
    </row>
    <row r="5" spans="1:66" ht="18.75" customHeight="1" x14ac:dyDescent="0.25">
      <c r="A5" s="794" t="s">
        <v>245</v>
      </c>
      <c r="B5" s="801" t="s">
        <v>1112</v>
      </c>
      <c r="C5" s="128" t="s">
        <v>537</v>
      </c>
      <c r="D5" s="733" t="s">
        <v>73</v>
      </c>
      <c r="E5" s="112"/>
      <c r="F5" s="50"/>
      <c r="G5" s="50"/>
      <c r="H5" s="200"/>
      <c r="I5" s="50"/>
      <c r="J5" s="159" t="s">
        <v>121</v>
      </c>
      <c r="K5" s="150"/>
      <c r="L5" s="151"/>
      <c r="M5" s="761">
        <f>+DPpurchase-DPnrpurchase</f>
        <v>0</v>
      </c>
      <c r="N5" s="51"/>
      <c r="O5" s="51"/>
      <c r="P5" s="152"/>
      <c r="Q5" s="51"/>
      <c r="R5" s="160" t="s">
        <v>122</v>
      </c>
      <c r="S5" s="51"/>
      <c r="T5" s="51"/>
      <c r="U5" s="51"/>
      <c r="V5" s="51"/>
      <c r="W5" s="51"/>
      <c r="X5" s="153"/>
      <c r="Y5" s="160" t="s">
        <v>123</v>
      </c>
      <c r="Z5" s="154"/>
      <c r="AA5" s="9"/>
      <c r="AB5" s="746" t="s">
        <v>887</v>
      </c>
      <c r="AC5" s="534"/>
      <c r="AD5" s="365"/>
      <c r="AE5" s="354">
        <v>12</v>
      </c>
      <c r="AF5" s="17"/>
      <c r="AI5" s="49">
        <v>3</v>
      </c>
      <c r="AJ5" s="113">
        <f>SUMIF(I13:I1012,AI5,J13:J1012)</f>
        <v>0</v>
      </c>
      <c r="AK5" s="113">
        <f>SUMIF(I13:I1012,AI5,L13:L1012)</f>
        <v>0</v>
      </c>
      <c r="AL5" s="113">
        <f>SUMIF(I13:I1012,AI5,M13:M1012)</f>
        <v>0</v>
      </c>
      <c r="AM5" s="113">
        <f>SUMIF(I13:I1012,AI5,X13:X1012)</f>
        <v>0</v>
      </c>
      <c r="BC5" s="143" t="s">
        <v>895</v>
      </c>
      <c r="BD5" s="534"/>
      <c r="BE5" s="534"/>
      <c r="BF5" s="677"/>
      <c r="BG5" s="17"/>
      <c r="BH5" s="10"/>
    </row>
    <row r="6" spans="1:66" x14ac:dyDescent="0.2">
      <c r="A6" s="794" t="s">
        <v>1034</v>
      </c>
      <c r="B6" s="802"/>
      <c r="C6" s="65" t="s">
        <v>538</v>
      </c>
      <c r="D6" s="76" t="s">
        <v>457</v>
      </c>
      <c r="E6" s="112"/>
      <c r="F6" s="50"/>
      <c r="G6" s="50"/>
      <c r="H6" s="200" t="s">
        <v>108</v>
      </c>
      <c r="I6" s="121"/>
      <c r="J6" s="122" t="s">
        <v>115</v>
      </c>
      <c r="K6" s="123"/>
      <c r="L6" s="124"/>
      <c r="M6" s="124"/>
      <c r="N6" s="124"/>
      <c r="O6" s="124"/>
      <c r="P6" s="149"/>
      <c r="Q6" s="124"/>
      <c r="R6" s="148" t="s">
        <v>124</v>
      </c>
      <c r="S6" s="121"/>
      <c r="T6" s="121"/>
      <c r="U6" s="121"/>
      <c r="V6" s="121"/>
      <c r="W6" s="121"/>
      <c r="X6" s="125" t="s">
        <v>126</v>
      </c>
      <c r="Y6" s="124"/>
      <c r="Z6" s="126"/>
      <c r="AA6" s="9"/>
      <c r="AB6" s="746" t="s">
        <v>432</v>
      </c>
      <c r="AC6" s="534" t="s">
        <v>895</v>
      </c>
      <c r="AD6" s="365"/>
      <c r="AE6" s="17"/>
      <c r="AF6" s="17"/>
      <c r="AI6" s="49">
        <v>4</v>
      </c>
      <c r="AJ6" s="113">
        <f>SUMIF(I13:I1012,AI6,J13:J1012)</f>
        <v>0</v>
      </c>
      <c r="AK6" s="113">
        <f>SUMIF(I13:I1012,AI6,L13:L1012)</f>
        <v>0</v>
      </c>
      <c r="AL6" s="113">
        <f>SUMIF(I13:I1012,AI6,M13:M1012)</f>
        <v>0</v>
      </c>
      <c r="AM6" s="113">
        <f>SUMIF(I13:I1012,AI6,X13:X1012)</f>
        <v>0</v>
      </c>
      <c r="BC6" s="143" t="s">
        <v>1043</v>
      </c>
      <c r="BD6" s="534"/>
      <c r="BE6" s="534"/>
      <c r="BF6" s="365"/>
      <c r="BG6" s="17"/>
      <c r="BH6" s="10"/>
    </row>
    <row r="7" spans="1:66" x14ac:dyDescent="0.2">
      <c r="A7" s="794" t="s">
        <v>1035</v>
      </c>
      <c r="B7" s="802"/>
      <c r="C7" s="65" t="s">
        <v>539</v>
      </c>
      <c r="D7" s="76" t="s">
        <v>458</v>
      </c>
      <c r="E7" s="112"/>
      <c r="F7" s="50"/>
      <c r="G7" s="50"/>
      <c r="H7" s="200"/>
      <c r="I7" s="121"/>
      <c r="J7" s="122" t="s">
        <v>116</v>
      </c>
      <c r="K7" s="123"/>
      <c r="L7" s="124"/>
      <c r="M7" s="124"/>
      <c r="N7" s="124"/>
      <c r="O7" s="124"/>
      <c r="P7" s="149"/>
      <c r="Q7" s="124"/>
      <c r="R7" s="148" t="s">
        <v>125</v>
      </c>
      <c r="S7" s="121"/>
      <c r="T7" s="121"/>
      <c r="U7" s="121"/>
      <c r="V7" s="121"/>
      <c r="W7" s="121"/>
      <c r="X7" s="125" t="s">
        <v>127</v>
      </c>
      <c r="Y7" s="124"/>
      <c r="Z7" s="126"/>
      <c r="AA7" s="9"/>
      <c r="AB7" s="746" t="s">
        <v>393</v>
      </c>
      <c r="AC7" s="738" t="s">
        <v>1042</v>
      </c>
      <c r="AD7" s="365"/>
      <c r="AE7" s="17"/>
      <c r="AF7" s="17"/>
      <c r="AI7" s="49">
        <v>5</v>
      </c>
      <c r="AJ7" s="113">
        <f>SUMIF(I13:I1012,AI7,J13:J1012)</f>
        <v>0</v>
      </c>
      <c r="AK7" s="113">
        <f>SUMIF(I13:I1012,AI7,L13:L1012)</f>
        <v>0</v>
      </c>
      <c r="AL7" s="113">
        <f>SUMIF(I13:I1012,AI7,M13:M1012)</f>
        <v>0</v>
      </c>
      <c r="AM7" s="113">
        <f>SUMIF(I13:I1012,AI7,X13:X1012)</f>
        <v>0</v>
      </c>
      <c r="BC7" s="233"/>
      <c r="BD7" s="51"/>
      <c r="BE7" s="51"/>
      <c r="BF7" s="535"/>
      <c r="BG7" s="17"/>
      <c r="BH7" s="10"/>
    </row>
    <row r="8" spans="1:66" x14ac:dyDescent="0.2">
      <c r="A8" s="794" t="s">
        <v>1036</v>
      </c>
      <c r="B8" s="802"/>
      <c r="C8" s="65" t="s">
        <v>540</v>
      </c>
      <c r="D8" s="76" t="s">
        <v>459</v>
      </c>
      <c r="E8" s="112"/>
      <c r="F8" s="50"/>
      <c r="G8" s="51"/>
      <c r="H8" s="200"/>
      <c r="I8" s="121"/>
      <c r="J8" s="127"/>
      <c r="K8" s="123"/>
      <c r="L8" s="367"/>
      <c r="M8" s="367"/>
      <c r="N8" s="367"/>
      <c r="O8" s="367"/>
      <c r="P8" s="367"/>
      <c r="Q8" s="367"/>
      <c r="R8" s="367" t="str">
        <f>IF(+DPindicator1 &lt;&gt; +DPindicator2, "Missing a value for either All Purchased Tons --or-- Wtd. Avg. Price Per Ton.", " ")</f>
        <v xml:space="preserve"> </v>
      </c>
      <c r="S8" s="367"/>
      <c r="T8" s="367"/>
      <c r="U8" s="367"/>
      <c r="V8" s="367"/>
      <c r="W8" s="367"/>
      <c r="X8" s="125" t="s">
        <v>128</v>
      </c>
      <c r="Y8" s="124"/>
      <c r="Z8" s="126"/>
      <c r="AA8" s="9"/>
      <c r="AB8" s="753" t="s">
        <v>394</v>
      </c>
      <c r="AC8" s="739"/>
      <c r="AD8" s="540"/>
      <c r="AE8" s="17"/>
      <c r="AF8" s="17"/>
      <c r="AI8" s="49">
        <v>6</v>
      </c>
      <c r="AJ8" s="113">
        <f>SUMIF(I13:I1012,AI8,J13:J1012)</f>
        <v>0</v>
      </c>
      <c r="AK8" s="113">
        <f>SUMIF(I13:I1012,AI8,L13:L1012)</f>
        <v>0</v>
      </c>
      <c r="AL8" s="113">
        <f>SUMIF(I13:I1012,AI8,M13:M1012)</f>
        <v>0</v>
      </c>
      <c r="AM8" s="113">
        <f>SUMIF(I13:I1012,AI8,X13:X1012)</f>
        <v>0</v>
      </c>
      <c r="BC8" s="538" t="s">
        <v>888</v>
      </c>
      <c r="BD8" s="538" t="s">
        <v>431</v>
      </c>
      <c r="BE8" s="538" t="s">
        <v>892</v>
      </c>
      <c r="BF8" s="538" t="s">
        <v>887</v>
      </c>
      <c r="BG8" s="17"/>
      <c r="BH8" s="10"/>
    </row>
    <row r="9" spans="1:66" x14ac:dyDescent="0.2">
      <c r="A9" s="794"/>
      <c r="B9" s="802"/>
      <c r="C9" s="65" t="s">
        <v>541</v>
      </c>
      <c r="D9" s="76" t="s">
        <v>1022</v>
      </c>
      <c r="E9" s="112"/>
      <c r="F9" s="128"/>
      <c r="G9" s="57"/>
      <c r="H9" s="57" t="str">
        <f>IF(+DPindicator3&gt;0, "BAD NAME FOR", " ")</f>
        <v xml:space="preserve"> </v>
      </c>
      <c r="I9" s="57" t="s">
        <v>110</v>
      </c>
      <c r="J9" s="129"/>
      <c r="K9" s="130"/>
      <c r="L9" s="131" t="s">
        <v>129</v>
      </c>
      <c r="M9" s="81"/>
      <c r="N9" s="57"/>
      <c r="O9" s="57"/>
      <c r="P9" s="132" t="s">
        <v>139</v>
      </c>
      <c r="Q9" s="133"/>
      <c r="R9" s="128" t="s">
        <v>133</v>
      </c>
      <c r="S9" s="128"/>
      <c r="T9" s="134" t="s">
        <v>133</v>
      </c>
      <c r="U9" s="135"/>
      <c r="V9" s="136"/>
      <c r="W9" s="137"/>
      <c r="X9" s="373"/>
      <c r="Y9" s="374"/>
      <c r="Z9" s="375"/>
      <c r="AA9" s="9"/>
      <c r="AB9" s="746" t="s">
        <v>395</v>
      </c>
      <c r="AC9" s="65" t="s">
        <v>230</v>
      </c>
      <c r="AD9" s="58" t="s">
        <v>432</v>
      </c>
      <c r="AE9" s="17"/>
      <c r="AF9" s="17"/>
      <c r="AI9" s="49">
        <v>7</v>
      </c>
      <c r="AJ9" s="113">
        <f>SUMIF(I13:I1012,AI9,J13:J1012)</f>
        <v>0</v>
      </c>
      <c r="AK9" s="113">
        <f>SUMIF(I13:I1012,AI9,L13:L1012)</f>
        <v>0</v>
      </c>
      <c r="AL9" s="113">
        <f>SUMIF(I13:I1012,AI9,M13:M1012)</f>
        <v>0</v>
      </c>
      <c r="AM9" s="113">
        <f>SUMIF(I13:I1012,AI9,X13:X1012)</f>
        <v>0</v>
      </c>
      <c r="BC9" s="539" t="s">
        <v>234</v>
      </c>
      <c r="BD9" s="539" t="s">
        <v>434</v>
      </c>
      <c r="BE9" s="539" t="s">
        <v>897</v>
      </c>
      <c r="BF9" s="539" t="s">
        <v>432</v>
      </c>
      <c r="BG9" s="17"/>
      <c r="BH9" s="10"/>
    </row>
    <row r="10" spans="1:66" x14ac:dyDescent="0.2">
      <c r="A10" s="794"/>
      <c r="B10" s="802"/>
      <c r="C10" s="65" t="s">
        <v>542</v>
      </c>
      <c r="D10" s="76" t="s">
        <v>542</v>
      </c>
      <c r="E10" s="112"/>
      <c r="F10" s="65" t="s">
        <v>114</v>
      </c>
      <c r="G10" s="58" t="s">
        <v>114</v>
      </c>
      <c r="H10" s="65" t="s">
        <v>109</v>
      </c>
      <c r="I10" s="65" t="s">
        <v>112</v>
      </c>
      <c r="J10" s="139" t="s">
        <v>136</v>
      </c>
      <c r="K10" s="138" t="s">
        <v>118</v>
      </c>
      <c r="L10" s="139" t="s">
        <v>130</v>
      </c>
      <c r="M10" s="58" t="s">
        <v>132</v>
      </c>
      <c r="N10" s="58" t="s">
        <v>118</v>
      </c>
      <c r="O10" s="58" t="s">
        <v>137</v>
      </c>
      <c r="P10" s="140" t="s">
        <v>140</v>
      </c>
      <c r="Q10" s="141"/>
      <c r="R10" s="65" t="s">
        <v>148</v>
      </c>
      <c r="S10" s="65" t="s">
        <v>114</v>
      </c>
      <c r="T10" s="142" t="s">
        <v>143</v>
      </c>
      <c r="U10" s="77"/>
      <c r="V10" s="80"/>
      <c r="W10" s="75" t="s">
        <v>118</v>
      </c>
      <c r="X10" s="139"/>
      <c r="Y10" s="65" t="s">
        <v>118</v>
      </c>
      <c r="Z10" s="76" t="s">
        <v>118</v>
      </c>
      <c r="AA10" s="9"/>
      <c r="AB10" s="746" t="s">
        <v>214</v>
      </c>
      <c r="AC10" s="409" t="s">
        <v>923</v>
      </c>
      <c r="AD10" s="59"/>
      <c r="AE10" s="17"/>
      <c r="AF10" s="17"/>
      <c r="AI10" s="49">
        <v>8</v>
      </c>
      <c r="AJ10" s="113">
        <f>SUMIF(I13:I1012,AI10,J13:J1012)</f>
        <v>0</v>
      </c>
      <c r="AK10" s="113">
        <f>SUMIF(I13:I1012,AI10,L13:L1012)</f>
        <v>0</v>
      </c>
      <c r="AL10" s="113">
        <f>SUMIF(I13:I1012,AI10,M13:M1012)</f>
        <v>0</v>
      </c>
      <c r="AM10" s="113">
        <f>SUMIF(I13:I1012,AI10,X13:X1012)</f>
        <v>0</v>
      </c>
      <c r="BC10" s="59" t="s">
        <v>53</v>
      </c>
      <c r="BD10" s="204" t="s">
        <v>435</v>
      </c>
      <c r="BE10" s="59" t="s">
        <v>890</v>
      </c>
      <c r="BF10" s="59" t="s">
        <v>901</v>
      </c>
      <c r="BG10" s="17"/>
      <c r="BH10" s="10"/>
    </row>
    <row r="11" spans="1:66" x14ac:dyDescent="0.2">
      <c r="A11" s="794"/>
      <c r="B11" s="802"/>
      <c r="C11" s="65" t="s">
        <v>986</v>
      </c>
      <c r="D11" s="76" t="s">
        <v>986</v>
      </c>
      <c r="E11" s="112"/>
      <c r="F11" s="65" t="s">
        <v>113</v>
      </c>
      <c r="G11" s="58" t="s">
        <v>113</v>
      </c>
      <c r="H11" s="409" t="s">
        <v>921</v>
      </c>
      <c r="I11" s="65" t="s">
        <v>111</v>
      </c>
      <c r="J11" s="139" t="s">
        <v>117</v>
      </c>
      <c r="K11" s="138" t="s">
        <v>119</v>
      </c>
      <c r="L11" s="139" t="s">
        <v>131</v>
      </c>
      <c r="M11" s="58" t="s">
        <v>131</v>
      </c>
      <c r="N11" s="58" t="s">
        <v>119</v>
      </c>
      <c r="O11" s="58" t="s">
        <v>138</v>
      </c>
      <c r="P11" s="65" t="s">
        <v>141</v>
      </c>
      <c r="Q11" s="65" t="s">
        <v>142</v>
      </c>
      <c r="R11" s="65" t="s">
        <v>149</v>
      </c>
      <c r="S11" s="65" t="s">
        <v>113</v>
      </c>
      <c r="T11" s="65"/>
      <c r="U11" s="65"/>
      <c r="V11" s="65"/>
      <c r="W11" s="75" t="s">
        <v>145</v>
      </c>
      <c r="X11" s="139" t="s">
        <v>131</v>
      </c>
      <c r="Y11" s="65" t="s">
        <v>119</v>
      </c>
      <c r="Z11" s="76" t="s">
        <v>147</v>
      </c>
      <c r="AA11" s="9"/>
      <c r="AB11" s="746" t="s">
        <v>396</v>
      </c>
      <c r="AC11" s="409" t="s">
        <v>914</v>
      </c>
      <c r="AD11" s="59" t="s">
        <v>902</v>
      </c>
      <c r="AE11" s="17"/>
      <c r="AF11" s="17"/>
      <c r="AI11" s="49">
        <v>9</v>
      </c>
      <c r="AJ11" s="113">
        <f>SUMIF(I13:I1012,AI11,J13:J1012)</f>
        <v>0</v>
      </c>
      <c r="AK11" s="113">
        <f>SUMIF(I13:I1012,AI11,L13:L1012)</f>
        <v>0</v>
      </c>
      <c r="AL11" s="113">
        <f>SUMIF(I13:I1012,AI11,M13:M1012)</f>
        <v>0</v>
      </c>
      <c r="AM11" s="113">
        <f>SUMIF(I13:I1012,AI11,X13:X1012)</f>
        <v>0</v>
      </c>
      <c r="BC11" s="61" t="s">
        <v>54</v>
      </c>
      <c r="BD11" s="59" t="s">
        <v>433</v>
      </c>
      <c r="BE11" s="61" t="s">
        <v>891</v>
      </c>
      <c r="BF11" s="791">
        <f>+PDArate</f>
        <v>1E-3</v>
      </c>
      <c r="BG11" s="17"/>
      <c r="BH11" s="10"/>
    </row>
    <row r="12" spans="1:66" ht="13.5" thickBot="1" x14ac:dyDescent="0.25">
      <c r="A12" s="795" t="s">
        <v>351</v>
      </c>
      <c r="B12" s="802"/>
      <c r="C12" s="764" t="s">
        <v>987</v>
      </c>
      <c r="D12" s="734" t="s">
        <v>987</v>
      </c>
      <c r="E12" s="112"/>
      <c r="F12" s="65"/>
      <c r="G12" s="58"/>
      <c r="H12" s="409" t="s">
        <v>922</v>
      </c>
      <c r="I12" s="65" t="s">
        <v>387</v>
      </c>
      <c r="J12" s="139"/>
      <c r="K12" s="138" t="s">
        <v>120</v>
      </c>
      <c r="L12" s="139" t="s">
        <v>388</v>
      </c>
      <c r="M12" s="58" t="s">
        <v>388</v>
      </c>
      <c r="N12" s="58" t="s">
        <v>120</v>
      </c>
      <c r="O12" s="58" t="s">
        <v>389</v>
      </c>
      <c r="P12" s="65" t="s">
        <v>389</v>
      </c>
      <c r="Q12" s="65" t="s">
        <v>389</v>
      </c>
      <c r="R12" s="67" t="s">
        <v>135</v>
      </c>
      <c r="S12" s="65"/>
      <c r="T12" s="65" t="s">
        <v>144</v>
      </c>
      <c r="U12" s="65" t="s">
        <v>141</v>
      </c>
      <c r="V12" s="65" t="s">
        <v>142</v>
      </c>
      <c r="W12" s="75" t="s">
        <v>138</v>
      </c>
      <c r="X12" s="139" t="s">
        <v>146</v>
      </c>
      <c r="Y12" s="65" t="s">
        <v>120</v>
      </c>
      <c r="Z12" s="76" t="s">
        <v>134</v>
      </c>
      <c r="AA12" s="9"/>
      <c r="AB12" s="747" t="s">
        <v>215</v>
      </c>
      <c r="AC12" s="740" t="s">
        <v>924</v>
      </c>
      <c r="AD12" s="791">
        <f>+PDArate</f>
        <v>1E-3</v>
      </c>
      <c r="AE12" s="17"/>
      <c r="AF12" s="17"/>
      <c r="AI12" s="49">
        <v>10</v>
      </c>
      <c r="AJ12" s="113">
        <f>SUMIF(I13:I1012,AI12,J13:J1012)</f>
        <v>0</v>
      </c>
      <c r="AK12" s="113">
        <f>SUMIF(I13:I1012,AI12,L13:L1012)</f>
        <v>0</v>
      </c>
      <c r="AL12" s="113">
        <f>SUMIF(I13:I1012,AI12,M13:M1012)</f>
        <v>0</v>
      </c>
      <c r="AM12" s="113">
        <f>SUMIF(I13:I1012,AI12,X13:X1012)</f>
        <v>0</v>
      </c>
      <c r="BC12" s="675">
        <f>SUM(BC16:BC1012)</f>
        <v>0</v>
      </c>
      <c r="BD12" s="678"/>
      <c r="BE12" s="676">
        <f>SUM(BE16:BE1012)</f>
        <v>0</v>
      </c>
      <c r="BF12" s="676">
        <f>+DPpda1b *PDArate</f>
        <v>0</v>
      </c>
      <c r="BG12" s="17"/>
      <c r="BH12" s="10"/>
    </row>
    <row r="13" spans="1:66" ht="12.75" customHeight="1" x14ac:dyDescent="0.2">
      <c r="A13" s="541" t="s">
        <v>1003</v>
      </c>
      <c r="B13" s="803"/>
      <c r="C13" s="762"/>
      <c r="D13" s="512"/>
      <c r="E13" s="112"/>
      <c r="F13" s="618">
        <f>IF(+J13&gt;0,9999,0)</f>
        <v>0</v>
      </c>
      <c r="G13" s="198">
        <f t="shared" ref="G13:G76" si="0">ROW()-DPline</f>
        <v>1</v>
      </c>
      <c r="H13" s="480" t="s">
        <v>1006</v>
      </c>
      <c r="I13" s="477"/>
      <c r="J13" s="542">
        <f>+Q1cCrush</f>
        <v>0</v>
      </c>
      <c r="K13" s="450"/>
      <c r="L13" s="451"/>
      <c r="M13" s="451"/>
      <c r="N13" s="452"/>
      <c r="O13" s="453"/>
      <c r="P13" s="454"/>
      <c r="Q13" s="454"/>
      <c r="R13" s="455"/>
      <c r="S13" s="455"/>
      <c r="T13" s="454"/>
      <c r="U13" s="454"/>
      <c r="V13" s="454"/>
      <c r="W13" s="456"/>
      <c r="X13" s="457"/>
      <c r="Y13" s="452"/>
      <c r="Z13" s="458"/>
      <c r="AA13" s="145">
        <f>+G13</f>
        <v>1</v>
      </c>
      <c r="AB13" s="748"/>
      <c r="AC13" s="741"/>
      <c r="AD13" s="481"/>
      <c r="AE13" s="17"/>
      <c r="AF13" s="527" t="str">
        <f>IF(AG13+AH13=1,"Enter both columns 5 and 16.", " ")</f>
        <v xml:space="preserve"> </v>
      </c>
      <c r="AG13" s="49">
        <f>IF(L13+M13+N13+O13+W13 &gt; 0, 1, 0)</f>
        <v>0</v>
      </c>
      <c r="AH13" s="49">
        <f>IF(AX13 &gt; 0, 1, 0)</f>
        <v>0</v>
      </c>
      <c r="AI13" s="49">
        <v>11</v>
      </c>
      <c r="AJ13" s="113">
        <f>SUMIF(I13:I1012,AI13,J13:J1012)</f>
        <v>0</v>
      </c>
      <c r="AK13" s="113">
        <f>SUMIF(I13:I1012,AI13,L13:L1012)</f>
        <v>0</v>
      </c>
      <c r="AL13" s="113">
        <f>SUMIF(I13:I1012,AI13,M13:M1012)</f>
        <v>0</v>
      </c>
      <c r="AM13" s="113">
        <f>SUMIF(I13:I1012,AI13,X13:X1012)</f>
        <v>0</v>
      </c>
      <c r="AR13" s="49">
        <f>IF(ISNA(+F13), 1, 0)</f>
        <v>0</v>
      </c>
      <c r="AS13" s="49">
        <f>IF(ISERR(+F13), 1, 0)</f>
        <v>0</v>
      </c>
      <c r="AT13" s="49">
        <f>IF(ISERR(+AC13), 1, 0)</f>
        <v>0</v>
      </c>
      <c r="AU13" s="49">
        <f>IF(ISERR(+AD13), 1, 0)</f>
        <v>0</v>
      </c>
      <c r="AX13" s="372">
        <f>ROUND(L13,1)*W13</f>
        <v>0</v>
      </c>
      <c r="AY13" s="372">
        <f>ROUND(X13,1)*Z13</f>
        <v>0</v>
      </c>
      <c r="AZ13" s="49">
        <f t="shared" ref="AZ13:AZ76" si="1">IF(J13+K13 &gt; 0, 1, 0)</f>
        <v>0</v>
      </c>
      <c r="BC13" s="536"/>
      <c r="BD13" s="529"/>
      <c r="BE13" s="528"/>
      <c r="BF13" s="481"/>
      <c r="BG13" s="17"/>
      <c r="BH13" s="10"/>
    </row>
    <row r="14" spans="1:66" ht="12.75" customHeight="1" x14ac:dyDescent="0.2">
      <c r="A14" s="541" t="s">
        <v>1004</v>
      </c>
      <c r="B14" s="803"/>
      <c r="C14" s="762"/>
      <c r="D14" s="512"/>
      <c r="E14" s="112"/>
      <c r="F14" s="618">
        <f>IF(+J14&gt;0,9999,0)</f>
        <v>0</v>
      </c>
      <c r="G14" s="198">
        <f t="shared" si="0"/>
        <v>2</v>
      </c>
      <c r="H14" s="480" t="s">
        <v>1007</v>
      </c>
      <c r="I14" s="478"/>
      <c r="J14" s="542">
        <f>+Q3Tons</f>
        <v>0</v>
      </c>
      <c r="K14" s="459"/>
      <c r="L14" s="460"/>
      <c r="M14" s="460"/>
      <c r="N14" s="461"/>
      <c r="O14" s="462"/>
      <c r="P14" s="463"/>
      <c r="Q14" s="463"/>
      <c r="R14" s="464"/>
      <c r="S14" s="464"/>
      <c r="T14" s="463"/>
      <c r="U14" s="463"/>
      <c r="V14" s="463"/>
      <c r="W14" s="465"/>
      <c r="X14" s="466"/>
      <c r="Y14" s="461"/>
      <c r="Z14" s="467"/>
      <c r="AA14" s="145">
        <f t="shared" ref="AA14:AA77" si="2">+G14</f>
        <v>2</v>
      </c>
      <c r="AB14" s="749"/>
      <c r="AC14" s="742"/>
      <c r="AD14" s="482"/>
      <c r="AE14" s="17"/>
      <c r="AF14" s="527" t="str">
        <f t="shared" ref="AF14:AF77" si="3">IF(AG14+AH14=1,"Enter both columns 5 and 16.", " ")</f>
        <v xml:space="preserve"> </v>
      </c>
      <c r="AG14" s="49">
        <f t="shared" ref="AG14:AG77" si="4">IF(L14+M14+N14+O14+W14 &gt; 0, 1, 0)</f>
        <v>0</v>
      </c>
      <c r="AH14" s="49">
        <f t="shared" ref="AH14:AH77" si="5">IF(AX14 &gt; 0, 1, 0)</f>
        <v>0</v>
      </c>
      <c r="AI14" s="49">
        <v>12</v>
      </c>
      <c r="AJ14" s="113">
        <f>SUMIF(I13:I1012,AI14,J13:J1012)</f>
        <v>0</v>
      </c>
      <c r="AK14" s="113">
        <f>SUMIF(I13:I1012,AI14,L13:L1012)</f>
        <v>0</v>
      </c>
      <c r="AL14" s="113">
        <f>SUMIF(I13:I1012,AI14,M13:M1012)</f>
        <v>0</v>
      </c>
      <c r="AM14" s="113">
        <f>SUMIF(I13:I1012,AI14,X13:X1012)</f>
        <v>0</v>
      </c>
      <c r="AR14" s="49">
        <f t="shared" ref="AR14:AR77" si="6">IF(ISNA(+F14), 1, 0)</f>
        <v>0</v>
      </c>
      <c r="AS14" s="49">
        <f t="shared" ref="AS14:AS77" si="7">IF(ISERR(+F14), 1, 0)</f>
        <v>0</v>
      </c>
      <c r="AT14" s="49">
        <f t="shared" ref="AT14:AT77" si="8">IF(ISERR(+AC14), 1, 0)</f>
        <v>0</v>
      </c>
      <c r="AU14" s="49">
        <f t="shared" ref="AU14:AU77" si="9">IF(ISERR(+AD14), 1, 0)</f>
        <v>0</v>
      </c>
      <c r="AX14" s="372">
        <f t="shared" ref="AX14:AX77" si="10">ROUND(L14,1)*W14</f>
        <v>0</v>
      </c>
      <c r="AY14" s="372">
        <f t="shared" ref="AY14:AY77" si="11">ROUND(X14,1)*Z14</f>
        <v>0</v>
      </c>
      <c r="AZ14" s="49">
        <f t="shared" si="1"/>
        <v>0</v>
      </c>
      <c r="BC14" s="191">
        <f>Q3Atons</f>
        <v>0</v>
      </c>
      <c r="BD14" s="529"/>
      <c r="BE14" s="671">
        <f>Q3value</f>
        <v>0</v>
      </c>
      <c r="BF14" s="672">
        <f t="shared" ref="BF14:BF76" si="12">+BE14*PDArate</f>
        <v>0</v>
      </c>
      <c r="BG14" s="17"/>
      <c r="BH14" s="10"/>
    </row>
    <row r="15" spans="1:66" ht="12.75" customHeight="1" x14ac:dyDescent="0.2">
      <c r="A15" s="541" t="s">
        <v>1005</v>
      </c>
      <c r="B15" s="804"/>
      <c r="C15" s="763"/>
      <c r="D15" s="513"/>
      <c r="E15" s="112"/>
      <c r="F15" s="618">
        <f>IF(+J15&gt;0,9999,0)</f>
        <v>0</v>
      </c>
      <c r="G15" s="198">
        <f t="shared" si="0"/>
        <v>3</v>
      </c>
      <c r="H15" s="480" t="s">
        <v>1008</v>
      </c>
      <c r="I15" s="479"/>
      <c r="J15" s="542">
        <f>+Q4Tons</f>
        <v>0</v>
      </c>
      <c r="K15" s="468"/>
      <c r="L15" s="469"/>
      <c r="M15" s="469"/>
      <c r="N15" s="470"/>
      <c r="O15" s="471"/>
      <c r="P15" s="472"/>
      <c r="Q15" s="472"/>
      <c r="R15" s="473"/>
      <c r="S15" s="473"/>
      <c r="T15" s="472"/>
      <c r="U15" s="472"/>
      <c r="V15" s="472"/>
      <c r="W15" s="474"/>
      <c r="X15" s="475"/>
      <c r="Y15" s="470"/>
      <c r="Z15" s="476"/>
      <c r="AA15" s="145">
        <f t="shared" si="2"/>
        <v>3</v>
      </c>
      <c r="AB15" s="750"/>
      <c r="AC15" s="743"/>
      <c r="AD15" s="483"/>
      <c r="AE15" s="17"/>
      <c r="AF15" s="527" t="str">
        <f t="shared" si="3"/>
        <v xml:space="preserve"> </v>
      </c>
      <c r="AG15" s="49">
        <f t="shared" si="4"/>
        <v>0</v>
      </c>
      <c r="AH15" s="49">
        <f t="shared" si="5"/>
        <v>0</v>
      </c>
      <c r="AI15" s="49">
        <v>13</v>
      </c>
      <c r="AJ15" s="113">
        <f>SUMIF(I13:I1012,AI15,J13:J1012)</f>
        <v>0</v>
      </c>
      <c r="AK15" s="113">
        <f>SUMIF(I13:I1012,AI15,L13:L1012)</f>
        <v>0</v>
      </c>
      <c r="AL15" s="113">
        <f>SUMIF(I13:I1012,AI15,M13:M1012)</f>
        <v>0</v>
      </c>
      <c r="AM15" s="113">
        <f>SUMIF(I13:I1012,AI15,X13:X1012)</f>
        <v>0</v>
      </c>
      <c r="AR15" s="49">
        <f t="shared" si="6"/>
        <v>0</v>
      </c>
      <c r="AS15" s="49">
        <f t="shared" si="7"/>
        <v>0</v>
      </c>
      <c r="AT15" s="49">
        <f t="shared" si="8"/>
        <v>0</v>
      </c>
      <c r="AU15" s="49">
        <f t="shared" si="9"/>
        <v>0</v>
      </c>
      <c r="AX15" s="372">
        <f t="shared" si="10"/>
        <v>0</v>
      </c>
      <c r="AY15" s="372">
        <f t="shared" si="11"/>
        <v>0</v>
      </c>
      <c r="AZ15" s="49">
        <f t="shared" si="1"/>
        <v>0</v>
      </c>
      <c r="BC15" s="190">
        <f>Q4Tons</f>
        <v>0</v>
      </c>
      <c r="BD15" s="530"/>
      <c r="BE15" s="673">
        <f>Q4Value</f>
        <v>0</v>
      </c>
      <c r="BF15" s="674">
        <f t="shared" si="12"/>
        <v>0</v>
      </c>
      <c r="BG15" s="17"/>
      <c r="BH15" s="10"/>
    </row>
    <row r="16" spans="1:66" x14ac:dyDescent="0.2">
      <c r="A16" s="514"/>
      <c r="B16" s="805"/>
      <c r="C16" s="364"/>
      <c r="D16" s="364"/>
      <c r="E16" s="511" t="str">
        <f>IF(+BN16+BM16&gt;0,"&lt; Error"," ")</f>
        <v xml:space="preserve"> </v>
      </c>
      <c r="F16" s="201">
        <f t="shared" ref="F16:F76" si="13">IF(ISBLANK(H16),0,VLOOKUP(TRIM(H16),AllVarieties,4,FALSE))</f>
        <v>0</v>
      </c>
      <c r="G16" s="198">
        <f t="shared" si="0"/>
        <v>4</v>
      </c>
      <c r="H16" s="197"/>
      <c r="I16" s="416"/>
      <c r="J16" s="115"/>
      <c r="K16" s="418"/>
      <c r="L16" s="417"/>
      <c r="M16" s="60"/>
      <c r="N16" s="102"/>
      <c r="O16" s="419"/>
      <c r="P16" s="116"/>
      <c r="Q16" s="116"/>
      <c r="R16" s="179"/>
      <c r="S16" s="248"/>
      <c r="T16" s="116"/>
      <c r="U16" s="116"/>
      <c r="V16" s="116"/>
      <c r="W16" s="117"/>
      <c r="X16" s="115"/>
      <c r="Y16" s="102"/>
      <c r="Z16" s="118"/>
      <c r="AA16" s="145">
        <f t="shared" si="2"/>
        <v>4</v>
      </c>
      <c r="AB16" s="751">
        <f>C16*BJ16</f>
        <v>0</v>
      </c>
      <c r="AC16" s="744">
        <f t="shared" ref="AC16:AC77" si="14">+AX16+AY16</f>
        <v>0</v>
      </c>
      <c r="AD16" s="254">
        <f t="shared" ref="AD16:AD76" si="15">+AC16*PDArate</f>
        <v>0</v>
      </c>
      <c r="AE16" s="17"/>
      <c r="AF16" s="527" t="str">
        <f t="shared" si="3"/>
        <v xml:space="preserve"> </v>
      </c>
      <c r="AG16" s="49">
        <f t="shared" si="4"/>
        <v>0</v>
      </c>
      <c r="AH16" s="49">
        <f t="shared" si="5"/>
        <v>0</v>
      </c>
      <c r="AI16" s="49">
        <v>14</v>
      </c>
      <c r="AJ16" s="113">
        <f>SUMIF(I13:I1012,AI16,J13:J1012)</f>
        <v>0</v>
      </c>
      <c r="AK16" s="113">
        <f>SUMIF(I13:I1012,AI16,L13:L1012)</f>
        <v>0</v>
      </c>
      <c r="AL16" s="113">
        <f>SUMIF(I13:I1012,AI16,M13:M1012)</f>
        <v>0</v>
      </c>
      <c r="AM16" s="113">
        <f>SUMIF(I13:I1012,AI16,X13:X1012)</f>
        <v>0</v>
      </c>
      <c r="AR16" s="49">
        <f t="shared" si="6"/>
        <v>0</v>
      </c>
      <c r="AS16" s="49">
        <f t="shared" si="7"/>
        <v>0</v>
      </c>
      <c r="AT16" s="49">
        <f t="shared" si="8"/>
        <v>0</v>
      </c>
      <c r="AU16" s="49">
        <f t="shared" si="9"/>
        <v>0</v>
      </c>
      <c r="AX16" s="372">
        <f t="shared" si="10"/>
        <v>0</v>
      </c>
      <c r="AY16" s="372">
        <f t="shared" si="11"/>
        <v>0</v>
      </c>
      <c r="AZ16" s="49">
        <f t="shared" si="1"/>
        <v>0</v>
      </c>
      <c r="BB16" s="49">
        <f>IF(+BC16&gt;0,IF(+BE16&lt;=0,1,0),0)</f>
        <v>0</v>
      </c>
      <c r="BC16" s="537">
        <f>IF(+D16=1,IF(J16&gt;0, +J16, 0),0)</f>
        <v>0</v>
      </c>
      <c r="BD16" s="144">
        <f t="shared" ref="BD16:BD79" si="16">IF(VALUE(I16)&lt;1,0,IF(VALUE(I16)&gt;17,0,VLOOKUP(VALUE(F16),T10Value,VALUE(I16)+1,FALSE)))</f>
        <v>0</v>
      </c>
      <c r="BE16" s="144">
        <f>ROUND(+BC16,1)*BD16</f>
        <v>0</v>
      </c>
      <c r="BF16" s="559">
        <f t="shared" si="12"/>
        <v>0</v>
      </c>
      <c r="BG16" s="17"/>
      <c r="BH16" s="10"/>
      <c r="BJ16" s="49">
        <f>IF(J16+L16+M16=J16,0,IF(J16-L16-0.09&gt;0,IF(J16-L16&lt;=0.1*J16,J16-L16,0),0))</f>
        <v>0</v>
      </c>
      <c r="BK16" s="49">
        <f>IF(L16+M16+J16+X16&lt;=0,1,IF(L16+M16+X16&gt;0,1,0))</f>
        <v>1</v>
      </c>
      <c r="BL16" s="49">
        <f>IF(+BJ16&gt;0,1,0)</f>
        <v>0</v>
      </c>
      <c r="BM16" s="49">
        <f>IF(ISNUMBER(C16),IF(2*BL16-C16&lt;0,1,IF(2*BL16-C16&gt;2,1,0)),IF(ISBLANK(C16),0,1))</f>
        <v>0</v>
      </c>
      <c r="BN16" s="49">
        <f>IF(ISNUMBER(D16),IF(2*AG16-D16=1,1,IF(+D16=0,0, IF(+D16=1,0,1))),IF(ISBLANK(D16),0,1))</f>
        <v>0</v>
      </c>
    </row>
    <row r="17" spans="1:66" x14ac:dyDescent="0.2">
      <c r="A17" s="514"/>
      <c r="B17" s="805"/>
      <c r="C17" s="364"/>
      <c r="D17" s="364"/>
      <c r="E17" s="511" t="str">
        <f t="shared" ref="E17:E80" si="17">IF(+BN17+BM17&gt;0,"&lt; Error"," ")</f>
        <v xml:space="preserve"> </v>
      </c>
      <c r="F17" s="201">
        <f t="shared" si="13"/>
        <v>0</v>
      </c>
      <c r="G17" s="198">
        <f t="shared" si="0"/>
        <v>5</v>
      </c>
      <c r="H17" s="197"/>
      <c r="I17" s="416"/>
      <c r="J17" s="115"/>
      <c r="K17" s="418"/>
      <c r="L17" s="417"/>
      <c r="M17" s="60"/>
      <c r="N17" s="102"/>
      <c r="O17" s="419"/>
      <c r="P17" s="116"/>
      <c r="Q17" s="116"/>
      <c r="R17" s="179"/>
      <c r="S17" s="248"/>
      <c r="T17" s="116"/>
      <c r="U17" s="116"/>
      <c r="V17" s="116"/>
      <c r="W17" s="117"/>
      <c r="X17" s="115"/>
      <c r="Y17" s="102"/>
      <c r="Z17" s="118"/>
      <c r="AA17" s="145">
        <f t="shared" si="2"/>
        <v>5</v>
      </c>
      <c r="AB17" s="751">
        <f t="shared" ref="AB17:AB80" si="18">C17*BJ17</f>
        <v>0</v>
      </c>
      <c r="AC17" s="744">
        <f t="shared" si="14"/>
        <v>0</v>
      </c>
      <c r="AD17" s="254">
        <f t="shared" si="15"/>
        <v>0</v>
      </c>
      <c r="AE17" s="17"/>
      <c r="AF17" s="527" t="str">
        <f t="shared" si="3"/>
        <v xml:space="preserve"> </v>
      </c>
      <c r="AG17" s="49">
        <f t="shared" si="4"/>
        <v>0</v>
      </c>
      <c r="AH17" s="49">
        <f t="shared" si="5"/>
        <v>0</v>
      </c>
      <c r="AI17" s="49">
        <v>15</v>
      </c>
      <c r="AJ17" s="113">
        <f>SUMIF(I13:I1012,AI17,J13:J1012)</f>
        <v>0</v>
      </c>
      <c r="AK17" s="113">
        <f>SUMIF(I13:I1012,AI17,L13:L1012)</f>
        <v>0</v>
      </c>
      <c r="AL17" s="113">
        <f>SUMIF(I13:I1012,AI17,M13:M1012)</f>
        <v>0</v>
      </c>
      <c r="AM17" s="113">
        <f>SUMIF(I13:I1012,AI17,X13:X1012)</f>
        <v>0</v>
      </c>
      <c r="AR17" s="49">
        <f t="shared" si="6"/>
        <v>0</v>
      </c>
      <c r="AS17" s="49">
        <f t="shared" si="7"/>
        <v>0</v>
      </c>
      <c r="AT17" s="49">
        <f t="shared" si="8"/>
        <v>0</v>
      </c>
      <c r="AU17" s="49">
        <f t="shared" si="9"/>
        <v>0</v>
      </c>
      <c r="AX17" s="372">
        <f t="shared" si="10"/>
        <v>0</v>
      </c>
      <c r="AY17" s="372">
        <f t="shared" si="11"/>
        <v>0</v>
      </c>
      <c r="AZ17" s="49">
        <f t="shared" si="1"/>
        <v>0</v>
      </c>
      <c r="BB17" s="49">
        <f t="shared" ref="BB17:BB80" si="19">IF(+BC17&gt;0,IF(+BE17&lt;=0,1,0),0)</f>
        <v>0</v>
      </c>
      <c r="BC17" s="537">
        <f t="shared" ref="BC17:BC80" si="20">IF(+D17=1,IF(J17&gt;0, +J17, 0),0)</f>
        <v>0</v>
      </c>
      <c r="BD17" s="144">
        <f t="shared" si="16"/>
        <v>0</v>
      </c>
      <c r="BE17" s="144">
        <f t="shared" ref="BE17:BE80" si="21">ROUND(+BC17,1)*BD17</f>
        <v>0</v>
      </c>
      <c r="BF17" s="559">
        <f t="shared" si="12"/>
        <v>0</v>
      </c>
      <c r="BG17" s="17"/>
      <c r="BH17" s="10"/>
      <c r="BJ17" s="49">
        <f t="shared" ref="BJ17:BJ80" si="22">IF(J17+L17+M17=J17,0,IF(J17-L17-0.09&gt;0,IF(J17-L17&lt;=0.1*J17,J17-L17,0),0))</f>
        <v>0</v>
      </c>
      <c r="BK17" s="49">
        <f t="shared" ref="BK17:BK80" si="23">IF(L17+M17+J17+X17&lt;=0,1,IF(L17+M17+X17&gt;0,1,0))</f>
        <v>1</v>
      </c>
      <c r="BL17" s="49">
        <f t="shared" ref="BL17:BL80" si="24">IF(+BJ17&gt;0,1,0)</f>
        <v>0</v>
      </c>
      <c r="BM17" s="49">
        <f t="shared" ref="BM17:BM80" si="25">IF(ISNUMBER(C17),IF(2*BL17-C17&lt;0,1,IF(2*BL17-C17&gt;2,1,0)),IF(ISBLANK(C17),0,1))</f>
        <v>0</v>
      </c>
      <c r="BN17" s="49">
        <f t="shared" ref="BN17:BN80" si="26">IF(ISNUMBER(D17),IF(2*AG17-D17=1,1,IF(+D17=0,0, IF(+D17=1,0,1))),IF(ISBLANK(D17),0,1))</f>
        <v>0</v>
      </c>
    </row>
    <row r="18" spans="1:66" x14ac:dyDescent="0.2">
      <c r="A18" s="514"/>
      <c r="B18" s="805"/>
      <c r="C18" s="364"/>
      <c r="D18" s="364"/>
      <c r="E18" s="511" t="str">
        <f t="shared" si="17"/>
        <v xml:space="preserve"> </v>
      </c>
      <c r="F18" s="201">
        <f t="shared" si="13"/>
        <v>0</v>
      </c>
      <c r="G18" s="198">
        <f t="shared" si="0"/>
        <v>6</v>
      </c>
      <c r="H18" s="197"/>
      <c r="I18" s="416"/>
      <c r="J18" s="115"/>
      <c r="K18" s="418"/>
      <c r="L18" s="417"/>
      <c r="M18" s="60"/>
      <c r="N18" s="102"/>
      <c r="O18" s="419"/>
      <c r="P18" s="116"/>
      <c r="Q18" s="116"/>
      <c r="R18" s="179"/>
      <c r="S18" s="248"/>
      <c r="T18" s="116"/>
      <c r="U18" s="116"/>
      <c r="V18" s="116"/>
      <c r="W18" s="117"/>
      <c r="X18" s="115"/>
      <c r="Y18" s="102"/>
      <c r="Z18" s="118"/>
      <c r="AA18" s="145">
        <f t="shared" si="2"/>
        <v>6</v>
      </c>
      <c r="AB18" s="751">
        <f t="shared" si="18"/>
        <v>0</v>
      </c>
      <c r="AC18" s="744">
        <f t="shared" si="14"/>
        <v>0</v>
      </c>
      <c r="AD18" s="254">
        <f t="shared" si="15"/>
        <v>0</v>
      </c>
      <c r="AE18" s="17"/>
      <c r="AF18" s="527" t="str">
        <f t="shared" si="3"/>
        <v xml:space="preserve"> </v>
      </c>
      <c r="AG18" s="49">
        <f t="shared" si="4"/>
        <v>0</v>
      </c>
      <c r="AH18" s="49">
        <f t="shared" si="5"/>
        <v>0</v>
      </c>
      <c r="AI18" s="49">
        <v>16</v>
      </c>
      <c r="AJ18" s="113">
        <f>SUMIF(I13:I1012,AI18,J13:J1012)</f>
        <v>0</v>
      </c>
      <c r="AK18" s="113">
        <f>SUMIF(I13:I1012,AI18,L13:L1012)</f>
        <v>0</v>
      </c>
      <c r="AL18" s="113">
        <f>SUMIF(I13:I1012,AI18,M13:M1012)</f>
        <v>0</v>
      </c>
      <c r="AM18" s="113">
        <f>SUMIF(I13:I1012,AI18,X13:X1012)</f>
        <v>0</v>
      </c>
      <c r="AR18" s="49">
        <f t="shared" si="6"/>
        <v>0</v>
      </c>
      <c r="AS18" s="49">
        <f t="shared" si="7"/>
        <v>0</v>
      </c>
      <c r="AT18" s="49">
        <f t="shared" si="8"/>
        <v>0</v>
      </c>
      <c r="AU18" s="49">
        <f t="shared" si="9"/>
        <v>0</v>
      </c>
      <c r="AX18" s="372">
        <f t="shared" si="10"/>
        <v>0</v>
      </c>
      <c r="AY18" s="372">
        <f t="shared" si="11"/>
        <v>0</v>
      </c>
      <c r="AZ18" s="49">
        <f t="shared" si="1"/>
        <v>0</v>
      </c>
      <c r="BB18" s="49">
        <f t="shared" si="19"/>
        <v>0</v>
      </c>
      <c r="BC18" s="537">
        <f t="shared" si="20"/>
        <v>0</v>
      </c>
      <c r="BD18" s="144">
        <f t="shared" si="16"/>
        <v>0</v>
      </c>
      <c r="BE18" s="144">
        <f t="shared" si="21"/>
        <v>0</v>
      </c>
      <c r="BF18" s="559">
        <f t="shared" si="12"/>
        <v>0</v>
      </c>
      <c r="BG18" s="17"/>
      <c r="BH18" s="10"/>
      <c r="BJ18" s="49">
        <f t="shared" si="22"/>
        <v>0</v>
      </c>
      <c r="BK18" s="49">
        <f t="shared" si="23"/>
        <v>1</v>
      </c>
      <c r="BL18" s="49">
        <f t="shared" si="24"/>
        <v>0</v>
      </c>
      <c r="BM18" s="49">
        <f t="shared" si="25"/>
        <v>0</v>
      </c>
      <c r="BN18" s="49">
        <f t="shared" si="26"/>
        <v>0</v>
      </c>
    </row>
    <row r="19" spans="1:66" x14ac:dyDescent="0.2">
      <c r="A19" s="514"/>
      <c r="B19" s="805"/>
      <c r="C19" s="364"/>
      <c r="D19" s="364"/>
      <c r="E19" s="511" t="str">
        <f t="shared" si="17"/>
        <v xml:space="preserve"> </v>
      </c>
      <c r="F19" s="201">
        <f t="shared" si="13"/>
        <v>0</v>
      </c>
      <c r="G19" s="198">
        <f t="shared" si="0"/>
        <v>7</v>
      </c>
      <c r="H19" s="197"/>
      <c r="I19" s="416"/>
      <c r="J19" s="115"/>
      <c r="K19" s="418"/>
      <c r="L19" s="417"/>
      <c r="M19" s="60"/>
      <c r="N19" s="102"/>
      <c r="O19" s="419"/>
      <c r="P19" s="116"/>
      <c r="Q19" s="116"/>
      <c r="R19" s="179"/>
      <c r="S19" s="248"/>
      <c r="T19" s="116"/>
      <c r="U19" s="116"/>
      <c r="V19" s="116"/>
      <c r="W19" s="117"/>
      <c r="X19" s="115"/>
      <c r="Y19" s="102"/>
      <c r="Z19" s="118"/>
      <c r="AA19" s="145">
        <f t="shared" si="2"/>
        <v>7</v>
      </c>
      <c r="AB19" s="751">
        <f t="shared" si="18"/>
        <v>0</v>
      </c>
      <c r="AC19" s="744">
        <f t="shared" si="14"/>
        <v>0</v>
      </c>
      <c r="AD19" s="254">
        <f t="shared" si="15"/>
        <v>0</v>
      </c>
      <c r="AE19" s="17"/>
      <c r="AF19" s="527" t="str">
        <f t="shared" si="3"/>
        <v xml:space="preserve"> </v>
      </c>
      <c r="AG19" s="49">
        <f t="shared" si="4"/>
        <v>0</v>
      </c>
      <c r="AH19" s="49">
        <f t="shared" si="5"/>
        <v>0</v>
      </c>
      <c r="AI19" s="49">
        <v>17</v>
      </c>
      <c r="AJ19" s="113">
        <f>SUMIF(I13:I1012,AI19,J13:J1012)</f>
        <v>0</v>
      </c>
      <c r="AK19" s="113">
        <f>SUMIF(I13:I1012,AI19,L13:L1012)</f>
        <v>0</v>
      </c>
      <c r="AL19" s="113">
        <f>SUMIF(I13:I1012,AI19,M13:M1012)</f>
        <v>0</v>
      </c>
      <c r="AM19" s="113">
        <f>SUMIF(I13:I1012,AI19,X13:X1012)</f>
        <v>0</v>
      </c>
      <c r="AR19" s="49">
        <f t="shared" si="6"/>
        <v>0</v>
      </c>
      <c r="AS19" s="49">
        <f t="shared" si="7"/>
        <v>0</v>
      </c>
      <c r="AT19" s="49">
        <f t="shared" si="8"/>
        <v>0</v>
      </c>
      <c r="AU19" s="49">
        <f t="shared" si="9"/>
        <v>0</v>
      </c>
      <c r="AX19" s="372">
        <f t="shared" si="10"/>
        <v>0</v>
      </c>
      <c r="AY19" s="372">
        <f t="shared" si="11"/>
        <v>0</v>
      </c>
      <c r="AZ19" s="49">
        <f t="shared" si="1"/>
        <v>0</v>
      </c>
      <c r="BB19" s="49">
        <f t="shared" si="19"/>
        <v>0</v>
      </c>
      <c r="BC19" s="537">
        <f t="shared" si="20"/>
        <v>0</v>
      </c>
      <c r="BD19" s="144">
        <f t="shared" si="16"/>
        <v>0</v>
      </c>
      <c r="BE19" s="144">
        <f t="shared" si="21"/>
        <v>0</v>
      </c>
      <c r="BF19" s="559">
        <f t="shared" si="12"/>
        <v>0</v>
      </c>
      <c r="BG19" s="17"/>
      <c r="BH19" s="10"/>
      <c r="BJ19" s="49">
        <f t="shared" si="22"/>
        <v>0</v>
      </c>
      <c r="BK19" s="49">
        <f t="shared" si="23"/>
        <v>1</v>
      </c>
      <c r="BL19" s="49">
        <f t="shared" si="24"/>
        <v>0</v>
      </c>
      <c r="BM19" s="49">
        <f t="shared" si="25"/>
        <v>0</v>
      </c>
      <c r="BN19" s="49">
        <f t="shared" si="26"/>
        <v>0</v>
      </c>
    </row>
    <row r="20" spans="1:66" x14ac:dyDescent="0.2">
      <c r="A20" s="514"/>
      <c r="B20" s="805"/>
      <c r="C20" s="364"/>
      <c r="D20" s="364"/>
      <c r="E20" s="511" t="str">
        <f t="shared" si="17"/>
        <v xml:space="preserve"> </v>
      </c>
      <c r="F20" s="201">
        <f t="shared" si="13"/>
        <v>0</v>
      </c>
      <c r="G20" s="198">
        <f t="shared" si="0"/>
        <v>8</v>
      </c>
      <c r="H20" s="197"/>
      <c r="I20" s="416"/>
      <c r="J20" s="115"/>
      <c r="K20" s="418"/>
      <c r="L20" s="417"/>
      <c r="M20" s="60"/>
      <c r="N20" s="102"/>
      <c r="O20" s="419"/>
      <c r="P20" s="116"/>
      <c r="Q20" s="116"/>
      <c r="R20" s="179"/>
      <c r="S20" s="248"/>
      <c r="T20" s="116"/>
      <c r="U20" s="116"/>
      <c r="V20" s="116"/>
      <c r="W20" s="117"/>
      <c r="X20" s="115"/>
      <c r="Y20" s="102"/>
      <c r="Z20" s="118"/>
      <c r="AA20" s="145">
        <f t="shared" si="2"/>
        <v>8</v>
      </c>
      <c r="AB20" s="751">
        <f t="shared" si="18"/>
        <v>0</v>
      </c>
      <c r="AC20" s="744">
        <f t="shared" si="14"/>
        <v>0</v>
      </c>
      <c r="AD20" s="254">
        <f t="shared" si="15"/>
        <v>0</v>
      </c>
      <c r="AE20" s="17"/>
      <c r="AF20" s="527" t="str">
        <f t="shared" si="3"/>
        <v xml:space="preserve"> </v>
      </c>
      <c r="AG20" s="49">
        <f t="shared" si="4"/>
        <v>0</v>
      </c>
      <c r="AH20" s="49">
        <f t="shared" si="5"/>
        <v>0</v>
      </c>
      <c r="AR20" s="49">
        <f t="shared" si="6"/>
        <v>0</v>
      </c>
      <c r="AS20" s="49">
        <f t="shared" si="7"/>
        <v>0</v>
      </c>
      <c r="AT20" s="49">
        <f t="shared" si="8"/>
        <v>0</v>
      </c>
      <c r="AU20" s="49">
        <f t="shared" si="9"/>
        <v>0</v>
      </c>
      <c r="AX20" s="372">
        <f t="shared" si="10"/>
        <v>0</v>
      </c>
      <c r="AY20" s="372">
        <f t="shared" si="11"/>
        <v>0</v>
      </c>
      <c r="AZ20" s="49">
        <f t="shared" si="1"/>
        <v>0</v>
      </c>
      <c r="BB20" s="49">
        <f t="shared" si="19"/>
        <v>0</v>
      </c>
      <c r="BC20" s="537">
        <f t="shared" si="20"/>
        <v>0</v>
      </c>
      <c r="BD20" s="144">
        <f t="shared" si="16"/>
        <v>0</v>
      </c>
      <c r="BE20" s="144">
        <f t="shared" si="21"/>
        <v>0</v>
      </c>
      <c r="BF20" s="559">
        <f t="shared" si="12"/>
        <v>0</v>
      </c>
      <c r="BG20" s="17"/>
      <c r="BH20" s="10"/>
      <c r="BJ20" s="49">
        <f t="shared" si="22"/>
        <v>0</v>
      </c>
      <c r="BK20" s="49">
        <f t="shared" si="23"/>
        <v>1</v>
      </c>
      <c r="BL20" s="49">
        <f t="shared" si="24"/>
        <v>0</v>
      </c>
      <c r="BM20" s="49">
        <f t="shared" si="25"/>
        <v>0</v>
      </c>
      <c r="BN20" s="49">
        <f t="shared" si="26"/>
        <v>0</v>
      </c>
    </row>
    <row r="21" spans="1:66" x14ac:dyDescent="0.2">
      <c r="A21" s="514"/>
      <c r="B21" s="805"/>
      <c r="C21" s="364"/>
      <c r="D21" s="364"/>
      <c r="E21" s="511" t="str">
        <f t="shared" si="17"/>
        <v xml:space="preserve"> </v>
      </c>
      <c r="F21" s="201">
        <f t="shared" si="13"/>
        <v>0</v>
      </c>
      <c r="G21" s="198">
        <f t="shared" si="0"/>
        <v>9</v>
      </c>
      <c r="H21" s="197"/>
      <c r="I21" s="416"/>
      <c r="J21" s="115"/>
      <c r="K21" s="418"/>
      <c r="L21" s="417"/>
      <c r="M21" s="60"/>
      <c r="N21" s="102"/>
      <c r="O21" s="419"/>
      <c r="P21" s="116"/>
      <c r="Q21" s="116"/>
      <c r="R21" s="179"/>
      <c r="S21" s="248"/>
      <c r="T21" s="116"/>
      <c r="U21" s="116"/>
      <c r="V21" s="116"/>
      <c r="W21" s="117"/>
      <c r="X21" s="115"/>
      <c r="Y21" s="102"/>
      <c r="Z21" s="118"/>
      <c r="AA21" s="145">
        <f t="shared" si="2"/>
        <v>9</v>
      </c>
      <c r="AB21" s="751">
        <f t="shared" si="18"/>
        <v>0</v>
      </c>
      <c r="AC21" s="744">
        <f t="shared" si="14"/>
        <v>0</v>
      </c>
      <c r="AD21" s="254">
        <f t="shared" si="15"/>
        <v>0</v>
      </c>
      <c r="AE21" s="17"/>
      <c r="AF21" s="527" t="str">
        <f t="shared" si="3"/>
        <v xml:space="preserve"> </v>
      </c>
      <c r="AG21" s="49">
        <f t="shared" si="4"/>
        <v>0</v>
      </c>
      <c r="AH21" s="49">
        <f t="shared" si="5"/>
        <v>0</v>
      </c>
      <c r="AR21" s="49">
        <f t="shared" si="6"/>
        <v>0</v>
      </c>
      <c r="AS21" s="49">
        <f t="shared" si="7"/>
        <v>0</v>
      </c>
      <c r="AT21" s="49">
        <f t="shared" si="8"/>
        <v>0</v>
      </c>
      <c r="AU21" s="49">
        <f t="shared" si="9"/>
        <v>0</v>
      </c>
      <c r="AX21" s="372">
        <f t="shared" si="10"/>
        <v>0</v>
      </c>
      <c r="AY21" s="372">
        <f t="shared" si="11"/>
        <v>0</v>
      </c>
      <c r="AZ21" s="49">
        <f t="shared" si="1"/>
        <v>0</v>
      </c>
      <c r="BB21" s="49">
        <f t="shared" si="19"/>
        <v>0</v>
      </c>
      <c r="BC21" s="537">
        <f t="shared" si="20"/>
        <v>0</v>
      </c>
      <c r="BD21" s="144">
        <f t="shared" si="16"/>
        <v>0</v>
      </c>
      <c r="BE21" s="144">
        <f t="shared" si="21"/>
        <v>0</v>
      </c>
      <c r="BF21" s="559">
        <f t="shared" si="12"/>
        <v>0</v>
      </c>
      <c r="BG21" s="17"/>
      <c r="BH21" s="10"/>
      <c r="BJ21" s="49">
        <f t="shared" si="22"/>
        <v>0</v>
      </c>
      <c r="BK21" s="49">
        <f t="shared" si="23"/>
        <v>1</v>
      </c>
      <c r="BL21" s="49">
        <f t="shared" si="24"/>
        <v>0</v>
      </c>
      <c r="BM21" s="49">
        <f t="shared" si="25"/>
        <v>0</v>
      </c>
      <c r="BN21" s="49">
        <f t="shared" si="26"/>
        <v>0</v>
      </c>
    </row>
    <row r="22" spans="1:66" x14ac:dyDescent="0.2">
      <c r="A22" s="514"/>
      <c r="B22" s="805"/>
      <c r="C22" s="364"/>
      <c r="D22" s="364"/>
      <c r="E22" s="511" t="str">
        <f t="shared" si="17"/>
        <v xml:space="preserve"> </v>
      </c>
      <c r="F22" s="201">
        <f t="shared" si="13"/>
        <v>0</v>
      </c>
      <c r="G22" s="198">
        <f t="shared" si="0"/>
        <v>10</v>
      </c>
      <c r="H22" s="197"/>
      <c r="I22" s="416"/>
      <c r="J22" s="115"/>
      <c r="K22" s="418"/>
      <c r="L22" s="417"/>
      <c r="M22" s="60"/>
      <c r="N22" s="102"/>
      <c r="O22" s="419"/>
      <c r="P22" s="116"/>
      <c r="Q22" s="116"/>
      <c r="R22" s="179"/>
      <c r="S22" s="248"/>
      <c r="T22" s="116"/>
      <c r="U22" s="116"/>
      <c r="V22" s="116"/>
      <c r="W22" s="117"/>
      <c r="X22" s="115"/>
      <c r="Y22" s="102"/>
      <c r="Z22" s="118"/>
      <c r="AA22" s="145">
        <f t="shared" si="2"/>
        <v>10</v>
      </c>
      <c r="AB22" s="751">
        <f t="shared" si="18"/>
        <v>0</v>
      </c>
      <c r="AC22" s="744">
        <f t="shared" si="14"/>
        <v>0</v>
      </c>
      <c r="AD22" s="254">
        <f t="shared" si="15"/>
        <v>0</v>
      </c>
      <c r="AE22" s="17"/>
      <c r="AF22" s="527" t="str">
        <f t="shared" si="3"/>
        <v xml:space="preserve"> </v>
      </c>
      <c r="AG22" s="49">
        <f t="shared" si="4"/>
        <v>0</v>
      </c>
      <c r="AH22" s="49">
        <f t="shared" si="5"/>
        <v>0</v>
      </c>
      <c r="AR22" s="49">
        <f t="shared" si="6"/>
        <v>0</v>
      </c>
      <c r="AS22" s="49">
        <f t="shared" si="7"/>
        <v>0</v>
      </c>
      <c r="AT22" s="49">
        <f t="shared" si="8"/>
        <v>0</v>
      </c>
      <c r="AU22" s="49">
        <f t="shared" si="9"/>
        <v>0</v>
      </c>
      <c r="AX22" s="372">
        <f t="shared" si="10"/>
        <v>0</v>
      </c>
      <c r="AY22" s="372">
        <f t="shared" si="11"/>
        <v>0</v>
      </c>
      <c r="AZ22" s="49">
        <f t="shared" si="1"/>
        <v>0</v>
      </c>
      <c r="BB22" s="49">
        <f t="shared" si="19"/>
        <v>0</v>
      </c>
      <c r="BC22" s="537">
        <f t="shared" si="20"/>
        <v>0</v>
      </c>
      <c r="BD22" s="144">
        <f t="shared" si="16"/>
        <v>0</v>
      </c>
      <c r="BE22" s="144">
        <f t="shared" si="21"/>
        <v>0</v>
      </c>
      <c r="BF22" s="559">
        <f t="shared" si="12"/>
        <v>0</v>
      </c>
      <c r="BG22" s="17"/>
      <c r="BH22" s="10"/>
      <c r="BJ22" s="49">
        <f t="shared" si="22"/>
        <v>0</v>
      </c>
      <c r="BK22" s="49">
        <f t="shared" si="23"/>
        <v>1</v>
      </c>
      <c r="BL22" s="49">
        <f t="shared" si="24"/>
        <v>0</v>
      </c>
      <c r="BM22" s="49">
        <f t="shared" si="25"/>
        <v>0</v>
      </c>
      <c r="BN22" s="49">
        <f t="shared" si="26"/>
        <v>0</v>
      </c>
    </row>
    <row r="23" spans="1:66" x14ac:dyDescent="0.2">
      <c r="A23" s="514"/>
      <c r="B23" s="805"/>
      <c r="C23" s="364"/>
      <c r="D23" s="364"/>
      <c r="E23" s="511" t="str">
        <f t="shared" si="17"/>
        <v xml:space="preserve"> </v>
      </c>
      <c r="F23" s="201">
        <f t="shared" si="13"/>
        <v>0</v>
      </c>
      <c r="G23" s="198">
        <f t="shared" si="0"/>
        <v>11</v>
      </c>
      <c r="H23" s="197"/>
      <c r="I23" s="416"/>
      <c r="J23" s="115"/>
      <c r="K23" s="418"/>
      <c r="L23" s="417"/>
      <c r="M23" s="60"/>
      <c r="N23" s="102"/>
      <c r="O23" s="419"/>
      <c r="P23" s="116"/>
      <c r="Q23" s="116"/>
      <c r="R23" s="179"/>
      <c r="S23" s="248"/>
      <c r="T23" s="116"/>
      <c r="U23" s="116"/>
      <c r="V23" s="116"/>
      <c r="W23" s="117"/>
      <c r="X23" s="115"/>
      <c r="Y23" s="102"/>
      <c r="Z23" s="118"/>
      <c r="AA23" s="145">
        <f t="shared" si="2"/>
        <v>11</v>
      </c>
      <c r="AB23" s="751">
        <f t="shared" si="18"/>
        <v>0</v>
      </c>
      <c r="AC23" s="744">
        <f t="shared" si="14"/>
        <v>0</v>
      </c>
      <c r="AD23" s="254">
        <f t="shared" si="15"/>
        <v>0</v>
      </c>
      <c r="AE23" s="17"/>
      <c r="AF23" s="527" t="str">
        <f t="shared" si="3"/>
        <v xml:space="preserve"> </v>
      </c>
      <c r="AG23" s="49">
        <f t="shared" si="4"/>
        <v>0</v>
      </c>
      <c r="AH23" s="49">
        <f t="shared" si="5"/>
        <v>0</v>
      </c>
      <c r="AR23" s="49">
        <f t="shared" si="6"/>
        <v>0</v>
      </c>
      <c r="AS23" s="49">
        <f t="shared" si="7"/>
        <v>0</v>
      </c>
      <c r="AT23" s="49">
        <f t="shared" si="8"/>
        <v>0</v>
      </c>
      <c r="AU23" s="49">
        <f t="shared" si="9"/>
        <v>0</v>
      </c>
      <c r="AX23" s="372">
        <f t="shared" si="10"/>
        <v>0</v>
      </c>
      <c r="AY23" s="372">
        <f t="shared" si="11"/>
        <v>0</v>
      </c>
      <c r="AZ23" s="49">
        <f t="shared" si="1"/>
        <v>0</v>
      </c>
      <c r="BB23" s="49">
        <f t="shared" si="19"/>
        <v>0</v>
      </c>
      <c r="BC23" s="537">
        <f t="shared" si="20"/>
        <v>0</v>
      </c>
      <c r="BD23" s="144">
        <f t="shared" si="16"/>
        <v>0</v>
      </c>
      <c r="BE23" s="144">
        <f t="shared" si="21"/>
        <v>0</v>
      </c>
      <c r="BF23" s="559">
        <f t="shared" si="12"/>
        <v>0</v>
      </c>
      <c r="BG23" s="17"/>
      <c r="BH23" s="10"/>
      <c r="BJ23" s="49">
        <f t="shared" si="22"/>
        <v>0</v>
      </c>
      <c r="BK23" s="49">
        <f t="shared" si="23"/>
        <v>1</v>
      </c>
      <c r="BL23" s="49">
        <f t="shared" si="24"/>
        <v>0</v>
      </c>
      <c r="BM23" s="49">
        <f t="shared" si="25"/>
        <v>0</v>
      </c>
      <c r="BN23" s="49">
        <f t="shared" si="26"/>
        <v>0</v>
      </c>
    </row>
    <row r="24" spans="1:66" x14ac:dyDescent="0.2">
      <c r="A24" s="514"/>
      <c r="B24" s="805"/>
      <c r="C24" s="364"/>
      <c r="D24" s="364"/>
      <c r="E24" s="511" t="str">
        <f t="shared" si="17"/>
        <v xml:space="preserve"> </v>
      </c>
      <c r="F24" s="201">
        <f t="shared" si="13"/>
        <v>0</v>
      </c>
      <c r="G24" s="198">
        <f t="shared" si="0"/>
        <v>12</v>
      </c>
      <c r="H24" s="197"/>
      <c r="I24" s="416"/>
      <c r="J24" s="115"/>
      <c r="K24" s="418"/>
      <c r="L24" s="417"/>
      <c r="M24" s="60"/>
      <c r="N24" s="102"/>
      <c r="O24" s="419"/>
      <c r="P24" s="116"/>
      <c r="Q24" s="116"/>
      <c r="R24" s="179"/>
      <c r="S24" s="248"/>
      <c r="T24" s="116"/>
      <c r="U24" s="116"/>
      <c r="V24" s="116"/>
      <c r="W24" s="117"/>
      <c r="X24" s="115"/>
      <c r="Y24" s="102"/>
      <c r="Z24" s="118"/>
      <c r="AA24" s="145">
        <f t="shared" si="2"/>
        <v>12</v>
      </c>
      <c r="AB24" s="751">
        <f t="shared" si="18"/>
        <v>0</v>
      </c>
      <c r="AC24" s="744">
        <f t="shared" si="14"/>
        <v>0</v>
      </c>
      <c r="AD24" s="254">
        <f t="shared" si="15"/>
        <v>0</v>
      </c>
      <c r="AE24" s="17"/>
      <c r="AF24" s="527" t="str">
        <f t="shared" si="3"/>
        <v xml:space="preserve"> </v>
      </c>
      <c r="AG24" s="49">
        <f t="shared" si="4"/>
        <v>0</v>
      </c>
      <c r="AH24" s="49">
        <f t="shared" si="5"/>
        <v>0</v>
      </c>
      <c r="AR24" s="49">
        <f t="shared" si="6"/>
        <v>0</v>
      </c>
      <c r="AS24" s="49">
        <f t="shared" si="7"/>
        <v>0</v>
      </c>
      <c r="AT24" s="49">
        <f t="shared" si="8"/>
        <v>0</v>
      </c>
      <c r="AU24" s="49">
        <f t="shared" si="9"/>
        <v>0</v>
      </c>
      <c r="AX24" s="372">
        <f t="shared" si="10"/>
        <v>0</v>
      </c>
      <c r="AY24" s="372">
        <f t="shared" si="11"/>
        <v>0</v>
      </c>
      <c r="AZ24" s="49">
        <f t="shared" si="1"/>
        <v>0</v>
      </c>
      <c r="BB24" s="49">
        <f t="shared" si="19"/>
        <v>0</v>
      </c>
      <c r="BC24" s="537">
        <f t="shared" si="20"/>
        <v>0</v>
      </c>
      <c r="BD24" s="144">
        <f t="shared" si="16"/>
        <v>0</v>
      </c>
      <c r="BE24" s="144">
        <f t="shared" si="21"/>
        <v>0</v>
      </c>
      <c r="BF24" s="559">
        <f t="shared" si="12"/>
        <v>0</v>
      </c>
      <c r="BG24" s="17"/>
      <c r="BH24" s="10"/>
      <c r="BJ24" s="49">
        <f t="shared" si="22"/>
        <v>0</v>
      </c>
      <c r="BK24" s="49">
        <f t="shared" si="23"/>
        <v>1</v>
      </c>
      <c r="BL24" s="49">
        <f t="shared" si="24"/>
        <v>0</v>
      </c>
      <c r="BM24" s="49">
        <f t="shared" si="25"/>
        <v>0</v>
      </c>
      <c r="BN24" s="49">
        <f t="shared" si="26"/>
        <v>0</v>
      </c>
    </row>
    <row r="25" spans="1:66" x14ac:dyDescent="0.2">
      <c r="A25" s="514"/>
      <c r="B25" s="805"/>
      <c r="C25" s="364"/>
      <c r="D25" s="364"/>
      <c r="E25" s="511" t="str">
        <f t="shared" si="17"/>
        <v xml:space="preserve"> </v>
      </c>
      <c r="F25" s="201">
        <f t="shared" si="13"/>
        <v>0</v>
      </c>
      <c r="G25" s="198">
        <f t="shared" si="0"/>
        <v>13</v>
      </c>
      <c r="H25" s="197"/>
      <c r="I25" s="416"/>
      <c r="J25" s="115"/>
      <c r="K25" s="418"/>
      <c r="L25" s="417"/>
      <c r="M25" s="60"/>
      <c r="N25" s="102"/>
      <c r="O25" s="419"/>
      <c r="P25" s="116"/>
      <c r="Q25" s="116"/>
      <c r="R25" s="179"/>
      <c r="S25" s="248"/>
      <c r="T25" s="116"/>
      <c r="U25" s="116"/>
      <c r="V25" s="116"/>
      <c r="W25" s="117"/>
      <c r="X25" s="115"/>
      <c r="Y25" s="102"/>
      <c r="Z25" s="118"/>
      <c r="AA25" s="145">
        <f t="shared" si="2"/>
        <v>13</v>
      </c>
      <c r="AB25" s="751">
        <f t="shared" si="18"/>
        <v>0</v>
      </c>
      <c r="AC25" s="744">
        <f t="shared" si="14"/>
        <v>0</v>
      </c>
      <c r="AD25" s="254">
        <f t="shared" si="15"/>
        <v>0</v>
      </c>
      <c r="AE25" s="17"/>
      <c r="AF25" s="527" t="str">
        <f t="shared" si="3"/>
        <v xml:space="preserve"> </v>
      </c>
      <c r="AG25" s="49">
        <f t="shared" si="4"/>
        <v>0</v>
      </c>
      <c r="AH25" s="49">
        <f t="shared" si="5"/>
        <v>0</v>
      </c>
      <c r="AR25" s="49">
        <f t="shared" si="6"/>
        <v>0</v>
      </c>
      <c r="AS25" s="49">
        <f t="shared" si="7"/>
        <v>0</v>
      </c>
      <c r="AT25" s="49">
        <f t="shared" si="8"/>
        <v>0</v>
      </c>
      <c r="AU25" s="49">
        <f t="shared" si="9"/>
        <v>0</v>
      </c>
      <c r="AX25" s="372">
        <f t="shared" si="10"/>
        <v>0</v>
      </c>
      <c r="AY25" s="372">
        <f t="shared" si="11"/>
        <v>0</v>
      </c>
      <c r="AZ25" s="49">
        <f t="shared" si="1"/>
        <v>0</v>
      </c>
      <c r="BB25" s="49">
        <f t="shared" si="19"/>
        <v>0</v>
      </c>
      <c r="BC25" s="537">
        <f t="shared" si="20"/>
        <v>0</v>
      </c>
      <c r="BD25" s="144">
        <f t="shared" si="16"/>
        <v>0</v>
      </c>
      <c r="BE25" s="144">
        <f t="shared" si="21"/>
        <v>0</v>
      </c>
      <c r="BF25" s="559">
        <f t="shared" si="12"/>
        <v>0</v>
      </c>
      <c r="BG25" s="17"/>
      <c r="BH25" s="10"/>
      <c r="BJ25" s="49">
        <f t="shared" si="22"/>
        <v>0</v>
      </c>
      <c r="BK25" s="49">
        <f t="shared" si="23"/>
        <v>1</v>
      </c>
      <c r="BL25" s="49">
        <f t="shared" si="24"/>
        <v>0</v>
      </c>
      <c r="BM25" s="49">
        <f t="shared" si="25"/>
        <v>0</v>
      </c>
      <c r="BN25" s="49">
        <f t="shared" si="26"/>
        <v>0</v>
      </c>
    </row>
    <row r="26" spans="1:66" x14ac:dyDescent="0.2">
      <c r="A26" s="514"/>
      <c r="B26" s="805"/>
      <c r="C26" s="364"/>
      <c r="D26" s="364"/>
      <c r="E26" s="511" t="str">
        <f t="shared" si="17"/>
        <v xml:space="preserve"> </v>
      </c>
      <c r="F26" s="201">
        <f t="shared" si="13"/>
        <v>0</v>
      </c>
      <c r="G26" s="198">
        <f t="shared" si="0"/>
        <v>14</v>
      </c>
      <c r="H26" s="197"/>
      <c r="I26" s="416"/>
      <c r="J26" s="115"/>
      <c r="K26" s="418"/>
      <c r="L26" s="417"/>
      <c r="M26" s="60"/>
      <c r="N26" s="102"/>
      <c r="O26" s="419"/>
      <c r="P26" s="116"/>
      <c r="Q26" s="116"/>
      <c r="R26" s="179"/>
      <c r="S26" s="248"/>
      <c r="T26" s="116"/>
      <c r="U26" s="116"/>
      <c r="V26" s="116"/>
      <c r="W26" s="117"/>
      <c r="X26" s="115"/>
      <c r="Y26" s="102"/>
      <c r="Z26" s="118"/>
      <c r="AA26" s="145">
        <f t="shared" si="2"/>
        <v>14</v>
      </c>
      <c r="AB26" s="751">
        <f t="shared" si="18"/>
        <v>0</v>
      </c>
      <c r="AC26" s="744">
        <f t="shared" si="14"/>
        <v>0</v>
      </c>
      <c r="AD26" s="254">
        <f t="shared" si="15"/>
        <v>0</v>
      </c>
      <c r="AE26" s="17"/>
      <c r="AF26" s="527" t="str">
        <f t="shared" si="3"/>
        <v xml:space="preserve"> </v>
      </c>
      <c r="AG26" s="49">
        <f t="shared" si="4"/>
        <v>0</v>
      </c>
      <c r="AH26" s="49">
        <f t="shared" si="5"/>
        <v>0</v>
      </c>
      <c r="AR26" s="49">
        <f t="shared" si="6"/>
        <v>0</v>
      </c>
      <c r="AS26" s="49">
        <f t="shared" si="7"/>
        <v>0</v>
      </c>
      <c r="AT26" s="49">
        <f t="shared" si="8"/>
        <v>0</v>
      </c>
      <c r="AU26" s="49">
        <f t="shared" si="9"/>
        <v>0</v>
      </c>
      <c r="AX26" s="372">
        <f t="shared" si="10"/>
        <v>0</v>
      </c>
      <c r="AY26" s="372">
        <f t="shared" si="11"/>
        <v>0</v>
      </c>
      <c r="AZ26" s="49">
        <f t="shared" si="1"/>
        <v>0</v>
      </c>
      <c r="BB26" s="49">
        <f t="shared" si="19"/>
        <v>0</v>
      </c>
      <c r="BC26" s="537">
        <f t="shared" si="20"/>
        <v>0</v>
      </c>
      <c r="BD26" s="144">
        <f t="shared" si="16"/>
        <v>0</v>
      </c>
      <c r="BE26" s="144">
        <f t="shared" si="21"/>
        <v>0</v>
      </c>
      <c r="BF26" s="559">
        <f t="shared" si="12"/>
        <v>0</v>
      </c>
      <c r="BG26" s="17"/>
      <c r="BH26" s="10"/>
      <c r="BJ26" s="49">
        <f t="shared" si="22"/>
        <v>0</v>
      </c>
      <c r="BK26" s="49">
        <f t="shared" si="23"/>
        <v>1</v>
      </c>
      <c r="BL26" s="49">
        <f t="shared" si="24"/>
        <v>0</v>
      </c>
      <c r="BM26" s="49">
        <f t="shared" si="25"/>
        <v>0</v>
      </c>
      <c r="BN26" s="49">
        <f t="shared" si="26"/>
        <v>0</v>
      </c>
    </row>
    <row r="27" spans="1:66" x14ac:dyDescent="0.2">
      <c r="A27" s="514"/>
      <c r="B27" s="805"/>
      <c r="C27" s="364"/>
      <c r="D27" s="364"/>
      <c r="E27" s="511" t="str">
        <f t="shared" si="17"/>
        <v xml:space="preserve"> </v>
      </c>
      <c r="F27" s="201">
        <f t="shared" si="13"/>
        <v>0</v>
      </c>
      <c r="G27" s="198">
        <f t="shared" si="0"/>
        <v>15</v>
      </c>
      <c r="H27" s="197"/>
      <c r="I27" s="416"/>
      <c r="J27" s="115"/>
      <c r="K27" s="418"/>
      <c r="L27" s="417"/>
      <c r="M27" s="60"/>
      <c r="N27" s="102"/>
      <c r="O27" s="419"/>
      <c r="P27" s="116"/>
      <c r="Q27" s="116"/>
      <c r="R27" s="179"/>
      <c r="S27" s="248"/>
      <c r="T27" s="116"/>
      <c r="U27" s="116"/>
      <c r="V27" s="116"/>
      <c r="W27" s="117"/>
      <c r="X27" s="115"/>
      <c r="Y27" s="102"/>
      <c r="Z27" s="118"/>
      <c r="AA27" s="145">
        <f t="shared" si="2"/>
        <v>15</v>
      </c>
      <c r="AB27" s="751">
        <f t="shared" si="18"/>
        <v>0</v>
      </c>
      <c r="AC27" s="744">
        <f t="shared" si="14"/>
        <v>0</v>
      </c>
      <c r="AD27" s="254">
        <f t="shared" si="15"/>
        <v>0</v>
      </c>
      <c r="AE27" s="17"/>
      <c r="AF27" s="527" t="str">
        <f t="shared" si="3"/>
        <v xml:space="preserve"> </v>
      </c>
      <c r="AG27" s="49">
        <f t="shared" si="4"/>
        <v>0</v>
      </c>
      <c r="AH27" s="49">
        <f t="shared" si="5"/>
        <v>0</v>
      </c>
      <c r="AR27" s="49">
        <f t="shared" si="6"/>
        <v>0</v>
      </c>
      <c r="AS27" s="49">
        <f t="shared" si="7"/>
        <v>0</v>
      </c>
      <c r="AT27" s="49">
        <f t="shared" si="8"/>
        <v>0</v>
      </c>
      <c r="AU27" s="49">
        <f t="shared" si="9"/>
        <v>0</v>
      </c>
      <c r="AX27" s="372">
        <f t="shared" si="10"/>
        <v>0</v>
      </c>
      <c r="AY27" s="372">
        <f t="shared" si="11"/>
        <v>0</v>
      </c>
      <c r="AZ27" s="49">
        <f t="shared" si="1"/>
        <v>0</v>
      </c>
      <c r="BB27" s="49">
        <f t="shared" si="19"/>
        <v>0</v>
      </c>
      <c r="BC27" s="537">
        <f t="shared" si="20"/>
        <v>0</v>
      </c>
      <c r="BD27" s="144">
        <f t="shared" si="16"/>
        <v>0</v>
      </c>
      <c r="BE27" s="144">
        <f t="shared" si="21"/>
        <v>0</v>
      </c>
      <c r="BF27" s="559">
        <f t="shared" si="12"/>
        <v>0</v>
      </c>
      <c r="BG27" s="17"/>
      <c r="BH27" s="10"/>
      <c r="BJ27" s="49">
        <f t="shared" si="22"/>
        <v>0</v>
      </c>
      <c r="BK27" s="49">
        <f t="shared" si="23"/>
        <v>1</v>
      </c>
      <c r="BL27" s="49">
        <f t="shared" si="24"/>
        <v>0</v>
      </c>
      <c r="BM27" s="49">
        <f t="shared" si="25"/>
        <v>0</v>
      </c>
      <c r="BN27" s="49">
        <f t="shared" si="26"/>
        <v>0</v>
      </c>
    </row>
    <row r="28" spans="1:66" x14ac:dyDescent="0.2">
      <c r="A28" s="514"/>
      <c r="B28" s="805"/>
      <c r="C28" s="364"/>
      <c r="D28" s="364"/>
      <c r="E28" s="511" t="str">
        <f t="shared" si="17"/>
        <v xml:space="preserve"> </v>
      </c>
      <c r="F28" s="201">
        <f t="shared" si="13"/>
        <v>0</v>
      </c>
      <c r="G28" s="198">
        <f t="shared" si="0"/>
        <v>16</v>
      </c>
      <c r="H28" s="197"/>
      <c r="I28" s="416"/>
      <c r="J28" s="115"/>
      <c r="K28" s="418"/>
      <c r="L28" s="417"/>
      <c r="M28" s="60"/>
      <c r="N28" s="102"/>
      <c r="O28" s="419"/>
      <c r="P28" s="116"/>
      <c r="Q28" s="116"/>
      <c r="R28" s="179"/>
      <c r="S28" s="248"/>
      <c r="T28" s="116"/>
      <c r="U28" s="116"/>
      <c r="V28" s="116"/>
      <c r="W28" s="117"/>
      <c r="X28" s="115"/>
      <c r="Y28" s="102"/>
      <c r="Z28" s="118"/>
      <c r="AA28" s="145">
        <f t="shared" si="2"/>
        <v>16</v>
      </c>
      <c r="AB28" s="751">
        <f t="shared" si="18"/>
        <v>0</v>
      </c>
      <c r="AC28" s="744">
        <f t="shared" si="14"/>
        <v>0</v>
      </c>
      <c r="AD28" s="254">
        <f t="shared" si="15"/>
        <v>0</v>
      </c>
      <c r="AE28" s="17"/>
      <c r="AF28" s="527" t="str">
        <f t="shared" si="3"/>
        <v xml:space="preserve"> </v>
      </c>
      <c r="AG28" s="49">
        <f t="shared" si="4"/>
        <v>0</v>
      </c>
      <c r="AH28" s="49">
        <f t="shared" si="5"/>
        <v>0</v>
      </c>
      <c r="AR28" s="49">
        <f t="shared" si="6"/>
        <v>0</v>
      </c>
      <c r="AS28" s="49">
        <f t="shared" si="7"/>
        <v>0</v>
      </c>
      <c r="AT28" s="49">
        <f t="shared" si="8"/>
        <v>0</v>
      </c>
      <c r="AU28" s="49">
        <f t="shared" si="9"/>
        <v>0</v>
      </c>
      <c r="AX28" s="372">
        <f t="shared" si="10"/>
        <v>0</v>
      </c>
      <c r="AY28" s="372">
        <f t="shared" si="11"/>
        <v>0</v>
      </c>
      <c r="AZ28" s="49">
        <f t="shared" si="1"/>
        <v>0</v>
      </c>
      <c r="BB28" s="49">
        <f t="shared" si="19"/>
        <v>0</v>
      </c>
      <c r="BC28" s="537">
        <f t="shared" si="20"/>
        <v>0</v>
      </c>
      <c r="BD28" s="144">
        <f t="shared" si="16"/>
        <v>0</v>
      </c>
      <c r="BE28" s="144">
        <f t="shared" si="21"/>
        <v>0</v>
      </c>
      <c r="BF28" s="559">
        <f t="shared" si="12"/>
        <v>0</v>
      </c>
      <c r="BG28" s="17"/>
      <c r="BH28" s="10"/>
      <c r="BJ28" s="49">
        <f t="shared" si="22"/>
        <v>0</v>
      </c>
      <c r="BK28" s="49">
        <f t="shared" si="23"/>
        <v>1</v>
      </c>
      <c r="BL28" s="49">
        <f t="shared" si="24"/>
        <v>0</v>
      </c>
      <c r="BM28" s="49">
        <f t="shared" si="25"/>
        <v>0</v>
      </c>
      <c r="BN28" s="49">
        <f t="shared" si="26"/>
        <v>0</v>
      </c>
    </row>
    <row r="29" spans="1:66" x14ac:dyDescent="0.2">
      <c r="A29" s="514"/>
      <c r="B29" s="805"/>
      <c r="C29" s="364"/>
      <c r="D29" s="364"/>
      <c r="E29" s="511" t="str">
        <f t="shared" si="17"/>
        <v xml:space="preserve"> </v>
      </c>
      <c r="F29" s="201">
        <f t="shared" si="13"/>
        <v>0</v>
      </c>
      <c r="G29" s="198">
        <f t="shared" si="0"/>
        <v>17</v>
      </c>
      <c r="H29" s="197"/>
      <c r="I29" s="416"/>
      <c r="J29" s="115"/>
      <c r="K29" s="418"/>
      <c r="L29" s="417"/>
      <c r="M29" s="60"/>
      <c r="N29" s="102"/>
      <c r="O29" s="419"/>
      <c r="P29" s="116"/>
      <c r="Q29" s="116"/>
      <c r="R29" s="179"/>
      <c r="S29" s="248"/>
      <c r="T29" s="116"/>
      <c r="U29" s="116"/>
      <c r="V29" s="116"/>
      <c r="W29" s="117"/>
      <c r="X29" s="115"/>
      <c r="Y29" s="102"/>
      <c r="Z29" s="118"/>
      <c r="AA29" s="145">
        <f t="shared" si="2"/>
        <v>17</v>
      </c>
      <c r="AB29" s="751">
        <f t="shared" si="18"/>
        <v>0</v>
      </c>
      <c r="AC29" s="744">
        <f t="shared" si="14"/>
        <v>0</v>
      </c>
      <c r="AD29" s="254">
        <f t="shared" si="15"/>
        <v>0</v>
      </c>
      <c r="AE29" s="17"/>
      <c r="AF29" s="527" t="str">
        <f t="shared" si="3"/>
        <v xml:space="preserve"> </v>
      </c>
      <c r="AG29" s="49">
        <f t="shared" si="4"/>
        <v>0</v>
      </c>
      <c r="AH29" s="49">
        <f t="shared" si="5"/>
        <v>0</v>
      </c>
      <c r="AR29" s="49">
        <f t="shared" si="6"/>
        <v>0</v>
      </c>
      <c r="AS29" s="49">
        <f t="shared" si="7"/>
        <v>0</v>
      </c>
      <c r="AT29" s="49">
        <f t="shared" si="8"/>
        <v>0</v>
      </c>
      <c r="AU29" s="49">
        <f t="shared" si="9"/>
        <v>0</v>
      </c>
      <c r="AX29" s="372">
        <f t="shared" si="10"/>
        <v>0</v>
      </c>
      <c r="AY29" s="372">
        <f t="shared" si="11"/>
        <v>0</v>
      </c>
      <c r="AZ29" s="49">
        <f t="shared" si="1"/>
        <v>0</v>
      </c>
      <c r="BB29" s="49">
        <f t="shared" si="19"/>
        <v>0</v>
      </c>
      <c r="BC29" s="537">
        <f t="shared" si="20"/>
        <v>0</v>
      </c>
      <c r="BD29" s="144">
        <f t="shared" si="16"/>
        <v>0</v>
      </c>
      <c r="BE29" s="144">
        <f t="shared" si="21"/>
        <v>0</v>
      </c>
      <c r="BF29" s="559">
        <f t="shared" si="12"/>
        <v>0</v>
      </c>
      <c r="BG29" s="17"/>
      <c r="BH29" s="10"/>
      <c r="BJ29" s="49">
        <f t="shared" si="22"/>
        <v>0</v>
      </c>
      <c r="BK29" s="49">
        <f t="shared" si="23"/>
        <v>1</v>
      </c>
      <c r="BL29" s="49">
        <f t="shared" si="24"/>
        <v>0</v>
      </c>
      <c r="BM29" s="49">
        <f t="shared" si="25"/>
        <v>0</v>
      </c>
      <c r="BN29" s="49">
        <f t="shared" si="26"/>
        <v>0</v>
      </c>
    </row>
    <row r="30" spans="1:66" x14ac:dyDescent="0.2">
      <c r="A30" s="514"/>
      <c r="B30" s="805"/>
      <c r="C30" s="364"/>
      <c r="D30" s="364"/>
      <c r="E30" s="511" t="str">
        <f t="shared" si="17"/>
        <v xml:space="preserve"> </v>
      </c>
      <c r="F30" s="201">
        <f t="shared" si="13"/>
        <v>0</v>
      </c>
      <c r="G30" s="198">
        <f t="shared" si="0"/>
        <v>18</v>
      </c>
      <c r="H30" s="197"/>
      <c r="I30" s="416"/>
      <c r="J30" s="115"/>
      <c r="K30" s="418"/>
      <c r="L30" s="417"/>
      <c r="M30" s="60"/>
      <c r="N30" s="102"/>
      <c r="O30" s="419"/>
      <c r="P30" s="116"/>
      <c r="Q30" s="116"/>
      <c r="R30" s="179"/>
      <c r="S30" s="248"/>
      <c r="T30" s="116"/>
      <c r="U30" s="116"/>
      <c r="V30" s="116"/>
      <c r="W30" s="117"/>
      <c r="X30" s="115"/>
      <c r="Y30" s="102"/>
      <c r="Z30" s="118"/>
      <c r="AA30" s="145">
        <f t="shared" si="2"/>
        <v>18</v>
      </c>
      <c r="AB30" s="751">
        <f t="shared" si="18"/>
        <v>0</v>
      </c>
      <c r="AC30" s="744">
        <f t="shared" si="14"/>
        <v>0</v>
      </c>
      <c r="AD30" s="254">
        <f t="shared" si="15"/>
        <v>0</v>
      </c>
      <c r="AE30" s="17"/>
      <c r="AF30" s="527" t="str">
        <f t="shared" si="3"/>
        <v xml:space="preserve"> </v>
      </c>
      <c r="AG30" s="49">
        <f t="shared" si="4"/>
        <v>0</v>
      </c>
      <c r="AH30" s="49">
        <f t="shared" si="5"/>
        <v>0</v>
      </c>
      <c r="AR30" s="49">
        <f t="shared" si="6"/>
        <v>0</v>
      </c>
      <c r="AS30" s="49">
        <f t="shared" si="7"/>
        <v>0</v>
      </c>
      <c r="AT30" s="49">
        <f t="shared" si="8"/>
        <v>0</v>
      </c>
      <c r="AU30" s="49">
        <f t="shared" si="9"/>
        <v>0</v>
      </c>
      <c r="AX30" s="372">
        <f t="shared" si="10"/>
        <v>0</v>
      </c>
      <c r="AY30" s="372">
        <f t="shared" si="11"/>
        <v>0</v>
      </c>
      <c r="AZ30" s="49">
        <f t="shared" si="1"/>
        <v>0</v>
      </c>
      <c r="BB30" s="49">
        <f t="shared" si="19"/>
        <v>0</v>
      </c>
      <c r="BC30" s="537">
        <f t="shared" si="20"/>
        <v>0</v>
      </c>
      <c r="BD30" s="144">
        <f t="shared" si="16"/>
        <v>0</v>
      </c>
      <c r="BE30" s="144">
        <f t="shared" si="21"/>
        <v>0</v>
      </c>
      <c r="BF30" s="559">
        <f t="shared" si="12"/>
        <v>0</v>
      </c>
      <c r="BG30" s="17"/>
      <c r="BH30" s="10"/>
      <c r="BJ30" s="49">
        <f t="shared" si="22"/>
        <v>0</v>
      </c>
      <c r="BK30" s="49">
        <f t="shared" si="23"/>
        <v>1</v>
      </c>
      <c r="BL30" s="49">
        <f t="shared" si="24"/>
        <v>0</v>
      </c>
      <c r="BM30" s="49">
        <f t="shared" si="25"/>
        <v>0</v>
      </c>
      <c r="BN30" s="49">
        <f t="shared" si="26"/>
        <v>0</v>
      </c>
    </row>
    <row r="31" spans="1:66" x14ac:dyDescent="0.2">
      <c r="A31" s="514"/>
      <c r="B31" s="805"/>
      <c r="C31" s="364"/>
      <c r="D31" s="364"/>
      <c r="E31" s="511" t="str">
        <f t="shared" si="17"/>
        <v xml:space="preserve"> </v>
      </c>
      <c r="F31" s="201">
        <f t="shared" si="13"/>
        <v>0</v>
      </c>
      <c r="G31" s="198">
        <f t="shared" si="0"/>
        <v>19</v>
      </c>
      <c r="H31" s="197"/>
      <c r="I31" s="416"/>
      <c r="J31" s="115"/>
      <c r="K31" s="418"/>
      <c r="L31" s="417"/>
      <c r="M31" s="60"/>
      <c r="N31" s="102"/>
      <c r="O31" s="419"/>
      <c r="P31" s="116"/>
      <c r="Q31" s="116"/>
      <c r="R31" s="179"/>
      <c r="S31" s="248"/>
      <c r="T31" s="116"/>
      <c r="U31" s="116"/>
      <c r="V31" s="116"/>
      <c r="W31" s="117"/>
      <c r="X31" s="115"/>
      <c r="Y31" s="102"/>
      <c r="Z31" s="118"/>
      <c r="AA31" s="145">
        <f t="shared" si="2"/>
        <v>19</v>
      </c>
      <c r="AB31" s="751">
        <f t="shared" si="18"/>
        <v>0</v>
      </c>
      <c r="AC31" s="744">
        <f t="shared" si="14"/>
        <v>0</v>
      </c>
      <c r="AD31" s="254">
        <f t="shared" si="15"/>
        <v>0</v>
      </c>
      <c r="AE31" s="17"/>
      <c r="AF31" s="527" t="str">
        <f t="shared" si="3"/>
        <v xml:space="preserve"> </v>
      </c>
      <c r="AG31" s="49">
        <f t="shared" si="4"/>
        <v>0</v>
      </c>
      <c r="AH31" s="49">
        <f t="shared" si="5"/>
        <v>0</v>
      </c>
      <c r="AR31" s="49">
        <f t="shared" si="6"/>
        <v>0</v>
      </c>
      <c r="AS31" s="49">
        <f t="shared" si="7"/>
        <v>0</v>
      </c>
      <c r="AT31" s="49">
        <f t="shared" si="8"/>
        <v>0</v>
      </c>
      <c r="AU31" s="49">
        <f t="shared" si="9"/>
        <v>0</v>
      </c>
      <c r="AX31" s="372">
        <f t="shared" si="10"/>
        <v>0</v>
      </c>
      <c r="AY31" s="372">
        <f t="shared" si="11"/>
        <v>0</v>
      </c>
      <c r="AZ31" s="49">
        <f t="shared" si="1"/>
        <v>0</v>
      </c>
      <c r="BB31" s="49">
        <f t="shared" si="19"/>
        <v>0</v>
      </c>
      <c r="BC31" s="537">
        <f t="shared" si="20"/>
        <v>0</v>
      </c>
      <c r="BD31" s="144">
        <f t="shared" si="16"/>
        <v>0</v>
      </c>
      <c r="BE31" s="144">
        <f t="shared" si="21"/>
        <v>0</v>
      </c>
      <c r="BF31" s="559">
        <f t="shared" si="12"/>
        <v>0</v>
      </c>
      <c r="BG31" s="17"/>
      <c r="BH31" s="10"/>
      <c r="BJ31" s="49">
        <f t="shared" si="22"/>
        <v>0</v>
      </c>
      <c r="BK31" s="49">
        <f t="shared" si="23"/>
        <v>1</v>
      </c>
      <c r="BL31" s="49">
        <f t="shared" si="24"/>
        <v>0</v>
      </c>
      <c r="BM31" s="49">
        <f t="shared" si="25"/>
        <v>0</v>
      </c>
      <c r="BN31" s="49">
        <f t="shared" si="26"/>
        <v>0</v>
      </c>
    </row>
    <row r="32" spans="1:66" x14ac:dyDescent="0.2">
      <c r="A32" s="514"/>
      <c r="B32" s="805"/>
      <c r="C32" s="364"/>
      <c r="D32" s="364"/>
      <c r="E32" s="511" t="str">
        <f t="shared" si="17"/>
        <v xml:space="preserve"> </v>
      </c>
      <c r="F32" s="201">
        <f t="shared" si="13"/>
        <v>0</v>
      </c>
      <c r="G32" s="198">
        <f t="shared" si="0"/>
        <v>20</v>
      </c>
      <c r="H32" s="197"/>
      <c r="I32" s="416"/>
      <c r="J32" s="115"/>
      <c r="K32" s="418"/>
      <c r="L32" s="417"/>
      <c r="M32" s="60"/>
      <c r="N32" s="102"/>
      <c r="O32" s="419"/>
      <c r="P32" s="116"/>
      <c r="Q32" s="116"/>
      <c r="R32" s="179"/>
      <c r="S32" s="248"/>
      <c r="T32" s="116"/>
      <c r="U32" s="116"/>
      <c r="V32" s="116"/>
      <c r="W32" s="117"/>
      <c r="X32" s="115"/>
      <c r="Y32" s="102"/>
      <c r="Z32" s="118"/>
      <c r="AA32" s="145">
        <f t="shared" si="2"/>
        <v>20</v>
      </c>
      <c r="AB32" s="751">
        <f t="shared" si="18"/>
        <v>0</v>
      </c>
      <c r="AC32" s="744">
        <f t="shared" si="14"/>
        <v>0</v>
      </c>
      <c r="AD32" s="254">
        <f t="shared" si="15"/>
        <v>0</v>
      </c>
      <c r="AE32" s="17"/>
      <c r="AF32" s="527" t="str">
        <f t="shared" si="3"/>
        <v xml:space="preserve"> </v>
      </c>
      <c r="AG32" s="49">
        <f t="shared" si="4"/>
        <v>0</v>
      </c>
      <c r="AH32" s="49">
        <f t="shared" si="5"/>
        <v>0</v>
      </c>
      <c r="AR32" s="49">
        <f t="shared" si="6"/>
        <v>0</v>
      </c>
      <c r="AS32" s="49">
        <f t="shared" si="7"/>
        <v>0</v>
      </c>
      <c r="AT32" s="49">
        <f t="shared" si="8"/>
        <v>0</v>
      </c>
      <c r="AU32" s="49">
        <f t="shared" si="9"/>
        <v>0</v>
      </c>
      <c r="AX32" s="372">
        <f t="shared" si="10"/>
        <v>0</v>
      </c>
      <c r="AY32" s="372">
        <f t="shared" si="11"/>
        <v>0</v>
      </c>
      <c r="AZ32" s="49">
        <f t="shared" si="1"/>
        <v>0</v>
      </c>
      <c r="BB32" s="49">
        <f t="shared" si="19"/>
        <v>0</v>
      </c>
      <c r="BC32" s="537">
        <f t="shared" si="20"/>
        <v>0</v>
      </c>
      <c r="BD32" s="144">
        <f t="shared" si="16"/>
        <v>0</v>
      </c>
      <c r="BE32" s="144">
        <f t="shared" si="21"/>
        <v>0</v>
      </c>
      <c r="BF32" s="559">
        <f t="shared" si="12"/>
        <v>0</v>
      </c>
      <c r="BG32" s="17"/>
      <c r="BH32" s="10"/>
      <c r="BJ32" s="49">
        <f t="shared" si="22"/>
        <v>0</v>
      </c>
      <c r="BK32" s="49">
        <f t="shared" si="23"/>
        <v>1</v>
      </c>
      <c r="BL32" s="49">
        <f t="shared" si="24"/>
        <v>0</v>
      </c>
      <c r="BM32" s="49">
        <f t="shared" si="25"/>
        <v>0</v>
      </c>
      <c r="BN32" s="49">
        <f t="shared" si="26"/>
        <v>0</v>
      </c>
    </row>
    <row r="33" spans="1:66" x14ac:dyDescent="0.2">
      <c r="A33" s="514"/>
      <c r="B33" s="805"/>
      <c r="C33" s="364"/>
      <c r="D33" s="364"/>
      <c r="E33" s="511" t="str">
        <f t="shared" si="17"/>
        <v xml:space="preserve"> </v>
      </c>
      <c r="F33" s="201">
        <f t="shared" si="13"/>
        <v>0</v>
      </c>
      <c r="G33" s="198">
        <f t="shared" si="0"/>
        <v>21</v>
      </c>
      <c r="H33" s="197"/>
      <c r="I33" s="416"/>
      <c r="J33" s="115"/>
      <c r="K33" s="418"/>
      <c r="L33" s="417"/>
      <c r="M33" s="60"/>
      <c r="N33" s="102"/>
      <c r="O33" s="419"/>
      <c r="P33" s="116"/>
      <c r="Q33" s="116"/>
      <c r="R33" s="179"/>
      <c r="S33" s="248"/>
      <c r="T33" s="116"/>
      <c r="U33" s="116"/>
      <c r="V33" s="116"/>
      <c r="W33" s="117"/>
      <c r="X33" s="115"/>
      <c r="Y33" s="102"/>
      <c r="Z33" s="118"/>
      <c r="AA33" s="145">
        <f t="shared" si="2"/>
        <v>21</v>
      </c>
      <c r="AB33" s="751">
        <f t="shared" si="18"/>
        <v>0</v>
      </c>
      <c r="AC33" s="744">
        <f t="shared" si="14"/>
        <v>0</v>
      </c>
      <c r="AD33" s="254">
        <f t="shared" si="15"/>
        <v>0</v>
      </c>
      <c r="AE33" s="17"/>
      <c r="AF33" s="527" t="str">
        <f t="shared" si="3"/>
        <v xml:space="preserve"> </v>
      </c>
      <c r="AG33" s="49">
        <f t="shared" si="4"/>
        <v>0</v>
      </c>
      <c r="AH33" s="49">
        <f t="shared" si="5"/>
        <v>0</v>
      </c>
      <c r="AR33" s="49">
        <f t="shared" si="6"/>
        <v>0</v>
      </c>
      <c r="AS33" s="49">
        <f t="shared" si="7"/>
        <v>0</v>
      </c>
      <c r="AT33" s="49">
        <f t="shared" si="8"/>
        <v>0</v>
      </c>
      <c r="AU33" s="49">
        <f t="shared" si="9"/>
        <v>0</v>
      </c>
      <c r="AX33" s="372">
        <f t="shared" si="10"/>
        <v>0</v>
      </c>
      <c r="AY33" s="372">
        <f t="shared" si="11"/>
        <v>0</v>
      </c>
      <c r="AZ33" s="49">
        <f t="shared" si="1"/>
        <v>0</v>
      </c>
      <c r="BB33" s="49">
        <f t="shared" si="19"/>
        <v>0</v>
      </c>
      <c r="BC33" s="537">
        <f t="shared" si="20"/>
        <v>0</v>
      </c>
      <c r="BD33" s="144">
        <f t="shared" si="16"/>
        <v>0</v>
      </c>
      <c r="BE33" s="144">
        <f t="shared" si="21"/>
        <v>0</v>
      </c>
      <c r="BF33" s="559">
        <f t="shared" si="12"/>
        <v>0</v>
      </c>
      <c r="BG33" s="17"/>
      <c r="BH33" s="10"/>
      <c r="BJ33" s="49">
        <f t="shared" si="22"/>
        <v>0</v>
      </c>
      <c r="BK33" s="49">
        <f t="shared" si="23"/>
        <v>1</v>
      </c>
      <c r="BL33" s="49">
        <f t="shared" si="24"/>
        <v>0</v>
      </c>
      <c r="BM33" s="49">
        <f t="shared" si="25"/>
        <v>0</v>
      </c>
      <c r="BN33" s="49">
        <f t="shared" si="26"/>
        <v>0</v>
      </c>
    </row>
    <row r="34" spans="1:66" x14ac:dyDescent="0.2">
      <c r="A34" s="514"/>
      <c r="B34" s="805"/>
      <c r="C34" s="364"/>
      <c r="D34" s="364"/>
      <c r="E34" s="511" t="str">
        <f t="shared" si="17"/>
        <v xml:space="preserve"> </v>
      </c>
      <c r="F34" s="201">
        <f t="shared" si="13"/>
        <v>0</v>
      </c>
      <c r="G34" s="198">
        <f t="shared" si="0"/>
        <v>22</v>
      </c>
      <c r="H34" s="197"/>
      <c r="I34" s="416"/>
      <c r="J34" s="115"/>
      <c r="K34" s="418"/>
      <c r="L34" s="417"/>
      <c r="M34" s="60"/>
      <c r="N34" s="102"/>
      <c r="O34" s="419"/>
      <c r="P34" s="116"/>
      <c r="Q34" s="116"/>
      <c r="R34" s="179"/>
      <c r="S34" s="248"/>
      <c r="T34" s="116"/>
      <c r="U34" s="116"/>
      <c r="V34" s="116"/>
      <c r="W34" s="117"/>
      <c r="X34" s="115"/>
      <c r="Y34" s="102"/>
      <c r="Z34" s="118"/>
      <c r="AA34" s="145">
        <f t="shared" si="2"/>
        <v>22</v>
      </c>
      <c r="AB34" s="751">
        <f t="shared" si="18"/>
        <v>0</v>
      </c>
      <c r="AC34" s="744">
        <f t="shared" si="14"/>
        <v>0</v>
      </c>
      <c r="AD34" s="254">
        <f t="shared" si="15"/>
        <v>0</v>
      </c>
      <c r="AE34" s="17"/>
      <c r="AF34" s="527" t="str">
        <f t="shared" si="3"/>
        <v xml:space="preserve"> </v>
      </c>
      <c r="AG34" s="49">
        <f t="shared" si="4"/>
        <v>0</v>
      </c>
      <c r="AH34" s="49">
        <f t="shared" si="5"/>
        <v>0</v>
      </c>
      <c r="AR34" s="49">
        <f t="shared" si="6"/>
        <v>0</v>
      </c>
      <c r="AS34" s="49">
        <f t="shared" si="7"/>
        <v>0</v>
      </c>
      <c r="AT34" s="49">
        <f t="shared" si="8"/>
        <v>0</v>
      </c>
      <c r="AU34" s="49">
        <f t="shared" si="9"/>
        <v>0</v>
      </c>
      <c r="AX34" s="372">
        <f t="shared" si="10"/>
        <v>0</v>
      </c>
      <c r="AY34" s="372">
        <f t="shared" si="11"/>
        <v>0</v>
      </c>
      <c r="AZ34" s="49">
        <f t="shared" si="1"/>
        <v>0</v>
      </c>
      <c r="BB34" s="49">
        <f t="shared" si="19"/>
        <v>0</v>
      </c>
      <c r="BC34" s="537">
        <f t="shared" si="20"/>
        <v>0</v>
      </c>
      <c r="BD34" s="144">
        <f t="shared" si="16"/>
        <v>0</v>
      </c>
      <c r="BE34" s="144">
        <f t="shared" si="21"/>
        <v>0</v>
      </c>
      <c r="BF34" s="559">
        <f t="shared" si="12"/>
        <v>0</v>
      </c>
      <c r="BG34" s="17"/>
      <c r="BH34" s="10"/>
      <c r="BJ34" s="49">
        <f t="shared" si="22"/>
        <v>0</v>
      </c>
      <c r="BK34" s="49">
        <f t="shared" si="23"/>
        <v>1</v>
      </c>
      <c r="BL34" s="49">
        <f t="shared" si="24"/>
        <v>0</v>
      </c>
      <c r="BM34" s="49">
        <f t="shared" si="25"/>
        <v>0</v>
      </c>
      <c r="BN34" s="49">
        <f t="shared" si="26"/>
        <v>0</v>
      </c>
    </row>
    <row r="35" spans="1:66" x14ac:dyDescent="0.2">
      <c r="A35" s="514"/>
      <c r="B35" s="805"/>
      <c r="C35" s="364"/>
      <c r="D35" s="364"/>
      <c r="E35" s="511" t="str">
        <f t="shared" si="17"/>
        <v xml:space="preserve"> </v>
      </c>
      <c r="F35" s="201">
        <f t="shared" si="13"/>
        <v>0</v>
      </c>
      <c r="G35" s="198">
        <f t="shared" si="0"/>
        <v>23</v>
      </c>
      <c r="H35" s="197"/>
      <c r="I35" s="416"/>
      <c r="J35" s="115"/>
      <c r="K35" s="418"/>
      <c r="L35" s="417"/>
      <c r="M35" s="60"/>
      <c r="N35" s="102"/>
      <c r="O35" s="419"/>
      <c r="P35" s="116"/>
      <c r="Q35" s="116"/>
      <c r="R35" s="179"/>
      <c r="S35" s="248"/>
      <c r="T35" s="116"/>
      <c r="U35" s="116"/>
      <c r="V35" s="116"/>
      <c r="W35" s="117"/>
      <c r="X35" s="115"/>
      <c r="Y35" s="102"/>
      <c r="Z35" s="118"/>
      <c r="AA35" s="145">
        <f t="shared" si="2"/>
        <v>23</v>
      </c>
      <c r="AB35" s="751">
        <f t="shared" si="18"/>
        <v>0</v>
      </c>
      <c r="AC35" s="744">
        <f t="shared" si="14"/>
        <v>0</v>
      </c>
      <c r="AD35" s="254">
        <f t="shared" si="15"/>
        <v>0</v>
      </c>
      <c r="AE35" s="17"/>
      <c r="AF35" s="527" t="str">
        <f t="shared" si="3"/>
        <v xml:space="preserve"> </v>
      </c>
      <c r="AG35" s="49">
        <f t="shared" si="4"/>
        <v>0</v>
      </c>
      <c r="AH35" s="49">
        <f t="shared" si="5"/>
        <v>0</v>
      </c>
      <c r="AR35" s="49">
        <f t="shared" si="6"/>
        <v>0</v>
      </c>
      <c r="AS35" s="49">
        <f t="shared" si="7"/>
        <v>0</v>
      </c>
      <c r="AT35" s="49">
        <f t="shared" si="8"/>
        <v>0</v>
      </c>
      <c r="AU35" s="49">
        <f t="shared" si="9"/>
        <v>0</v>
      </c>
      <c r="AX35" s="372">
        <f t="shared" si="10"/>
        <v>0</v>
      </c>
      <c r="AY35" s="372">
        <f t="shared" si="11"/>
        <v>0</v>
      </c>
      <c r="AZ35" s="49">
        <f t="shared" si="1"/>
        <v>0</v>
      </c>
      <c r="BB35" s="49">
        <f t="shared" si="19"/>
        <v>0</v>
      </c>
      <c r="BC35" s="537">
        <f t="shared" si="20"/>
        <v>0</v>
      </c>
      <c r="BD35" s="144">
        <f t="shared" si="16"/>
        <v>0</v>
      </c>
      <c r="BE35" s="144">
        <f t="shared" si="21"/>
        <v>0</v>
      </c>
      <c r="BF35" s="559">
        <f t="shared" si="12"/>
        <v>0</v>
      </c>
      <c r="BG35" s="17"/>
      <c r="BH35" s="10"/>
      <c r="BJ35" s="49">
        <f t="shared" si="22"/>
        <v>0</v>
      </c>
      <c r="BK35" s="49">
        <f t="shared" si="23"/>
        <v>1</v>
      </c>
      <c r="BL35" s="49">
        <f t="shared" si="24"/>
        <v>0</v>
      </c>
      <c r="BM35" s="49">
        <f t="shared" si="25"/>
        <v>0</v>
      </c>
      <c r="BN35" s="49">
        <f t="shared" si="26"/>
        <v>0</v>
      </c>
    </row>
    <row r="36" spans="1:66" x14ac:dyDescent="0.2">
      <c r="A36" s="514"/>
      <c r="B36" s="805"/>
      <c r="C36" s="364"/>
      <c r="D36" s="364"/>
      <c r="E36" s="511" t="str">
        <f t="shared" si="17"/>
        <v xml:space="preserve"> </v>
      </c>
      <c r="F36" s="201">
        <f t="shared" si="13"/>
        <v>0</v>
      </c>
      <c r="G36" s="198">
        <f t="shared" si="0"/>
        <v>24</v>
      </c>
      <c r="H36" s="197"/>
      <c r="I36" s="416"/>
      <c r="J36" s="115"/>
      <c r="K36" s="418"/>
      <c r="L36" s="417"/>
      <c r="M36" s="60"/>
      <c r="N36" s="102"/>
      <c r="O36" s="419"/>
      <c r="P36" s="116"/>
      <c r="Q36" s="116"/>
      <c r="R36" s="179"/>
      <c r="S36" s="248"/>
      <c r="T36" s="116"/>
      <c r="U36" s="116"/>
      <c r="V36" s="116"/>
      <c r="W36" s="117"/>
      <c r="X36" s="115"/>
      <c r="Y36" s="102"/>
      <c r="Z36" s="118"/>
      <c r="AA36" s="145">
        <f t="shared" si="2"/>
        <v>24</v>
      </c>
      <c r="AB36" s="751">
        <f t="shared" si="18"/>
        <v>0</v>
      </c>
      <c r="AC36" s="744">
        <f t="shared" si="14"/>
        <v>0</v>
      </c>
      <c r="AD36" s="254">
        <f t="shared" si="15"/>
        <v>0</v>
      </c>
      <c r="AE36" s="17"/>
      <c r="AF36" s="527" t="str">
        <f t="shared" si="3"/>
        <v xml:space="preserve"> </v>
      </c>
      <c r="AG36" s="49">
        <f t="shared" si="4"/>
        <v>0</v>
      </c>
      <c r="AH36" s="49">
        <f t="shared" si="5"/>
        <v>0</v>
      </c>
      <c r="AR36" s="49">
        <f t="shared" si="6"/>
        <v>0</v>
      </c>
      <c r="AS36" s="49">
        <f t="shared" si="7"/>
        <v>0</v>
      </c>
      <c r="AT36" s="49">
        <f t="shared" si="8"/>
        <v>0</v>
      </c>
      <c r="AU36" s="49">
        <f t="shared" si="9"/>
        <v>0</v>
      </c>
      <c r="AX36" s="372">
        <f t="shared" si="10"/>
        <v>0</v>
      </c>
      <c r="AY36" s="372">
        <f t="shared" si="11"/>
        <v>0</v>
      </c>
      <c r="AZ36" s="49">
        <f t="shared" si="1"/>
        <v>0</v>
      </c>
      <c r="BB36" s="49">
        <f t="shared" si="19"/>
        <v>0</v>
      </c>
      <c r="BC36" s="537">
        <f t="shared" si="20"/>
        <v>0</v>
      </c>
      <c r="BD36" s="144">
        <f t="shared" si="16"/>
        <v>0</v>
      </c>
      <c r="BE36" s="144">
        <f t="shared" si="21"/>
        <v>0</v>
      </c>
      <c r="BF36" s="559">
        <f t="shared" si="12"/>
        <v>0</v>
      </c>
      <c r="BG36" s="17"/>
      <c r="BH36" s="10"/>
      <c r="BJ36" s="49">
        <f t="shared" si="22"/>
        <v>0</v>
      </c>
      <c r="BK36" s="49">
        <f t="shared" si="23"/>
        <v>1</v>
      </c>
      <c r="BL36" s="49">
        <f t="shared" si="24"/>
        <v>0</v>
      </c>
      <c r="BM36" s="49">
        <f t="shared" si="25"/>
        <v>0</v>
      </c>
      <c r="BN36" s="49">
        <f t="shared" si="26"/>
        <v>0</v>
      </c>
    </row>
    <row r="37" spans="1:66" x14ac:dyDescent="0.2">
      <c r="A37" s="514"/>
      <c r="B37" s="805"/>
      <c r="C37" s="364"/>
      <c r="D37" s="364"/>
      <c r="E37" s="511" t="str">
        <f t="shared" si="17"/>
        <v xml:space="preserve"> </v>
      </c>
      <c r="F37" s="201">
        <f t="shared" si="13"/>
        <v>0</v>
      </c>
      <c r="G37" s="198">
        <f t="shared" si="0"/>
        <v>25</v>
      </c>
      <c r="H37" s="197"/>
      <c r="I37" s="416"/>
      <c r="J37" s="115"/>
      <c r="K37" s="418"/>
      <c r="L37" s="417"/>
      <c r="M37" s="60"/>
      <c r="N37" s="102"/>
      <c r="O37" s="419"/>
      <c r="P37" s="116"/>
      <c r="Q37" s="116"/>
      <c r="R37" s="179"/>
      <c r="S37" s="248"/>
      <c r="T37" s="116"/>
      <c r="U37" s="116"/>
      <c r="V37" s="116"/>
      <c r="W37" s="117"/>
      <c r="X37" s="115"/>
      <c r="Y37" s="102"/>
      <c r="Z37" s="118"/>
      <c r="AA37" s="145">
        <f t="shared" si="2"/>
        <v>25</v>
      </c>
      <c r="AB37" s="751">
        <f t="shared" si="18"/>
        <v>0</v>
      </c>
      <c r="AC37" s="744">
        <f t="shared" si="14"/>
        <v>0</v>
      </c>
      <c r="AD37" s="254">
        <f t="shared" si="15"/>
        <v>0</v>
      </c>
      <c r="AE37" s="17"/>
      <c r="AF37" s="527" t="str">
        <f t="shared" si="3"/>
        <v xml:space="preserve"> </v>
      </c>
      <c r="AG37" s="49">
        <f t="shared" si="4"/>
        <v>0</v>
      </c>
      <c r="AH37" s="49">
        <f t="shared" si="5"/>
        <v>0</v>
      </c>
      <c r="AR37" s="49">
        <f t="shared" si="6"/>
        <v>0</v>
      </c>
      <c r="AS37" s="49">
        <f t="shared" si="7"/>
        <v>0</v>
      </c>
      <c r="AT37" s="49">
        <f t="shared" si="8"/>
        <v>0</v>
      </c>
      <c r="AU37" s="49">
        <f t="shared" si="9"/>
        <v>0</v>
      </c>
      <c r="AX37" s="372">
        <f t="shared" si="10"/>
        <v>0</v>
      </c>
      <c r="AY37" s="372">
        <f t="shared" si="11"/>
        <v>0</v>
      </c>
      <c r="AZ37" s="49">
        <f t="shared" si="1"/>
        <v>0</v>
      </c>
      <c r="BB37" s="49">
        <f t="shared" si="19"/>
        <v>0</v>
      </c>
      <c r="BC37" s="537">
        <f t="shared" si="20"/>
        <v>0</v>
      </c>
      <c r="BD37" s="144">
        <f t="shared" si="16"/>
        <v>0</v>
      </c>
      <c r="BE37" s="144">
        <f t="shared" si="21"/>
        <v>0</v>
      </c>
      <c r="BF37" s="559">
        <f t="shared" si="12"/>
        <v>0</v>
      </c>
      <c r="BG37" s="17"/>
      <c r="BH37" s="10"/>
      <c r="BJ37" s="49">
        <f t="shared" si="22"/>
        <v>0</v>
      </c>
      <c r="BK37" s="49">
        <f t="shared" si="23"/>
        <v>1</v>
      </c>
      <c r="BL37" s="49">
        <f t="shared" si="24"/>
        <v>0</v>
      </c>
      <c r="BM37" s="49">
        <f t="shared" si="25"/>
        <v>0</v>
      </c>
      <c r="BN37" s="49">
        <f t="shared" si="26"/>
        <v>0</v>
      </c>
    </row>
    <row r="38" spans="1:66" x14ac:dyDescent="0.2">
      <c r="A38" s="514"/>
      <c r="B38" s="805"/>
      <c r="C38" s="364"/>
      <c r="D38" s="364"/>
      <c r="E38" s="511" t="str">
        <f t="shared" si="17"/>
        <v xml:space="preserve"> </v>
      </c>
      <c r="F38" s="201">
        <f t="shared" si="13"/>
        <v>0</v>
      </c>
      <c r="G38" s="198">
        <f t="shared" si="0"/>
        <v>26</v>
      </c>
      <c r="H38" s="197"/>
      <c r="I38" s="416"/>
      <c r="J38" s="115"/>
      <c r="K38" s="418"/>
      <c r="L38" s="417"/>
      <c r="M38" s="60"/>
      <c r="N38" s="102"/>
      <c r="O38" s="419"/>
      <c r="P38" s="116"/>
      <c r="Q38" s="116"/>
      <c r="R38" s="179"/>
      <c r="S38" s="248"/>
      <c r="T38" s="116"/>
      <c r="U38" s="116"/>
      <c r="V38" s="116"/>
      <c r="W38" s="117"/>
      <c r="X38" s="115"/>
      <c r="Y38" s="102"/>
      <c r="Z38" s="118"/>
      <c r="AA38" s="145">
        <f t="shared" si="2"/>
        <v>26</v>
      </c>
      <c r="AB38" s="751">
        <f t="shared" si="18"/>
        <v>0</v>
      </c>
      <c r="AC38" s="744">
        <f t="shared" si="14"/>
        <v>0</v>
      </c>
      <c r="AD38" s="254">
        <f t="shared" si="15"/>
        <v>0</v>
      </c>
      <c r="AE38" s="17"/>
      <c r="AF38" s="527" t="str">
        <f t="shared" si="3"/>
        <v xml:space="preserve"> </v>
      </c>
      <c r="AG38" s="49">
        <f t="shared" si="4"/>
        <v>0</v>
      </c>
      <c r="AH38" s="49">
        <f t="shared" si="5"/>
        <v>0</v>
      </c>
      <c r="AR38" s="49">
        <f t="shared" si="6"/>
        <v>0</v>
      </c>
      <c r="AS38" s="49">
        <f t="shared" si="7"/>
        <v>0</v>
      </c>
      <c r="AT38" s="49">
        <f t="shared" si="8"/>
        <v>0</v>
      </c>
      <c r="AU38" s="49">
        <f t="shared" si="9"/>
        <v>0</v>
      </c>
      <c r="AX38" s="372">
        <f t="shared" si="10"/>
        <v>0</v>
      </c>
      <c r="AY38" s="372">
        <f t="shared" si="11"/>
        <v>0</v>
      </c>
      <c r="AZ38" s="49">
        <f t="shared" si="1"/>
        <v>0</v>
      </c>
      <c r="BB38" s="49">
        <f t="shared" si="19"/>
        <v>0</v>
      </c>
      <c r="BC38" s="537">
        <f t="shared" si="20"/>
        <v>0</v>
      </c>
      <c r="BD38" s="144">
        <f t="shared" si="16"/>
        <v>0</v>
      </c>
      <c r="BE38" s="144">
        <f t="shared" si="21"/>
        <v>0</v>
      </c>
      <c r="BF38" s="559">
        <f t="shared" si="12"/>
        <v>0</v>
      </c>
      <c r="BG38" s="17"/>
      <c r="BH38" s="10"/>
      <c r="BJ38" s="49">
        <f t="shared" si="22"/>
        <v>0</v>
      </c>
      <c r="BK38" s="49">
        <f t="shared" si="23"/>
        <v>1</v>
      </c>
      <c r="BL38" s="49">
        <f t="shared" si="24"/>
        <v>0</v>
      </c>
      <c r="BM38" s="49">
        <f t="shared" si="25"/>
        <v>0</v>
      </c>
      <c r="BN38" s="49">
        <f t="shared" si="26"/>
        <v>0</v>
      </c>
    </row>
    <row r="39" spans="1:66" x14ac:dyDescent="0.2">
      <c r="A39" s="514"/>
      <c r="B39" s="805"/>
      <c r="C39" s="364"/>
      <c r="D39" s="364"/>
      <c r="E39" s="511" t="str">
        <f t="shared" si="17"/>
        <v xml:space="preserve"> </v>
      </c>
      <c r="F39" s="201">
        <f t="shared" si="13"/>
        <v>0</v>
      </c>
      <c r="G39" s="198">
        <f t="shared" si="0"/>
        <v>27</v>
      </c>
      <c r="H39" s="197"/>
      <c r="I39" s="416"/>
      <c r="J39" s="115"/>
      <c r="K39" s="418"/>
      <c r="L39" s="417"/>
      <c r="M39" s="60"/>
      <c r="N39" s="102"/>
      <c r="O39" s="419"/>
      <c r="P39" s="116"/>
      <c r="Q39" s="116"/>
      <c r="R39" s="179"/>
      <c r="S39" s="248"/>
      <c r="T39" s="116"/>
      <c r="U39" s="116"/>
      <c r="V39" s="116"/>
      <c r="W39" s="117"/>
      <c r="X39" s="115"/>
      <c r="Y39" s="102"/>
      <c r="Z39" s="118"/>
      <c r="AA39" s="145">
        <f t="shared" si="2"/>
        <v>27</v>
      </c>
      <c r="AB39" s="751">
        <f t="shared" si="18"/>
        <v>0</v>
      </c>
      <c r="AC39" s="744">
        <f t="shared" si="14"/>
        <v>0</v>
      </c>
      <c r="AD39" s="254">
        <f t="shared" si="15"/>
        <v>0</v>
      </c>
      <c r="AE39" s="17"/>
      <c r="AF39" s="527" t="str">
        <f t="shared" si="3"/>
        <v xml:space="preserve"> </v>
      </c>
      <c r="AG39" s="49">
        <f t="shared" si="4"/>
        <v>0</v>
      </c>
      <c r="AH39" s="49">
        <f t="shared" si="5"/>
        <v>0</v>
      </c>
      <c r="AR39" s="49">
        <f t="shared" si="6"/>
        <v>0</v>
      </c>
      <c r="AS39" s="49">
        <f t="shared" si="7"/>
        <v>0</v>
      </c>
      <c r="AT39" s="49">
        <f t="shared" si="8"/>
        <v>0</v>
      </c>
      <c r="AU39" s="49">
        <f t="shared" si="9"/>
        <v>0</v>
      </c>
      <c r="AX39" s="372">
        <f t="shared" si="10"/>
        <v>0</v>
      </c>
      <c r="AY39" s="372">
        <f t="shared" si="11"/>
        <v>0</v>
      </c>
      <c r="AZ39" s="49">
        <f t="shared" si="1"/>
        <v>0</v>
      </c>
      <c r="BB39" s="49">
        <f t="shared" si="19"/>
        <v>0</v>
      </c>
      <c r="BC39" s="537">
        <f t="shared" si="20"/>
        <v>0</v>
      </c>
      <c r="BD39" s="144">
        <f t="shared" si="16"/>
        <v>0</v>
      </c>
      <c r="BE39" s="144">
        <f t="shared" si="21"/>
        <v>0</v>
      </c>
      <c r="BF39" s="559">
        <f t="shared" si="12"/>
        <v>0</v>
      </c>
      <c r="BG39" s="17"/>
      <c r="BH39" s="10"/>
      <c r="BJ39" s="49">
        <f t="shared" si="22"/>
        <v>0</v>
      </c>
      <c r="BK39" s="49">
        <f t="shared" si="23"/>
        <v>1</v>
      </c>
      <c r="BL39" s="49">
        <f t="shared" si="24"/>
        <v>0</v>
      </c>
      <c r="BM39" s="49">
        <f t="shared" si="25"/>
        <v>0</v>
      </c>
      <c r="BN39" s="49">
        <f t="shared" si="26"/>
        <v>0</v>
      </c>
    </row>
    <row r="40" spans="1:66" x14ac:dyDescent="0.2">
      <c r="A40" s="514"/>
      <c r="B40" s="805"/>
      <c r="C40" s="364"/>
      <c r="D40" s="364"/>
      <c r="E40" s="511" t="str">
        <f t="shared" si="17"/>
        <v xml:space="preserve"> </v>
      </c>
      <c r="F40" s="201">
        <f t="shared" si="13"/>
        <v>0</v>
      </c>
      <c r="G40" s="198">
        <f t="shared" si="0"/>
        <v>28</v>
      </c>
      <c r="H40" s="197"/>
      <c r="I40" s="416"/>
      <c r="J40" s="115"/>
      <c r="K40" s="418"/>
      <c r="L40" s="417"/>
      <c r="M40" s="60"/>
      <c r="N40" s="102"/>
      <c r="O40" s="419"/>
      <c r="P40" s="116"/>
      <c r="Q40" s="116"/>
      <c r="R40" s="179"/>
      <c r="S40" s="248"/>
      <c r="T40" s="116"/>
      <c r="U40" s="116"/>
      <c r="V40" s="116"/>
      <c r="W40" s="117"/>
      <c r="X40" s="115"/>
      <c r="Y40" s="102"/>
      <c r="Z40" s="118"/>
      <c r="AA40" s="145">
        <f t="shared" si="2"/>
        <v>28</v>
      </c>
      <c r="AB40" s="751">
        <f t="shared" si="18"/>
        <v>0</v>
      </c>
      <c r="AC40" s="744">
        <f t="shared" si="14"/>
        <v>0</v>
      </c>
      <c r="AD40" s="254">
        <f t="shared" si="15"/>
        <v>0</v>
      </c>
      <c r="AE40" s="17"/>
      <c r="AF40" s="527" t="str">
        <f t="shared" si="3"/>
        <v xml:space="preserve"> </v>
      </c>
      <c r="AG40" s="49">
        <f t="shared" si="4"/>
        <v>0</v>
      </c>
      <c r="AH40" s="49">
        <f t="shared" si="5"/>
        <v>0</v>
      </c>
      <c r="AR40" s="49">
        <f t="shared" si="6"/>
        <v>0</v>
      </c>
      <c r="AS40" s="49">
        <f t="shared" si="7"/>
        <v>0</v>
      </c>
      <c r="AT40" s="49">
        <f t="shared" si="8"/>
        <v>0</v>
      </c>
      <c r="AU40" s="49">
        <f t="shared" si="9"/>
        <v>0</v>
      </c>
      <c r="AX40" s="372">
        <f t="shared" si="10"/>
        <v>0</v>
      </c>
      <c r="AY40" s="372">
        <f t="shared" si="11"/>
        <v>0</v>
      </c>
      <c r="AZ40" s="49">
        <f t="shared" si="1"/>
        <v>0</v>
      </c>
      <c r="BB40" s="49">
        <f t="shared" si="19"/>
        <v>0</v>
      </c>
      <c r="BC40" s="537">
        <f t="shared" si="20"/>
        <v>0</v>
      </c>
      <c r="BD40" s="144">
        <f t="shared" si="16"/>
        <v>0</v>
      </c>
      <c r="BE40" s="144">
        <f t="shared" si="21"/>
        <v>0</v>
      </c>
      <c r="BF40" s="559">
        <f t="shared" si="12"/>
        <v>0</v>
      </c>
      <c r="BG40" s="17"/>
      <c r="BH40" s="10"/>
      <c r="BJ40" s="49">
        <f t="shared" si="22"/>
        <v>0</v>
      </c>
      <c r="BK40" s="49">
        <f t="shared" si="23"/>
        <v>1</v>
      </c>
      <c r="BL40" s="49">
        <f t="shared" si="24"/>
        <v>0</v>
      </c>
      <c r="BM40" s="49">
        <f t="shared" si="25"/>
        <v>0</v>
      </c>
      <c r="BN40" s="49">
        <f t="shared" si="26"/>
        <v>0</v>
      </c>
    </row>
    <row r="41" spans="1:66" x14ac:dyDescent="0.2">
      <c r="A41" s="514"/>
      <c r="B41" s="805"/>
      <c r="C41" s="364"/>
      <c r="D41" s="364"/>
      <c r="E41" s="511" t="str">
        <f t="shared" si="17"/>
        <v xml:space="preserve"> </v>
      </c>
      <c r="F41" s="201">
        <f t="shared" si="13"/>
        <v>0</v>
      </c>
      <c r="G41" s="198">
        <f t="shared" si="0"/>
        <v>29</v>
      </c>
      <c r="H41" s="197"/>
      <c r="I41" s="416"/>
      <c r="J41" s="115"/>
      <c r="K41" s="418"/>
      <c r="L41" s="417"/>
      <c r="M41" s="60"/>
      <c r="N41" s="102"/>
      <c r="O41" s="419"/>
      <c r="P41" s="116"/>
      <c r="Q41" s="116"/>
      <c r="R41" s="179"/>
      <c r="S41" s="248"/>
      <c r="T41" s="116"/>
      <c r="U41" s="116"/>
      <c r="V41" s="116"/>
      <c r="W41" s="117"/>
      <c r="X41" s="115"/>
      <c r="Y41" s="102"/>
      <c r="Z41" s="118"/>
      <c r="AA41" s="145">
        <f t="shared" si="2"/>
        <v>29</v>
      </c>
      <c r="AB41" s="751">
        <f t="shared" si="18"/>
        <v>0</v>
      </c>
      <c r="AC41" s="744">
        <f t="shared" si="14"/>
        <v>0</v>
      </c>
      <c r="AD41" s="254">
        <f t="shared" si="15"/>
        <v>0</v>
      </c>
      <c r="AE41" s="17"/>
      <c r="AF41" s="527" t="str">
        <f t="shared" si="3"/>
        <v xml:space="preserve"> </v>
      </c>
      <c r="AG41" s="49">
        <f t="shared" si="4"/>
        <v>0</v>
      </c>
      <c r="AH41" s="49">
        <f t="shared" si="5"/>
        <v>0</v>
      </c>
      <c r="AR41" s="49">
        <f t="shared" si="6"/>
        <v>0</v>
      </c>
      <c r="AS41" s="49">
        <f t="shared" si="7"/>
        <v>0</v>
      </c>
      <c r="AT41" s="49">
        <f t="shared" si="8"/>
        <v>0</v>
      </c>
      <c r="AU41" s="49">
        <f t="shared" si="9"/>
        <v>0</v>
      </c>
      <c r="AX41" s="372">
        <f t="shared" si="10"/>
        <v>0</v>
      </c>
      <c r="AY41" s="372">
        <f t="shared" si="11"/>
        <v>0</v>
      </c>
      <c r="AZ41" s="49">
        <f t="shared" si="1"/>
        <v>0</v>
      </c>
      <c r="BB41" s="49">
        <f t="shared" si="19"/>
        <v>0</v>
      </c>
      <c r="BC41" s="537">
        <f t="shared" si="20"/>
        <v>0</v>
      </c>
      <c r="BD41" s="144">
        <f t="shared" si="16"/>
        <v>0</v>
      </c>
      <c r="BE41" s="144">
        <f t="shared" si="21"/>
        <v>0</v>
      </c>
      <c r="BF41" s="559">
        <f t="shared" si="12"/>
        <v>0</v>
      </c>
      <c r="BG41" s="17"/>
      <c r="BH41" s="10"/>
      <c r="BJ41" s="49">
        <f t="shared" si="22"/>
        <v>0</v>
      </c>
      <c r="BK41" s="49">
        <f t="shared" si="23"/>
        <v>1</v>
      </c>
      <c r="BL41" s="49">
        <f t="shared" si="24"/>
        <v>0</v>
      </c>
      <c r="BM41" s="49">
        <f t="shared" si="25"/>
        <v>0</v>
      </c>
      <c r="BN41" s="49">
        <f t="shared" si="26"/>
        <v>0</v>
      </c>
    </row>
    <row r="42" spans="1:66" x14ac:dyDescent="0.2">
      <c r="A42" s="514"/>
      <c r="B42" s="805"/>
      <c r="C42" s="364"/>
      <c r="D42" s="364"/>
      <c r="E42" s="511" t="str">
        <f t="shared" si="17"/>
        <v xml:space="preserve"> </v>
      </c>
      <c r="F42" s="201">
        <f t="shared" si="13"/>
        <v>0</v>
      </c>
      <c r="G42" s="198">
        <f t="shared" si="0"/>
        <v>30</v>
      </c>
      <c r="H42" s="197"/>
      <c r="I42" s="416"/>
      <c r="J42" s="115"/>
      <c r="K42" s="418"/>
      <c r="L42" s="417"/>
      <c r="M42" s="60"/>
      <c r="N42" s="102"/>
      <c r="O42" s="419"/>
      <c r="P42" s="116"/>
      <c r="Q42" s="116"/>
      <c r="R42" s="179"/>
      <c r="S42" s="248"/>
      <c r="T42" s="116"/>
      <c r="U42" s="116"/>
      <c r="V42" s="116"/>
      <c r="W42" s="117"/>
      <c r="X42" s="115"/>
      <c r="Y42" s="102"/>
      <c r="Z42" s="118"/>
      <c r="AA42" s="145">
        <f t="shared" si="2"/>
        <v>30</v>
      </c>
      <c r="AB42" s="751">
        <f t="shared" si="18"/>
        <v>0</v>
      </c>
      <c r="AC42" s="744">
        <f t="shared" si="14"/>
        <v>0</v>
      </c>
      <c r="AD42" s="254">
        <f t="shared" si="15"/>
        <v>0</v>
      </c>
      <c r="AE42" s="17"/>
      <c r="AF42" s="527" t="str">
        <f t="shared" si="3"/>
        <v xml:space="preserve"> </v>
      </c>
      <c r="AG42" s="49">
        <f t="shared" si="4"/>
        <v>0</v>
      </c>
      <c r="AH42" s="49">
        <f t="shared" si="5"/>
        <v>0</v>
      </c>
      <c r="AR42" s="49">
        <f t="shared" si="6"/>
        <v>0</v>
      </c>
      <c r="AS42" s="49">
        <f t="shared" si="7"/>
        <v>0</v>
      </c>
      <c r="AT42" s="49">
        <f t="shared" si="8"/>
        <v>0</v>
      </c>
      <c r="AU42" s="49">
        <f t="shared" si="9"/>
        <v>0</v>
      </c>
      <c r="AX42" s="372">
        <f t="shared" si="10"/>
        <v>0</v>
      </c>
      <c r="AY42" s="372">
        <f t="shared" si="11"/>
        <v>0</v>
      </c>
      <c r="AZ42" s="49">
        <f t="shared" si="1"/>
        <v>0</v>
      </c>
      <c r="BB42" s="49">
        <f t="shared" si="19"/>
        <v>0</v>
      </c>
      <c r="BC42" s="537">
        <f t="shared" si="20"/>
        <v>0</v>
      </c>
      <c r="BD42" s="144">
        <f t="shared" si="16"/>
        <v>0</v>
      </c>
      <c r="BE42" s="144">
        <f t="shared" si="21"/>
        <v>0</v>
      </c>
      <c r="BF42" s="559">
        <f t="shared" si="12"/>
        <v>0</v>
      </c>
      <c r="BG42" s="17"/>
      <c r="BH42" s="10"/>
      <c r="BJ42" s="49">
        <f t="shared" si="22"/>
        <v>0</v>
      </c>
      <c r="BK42" s="49">
        <f t="shared" si="23"/>
        <v>1</v>
      </c>
      <c r="BL42" s="49">
        <f t="shared" si="24"/>
        <v>0</v>
      </c>
      <c r="BM42" s="49">
        <f t="shared" si="25"/>
        <v>0</v>
      </c>
      <c r="BN42" s="49">
        <f t="shared" si="26"/>
        <v>0</v>
      </c>
    </row>
    <row r="43" spans="1:66" x14ac:dyDescent="0.2">
      <c r="A43" s="514"/>
      <c r="B43" s="805"/>
      <c r="C43" s="364"/>
      <c r="D43" s="364"/>
      <c r="E43" s="511" t="str">
        <f t="shared" si="17"/>
        <v xml:space="preserve"> </v>
      </c>
      <c r="F43" s="201">
        <f t="shared" si="13"/>
        <v>0</v>
      </c>
      <c r="G43" s="198">
        <f t="shared" si="0"/>
        <v>31</v>
      </c>
      <c r="H43" s="197"/>
      <c r="I43" s="416"/>
      <c r="J43" s="115"/>
      <c r="K43" s="418"/>
      <c r="L43" s="417"/>
      <c r="M43" s="60"/>
      <c r="N43" s="102"/>
      <c r="O43" s="419"/>
      <c r="P43" s="116"/>
      <c r="Q43" s="116"/>
      <c r="R43" s="179"/>
      <c r="S43" s="248"/>
      <c r="T43" s="116"/>
      <c r="U43" s="116"/>
      <c r="V43" s="116"/>
      <c r="W43" s="117"/>
      <c r="X43" s="115"/>
      <c r="Y43" s="102"/>
      <c r="Z43" s="118"/>
      <c r="AA43" s="145">
        <f t="shared" si="2"/>
        <v>31</v>
      </c>
      <c r="AB43" s="751">
        <f t="shared" si="18"/>
        <v>0</v>
      </c>
      <c r="AC43" s="744">
        <f t="shared" si="14"/>
        <v>0</v>
      </c>
      <c r="AD43" s="254">
        <f t="shared" si="15"/>
        <v>0</v>
      </c>
      <c r="AE43" s="17"/>
      <c r="AF43" s="527" t="str">
        <f t="shared" si="3"/>
        <v xml:space="preserve"> </v>
      </c>
      <c r="AG43" s="49">
        <f t="shared" si="4"/>
        <v>0</v>
      </c>
      <c r="AH43" s="49">
        <f t="shared" si="5"/>
        <v>0</v>
      </c>
      <c r="AR43" s="49">
        <f t="shared" si="6"/>
        <v>0</v>
      </c>
      <c r="AS43" s="49">
        <f t="shared" si="7"/>
        <v>0</v>
      </c>
      <c r="AT43" s="49">
        <f t="shared" si="8"/>
        <v>0</v>
      </c>
      <c r="AU43" s="49">
        <f t="shared" si="9"/>
        <v>0</v>
      </c>
      <c r="AX43" s="372">
        <f t="shared" si="10"/>
        <v>0</v>
      </c>
      <c r="AY43" s="372">
        <f t="shared" si="11"/>
        <v>0</v>
      </c>
      <c r="AZ43" s="49">
        <f t="shared" si="1"/>
        <v>0</v>
      </c>
      <c r="BB43" s="49">
        <f t="shared" si="19"/>
        <v>0</v>
      </c>
      <c r="BC43" s="537">
        <f t="shared" si="20"/>
        <v>0</v>
      </c>
      <c r="BD43" s="144">
        <f t="shared" si="16"/>
        <v>0</v>
      </c>
      <c r="BE43" s="144">
        <f t="shared" si="21"/>
        <v>0</v>
      </c>
      <c r="BF43" s="559">
        <f t="shared" si="12"/>
        <v>0</v>
      </c>
      <c r="BG43" s="17"/>
      <c r="BH43" s="10"/>
      <c r="BJ43" s="49">
        <f t="shared" si="22"/>
        <v>0</v>
      </c>
      <c r="BK43" s="49">
        <f t="shared" si="23"/>
        <v>1</v>
      </c>
      <c r="BL43" s="49">
        <f t="shared" si="24"/>
        <v>0</v>
      </c>
      <c r="BM43" s="49">
        <f t="shared" si="25"/>
        <v>0</v>
      </c>
      <c r="BN43" s="49">
        <f t="shared" si="26"/>
        <v>0</v>
      </c>
    </row>
    <row r="44" spans="1:66" x14ac:dyDescent="0.2">
      <c r="A44" s="514"/>
      <c r="B44" s="805"/>
      <c r="C44" s="364"/>
      <c r="D44" s="364"/>
      <c r="E44" s="511" t="str">
        <f t="shared" si="17"/>
        <v xml:space="preserve"> </v>
      </c>
      <c r="F44" s="201">
        <f t="shared" si="13"/>
        <v>0</v>
      </c>
      <c r="G44" s="198">
        <f t="shared" si="0"/>
        <v>32</v>
      </c>
      <c r="H44" s="197"/>
      <c r="I44" s="416"/>
      <c r="J44" s="115"/>
      <c r="K44" s="418"/>
      <c r="L44" s="417"/>
      <c r="M44" s="60"/>
      <c r="N44" s="102"/>
      <c r="O44" s="419"/>
      <c r="P44" s="116"/>
      <c r="Q44" s="116"/>
      <c r="R44" s="179"/>
      <c r="S44" s="248"/>
      <c r="T44" s="116"/>
      <c r="U44" s="116"/>
      <c r="V44" s="116"/>
      <c r="W44" s="117"/>
      <c r="X44" s="115"/>
      <c r="Y44" s="102"/>
      <c r="Z44" s="118"/>
      <c r="AA44" s="145">
        <f t="shared" si="2"/>
        <v>32</v>
      </c>
      <c r="AB44" s="751">
        <f t="shared" si="18"/>
        <v>0</v>
      </c>
      <c r="AC44" s="744">
        <f t="shared" si="14"/>
        <v>0</v>
      </c>
      <c r="AD44" s="254">
        <f t="shared" si="15"/>
        <v>0</v>
      </c>
      <c r="AE44" s="17"/>
      <c r="AF44" s="527" t="str">
        <f t="shared" si="3"/>
        <v xml:space="preserve"> </v>
      </c>
      <c r="AG44" s="49">
        <f t="shared" si="4"/>
        <v>0</v>
      </c>
      <c r="AH44" s="49">
        <f t="shared" si="5"/>
        <v>0</v>
      </c>
      <c r="AR44" s="49">
        <f t="shared" si="6"/>
        <v>0</v>
      </c>
      <c r="AS44" s="49">
        <f t="shared" si="7"/>
        <v>0</v>
      </c>
      <c r="AT44" s="49">
        <f t="shared" si="8"/>
        <v>0</v>
      </c>
      <c r="AU44" s="49">
        <f t="shared" si="9"/>
        <v>0</v>
      </c>
      <c r="AX44" s="372">
        <f t="shared" si="10"/>
        <v>0</v>
      </c>
      <c r="AY44" s="372">
        <f t="shared" si="11"/>
        <v>0</v>
      </c>
      <c r="AZ44" s="49">
        <f t="shared" si="1"/>
        <v>0</v>
      </c>
      <c r="BB44" s="49">
        <f t="shared" si="19"/>
        <v>0</v>
      </c>
      <c r="BC44" s="537">
        <f t="shared" si="20"/>
        <v>0</v>
      </c>
      <c r="BD44" s="144">
        <f t="shared" si="16"/>
        <v>0</v>
      </c>
      <c r="BE44" s="144">
        <f t="shared" si="21"/>
        <v>0</v>
      </c>
      <c r="BF44" s="559">
        <f t="shared" si="12"/>
        <v>0</v>
      </c>
      <c r="BG44" s="17"/>
      <c r="BH44" s="10"/>
      <c r="BJ44" s="49">
        <f t="shared" si="22"/>
        <v>0</v>
      </c>
      <c r="BK44" s="49">
        <f t="shared" si="23"/>
        <v>1</v>
      </c>
      <c r="BL44" s="49">
        <f t="shared" si="24"/>
        <v>0</v>
      </c>
      <c r="BM44" s="49">
        <f t="shared" si="25"/>
        <v>0</v>
      </c>
      <c r="BN44" s="49">
        <f t="shared" si="26"/>
        <v>0</v>
      </c>
    </row>
    <row r="45" spans="1:66" x14ac:dyDescent="0.2">
      <c r="A45" s="514"/>
      <c r="B45" s="805"/>
      <c r="C45" s="364"/>
      <c r="D45" s="364"/>
      <c r="E45" s="511" t="str">
        <f t="shared" si="17"/>
        <v xml:space="preserve"> </v>
      </c>
      <c r="F45" s="201">
        <f t="shared" si="13"/>
        <v>0</v>
      </c>
      <c r="G45" s="198">
        <f t="shared" si="0"/>
        <v>33</v>
      </c>
      <c r="H45" s="197"/>
      <c r="I45" s="416"/>
      <c r="J45" s="115"/>
      <c r="K45" s="418"/>
      <c r="L45" s="417"/>
      <c r="M45" s="60"/>
      <c r="N45" s="102"/>
      <c r="O45" s="419"/>
      <c r="P45" s="116"/>
      <c r="Q45" s="116"/>
      <c r="R45" s="179"/>
      <c r="S45" s="248"/>
      <c r="T45" s="116"/>
      <c r="U45" s="116"/>
      <c r="V45" s="116"/>
      <c r="W45" s="117"/>
      <c r="X45" s="115"/>
      <c r="Y45" s="102"/>
      <c r="Z45" s="118"/>
      <c r="AA45" s="145">
        <f t="shared" si="2"/>
        <v>33</v>
      </c>
      <c r="AB45" s="751">
        <f t="shared" si="18"/>
        <v>0</v>
      </c>
      <c r="AC45" s="744">
        <f t="shared" si="14"/>
        <v>0</v>
      </c>
      <c r="AD45" s="254">
        <f t="shared" si="15"/>
        <v>0</v>
      </c>
      <c r="AE45" s="17"/>
      <c r="AF45" s="527" t="str">
        <f t="shared" si="3"/>
        <v xml:space="preserve"> </v>
      </c>
      <c r="AG45" s="49">
        <f t="shared" si="4"/>
        <v>0</v>
      </c>
      <c r="AH45" s="49">
        <f t="shared" si="5"/>
        <v>0</v>
      </c>
      <c r="AR45" s="49">
        <f t="shared" si="6"/>
        <v>0</v>
      </c>
      <c r="AS45" s="49">
        <f t="shared" si="7"/>
        <v>0</v>
      </c>
      <c r="AT45" s="49">
        <f t="shared" si="8"/>
        <v>0</v>
      </c>
      <c r="AU45" s="49">
        <f t="shared" si="9"/>
        <v>0</v>
      </c>
      <c r="AX45" s="372">
        <f t="shared" si="10"/>
        <v>0</v>
      </c>
      <c r="AY45" s="372">
        <f t="shared" si="11"/>
        <v>0</v>
      </c>
      <c r="AZ45" s="49">
        <f t="shared" si="1"/>
        <v>0</v>
      </c>
      <c r="BB45" s="49">
        <f t="shared" si="19"/>
        <v>0</v>
      </c>
      <c r="BC45" s="537">
        <f t="shared" si="20"/>
        <v>0</v>
      </c>
      <c r="BD45" s="144">
        <f t="shared" si="16"/>
        <v>0</v>
      </c>
      <c r="BE45" s="144">
        <f t="shared" si="21"/>
        <v>0</v>
      </c>
      <c r="BF45" s="559">
        <f t="shared" si="12"/>
        <v>0</v>
      </c>
      <c r="BG45" s="17"/>
      <c r="BH45" s="10"/>
      <c r="BJ45" s="49">
        <f t="shared" si="22"/>
        <v>0</v>
      </c>
      <c r="BK45" s="49">
        <f t="shared" si="23"/>
        <v>1</v>
      </c>
      <c r="BL45" s="49">
        <f t="shared" si="24"/>
        <v>0</v>
      </c>
      <c r="BM45" s="49">
        <f t="shared" si="25"/>
        <v>0</v>
      </c>
      <c r="BN45" s="49">
        <f t="shared" si="26"/>
        <v>0</v>
      </c>
    </row>
    <row r="46" spans="1:66" x14ac:dyDescent="0.2">
      <c r="A46" s="514"/>
      <c r="B46" s="805"/>
      <c r="C46" s="364"/>
      <c r="D46" s="364"/>
      <c r="E46" s="511" t="str">
        <f t="shared" si="17"/>
        <v xml:space="preserve"> </v>
      </c>
      <c r="F46" s="201">
        <f t="shared" si="13"/>
        <v>0</v>
      </c>
      <c r="G46" s="198">
        <f t="shared" si="0"/>
        <v>34</v>
      </c>
      <c r="H46" s="197"/>
      <c r="I46" s="416"/>
      <c r="J46" s="115"/>
      <c r="K46" s="418"/>
      <c r="L46" s="417"/>
      <c r="M46" s="60"/>
      <c r="N46" s="102"/>
      <c r="O46" s="419"/>
      <c r="P46" s="116"/>
      <c r="Q46" s="116"/>
      <c r="R46" s="179"/>
      <c r="S46" s="248"/>
      <c r="T46" s="116"/>
      <c r="U46" s="116"/>
      <c r="V46" s="116"/>
      <c r="W46" s="117"/>
      <c r="X46" s="115"/>
      <c r="Y46" s="102"/>
      <c r="Z46" s="118"/>
      <c r="AA46" s="145">
        <f t="shared" si="2"/>
        <v>34</v>
      </c>
      <c r="AB46" s="751">
        <f t="shared" si="18"/>
        <v>0</v>
      </c>
      <c r="AC46" s="744">
        <f t="shared" si="14"/>
        <v>0</v>
      </c>
      <c r="AD46" s="254">
        <f t="shared" si="15"/>
        <v>0</v>
      </c>
      <c r="AE46" s="17"/>
      <c r="AF46" s="527" t="str">
        <f t="shared" si="3"/>
        <v xml:space="preserve"> </v>
      </c>
      <c r="AG46" s="49">
        <f t="shared" si="4"/>
        <v>0</v>
      </c>
      <c r="AH46" s="49">
        <f t="shared" si="5"/>
        <v>0</v>
      </c>
      <c r="AR46" s="49">
        <f t="shared" si="6"/>
        <v>0</v>
      </c>
      <c r="AS46" s="49">
        <f t="shared" si="7"/>
        <v>0</v>
      </c>
      <c r="AT46" s="49">
        <f t="shared" si="8"/>
        <v>0</v>
      </c>
      <c r="AU46" s="49">
        <f t="shared" si="9"/>
        <v>0</v>
      </c>
      <c r="AX46" s="372">
        <f t="shared" si="10"/>
        <v>0</v>
      </c>
      <c r="AY46" s="372">
        <f t="shared" si="11"/>
        <v>0</v>
      </c>
      <c r="AZ46" s="49">
        <f t="shared" si="1"/>
        <v>0</v>
      </c>
      <c r="BB46" s="49">
        <f t="shared" si="19"/>
        <v>0</v>
      </c>
      <c r="BC46" s="537">
        <f t="shared" si="20"/>
        <v>0</v>
      </c>
      <c r="BD46" s="144">
        <f t="shared" si="16"/>
        <v>0</v>
      </c>
      <c r="BE46" s="144">
        <f t="shared" si="21"/>
        <v>0</v>
      </c>
      <c r="BF46" s="559">
        <f t="shared" si="12"/>
        <v>0</v>
      </c>
      <c r="BG46" s="17"/>
      <c r="BH46" s="10"/>
      <c r="BJ46" s="49">
        <f t="shared" si="22"/>
        <v>0</v>
      </c>
      <c r="BK46" s="49">
        <f t="shared" si="23"/>
        <v>1</v>
      </c>
      <c r="BL46" s="49">
        <f t="shared" si="24"/>
        <v>0</v>
      </c>
      <c r="BM46" s="49">
        <f t="shared" si="25"/>
        <v>0</v>
      </c>
      <c r="BN46" s="49">
        <f t="shared" si="26"/>
        <v>0</v>
      </c>
    </row>
    <row r="47" spans="1:66" x14ac:dyDescent="0.2">
      <c r="A47" s="514"/>
      <c r="B47" s="805"/>
      <c r="C47" s="364"/>
      <c r="D47" s="364"/>
      <c r="E47" s="511" t="str">
        <f t="shared" si="17"/>
        <v xml:space="preserve"> </v>
      </c>
      <c r="F47" s="201">
        <f t="shared" si="13"/>
        <v>0</v>
      </c>
      <c r="G47" s="198">
        <f t="shared" si="0"/>
        <v>35</v>
      </c>
      <c r="H47" s="197"/>
      <c r="I47" s="416"/>
      <c r="J47" s="115"/>
      <c r="K47" s="418"/>
      <c r="L47" s="417"/>
      <c r="M47" s="60"/>
      <c r="N47" s="102"/>
      <c r="O47" s="419"/>
      <c r="P47" s="116"/>
      <c r="Q47" s="116"/>
      <c r="R47" s="179"/>
      <c r="S47" s="248"/>
      <c r="T47" s="116"/>
      <c r="U47" s="116"/>
      <c r="V47" s="116"/>
      <c r="W47" s="117"/>
      <c r="X47" s="115"/>
      <c r="Y47" s="102"/>
      <c r="Z47" s="118"/>
      <c r="AA47" s="145">
        <f t="shared" si="2"/>
        <v>35</v>
      </c>
      <c r="AB47" s="751">
        <f t="shared" si="18"/>
        <v>0</v>
      </c>
      <c r="AC47" s="744">
        <f t="shared" si="14"/>
        <v>0</v>
      </c>
      <c r="AD47" s="254">
        <f t="shared" si="15"/>
        <v>0</v>
      </c>
      <c r="AE47" s="17"/>
      <c r="AF47" s="527" t="str">
        <f t="shared" si="3"/>
        <v xml:space="preserve"> </v>
      </c>
      <c r="AG47" s="49">
        <f t="shared" si="4"/>
        <v>0</v>
      </c>
      <c r="AH47" s="49">
        <f t="shared" si="5"/>
        <v>0</v>
      </c>
      <c r="AR47" s="49">
        <f t="shared" si="6"/>
        <v>0</v>
      </c>
      <c r="AS47" s="49">
        <f t="shared" si="7"/>
        <v>0</v>
      </c>
      <c r="AT47" s="49">
        <f t="shared" si="8"/>
        <v>0</v>
      </c>
      <c r="AU47" s="49">
        <f t="shared" si="9"/>
        <v>0</v>
      </c>
      <c r="AX47" s="372">
        <f t="shared" si="10"/>
        <v>0</v>
      </c>
      <c r="AY47" s="372">
        <f t="shared" si="11"/>
        <v>0</v>
      </c>
      <c r="AZ47" s="49">
        <f t="shared" si="1"/>
        <v>0</v>
      </c>
      <c r="BB47" s="49">
        <f t="shared" si="19"/>
        <v>0</v>
      </c>
      <c r="BC47" s="537">
        <f t="shared" si="20"/>
        <v>0</v>
      </c>
      <c r="BD47" s="144">
        <f t="shared" si="16"/>
        <v>0</v>
      </c>
      <c r="BE47" s="144">
        <f t="shared" si="21"/>
        <v>0</v>
      </c>
      <c r="BF47" s="559">
        <f t="shared" si="12"/>
        <v>0</v>
      </c>
      <c r="BG47" s="17"/>
      <c r="BH47" s="10"/>
      <c r="BJ47" s="49">
        <f t="shared" si="22"/>
        <v>0</v>
      </c>
      <c r="BK47" s="49">
        <f t="shared" si="23"/>
        <v>1</v>
      </c>
      <c r="BL47" s="49">
        <f t="shared" si="24"/>
        <v>0</v>
      </c>
      <c r="BM47" s="49">
        <f t="shared" si="25"/>
        <v>0</v>
      </c>
      <c r="BN47" s="49">
        <f t="shared" si="26"/>
        <v>0</v>
      </c>
    </row>
    <row r="48" spans="1:66" x14ac:dyDescent="0.2">
      <c r="A48" s="514"/>
      <c r="B48" s="805"/>
      <c r="C48" s="364"/>
      <c r="D48" s="364"/>
      <c r="E48" s="511" t="str">
        <f t="shared" si="17"/>
        <v xml:space="preserve"> </v>
      </c>
      <c r="F48" s="201">
        <f t="shared" si="13"/>
        <v>0</v>
      </c>
      <c r="G48" s="198">
        <f t="shared" si="0"/>
        <v>36</v>
      </c>
      <c r="H48" s="197"/>
      <c r="I48" s="416"/>
      <c r="J48" s="115"/>
      <c r="K48" s="418"/>
      <c r="L48" s="417"/>
      <c r="M48" s="60"/>
      <c r="N48" s="102"/>
      <c r="O48" s="419"/>
      <c r="P48" s="116"/>
      <c r="Q48" s="116"/>
      <c r="R48" s="179"/>
      <c r="S48" s="248"/>
      <c r="T48" s="116"/>
      <c r="U48" s="116"/>
      <c r="V48" s="116"/>
      <c r="W48" s="117"/>
      <c r="X48" s="115"/>
      <c r="Y48" s="102"/>
      <c r="Z48" s="118"/>
      <c r="AA48" s="145">
        <f t="shared" si="2"/>
        <v>36</v>
      </c>
      <c r="AB48" s="751">
        <f t="shared" si="18"/>
        <v>0</v>
      </c>
      <c r="AC48" s="744">
        <f t="shared" si="14"/>
        <v>0</v>
      </c>
      <c r="AD48" s="254">
        <f t="shared" si="15"/>
        <v>0</v>
      </c>
      <c r="AE48" s="17"/>
      <c r="AF48" s="527" t="str">
        <f t="shared" si="3"/>
        <v xml:space="preserve"> </v>
      </c>
      <c r="AG48" s="49">
        <f t="shared" si="4"/>
        <v>0</v>
      </c>
      <c r="AH48" s="49">
        <f t="shared" si="5"/>
        <v>0</v>
      </c>
      <c r="AR48" s="49">
        <f t="shared" si="6"/>
        <v>0</v>
      </c>
      <c r="AS48" s="49">
        <f t="shared" si="7"/>
        <v>0</v>
      </c>
      <c r="AT48" s="49">
        <f t="shared" si="8"/>
        <v>0</v>
      </c>
      <c r="AU48" s="49">
        <f t="shared" si="9"/>
        <v>0</v>
      </c>
      <c r="AX48" s="372">
        <f t="shared" si="10"/>
        <v>0</v>
      </c>
      <c r="AY48" s="372">
        <f t="shared" si="11"/>
        <v>0</v>
      </c>
      <c r="AZ48" s="49">
        <f t="shared" si="1"/>
        <v>0</v>
      </c>
      <c r="BB48" s="49">
        <f t="shared" si="19"/>
        <v>0</v>
      </c>
      <c r="BC48" s="537">
        <f t="shared" si="20"/>
        <v>0</v>
      </c>
      <c r="BD48" s="144">
        <f t="shared" si="16"/>
        <v>0</v>
      </c>
      <c r="BE48" s="144">
        <f t="shared" si="21"/>
        <v>0</v>
      </c>
      <c r="BF48" s="559">
        <f t="shared" si="12"/>
        <v>0</v>
      </c>
      <c r="BG48" s="17"/>
      <c r="BH48" s="10"/>
      <c r="BJ48" s="49">
        <f t="shared" si="22"/>
        <v>0</v>
      </c>
      <c r="BK48" s="49">
        <f t="shared" si="23"/>
        <v>1</v>
      </c>
      <c r="BL48" s="49">
        <f t="shared" si="24"/>
        <v>0</v>
      </c>
      <c r="BM48" s="49">
        <f t="shared" si="25"/>
        <v>0</v>
      </c>
      <c r="BN48" s="49">
        <f t="shared" si="26"/>
        <v>0</v>
      </c>
    </row>
    <row r="49" spans="1:66" x14ac:dyDescent="0.2">
      <c r="A49" s="514"/>
      <c r="B49" s="805"/>
      <c r="C49" s="364"/>
      <c r="D49" s="364"/>
      <c r="E49" s="511" t="str">
        <f t="shared" si="17"/>
        <v xml:space="preserve"> </v>
      </c>
      <c r="F49" s="201">
        <f t="shared" si="13"/>
        <v>0</v>
      </c>
      <c r="G49" s="198">
        <f t="shared" si="0"/>
        <v>37</v>
      </c>
      <c r="H49" s="197"/>
      <c r="I49" s="416"/>
      <c r="J49" s="115"/>
      <c r="K49" s="418"/>
      <c r="L49" s="417"/>
      <c r="M49" s="60"/>
      <c r="N49" s="102"/>
      <c r="O49" s="419"/>
      <c r="P49" s="116"/>
      <c r="Q49" s="116"/>
      <c r="R49" s="179"/>
      <c r="S49" s="248"/>
      <c r="T49" s="116"/>
      <c r="U49" s="116"/>
      <c r="V49" s="116"/>
      <c r="W49" s="117"/>
      <c r="X49" s="115"/>
      <c r="Y49" s="102"/>
      <c r="Z49" s="118"/>
      <c r="AA49" s="145">
        <f t="shared" si="2"/>
        <v>37</v>
      </c>
      <c r="AB49" s="751">
        <f t="shared" si="18"/>
        <v>0</v>
      </c>
      <c r="AC49" s="744">
        <f t="shared" si="14"/>
        <v>0</v>
      </c>
      <c r="AD49" s="254">
        <f t="shared" si="15"/>
        <v>0</v>
      </c>
      <c r="AE49" s="17"/>
      <c r="AF49" s="527" t="str">
        <f t="shared" si="3"/>
        <v xml:space="preserve"> </v>
      </c>
      <c r="AG49" s="49">
        <f t="shared" si="4"/>
        <v>0</v>
      </c>
      <c r="AH49" s="49">
        <f t="shared" si="5"/>
        <v>0</v>
      </c>
      <c r="AR49" s="49">
        <f t="shared" si="6"/>
        <v>0</v>
      </c>
      <c r="AS49" s="49">
        <f t="shared" si="7"/>
        <v>0</v>
      </c>
      <c r="AT49" s="49">
        <f t="shared" si="8"/>
        <v>0</v>
      </c>
      <c r="AU49" s="49">
        <f t="shared" si="9"/>
        <v>0</v>
      </c>
      <c r="AX49" s="372">
        <f t="shared" si="10"/>
        <v>0</v>
      </c>
      <c r="AY49" s="372">
        <f t="shared" si="11"/>
        <v>0</v>
      </c>
      <c r="AZ49" s="49">
        <f t="shared" si="1"/>
        <v>0</v>
      </c>
      <c r="BB49" s="49">
        <f t="shared" si="19"/>
        <v>0</v>
      </c>
      <c r="BC49" s="537">
        <f t="shared" si="20"/>
        <v>0</v>
      </c>
      <c r="BD49" s="144">
        <f t="shared" si="16"/>
        <v>0</v>
      </c>
      <c r="BE49" s="144">
        <f t="shared" si="21"/>
        <v>0</v>
      </c>
      <c r="BF49" s="559">
        <f t="shared" si="12"/>
        <v>0</v>
      </c>
      <c r="BG49" s="17"/>
      <c r="BH49" s="10"/>
      <c r="BJ49" s="49">
        <f t="shared" si="22"/>
        <v>0</v>
      </c>
      <c r="BK49" s="49">
        <f t="shared" si="23"/>
        <v>1</v>
      </c>
      <c r="BL49" s="49">
        <f t="shared" si="24"/>
        <v>0</v>
      </c>
      <c r="BM49" s="49">
        <f t="shared" si="25"/>
        <v>0</v>
      </c>
      <c r="BN49" s="49">
        <f t="shared" si="26"/>
        <v>0</v>
      </c>
    </row>
    <row r="50" spans="1:66" x14ac:dyDescent="0.2">
      <c r="A50" s="514"/>
      <c r="B50" s="805"/>
      <c r="C50" s="364"/>
      <c r="D50" s="364"/>
      <c r="E50" s="511" t="str">
        <f t="shared" si="17"/>
        <v xml:space="preserve"> </v>
      </c>
      <c r="F50" s="201">
        <f t="shared" si="13"/>
        <v>0</v>
      </c>
      <c r="G50" s="198">
        <f t="shared" si="0"/>
        <v>38</v>
      </c>
      <c r="H50" s="197"/>
      <c r="I50" s="416"/>
      <c r="J50" s="115"/>
      <c r="K50" s="418"/>
      <c r="L50" s="417"/>
      <c r="M50" s="60"/>
      <c r="N50" s="102"/>
      <c r="O50" s="419"/>
      <c r="P50" s="116"/>
      <c r="Q50" s="116"/>
      <c r="R50" s="179"/>
      <c r="S50" s="248"/>
      <c r="T50" s="116"/>
      <c r="U50" s="116"/>
      <c r="V50" s="116"/>
      <c r="W50" s="117"/>
      <c r="X50" s="115"/>
      <c r="Y50" s="102"/>
      <c r="Z50" s="118"/>
      <c r="AA50" s="145">
        <f t="shared" si="2"/>
        <v>38</v>
      </c>
      <c r="AB50" s="751">
        <f t="shared" si="18"/>
        <v>0</v>
      </c>
      <c r="AC50" s="744">
        <f t="shared" si="14"/>
        <v>0</v>
      </c>
      <c r="AD50" s="254">
        <f t="shared" si="15"/>
        <v>0</v>
      </c>
      <c r="AE50" s="17"/>
      <c r="AF50" s="527" t="str">
        <f t="shared" si="3"/>
        <v xml:space="preserve"> </v>
      </c>
      <c r="AG50" s="49">
        <f t="shared" si="4"/>
        <v>0</v>
      </c>
      <c r="AH50" s="49">
        <f t="shared" si="5"/>
        <v>0</v>
      </c>
      <c r="AR50" s="49">
        <f t="shared" si="6"/>
        <v>0</v>
      </c>
      <c r="AS50" s="49">
        <f t="shared" si="7"/>
        <v>0</v>
      </c>
      <c r="AT50" s="49">
        <f t="shared" si="8"/>
        <v>0</v>
      </c>
      <c r="AU50" s="49">
        <f t="shared" si="9"/>
        <v>0</v>
      </c>
      <c r="AX50" s="372">
        <f t="shared" si="10"/>
        <v>0</v>
      </c>
      <c r="AY50" s="372">
        <f t="shared" si="11"/>
        <v>0</v>
      </c>
      <c r="AZ50" s="49">
        <f t="shared" si="1"/>
        <v>0</v>
      </c>
      <c r="BB50" s="49">
        <f t="shared" si="19"/>
        <v>0</v>
      </c>
      <c r="BC50" s="537">
        <f t="shared" si="20"/>
        <v>0</v>
      </c>
      <c r="BD50" s="144">
        <f t="shared" si="16"/>
        <v>0</v>
      </c>
      <c r="BE50" s="144">
        <f t="shared" si="21"/>
        <v>0</v>
      </c>
      <c r="BF50" s="559">
        <f t="shared" si="12"/>
        <v>0</v>
      </c>
      <c r="BG50" s="17"/>
      <c r="BH50" s="10"/>
      <c r="BJ50" s="49">
        <f t="shared" si="22"/>
        <v>0</v>
      </c>
      <c r="BK50" s="49">
        <f t="shared" si="23"/>
        <v>1</v>
      </c>
      <c r="BL50" s="49">
        <f t="shared" si="24"/>
        <v>0</v>
      </c>
      <c r="BM50" s="49">
        <f t="shared" si="25"/>
        <v>0</v>
      </c>
      <c r="BN50" s="49">
        <f t="shared" si="26"/>
        <v>0</v>
      </c>
    </row>
    <row r="51" spans="1:66" x14ac:dyDescent="0.2">
      <c r="A51" s="514"/>
      <c r="B51" s="805"/>
      <c r="C51" s="364"/>
      <c r="D51" s="364"/>
      <c r="E51" s="511" t="str">
        <f t="shared" si="17"/>
        <v xml:space="preserve"> </v>
      </c>
      <c r="F51" s="201">
        <f t="shared" si="13"/>
        <v>0</v>
      </c>
      <c r="G51" s="198">
        <f t="shared" si="0"/>
        <v>39</v>
      </c>
      <c r="H51" s="197"/>
      <c r="I51" s="416"/>
      <c r="J51" s="115"/>
      <c r="K51" s="418"/>
      <c r="L51" s="417"/>
      <c r="M51" s="60"/>
      <c r="N51" s="102"/>
      <c r="O51" s="419"/>
      <c r="P51" s="116"/>
      <c r="Q51" s="116"/>
      <c r="R51" s="179"/>
      <c r="S51" s="248"/>
      <c r="T51" s="116"/>
      <c r="U51" s="116"/>
      <c r="V51" s="116"/>
      <c r="W51" s="117"/>
      <c r="X51" s="115"/>
      <c r="Y51" s="102"/>
      <c r="Z51" s="118"/>
      <c r="AA51" s="145">
        <f t="shared" si="2"/>
        <v>39</v>
      </c>
      <c r="AB51" s="751">
        <f t="shared" si="18"/>
        <v>0</v>
      </c>
      <c r="AC51" s="744">
        <f t="shared" si="14"/>
        <v>0</v>
      </c>
      <c r="AD51" s="254">
        <f t="shared" si="15"/>
        <v>0</v>
      </c>
      <c r="AE51" s="17"/>
      <c r="AF51" s="527" t="str">
        <f t="shared" si="3"/>
        <v xml:space="preserve"> </v>
      </c>
      <c r="AG51" s="49">
        <f t="shared" si="4"/>
        <v>0</v>
      </c>
      <c r="AH51" s="49">
        <f t="shared" si="5"/>
        <v>0</v>
      </c>
      <c r="AR51" s="49">
        <f t="shared" si="6"/>
        <v>0</v>
      </c>
      <c r="AS51" s="49">
        <f t="shared" si="7"/>
        <v>0</v>
      </c>
      <c r="AT51" s="49">
        <f t="shared" si="8"/>
        <v>0</v>
      </c>
      <c r="AU51" s="49">
        <f t="shared" si="9"/>
        <v>0</v>
      </c>
      <c r="AX51" s="372">
        <f t="shared" si="10"/>
        <v>0</v>
      </c>
      <c r="AY51" s="372">
        <f t="shared" si="11"/>
        <v>0</v>
      </c>
      <c r="AZ51" s="49">
        <f t="shared" si="1"/>
        <v>0</v>
      </c>
      <c r="BB51" s="49">
        <f t="shared" si="19"/>
        <v>0</v>
      </c>
      <c r="BC51" s="537">
        <f t="shared" si="20"/>
        <v>0</v>
      </c>
      <c r="BD51" s="144">
        <f t="shared" si="16"/>
        <v>0</v>
      </c>
      <c r="BE51" s="144">
        <f t="shared" si="21"/>
        <v>0</v>
      </c>
      <c r="BF51" s="559">
        <f t="shared" si="12"/>
        <v>0</v>
      </c>
      <c r="BG51" s="17"/>
      <c r="BH51" s="10"/>
      <c r="BJ51" s="49">
        <f t="shared" si="22"/>
        <v>0</v>
      </c>
      <c r="BK51" s="49">
        <f t="shared" si="23"/>
        <v>1</v>
      </c>
      <c r="BL51" s="49">
        <f t="shared" si="24"/>
        <v>0</v>
      </c>
      <c r="BM51" s="49">
        <f t="shared" si="25"/>
        <v>0</v>
      </c>
      <c r="BN51" s="49">
        <f t="shared" si="26"/>
        <v>0</v>
      </c>
    </row>
    <row r="52" spans="1:66" x14ac:dyDescent="0.2">
      <c r="A52" s="514"/>
      <c r="B52" s="805"/>
      <c r="C52" s="364"/>
      <c r="D52" s="364"/>
      <c r="E52" s="511" t="str">
        <f t="shared" si="17"/>
        <v xml:space="preserve"> </v>
      </c>
      <c r="F52" s="201">
        <f t="shared" si="13"/>
        <v>0</v>
      </c>
      <c r="G52" s="198">
        <f t="shared" si="0"/>
        <v>40</v>
      </c>
      <c r="H52" s="197"/>
      <c r="I52" s="416"/>
      <c r="J52" s="115"/>
      <c r="K52" s="418"/>
      <c r="L52" s="417"/>
      <c r="M52" s="60"/>
      <c r="N52" s="102"/>
      <c r="O52" s="419"/>
      <c r="P52" s="116"/>
      <c r="Q52" s="116"/>
      <c r="R52" s="179"/>
      <c r="S52" s="248"/>
      <c r="T52" s="116"/>
      <c r="U52" s="116"/>
      <c r="V52" s="116"/>
      <c r="W52" s="117"/>
      <c r="X52" s="115"/>
      <c r="Y52" s="102"/>
      <c r="Z52" s="118"/>
      <c r="AA52" s="145">
        <f t="shared" si="2"/>
        <v>40</v>
      </c>
      <c r="AB52" s="751">
        <f t="shared" si="18"/>
        <v>0</v>
      </c>
      <c r="AC52" s="744">
        <f t="shared" si="14"/>
        <v>0</v>
      </c>
      <c r="AD52" s="254">
        <f t="shared" si="15"/>
        <v>0</v>
      </c>
      <c r="AE52" s="17"/>
      <c r="AF52" s="527" t="str">
        <f t="shared" si="3"/>
        <v xml:space="preserve"> </v>
      </c>
      <c r="AG52" s="49">
        <f t="shared" si="4"/>
        <v>0</v>
      </c>
      <c r="AH52" s="49">
        <f t="shared" si="5"/>
        <v>0</v>
      </c>
      <c r="AR52" s="49">
        <f t="shared" si="6"/>
        <v>0</v>
      </c>
      <c r="AS52" s="49">
        <f t="shared" si="7"/>
        <v>0</v>
      </c>
      <c r="AT52" s="49">
        <f t="shared" si="8"/>
        <v>0</v>
      </c>
      <c r="AU52" s="49">
        <f t="shared" si="9"/>
        <v>0</v>
      </c>
      <c r="AX52" s="372">
        <f t="shared" si="10"/>
        <v>0</v>
      </c>
      <c r="AY52" s="372">
        <f t="shared" si="11"/>
        <v>0</v>
      </c>
      <c r="AZ52" s="49">
        <f t="shared" si="1"/>
        <v>0</v>
      </c>
      <c r="BB52" s="49">
        <f t="shared" si="19"/>
        <v>0</v>
      </c>
      <c r="BC52" s="537">
        <f t="shared" si="20"/>
        <v>0</v>
      </c>
      <c r="BD52" s="144">
        <f t="shared" si="16"/>
        <v>0</v>
      </c>
      <c r="BE52" s="144">
        <f t="shared" si="21"/>
        <v>0</v>
      </c>
      <c r="BF52" s="559">
        <f t="shared" si="12"/>
        <v>0</v>
      </c>
      <c r="BG52" s="17"/>
      <c r="BH52" s="10"/>
      <c r="BJ52" s="49">
        <f t="shared" si="22"/>
        <v>0</v>
      </c>
      <c r="BK52" s="49">
        <f t="shared" si="23"/>
        <v>1</v>
      </c>
      <c r="BL52" s="49">
        <f t="shared" si="24"/>
        <v>0</v>
      </c>
      <c r="BM52" s="49">
        <f t="shared" si="25"/>
        <v>0</v>
      </c>
      <c r="BN52" s="49">
        <f t="shared" si="26"/>
        <v>0</v>
      </c>
    </row>
    <row r="53" spans="1:66" x14ac:dyDescent="0.2">
      <c r="A53" s="514"/>
      <c r="B53" s="805"/>
      <c r="C53" s="364"/>
      <c r="D53" s="364"/>
      <c r="E53" s="511" t="str">
        <f t="shared" si="17"/>
        <v xml:space="preserve"> </v>
      </c>
      <c r="F53" s="201">
        <f t="shared" si="13"/>
        <v>0</v>
      </c>
      <c r="G53" s="198">
        <f t="shared" si="0"/>
        <v>41</v>
      </c>
      <c r="H53" s="197"/>
      <c r="I53" s="416"/>
      <c r="J53" s="115"/>
      <c r="K53" s="418"/>
      <c r="L53" s="417"/>
      <c r="M53" s="60"/>
      <c r="N53" s="102"/>
      <c r="O53" s="419"/>
      <c r="P53" s="116"/>
      <c r="Q53" s="116"/>
      <c r="R53" s="179"/>
      <c r="S53" s="248"/>
      <c r="T53" s="116"/>
      <c r="U53" s="116"/>
      <c r="V53" s="116"/>
      <c r="W53" s="117"/>
      <c r="X53" s="115"/>
      <c r="Y53" s="102"/>
      <c r="Z53" s="118"/>
      <c r="AA53" s="145">
        <f t="shared" si="2"/>
        <v>41</v>
      </c>
      <c r="AB53" s="751">
        <f t="shared" si="18"/>
        <v>0</v>
      </c>
      <c r="AC53" s="744">
        <f t="shared" si="14"/>
        <v>0</v>
      </c>
      <c r="AD53" s="254">
        <f t="shared" si="15"/>
        <v>0</v>
      </c>
      <c r="AE53" s="17"/>
      <c r="AF53" s="527" t="str">
        <f t="shared" si="3"/>
        <v xml:space="preserve"> </v>
      </c>
      <c r="AG53" s="49">
        <f t="shared" si="4"/>
        <v>0</v>
      </c>
      <c r="AH53" s="49">
        <f t="shared" si="5"/>
        <v>0</v>
      </c>
      <c r="AR53" s="49">
        <f t="shared" si="6"/>
        <v>0</v>
      </c>
      <c r="AS53" s="49">
        <f t="shared" si="7"/>
        <v>0</v>
      </c>
      <c r="AT53" s="49">
        <f t="shared" si="8"/>
        <v>0</v>
      </c>
      <c r="AU53" s="49">
        <f t="shared" si="9"/>
        <v>0</v>
      </c>
      <c r="AX53" s="372">
        <f t="shared" si="10"/>
        <v>0</v>
      </c>
      <c r="AY53" s="372">
        <f t="shared" si="11"/>
        <v>0</v>
      </c>
      <c r="AZ53" s="49">
        <f t="shared" si="1"/>
        <v>0</v>
      </c>
      <c r="BB53" s="49">
        <f t="shared" si="19"/>
        <v>0</v>
      </c>
      <c r="BC53" s="537">
        <f t="shared" si="20"/>
        <v>0</v>
      </c>
      <c r="BD53" s="144">
        <f t="shared" si="16"/>
        <v>0</v>
      </c>
      <c r="BE53" s="144">
        <f t="shared" si="21"/>
        <v>0</v>
      </c>
      <c r="BF53" s="559">
        <f t="shared" si="12"/>
        <v>0</v>
      </c>
      <c r="BG53" s="17"/>
      <c r="BH53" s="10"/>
      <c r="BJ53" s="49">
        <f t="shared" si="22"/>
        <v>0</v>
      </c>
      <c r="BK53" s="49">
        <f t="shared" si="23"/>
        <v>1</v>
      </c>
      <c r="BL53" s="49">
        <f t="shared" si="24"/>
        <v>0</v>
      </c>
      <c r="BM53" s="49">
        <f t="shared" si="25"/>
        <v>0</v>
      </c>
      <c r="BN53" s="49">
        <f t="shared" si="26"/>
        <v>0</v>
      </c>
    </row>
    <row r="54" spans="1:66" x14ac:dyDescent="0.2">
      <c r="A54" s="514"/>
      <c r="B54" s="805"/>
      <c r="C54" s="364"/>
      <c r="D54" s="364"/>
      <c r="E54" s="511" t="str">
        <f t="shared" si="17"/>
        <v xml:space="preserve"> </v>
      </c>
      <c r="F54" s="201">
        <f t="shared" si="13"/>
        <v>0</v>
      </c>
      <c r="G54" s="198">
        <f t="shared" si="0"/>
        <v>42</v>
      </c>
      <c r="H54" s="197"/>
      <c r="I54" s="416"/>
      <c r="J54" s="115"/>
      <c r="K54" s="418"/>
      <c r="L54" s="417"/>
      <c r="M54" s="60"/>
      <c r="N54" s="102"/>
      <c r="O54" s="419"/>
      <c r="P54" s="116"/>
      <c r="Q54" s="116"/>
      <c r="R54" s="179"/>
      <c r="S54" s="248"/>
      <c r="T54" s="116"/>
      <c r="U54" s="116"/>
      <c r="V54" s="116"/>
      <c r="W54" s="117"/>
      <c r="X54" s="115"/>
      <c r="Y54" s="102"/>
      <c r="Z54" s="118"/>
      <c r="AA54" s="145">
        <f t="shared" si="2"/>
        <v>42</v>
      </c>
      <c r="AB54" s="751">
        <f t="shared" si="18"/>
        <v>0</v>
      </c>
      <c r="AC54" s="744">
        <f t="shared" si="14"/>
        <v>0</v>
      </c>
      <c r="AD54" s="254">
        <f t="shared" si="15"/>
        <v>0</v>
      </c>
      <c r="AE54" s="17"/>
      <c r="AF54" s="527" t="str">
        <f t="shared" si="3"/>
        <v xml:space="preserve"> </v>
      </c>
      <c r="AG54" s="49">
        <f t="shared" si="4"/>
        <v>0</v>
      </c>
      <c r="AH54" s="49">
        <f t="shared" si="5"/>
        <v>0</v>
      </c>
      <c r="AR54" s="49">
        <f t="shared" si="6"/>
        <v>0</v>
      </c>
      <c r="AS54" s="49">
        <f t="shared" si="7"/>
        <v>0</v>
      </c>
      <c r="AT54" s="49">
        <f t="shared" si="8"/>
        <v>0</v>
      </c>
      <c r="AU54" s="49">
        <f t="shared" si="9"/>
        <v>0</v>
      </c>
      <c r="AX54" s="372">
        <f t="shared" si="10"/>
        <v>0</v>
      </c>
      <c r="AY54" s="372">
        <f t="shared" si="11"/>
        <v>0</v>
      </c>
      <c r="AZ54" s="49">
        <f t="shared" si="1"/>
        <v>0</v>
      </c>
      <c r="BB54" s="49">
        <f t="shared" si="19"/>
        <v>0</v>
      </c>
      <c r="BC54" s="537">
        <f t="shared" si="20"/>
        <v>0</v>
      </c>
      <c r="BD54" s="144">
        <f t="shared" si="16"/>
        <v>0</v>
      </c>
      <c r="BE54" s="144">
        <f t="shared" si="21"/>
        <v>0</v>
      </c>
      <c r="BF54" s="559">
        <f t="shared" si="12"/>
        <v>0</v>
      </c>
      <c r="BG54" s="17"/>
      <c r="BH54" s="10"/>
      <c r="BJ54" s="49">
        <f t="shared" si="22"/>
        <v>0</v>
      </c>
      <c r="BK54" s="49">
        <f t="shared" si="23"/>
        <v>1</v>
      </c>
      <c r="BL54" s="49">
        <f t="shared" si="24"/>
        <v>0</v>
      </c>
      <c r="BM54" s="49">
        <f t="shared" si="25"/>
        <v>0</v>
      </c>
      <c r="BN54" s="49">
        <f t="shared" si="26"/>
        <v>0</v>
      </c>
    </row>
    <row r="55" spans="1:66" x14ac:dyDescent="0.2">
      <c r="A55" s="514"/>
      <c r="B55" s="805"/>
      <c r="C55" s="364"/>
      <c r="D55" s="364"/>
      <c r="E55" s="511" t="str">
        <f t="shared" si="17"/>
        <v xml:space="preserve"> </v>
      </c>
      <c r="F55" s="201">
        <f t="shared" si="13"/>
        <v>0</v>
      </c>
      <c r="G55" s="198">
        <f t="shared" si="0"/>
        <v>43</v>
      </c>
      <c r="H55" s="197"/>
      <c r="I55" s="416"/>
      <c r="J55" s="115"/>
      <c r="K55" s="418"/>
      <c r="L55" s="417"/>
      <c r="M55" s="60"/>
      <c r="N55" s="102"/>
      <c r="O55" s="419"/>
      <c r="P55" s="116"/>
      <c r="Q55" s="116"/>
      <c r="R55" s="179"/>
      <c r="S55" s="248"/>
      <c r="T55" s="116"/>
      <c r="U55" s="116"/>
      <c r="V55" s="116"/>
      <c r="W55" s="117"/>
      <c r="X55" s="115"/>
      <c r="Y55" s="102"/>
      <c r="Z55" s="118"/>
      <c r="AA55" s="145">
        <f t="shared" si="2"/>
        <v>43</v>
      </c>
      <c r="AB55" s="751">
        <f t="shared" si="18"/>
        <v>0</v>
      </c>
      <c r="AC55" s="744">
        <f t="shared" si="14"/>
        <v>0</v>
      </c>
      <c r="AD55" s="254">
        <f t="shared" si="15"/>
        <v>0</v>
      </c>
      <c r="AE55" s="17"/>
      <c r="AF55" s="527" t="str">
        <f t="shared" si="3"/>
        <v xml:space="preserve"> </v>
      </c>
      <c r="AG55" s="49">
        <f t="shared" si="4"/>
        <v>0</v>
      </c>
      <c r="AH55" s="49">
        <f t="shared" si="5"/>
        <v>0</v>
      </c>
      <c r="AR55" s="49">
        <f t="shared" si="6"/>
        <v>0</v>
      </c>
      <c r="AS55" s="49">
        <f t="shared" si="7"/>
        <v>0</v>
      </c>
      <c r="AT55" s="49">
        <f t="shared" si="8"/>
        <v>0</v>
      </c>
      <c r="AU55" s="49">
        <f t="shared" si="9"/>
        <v>0</v>
      </c>
      <c r="AX55" s="372">
        <f t="shared" si="10"/>
        <v>0</v>
      </c>
      <c r="AY55" s="372">
        <f t="shared" si="11"/>
        <v>0</v>
      </c>
      <c r="AZ55" s="49">
        <f t="shared" si="1"/>
        <v>0</v>
      </c>
      <c r="BB55" s="49">
        <f t="shared" si="19"/>
        <v>0</v>
      </c>
      <c r="BC55" s="537">
        <f t="shared" si="20"/>
        <v>0</v>
      </c>
      <c r="BD55" s="144">
        <f t="shared" si="16"/>
        <v>0</v>
      </c>
      <c r="BE55" s="144">
        <f t="shared" si="21"/>
        <v>0</v>
      </c>
      <c r="BF55" s="559">
        <f t="shared" si="12"/>
        <v>0</v>
      </c>
      <c r="BG55" s="17"/>
      <c r="BH55" s="10"/>
      <c r="BJ55" s="49">
        <f t="shared" si="22"/>
        <v>0</v>
      </c>
      <c r="BK55" s="49">
        <f t="shared" si="23"/>
        <v>1</v>
      </c>
      <c r="BL55" s="49">
        <f t="shared" si="24"/>
        <v>0</v>
      </c>
      <c r="BM55" s="49">
        <f t="shared" si="25"/>
        <v>0</v>
      </c>
      <c r="BN55" s="49">
        <f t="shared" si="26"/>
        <v>0</v>
      </c>
    </row>
    <row r="56" spans="1:66" x14ac:dyDescent="0.2">
      <c r="A56" s="514"/>
      <c r="B56" s="805"/>
      <c r="C56" s="364"/>
      <c r="D56" s="364"/>
      <c r="E56" s="511" t="str">
        <f t="shared" si="17"/>
        <v xml:space="preserve"> </v>
      </c>
      <c r="F56" s="201">
        <f t="shared" si="13"/>
        <v>0</v>
      </c>
      <c r="G56" s="198">
        <f t="shared" si="0"/>
        <v>44</v>
      </c>
      <c r="H56" s="197"/>
      <c r="I56" s="416"/>
      <c r="J56" s="115"/>
      <c r="K56" s="418"/>
      <c r="L56" s="417"/>
      <c r="M56" s="60"/>
      <c r="N56" s="102"/>
      <c r="O56" s="419"/>
      <c r="P56" s="116"/>
      <c r="Q56" s="116"/>
      <c r="R56" s="179"/>
      <c r="S56" s="248"/>
      <c r="T56" s="116"/>
      <c r="U56" s="116"/>
      <c r="V56" s="116"/>
      <c r="W56" s="117"/>
      <c r="X56" s="115"/>
      <c r="Y56" s="102"/>
      <c r="Z56" s="118"/>
      <c r="AA56" s="145">
        <f t="shared" si="2"/>
        <v>44</v>
      </c>
      <c r="AB56" s="751">
        <f t="shared" si="18"/>
        <v>0</v>
      </c>
      <c r="AC56" s="744">
        <f t="shared" si="14"/>
        <v>0</v>
      </c>
      <c r="AD56" s="254">
        <f t="shared" si="15"/>
        <v>0</v>
      </c>
      <c r="AE56" s="17"/>
      <c r="AF56" s="527" t="str">
        <f t="shared" si="3"/>
        <v xml:space="preserve"> </v>
      </c>
      <c r="AG56" s="49">
        <f t="shared" si="4"/>
        <v>0</v>
      </c>
      <c r="AH56" s="49">
        <f t="shared" si="5"/>
        <v>0</v>
      </c>
      <c r="AR56" s="49">
        <f t="shared" si="6"/>
        <v>0</v>
      </c>
      <c r="AS56" s="49">
        <f t="shared" si="7"/>
        <v>0</v>
      </c>
      <c r="AT56" s="49">
        <f t="shared" si="8"/>
        <v>0</v>
      </c>
      <c r="AU56" s="49">
        <f t="shared" si="9"/>
        <v>0</v>
      </c>
      <c r="AX56" s="372">
        <f t="shared" si="10"/>
        <v>0</v>
      </c>
      <c r="AY56" s="372">
        <f t="shared" si="11"/>
        <v>0</v>
      </c>
      <c r="AZ56" s="49">
        <f t="shared" si="1"/>
        <v>0</v>
      </c>
      <c r="BB56" s="49">
        <f t="shared" si="19"/>
        <v>0</v>
      </c>
      <c r="BC56" s="537">
        <f t="shared" si="20"/>
        <v>0</v>
      </c>
      <c r="BD56" s="144">
        <f t="shared" si="16"/>
        <v>0</v>
      </c>
      <c r="BE56" s="144">
        <f t="shared" si="21"/>
        <v>0</v>
      </c>
      <c r="BF56" s="559">
        <f t="shared" si="12"/>
        <v>0</v>
      </c>
      <c r="BG56" s="17"/>
      <c r="BH56" s="10"/>
      <c r="BJ56" s="49">
        <f t="shared" si="22"/>
        <v>0</v>
      </c>
      <c r="BK56" s="49">
        <f t="shared" si="23"/>
        <v>1</v>
      </c>
      <c r="BL56" s="49">
        <f t="shared" si="24"/>
        <v>0</v>
      </c>
      <c r="BM56" s="49">
        <f t="shared" si="25"/>
        <v>0</v>
      </c>
      <c r="BN56" s="49">
        <f t="shared" si="26"/>
        <v>0</v>
      </c>
    </row>
    <row r="57" spans="1:66" x14ac:dyDescent="0.2">
      <c r="A57" s="514"/>
      <c r="B57" s="805"/>
      <c r="C57" s="364"/>
      <c r="D57" s="364"/>
      <c r="E57" s="511" t="str">
        <f t="shared" si="17"/>
        <v xml:space="preserve"> </v>
      </c>
      <c r="F57" s="201">
        <f t="shared" si="13"/>
        <v>0</v>
      </c>
      <c r="G57" s="198">
        <f t="shared" si="0"/>
        <v>45</v>
      </c>
      <c r="H57" s="197"/>
      <c r="I57" s="416"/>
      <c r="J57" s="115"/>
      <c r="K57" s="418"/>
      <c r="L57" s="417"/>
      <c r="M57" s="60"/>
      <c r="N57" s="102"/>
      <c r="O57" s="419"/>
      <c r="P57" s="116"/>
      <c r="Q57" s="116"/>
      <c r="R57" s="179"/>
      <c r="S57" s="248"/>
      <c r="T57" s="116"/>
      <c r="U57" s="116"/>
      <c r="V57" s="116"/>
      <c r="W57" s="117"/>
      <c r="X57" s="115"/>
      <c r="Y57" s="102"/>
      <c r="Z57" s="118"/>
      <c r="AA57" s="145">
        <f t="shared" si="2"/>
        <v>45</v>
      </c>
      <c r="AB57" s="751">
        <f t="shared" si="18"/>
        <v>0</v>
      </c>
      <c r="AC57" s="744">
        <f t="shared" si="14"/>
        <v>0</v>
      </c>
      <c r="AD57" s="254">
        <f t="shared" si="15"/>
        <v>0</v>
      </c>
      <c r="AE57" s="17"/>
      <c r="AF57" s="527" t="str">
        <f t="shared" si="3"/>
        <v xml:space="preserve"> </v>
      </c>
      <c r="AG57" s="49">
        <f t="shared" si="4"/>
        <v>0</v>
      </c>
      <c r="AH57" s="49">
        <f t="shared" si="5"/>
        <v>0</v>
      </c>
      <c r="AR57" s="49">
        <f t="shared" si="6"/>
        <v>0</v>
      </c>
      <c r="AS57" s="49">
        <f t="shared" si="7"/>
        <v>0</v>
      </c>
      <c r="AT57" s="49">
        <f t="shared" si="8"/>
        <v>0</v>
      </c>
      <c r="AU57" s="49">
        <f t="shared" si="9"/>
        <v>0</v>
      </c>
      <c r="AX57" s="372">
        <f t="shared" si="10"/>
        <v>0</v>
      </c>
      <c r="AY57" s="372">
        <f t="shared" si="11"/>
        <v>0</v>
      </c>
      <c r="AZ57" s="49">
        <f t="shared" si="1"/>
        <v>0</v>
      </c>
      <c r="BB57" s="49">
        <f t="shared" si="19"/>
        <v>0</v>
      </c>
      <c r="BC57" s="537">
        <f t="shared" si="20"/>
        <v>0</v>
      </c>
      <c r="BD57" s="144">
        <f t="shared" si="16"/>
        <v>0</v>
      </c>
      <c r="BE57" s="144">
        <f t="shared" si="21"/>
        <v>0</v>
      </c>
      <c r="BF57" s="559">
        <f t="shared" si="12"/>
        <v>0</v>
      </c>
      <c r="BG57" s="17"/>
      <c r="BH57" s="10"/>
      <c r="BJ57" s="49">
        <f t="shared" si="22"/>
        <v>0</v>
      </c>
      <c r="BK57" s="49">
        <f t="shared" si="23"/>
        <v>1</v>
      </c>
      <c r="BL57" s="49">
        <f t="shared" si="24"/>
        <v>0</v>
      </c>
      <c r="BM57" s="49">
        <f t="shared" si="25"/>
        <v>0</v>
      </c>
      <c r="BN57" s="49">
        <f t="shared" si="26"/>
        <v>0</v>
      </c>
    </row>
    <row r="58" spans="1:66" x14ac:dyDescent="0.2">
      <c r="A58" s="514"/>
      <c r="B58" s="805"/>
      <c r="C58" s="364"/>
      <c r="D58" s="364"/>
      <c r="E58" s="511" t="str">
        <f t="shared" si="17"/>
        <v xml:space="preserve"> </v>
      </c>
      <c r="F58" s="201">
        <f t="shared" si="13"/>
        <v>0</v>
      </c>
      <c r="G58" s="198">
        <f t="shared" si="0"/>
        <v>46</v>
      </c>
      <c r="H58" s="197"/>
      <c r="I58" s="416"/>
      <c r="J58" s="115"/>
      <c r="K58" s="418"/>
      <c r="L58" s="417"/>
      <c r="M58" s="60"/>
      <c r="N58" s="102"/>
      <c r="O58" s="419"/>
      <c r="P58" s="116"/>
      <c r="Q58" s="116"/>
      <c r="R58" s="179"/>
      <c r="S58" s="248"/>
      <c r="T58" s="116"/>
      <c r="U58" s="116"/>
      <c r="V58" s="116"/>
      <c r="W58" s="117"/>
      <c r="X58" s="115"/>
      <c r="Y58" s="102"/>
      <c r="Z58" s="118"/>
      <c r="AA58" s="145">
        <f t="shared" si="2"/>
        <v>46</v>
      </c>
      <c r="AB58" s="751">
        <f t="shared" si="18"/>
        <v>0</v>
      </c>
      <c r="AC58" s="744">
        <f t="shared" si="14"/>
        <v>0</v>
      </c>
      <c r="AD58" s="254">
        <f t="shared" si="15"/>
        <v>0</v>
      </c>
      <c r="AE58" s="17"/>
      <c r="AF58" s="527" t="str">
        <f t="shared" si="3"/>
        <v xml:space="preserve"> </v>
      </c>
      <c r="AG58" s="49">
        <f t="shared" si="4"/>
        <v>0</v>
      </c>
      <c r="AH58" s="49">
        <f t="shared" si="5"/>
        <v>0</v>
      </c>
      <c r="AR58" s="49">
        <f t="shared" si="6"/>
        <v>0</v>
      </c>
      <c r="AS58" s="49">
        <f t="shared" si="7"/>
        <v>0</v>
      </c>
      <c r="AT58" s="49">
        <f t="shared" si="8"/>
        <v>0</v>
      </c>
      <c r="AU58" s="49">
        <f t="shared" si="9"/>
        <v>0</v>
      </c>
      <c r="AX58" s="372">
        <f t="shared" si="10"/>
        <v>0</v>
      </c>
      <c r="AY58" s="372">
        <f t="shared" si="11"/>
        <v>0</v>
      </c>
      <c r="AZ58" s="49">
        <f t="shared" si="1"/>
        <v>0</v>
      </c>
      <c r="BB58" s="49">
        <f t="shared" si="19"/>
        <v>0</v>
      </c>
      <c r="BC58" s="537">
        <f t="shared" si="20"/>
        <v>0</v>
      </c>
      <c r="BD58" s="144">
        <f t="shared" si="16"/>
        <v>0</v>
      </c>
      <c r="BE58" s="144">
        <f t="shared" si="21"/>
        <v>0</v>
      </c>
      <c r="BF58" s="559">
        <f t="shared" si="12"/>
        <v>0</v>
      </c>
      <c r="BG58" s="17"/>
      <c r="BH58" s="10"/>
      <c r="BJ58" s="49">
        <f t="shared" si="22"/>
        <v>0</v>
      </c>
      <c r="BK58" s="49">
        <f t="shared" si="23"/>
        <v>1</v>
      </c>
      <c r="BL58" s="49">
        <f t="shared" si="24"/>
        <v>0</v>
      </c>
      <c r="BM58" s="49">
        <f t="shared" si="25"/>
        <v>0</v>
      </c>
      <c r="BN58" s="49">
        <f t="shared" si="26"/>
        <v>0</v>
      </c>
    </row>
    <row r="59" spans="1:66" x14ac:dyDescent="0.2">
      <c r="A59" s="514"/>
      <c r="B59" s="805"/>
      <c r="C59" s="364"/>
      <c r="D59" s="364"/>
      <c r="E59" s="511" t="str">
        <f t="shared" si="17"/>
        <v xml:space="preserve"> </v>
      </c>
      <c r="F59" s="201">
        <f t="shared" si="13"/>
        <v>0</v>
      </c>
      <c r="G59" s="198">
        <f t="shared" si="0"/>
        <v>47</v>
      </c>
      <c r="H59" s="197"/>
      <c r="I59" s="416"/>
      <c r="J59" s="115"/>
      <c r="K59" s="418"/>
      <c r="L59" s="417"/>
      <c r="M59" s="60"/>
      <c r="N59" s="102"/>
      <c r="O59" s="419"/>
      <c r="P59" s="116"/>
      <c r="Q59" s="116"/>
      <c r="R59" s="179"/>
      <c r="S59" s="248"/>
      <c r="T59" s="116"/>
      <c r="U59" s="116"/>
      <c r="V59" s="116"/>
      <c r="W59" s="117"/>
      <c r="X59" s="115"/>
      <c r="Y59" s="102"/>
      <c r="Z59" s="118"/>
      <c r="AA59" s="145">
        <f t="shared" si="2"/>
        <v>47</v>
      </c>
      <c r="AB59" s="751">
        <f t="shared" si="18"/>
        <v>0</v>
      </c>
      <c r="AC59" s="744">
        <f t="shared" si="14"/>
        <v>0</v>
      </c>
      <c r="AD59" s="254">
        <f t="shared" si="15"/>
        <v>0</v>
      </c>
      <c r="AE59" s="17"/>
      <c r="AF59" s="527" t="str">
        <f t="shared" si="3"/>
        <v xml:space="preserve"> </v>
      </c>
      <c r="AG59" s="49">
        <f t="shared" si="4"/>
        <v>0</v>
      </c>
      <c r="AH59" s="49">
        <f t="shared" si="5"/>
        <v>0</v>
      </c>
      <c r="AR59" s="49">
        <f t="shared" si="6"/>
        <v>0</v>
      </c>
      <c r="AS59" s="49">
        <f t="shared" si="7"/>
        <v>0</v>
      </c>
      <c r="AT59" s="49">
        <f t="shared" si="8"/>
        <v>0</v>
      </c>
      <c r="AU59" s="49">
        <f t="shared" si="9"/>
        <v>0</v>
      </c>
      <c r="AX59" s="372">
        <f t="shared" si="10"/>
        <v>0</v>
      </c>
      <c r="AY59" s="372">
        <f t="shared" si="11"/>
        <v>0</v>
      </c>
      <c r="AZ59" s="49">
        <f t="shared" si="1"/>
        <v>0</v>
      </c>
      <c r="BB59" s="49">
        <f t="shared" si="19"/>
        <v>0</v>
      </c>
      <c r="BC59" s="537">
        <f t="shared" si="20"/>
        <v>0</v>
      </c>
      <c r="BD59" s="144">
        <f t="shared" si="16"/>
        <v>0</v>
      </c>
      <c r="BE59" s="144">
        <f t="shared" si="21"/>
        <v>0</v>
      </c>
      <c r="BF59" s="559">
        <f t="shared" si="12"/>
        <v>0</v>
      </c>
      <c r="BG59" s="17"/>
      <c r="BH59" s="10"/>
      <c r="BJ59" s="49">
        <f t="shared" si="22"/>
        <v>0</v>
      </c>
      <c r="BK59" s="49">
        <f t="shared" si="23"/>
        <v>1</v>
      </c>
      <c r="BL59" s="49">
        <f t="shared" si="24"/>
        <v>0</v>
      </c>
      <c r="BM59" s="49">
        <f t="shared" si="25"/>
        <v>0</v>
      </c>
      <c r="BN59" s="49">
        <f t="shared" si="26"/>
        <v>0</v>
      </c>
    </row>
    <row r="60" spans="1:66" x14ac:dyDescent="0.2">
      <c r="A60" s="514"/>
      <c r="B60" s="805"/>
      <c r="C60" s="364"/>
      <c r="D60" s="364"/>
      <c r="E60" s="511" t="str">
        <f t="shared" si="17"/>
        <v xml:space="preserve"> </v>
      </c>
      <c r="F60" s="201">
        <f t="shared" si="13"/>
        <v>0</v>
      </c>
      <c r="G60" s="198">
        <f t="shared" si="0"/>
        <v>48</v>
      </c>
      <c r="H60" s="197"/>
      <c r="I60" s="416"/>
      <c r="J60" s="115"/>
      <c r="K60" s="418"/>
      <c r="L60" s="417"/>
      <c r="M60" s="60"/>
      <c r="N60" s="102"/>
      <c r="O60" s="419"/>
      <c r="P60" s="116"/>
      <c r="Q60" s="116"/>
      <c r="R60" s="179"/>
      <c r="S60" s="248"/>
      <c r="T60" s="116"/>
      <c r="U60" s="116"/>
      <c r="V60" s="116"/>
      <c r="W60" s="117"/>
      <c r="X60" s="115"/>
      <c r="Y60" s="102"/>
      <c r="Z60" s="118"/>
      <c r="AA60" s="145">
        <f t="shared" si="2"/>
        <v>48</v>
      </c>
      <c r="AB60" s="751">
        <f t="shared" si="18"/>
        <v>0</v>
      </c>
      <c r="AC60" s="744">
        <f t="shared" si="14"/>
        <v>0</v>
      </c>
      <c r="AD60" s="254">
        <f t="shared" si="15"/>
        <v>0</v>
      </c>
      <c r="AE60" s="17"/>
      <c r="AF60" s="527" t="str">
        <f t="shared" si="3"/>
        <v xml:space="preserve"> </v>
      </c>
      <c r="AG60" s="49">
        <f t="shared" si="4"/>
        <v>0</v>
      </c>
      <c r="AH60" s="49">
        <f t="shared" si="5"/>
        <v>0</v>
      </c>
      <c r="AR60" s="49">
        <f t="shared" si="6"/>
        <v>0</v>
      </c>
      <c r="AS60" s="49">
        <f t="shared" si="7"/>
        <v>0</v>
      </c>
      <c r="AT60" s="49">
        <f t="shared" si="8"/>
        <v>0</v>
      </c>
      <c r="AU60" s="49">
        <f t="shared" si="9"/>
        <v>0</v>
      </c>
      <c r="AX60" s="372">
        <f t="shared" si="10"/>
        <v>0</v>
      </c>
      <c r="AY60" s="372">
        <f t="shared" si="11"/>
        <v>0</v>
      </c>
      <c r="AZ60" s="49">
        <f t="shared" si="1"/>
        <v>0</v>
      </c>
      <c r="BB60" s="49">
        <f t="shared" si="19"/>
        <v>0</v>
      </c>
      <c r="BC60" s="537">
        <f t="shared" si="20"/>
        <v>0</v>
      </c>
      <c r="BD60" s="144">
        <f t="shared" si="16"/>
        <v>0</v>
      </c>
      <c r="BE60" s="144">
        <f t="shared" si="21"/>
        <v>0</v>
      </c>
      <c r="BF60" s="559">
        <f t="shared" si="12"/>
        <v>0</v>
      </c>
      <c r="BG60" s="17"/>
      <c r="BH60" s="10"/>
      <c r="BJ60" s="49">
        <f t="shared" si="22"/>
        <v>0</v>
      </c>
      <c r="BK60" s="49">
        <f t="shared" si="23"/>
        <v>1</v>
      </c>
      <c r="BL60" s="49">
        <f t="shared" si="24"/>
        <v>0</v>
      </c>
      <c r="BM60" s="49">
        <f t="shared" si="25"/>
        <v>0</v>
      </c>
      <c r="BN60" s="49">
        <f t="shared" si="26"/>
        <v>0</v>
      </c>
    </row>
    <row r="61" spans="1:66" x14ac:dyDescent="0.2">
      <c r="A61" s="514"/>
      <c r="B61" s="805"/>
      <c r="C61" s="364"/>
      <c r="D61" s="364"/>
      <c r="E61" s="511" t="str">
        <f t="shared" si="17"/>
        <v xml:space="preserve"> </v>
      </c>
      <c r="F61" s="201">
        <f t="shared" si="13"/>
        <v>0</v>
      </c>
      <c r="G61" s="198">
        <f t="shared" si="0"/>
        <v>49</v>
      </c>
      <c r="H61" s="197"/>
      <c r="I61" s="416"/>
      <c r="J61" s="115"/>
      <c r="K61" s="418"/>
      <c r="L61" s="417"/>
      <c r="M61" s="60"/>
      <c r="N61" s="102"/>
      <c r="O61" s="419"/>
      <c r="P61" s="116"/>
      <c r="Q61" s="116"/>
      <c r="R61" s="179"/>
      <c r="S61" s="248"/>
      <c r="T61" s="116"/>
      <c r="U61" s="116"/>
      <c r="V61" s="116"/>
      <c r="W61" s="117"/>
      <c r="X61" s="115"/>
      <c r="Y61" s="102"/>
      <c r="Z61" s="118"/>
      <c r="AA61" s="145">
        <f t="shared" si="2"/>
        <v>49</v>
      </c>
      <c r="AB61" s="751">
        <f t="shared" si="18"/>
        <v>0</v>
      </c>
      <c r="AC61" s="744">
        <f t="shared" si="14"/>
        <v>0</v>
      </c>
      <c r="AD61" s="254">
        <f t="shared" si="15"/>
        <v>0</v>
      </c>
      <c r="AE61" s="17"/>
      <c r="AF61" s="527" t="str">
        <f t="shared" si="3"/>
        <v xml:space="preserve"> </v>
      </c>
      <c r="AG61" s="49">
        <f t="shared" si="4"/>
        <v>0</v>
      </c>
      <c r="AH61" s="49">
        <f t="shared" si="5"/>
        <v>0</v>
      </c>
      <c r="AR61" s="49">
        <f t="shared" si="6"/>
        <v>0</v>
      </c>
      <c r="AS61" s="49">
        <f t="shared" si="7"/>
        <v>0</v>
      </c>
      <c r="AT61" s="49">
        <f t="shared" si="8"/>
        <v>0</v>
      </c>
      <c r="AU61" s="49">
        <f t="shared" si="9"/>
        <v>0</v>
      </c>
      <c r="AX61" s="372">
        <f t="shared" si="10"/>
        <v>0</v>
      </c>
      <c r="AY61" s="372">
        <f t="shared" si="11"/>
        <v>0</v>
      </c>
      <c r="AZ61" s="49">
        <f t="shared" si="1"/>
        <v>0</v>
      </c>
      <c r="BB61" s="49">
        <f t="shared" si="19"/>
        <v>0</v>
      </c>
      <c r="BC61" s="537">
        <f t="shared" si="20"/>
        <v>0</v>
      </c>
      <c r="BD61" s="144">
        <f t="shared" si="16"/>
        <v>0</v>
      </c>
      <c r="BE61" s="144">
        <f t="shared" si="21"/>
        <v>0</v>
      </c>
      <c r="BF61" s="559">
        <f t="shared" si="12"/>
        <v>0</v>
      </c>
      <c r="BG61" s="17"/>
      <c r="BH61" s="10"/>
      <c r="BJ61" s="49">
        <f t="shared" si="22"/>
        <v>0</v>
      </c>
      <c r="BK61" s="49">
        <f t="shared" si="23"/>
        <v>1</v>
      </c>
      <c r="BL61" s="49">
        <f t="shared" si="24"/>
        <v>0</v>
      </c>
      <c r="BM61" s="49">
        <f t="shared" si="25"/>
        <v>0</v>
      </c>
      <c r="BN61" s="49">
        <f t="shared" si="26"/>
        <v>0</v>
      </c>
    </row>
    <row r="62" spans="1:66" x14ac:dyDescent="0.2">
      <c r="A62" s="514"/>
      <c r="B62" s="805"/>
      <c r="C62" s="364"/>
      <c r="D62" s="364"/>
      <c r="E62" s="511" t="str">
        <f t="shared" si="17"/>
        <v xml:space="preserve"> </v>
      </c>
      <c r="F62" s="201">
        <f t="shared" si="13"/>
        <v>0</v>
      </c>
      <c r="G62" s="198">
        <f t="shared" si="0"/>
        <v>50</v>
      </c>
      <c r="H62" s="197"/>
      <c r="I62" s="416"/>
      <c r="J62" s="115"/>
      <c r="K62" s="418"/>
      <c r="L62" s="417"/>
      <c r="M62" s="60"/>
      <c r="N62" s="102"/>
      <c r="O62" s="419"/>
      <c r="P62" s="116"/>
      <c r="Q62" s="116"/>
      <c r="R62" s="179"/>
      <c r="S62" s="248"/>
      <c r="T62" s="116"/>
      <c r="U62" s="116"/>
      <c r="V62" s="116"/>
      <c r="W62" s="117"/>
      <c r="X62" s="115"/>
      <c r="Y62" s="102"/>
      <c r="Z62" s="118"/>
      <c r="AA62" s="145">
        <f t="shared" si="2"/>
        <v>50</v>
      </c>
      <c r="AB62" s="751">
        <f t="shared" si="18"/>
        <v>0</v>
      </c>
      <c r="AC62" s="744">
        <f t="shared" si="14"/>
        <v>0</v>
      </c>
      <c r="AD62" s="254">
        <f t="shared" si="15"/>
        <v>0</v>
      </c>
      <c r="AE62" s="17"/>
      <c r="AF62" s="527" t="str">
        <f t="shared" si="3"/>
        <v xml:space="preserve"> </v>
      </c>
      <c r="AG62" s="49">
        <f t="shared" si="4"/>
        <v>0</v>
      </c>
      <c r="AH62" s="49">
        <f t="shared" si="5"/>
        <v>0</v>
      </c>
      <c r="AR62" s="49">
        <f t="shared" si="6"/>
        <v>0</v>
      </c>
      <c r="AS62" s="49">
        <f t="shared" si="7"/>
        <v>0</v>
      </c>
      <c r="AT62" s="49">
        <f t="shared" si="8"/>
        <v>0</v>
      </c>
      <c r="AU62" s="49">
        <f t="shared" si="9"/>
        <v>0</v>
      </c>
      <c r="AX62" s="372">
        <f t="shared" si="10"/>
        <v>0</v>
      </c>
      <c r="AY62" s="372">
        <f t="shared" si="11"/>
        <v>0</v>
      </c>
      <c r="AZ62" s="49">
        <f t="shared" si="1"/>
        <v>0</v>
      </c>
      <c r="BB62" s="49">
        <f t="shared" si="19"/>
        <v>0</v>
      </c>
      <c r="BC62" s="537">
        <f t="shared" si="20"/>
        <v>0</v>
      </c>
      <c r="BD62" s="144">
        <f t="shared" si="16"/>
        <v>0</v>
      </c>
      <c r="BE62" s="144">
        <f t="shared" si="21"/>
        <v>0</v>
      </c>
      <c r="BF62" s="559">
        <f t="shared" si="12"/>
        <v>0</v>
      </c>
      <c r="BG62" s="17"/>
      <c r="BH62" s="10"/>
      <c r="BJ62" s="49">
        <f t="shared" si="22"/>
        <v>0</v>
      </c>
      <c r="BK62" s="49">
        <f t="shared" si="23"/>
        <v>1</v>
      </c>
      <c r="BL62" s="49">
        <f t="shared" si="24"/>
        <v>0</v>
      </c>
      <c r="BM62" s="49">
        <f t="shared" si="25"/>
        <v>0</v>
      </c>
      <c r="BN62" s="49">
        <f t="shared" si="26"/>
        <v>0</v>
      </c>
    </row>
    <row r="63" spans="1:66" x14ac:dyDescent="0.2">
      <c r="A63" s="514"/>
      <c r="B63" s="805"/>
      <c r="C63" s="364"/>
      <c r="D63" s="364"/>
      <c r="E63" s="511" t="str">
        <f t="shared" si="17"/>
        <v xml:space="preserve"> </v>
      </c>
      <c r="F63" s="201">
        <f t="shared" si="13"/>
        <v>0</v>
      </c>
      <c r="G63" s="198">
        <f t="shared" si="0"/>
        <v>51</v>
      </c>
      <c r="H63" s="197"/>
      <c r="I63" s="416"/>
      <c r="J63" s="115"/>
      <c r="K63" s="418"/>
      <c r="L63" s="417"/>
      <c r="M63" s="60"/>
      <c r="N63" s="102"/>
      <c r="O63" s="419"/>
      <c r="P63" s="116"/>
      <c r="Q63" s="116"/>
      <c r="R63" s="179"/>
      <c r="S63" s="248"/>
      <c r="T63" s="116"/>
      <c r="U63" s="116"/>
      <c r="V63" s="116"/>
      <c r="W63" s="117"/>
      <c r="X63" s="115"/>
      <c r="Y63" s="102"/>
      <c r="Z63" s="118"/>
      <c r="AA63" s="145">
        <f t="shared" si="2"/>
        <v>51</v>
      </c>
      <c r="AB63" s="751">
        <f t="shared" si="18"/>
        <v>0</v>
      </c>
      <c r="AC63" s="744">
        <f t="shared" si="14"/>
        <v>0</v>
      </c>
      <c r="AD63" s="254">
        <f t="shared" si="15"/>
        <v>0</v>
      </c>
      <c r="AE63" s="17"/>
      <c r="AF63" s="527" t="str">
        <f t="shared" si="3"/>
        <v xml:space="preserve"> </v>
      </c>
      <c r="AG63" s="49">
        <f t="shared" si="4"/>
        <v>0</v>
      </c>
      <c r="AH63" s="49">
        <f t="shared" si="5"/>
        <v>0</v>
      </c>
      <c r="AR63" s="49">
        <f t="shared" si="6"/>
        <v>0</v>
      </c>
      <c r="AS63" s="49">
        <f t="shared" si="7"/>
        <v>0</v>
      </c>
      <c r="AT63" s="49">
        <f t="shared" si="8"/>
        <v>0</v>
      </c>
      <c r="AU63" s="49">
        <f t="shared" si="9"/>
        <v>0</v>
      </c>
      <c r="AX63" s="372">
        <f t="shared" si="10"/>
        <v>0</v>
      </c>
      <c r="AY63" s="372">
        <f t="shared" si="11"/>
        <v>0</v>
      </c>
      <c r="AZ63" s="49">
        <f t="shared" si="1"/>
        <v>0</v>
      </c>
      <c r="BB63" s="49">
        <f t="shared" si="19"/>
        <v>0</v>
      </c>
      <c r="BC63" s="537">
        <f t="shared" si="20"/>
        <v>0</v>
      </c>
      <c r="BD63" s="144">
        <f t="shared" si="16"/>
        <v>0</v>
      </c>
      <c r="BE63" s="144">
        <f t="shared" si="21"/>
        <v>0</v>
      </c>
      <c r="BF63" s="559">
        <f t="shared" si="12"/>
        <v>0</v>
      </c>
      <c r="BG63" s="17"/>
      <c r="BH63" s="10"/>
      <c r="BJ63" s="49">
        <f t="shared" si="22"/>
        <v>0</v>
      </c>
      <c r="BK63" s="49">
        <f t="shared" si="23"/>
        <v>1</v>
      </c>
      <c r="BL63" s="49">
        <f t="shared" si="24"/>
        <v>0</v>
      </c>
      <c r="BM63" s="49">
        <f t="shared" si="25"/>
        <v>0</v>
      </c>
      <c r="BN63" s="49">
        <f t="shared" si="26"/>
        <v>0</v>
      </c>
    </row>
    <row r="64" spans="1:66" x14ac:dyDescent="0.2">
      <c r="A64" s="514"/>
      <c r="B64" s="805"/>
      <c r="C64" s="364"/>
      <c r="D64" s="364"/>
      <c r="E64" s="511" t="str">
        <f t="shared" si="17"/>
        <v xml:space="preserve"> </v>
      </c>
      <c r="F64" s="201">
        <f t="shared" si="13"/>
        <v>0</v>
      </c>
      <c r="G64" s="198">
        <f t="shared" si="0"/>
        <v>52</v>
      </c>
      <c r="H64" s="197"/>
      <c r="I64" s="416"/>
      <c r="J64" s="115"/>
      <c r="K64" s="418"/>
      <c r="L64" s="417"/>
      <c r="M64" s="60"/>
      <c r="N64" s="102"/>
      <c r="O64" s="419"/>
      <c r="P64" s="116"/>
      <c r="Q64" s="116"/>
      <c r="R64" s="179"/>
      <c r="S64" s="248"/>
      <c r="T64" s="116"/>
      <c r="U64" s="116"/>
      <c r="V64" s="116"/>
      <c r="W64" s="117"/>
      <c r="X64" s="115"/>
      <c r="Y64" s="102"/>
      <c r="Z64" s="118"/>
      <c r="AA64" s="145">
        <f t="shared" si="2"/>
        <v>52</v>
      </c>
      <c r="AB64" s="751">
        <f t="shared" si="18"/>
        <v>0</v>
      </c>
      <c r="AC64" s="744">
        <f t="shared" si="14"/>
        <v>0</v>
      </c>
      <c r="AD64" s="254">
        <f t="shared" si="15"/>
        <v>0</v>
      </c>
      <c r="AE64" s="17"/>
      <c r="AF64" s="527" t="str">
        <f t="shared" si="3"/>
        <v xml:space="preserve"> </v>
      </c>
      <c r="AG64" s="49">
        <f t="shared" si="4"/>
        <v>0</v>
      </c>
      <c r="AH64" s="49">
        <f t="shared" si="5"/>
        <v>0</v>
      </c>
      <c r="AR64" s="49">
        <f t="shared" si="6"/>
        <v>0</v>
      </c>
      <c r="AS64" s="49">
        <f t="shared" si="7"/>
        <v>0</v>
      </c>
      <c r="AT64" s="49">
        <f t="shared" si="8"/>
        <v>0</v>
      </c>
      <c r="AU64" s="49">
        <f t="shared" si="9"/>
        <v>0</v>
      </c>
      <c r="AX64" s="372">
        <f t="shared" si="10"/>
        <v>0</v>
      </c>
      <c r="AY64" s="372">
        <f t="shared" si="11"/>
        <v>0</v>
      </c>
      <c r="AZ64" s="49">
        <f t="shared" si="1"/>
        <v>0</v>
      </c>
      <c r="BB64" s="49">
        <f t="shared" si="19"/>
        <v>0</v>
      </c>
      <c r="BC64" s="537">
        <f t="shared" si="20"/>
        <v>0</v>
      </c>
      <c r="BD64" s="144">
        <f t="shared" si="16"/>
        <v>0</v>
      </c>
      <c r="BE64" s="144">
        <f t="shared" si="21"/>
        <v>0</v>
      </c>
      <c r="BF64" s="559">
        <f t="shared" si="12"/>
        <v>0</v>
      </c>
      <c r="BG64" s="17"/>
      <c r="BH64" s="10"/>
      <c r="BJ64" s="49">
        <f t="shared" si="22"/>
        <v>0</v>
      </c>
      <c r="BK64" s="49">
        <f t="shared" si="23"/>
        <v>1</v>
      </c>
      <c r="BL64" s="49">
        <f t="shared" si="24"/>
        <v>0</v>
      </c>
      <c r="BM64" s="49">
        <f t="shared" si="25"/>
        <v>0</v>
      </c>
      <c r="BN64" s="49">
        <f t="shared" si="26"/>
        <v>0</v>
      </c>
    </row>
    <row r="65" spans="1:66" x14ac:dyDescent="0.2">
      <c r="A65" s="514"/>
      <c r="B65" s="805"/>
      <c r="C65" s="364"/>
      <c r="D65" s="364"/>
      <c r="E65" s="511" t="str">
        <f t="shared" si="17"/>
        <v xml:space="preserve"> </v>
      </c>
      <c r="F65" s="201">
        <f t="shared" si="13"/>
        <v>0</v>
      </c>
      <c r="G65" s="198">
        <f t="shared" si="0"/>
        <v>53</v>
      </c>
      <c r="H65" s="197"/>
      <c r="I65" s="416"/>
      <c r="J65" s="115"/>
      <c r="K65" s="418"/>
      <c r="L65" s="417"/>
      <c r="M65" s="60"/>
      <c r="N65" s="102"/>
      <c r="O65" s="419"/>
      <c r="P65" s="116"/>
      <c r="Q65" s="116"/>
      <c r="R65" s="179"/>
      <c r="S65" s="248"/>
      <c r="T65" s="116"/>
      <c r="U65" s="116"/>
      <c r="V65" s="116"/>
      <c r="W65" s="117"/>
      <c r="X65" s="115"/>
      <c r="Y65" s="102"/>
      <c r="Z65" s="118"/>
      <c r="AA65" s="145">
        <f t="shared" si="2"/>
        <v>53</v>
      </c>
      <c r="AB65" s="751">
        <f t="shared" si="18"/>
        <v>0</v>
      </c>
      <c r="AC65" s="744">
        <f t="shared" si="14"/>
        <v>0</v>
      </c>
      <c r="AD65" s="254">
        <f t="shared" si="15"/>
        <v>0</v>
      </c>
      <c r="AE65" s="17"/>
      <c r="AF65" s="527" t="str">
        <f t="shared" si="3"/>
        <v xml:space="preserve"> </v>
      </c>
      <c r="AG65" s="49">
        <f t="shared" si="4"/>
        <v>0</v>
      </c>
      <c r="AH65" s="49">
        <f t="shared" si="5"/>
        <v>0</v>
      </c>
      <c r="AR65" s="49">
        <f t="shared" si="6"/>
        <v>0</v>
      </c>
      <c r="AS65" s="49">
        <f t="shared" si="7"/>
        <v>0</v>
      </c>
      <c r="AT65" s="49">
        <f t="shared" si="8"/>
        <v>0</v>
      </c>
      <c r="AU65" s="49">
        <f t="shared" si="9"/>
        <v>0</v>
      </c>
      <c r="AX65" s="372">
        <f t="shared" si="10"/>
        <v>0</v>
      </c>
      <c r="AY65" s="372">
        <f t="shared" si="11"/>
        <v>0</v>
      </c>
      <c r="AZ65" s="49">
        <f t="shared" si="1"/>
        <v>0</v>
      </c>
      <c r="BB65" s="49">
        <f t="shared" si="19"/>
        <v>0</v>
      </c>
      <c r="BC65" s="537">
        <f t="shared" si="20"/>
        <v>0</v>
      </c>
      <c r="BD65" s="144">
        <f t="shared" si="16"/>
        <v>0</v>
      </c>
      <c r="BE65" s="144">
        <f t="shared" si="21"/>
        <v>0</v>
      </c>
      <c r="BF65" s="559">
        <f t="shared" si="12"/>
        <v>0</v>
      </c>
      <c r="BG65" s="17"/>
      <c r="BH65" s="10"/>
      <c r="BJ65" s="49">
        <f t="shared" si="22"/>
        <v>0</v>
      </c>
      <c r="BK65" s="49">
        <f t="shared" si="23"/>
        <v>1</v>
      </c>
      <c r="BL65" s="49">
        <f t="shared" si="24"/>
        <v>0</v>
      </c>
      <c r="BM65" s="49">
        <f t="shared" si="25"/>
        <v>0</v>
      </c>
      <c r="BN65" s="49">
        <f t="shared" si="26"/>
        <v>0</v>
      </c>
    </row>
    <row r="66" spans="1:66" x14ac:dyDescent="0.2">
      <c r="A66" s="514"/>
      <c r="B66" s="805"/>
      <c r="C66" s="364"/>
      <c r="D66" s="364"/>
      <c r="E66" s="511" t="str">
        <f t="shared" si="17"/>
        <v xml:space="preserve"> </v>
      </c>
      <c r="F66" s="201">
        <f t="shared" si="13"/>
        <v>0</v>
      </c>
      <c r="G66" s="198">
        <f t="shared" si="0"/>
        <v>54</v>
      </c>
      <c r="H66" s="197"/>
      <c r="I66" s="416"/>
      <c r="J66" s="115"/>
      <c r="K66" s="418"/>
      <c r="L66" s="417"/>
      <c r="M66" s="60"/>
      <c r="N66" s="102"/>
      <c r="O66" s="419"/>
      <c r="P66" s="116"/>
      <c r="Q66" s="116"/>
      <c r="R66" s="179"/>
      <c r="S66" s="248"/>
      <c r="T66" s="116"/>
      <c r="U66" s="116"/>
      <c r="V66" s="116"/>
      <c r="W66" s="117"/>
      <c r="X66" s="115"/>
      <c r="Y66" s="102"/>
      <c r="Z66" s="118"/>
      <c r="AA66" s="145">
        <f t="shared" si="2"/>
        <v>54</v>
      </c>
      <c r="AB66" s="751">
        <f t="shared" si="18"/>
        <v>0</v>
      </c>
      <c r="AC66" s="744">
        <f t="shared" si="14"/>
        <v>0</v>
      </c>
      <c r="AD66" s="254">
        <f t="shared" si="15"/>
        <v>0</v>
      </c>
      <c r="AE66" s="17"/>
      <c r="AF66" s="527" t="str">
        <f t="shared" si="3"/>
        <v xml:space="preserve"> </v>
      </c>
      <c r="AG66" s="49">
        <f t="shared" si="4"/>
        <v>0</v>
      </c>
      <c r="AH66" s="49">
        <f t="shared" si="5"/>
        <v>0</v>
      </c>
      <c r="AR66" s="49">
        <f t="shared" si="6"/>
        <v>0</v>
      </c>
      <c r="AS66" s="49">
        <f t="shared" si="7"/>
        <v>0</v>
      </c>
      <c r="AT66" s="49">
        <f t="shared" si="8"/>
        <v>0</v>
      </c>
      <c r="AU66" s="49">
        <f t="shared" si="9"/>
        <v>0</v>
      </c>
      <c r="AX66" s="372">
        <f t="shared" si="10"/>
        <v>0</v>
      </c>
      <c r="AY66" s="372">
        <f t="shared" si="11"/>
        <v>0</v>
      </c>
      <c r="AZ66" s="49">
        <f t="shared" si="1"/>
        <v>0</v>
      </c>
      <c r="BB66" s="49">
        <f t="shared" si="19"/>
        <v>0</v>
      </c>
      <c r="BC66" s="537">
        <f t="shared" si="20"/>
        <v>0</v>
      </c>
      <c r="BD66" s="144">
        <f t="shared" si="16"/>
        <v>0</v>
      </c>
      <c r="BE66" s="144">
        <f t="shared" si="21"/>
        <v>0</v>
      </c>
      <c r="BF66" s="559">
        <f t="shared" si="12"/>
        <v>0</v>
      </c>
      <c r="BG66" s="17"/>
      <c r="BH66" s="10"/>
      <c r="BJ66" s="49">
        <f t="shared" si="22"/>
        <v>0</v>
      </c>
      <c r="BK66" s="49">
        <f t="shared" si="23"/>
        <v>1</v>
      </c>
      <c r="BL66" s="49">
        <f t="shared" si="24"/>
        <v>0</v>
      </c>
      <c r="BM66" s="49">
        <f t="shared" si="25"/>
        <v>0</v>
      </c>
      <c r="BN66" s="49">
        <f t="shared" si="26"/>
        <v>0</v>
      </c>
    </row>
    <row r="67" spans="1:66" x14ac:dyDescent="0.2">
      <c r="A67" s="514"/>
      <c r="B67" s="805"/>
      <c r="C67" s="364"/>
      <c r="D67" s="364"/>
      <c r="E67" s="511" t="str">
        <f t="shared" si="17"/>
        <v xml:space="preserve"> </v>
      </c>
      <c r="F67" s="201">
        <f t="shared" si="13"/>
        <v>0</v>
      </c>
      <c r="G67" s="198">
        <f t="shared" si="0"/>
        <v>55</v>
      </c>
      <c r="H67" s="197"/>
      <c r="I67" s="416"/>
      <c r="J67" s="115"/>
      <c r="K67" s="418"/>
      <c r="L67" s="417"/>
      <c r="M67" s="60"/>
      <c r="N67" s="102"/>
      <c r="O67" s="419"/>
      <c r="P67" s="116"/>
      <c r="Q67" s="116"/>
      <c r="R67" s="179"/>
      <c r="S67" s="248"/>
      <c r="T67" s="116"/>
      <c r="U67" s="116"/>
      <c r="V67" s="116"/>
      <c r="W67" s="117"/>
      <c r="X67" s="115"/>
      <c r="Y67" s="102"/>
      <c r="Z67" s="118"/>
      <c r="AA67" s="145">
        <f t="shared" si="2"/>
        <v>55</v>
      </c>
      <c r="AB67" s="751">
        <f t="shared" si="18"/>
        <v>0</v>
      </c>
      <c r="AC67" s="744">
        <f t="shared" si="14"/>
        <v>0</v>
      </c>
      <c r="AD67" s="254">
        <f t="shared" si="15"/>
        <v>0</v>
      </c>
      <c r="AE67" s="17"/>
      <c r="AF67" s="527" t="str">
        <f t="shared" si="3"/>
        <v xml:space="preserve"> </v>
      </c>
      <c r="AG67" s="49">
        <f t="shared" si="4"/>
        <v>0</v>
      </c>
      <c r="AH67" s="49">
        <f t="shared" si="5"/>
        <v>0</v>
      </c>
      <c r="AR67" s="49">
        <f t="shared" si="6"/>
        <v>0</v>
      </c>
      <c r="AS67" s="49">
        <f t="shared" si="7"/>
        <v>0</v>
      </c>
      <c r="AT67" s="49">
        <f t="shared" si="8"/>
        <v>0</v>
      </c>
      <c r="AU67" s="49">
        <f t="shared" si="9"/>
        <v>0</v>
      </c>
      <c r="AX67" s="372">
        <f t="shared" si="10"/>
        <v>0</v>
      </c>
      <c r="AY67" s="372">
        <f t="shared" si="11"/>
        <v>0</v>
      </c>
      <c r="AZ67" s="49">
        <f t="shared" si="1"/>
        <v>0</v>
      </c>
      <c r="BB67" s="49">
        <f t="shared" si="19"/>
        <v>0</v>
      </c>
      <c r="BC67" s="537">
        <f t="shared" si="20"/>
        <v>0</v>
      </c>
      <c r="BD67" s="144">
        <f t="shared" si="16"/>
        <v>0</v>
      </c>
      <c r="BE67" s="144">
        <f t="shared" si="21"/>
        <v>0</v>
      </c>
      <c r="BF67" s="559">
        <f t="shared" si="12"/>
        <v>0</v>
      </c>
      <c r="BG67" s="17"/>
      <c r="BH67" s="10"/>
      <c r="BJ67" s="49">
        <f t="shared" si="22"/>
        <v>0</v>
      </c>
      <c r="BK67" s="49">
        <f t="shared" si="23"/>
        <v>1</v>
      </c>
      <c r="BL67" s="49">
        <f t="shared" si="24"/>
        <v>0</v>
      </c>
      <c r="BM67" s="49">
        <f t="shared" si="25"/>
        <v>0</v>
      </c>
      <c r="BN67" s="49">
        <f t="shared" si="26"/>
        <v>0</v>
      </c>
    </row>
    <row r="68" spans="1:66" x14ac:dyDescent="0.2">
      <c r="A68" s="514"/>
      <c r="B68" s="805"/>
      <c r="C68" s="364"/>
      <c r="D68" s="364"/>
      <c r="E68" s="511" t="str">
        <f t="shared" si="17"/>
        <v xml:space="preserve"> </v>
      </c>
      <c r="F68" s="201">
        <f t="shared" si="13"/>
        <v>0</v>
      </c>
      <c r="G68" s="198">
        <f t="shared" si="0"/>
        <v>56</v>
      </c>
      <c r="H68" s="197"/>
      <c r="I68" s="416"/>
      <c r="J68" s="115"/>
      <c r="K68" s="418"/>
      <c r="L68" s="417"/>
      <c r="M68" s="60"/>
      <c r="N68" s="102"/>
      <c r="O68" s="419"/>
      <c r="P68" s="116"/>
      <c r="Q68" s="116"/>
      <c r="R68" s="179"/>
      <c r="S68" s="248"/>
      <c r="T68" s="116"/>
      <c r="U68" s="116"/>
      <c r="V68" s="116"/>
      <c r="W68" s="117"/>
      <c r="X68" s="115"/>
      <c r="Y68" s="102"/>
      <c r="Z68" s="118"/>
      <c r="AA68" s="145">
        <f t="shared" si="2"/>
        <v>56</v>
      </c>
      <c r="AB68" s="751">
        <f t="shared" si="18"/>
        <v>0</v>
      </c>
      <c r="AC68" s="744">
        <f t="shared" si="14"/>
        <v>0</v>
      </c>
      <c r="AD68" s="254">
        <f t="shared" si="15"/>
        <v>0</v>
      </c>
      <c r="AE68" s="17"/>
      <c r="AF68" s="527" t="str">
        <f t="shared" si="3"/>
        <v xml:space="preserve"> </v>
      </c>
      <c r="AG68" s="49">
        <f t="shared" si="4"/>
        <v>0</v>
      </c>
      <c r="AH68" s="49">
        <f t="shared" si="5"/>
        <v>0</v>
      </c>
      <c r="AR68" s="49">
        <f t="shared" si="6"/>
        <v>0</v>
      </c>
      <c r="AS68" s="49">
        <f t="shared" si="7"/>
        <v>0</v>
      </c>
      <c r="AT68" s="49">
        <f t="shared" si="8"/>
        <v>0</v>
      </c>
      <c r="AU68" s="49">
        <f t="shared" si="9"/>
        <v>0</v>
      </c>
      <c r="AX68" s="372">
        <f t="shared" si="10"/>
        <v>0</v>
      </c>
      <c r="AY68" s="372">
        <f t="shared" si="11"/>
        <v>0</v>
      </c>
      <c r="AZ68" s="49">
        <f t="shared" si="1"/>
        <v>0</v>
      </c>
      <c r="BB68" s="49">
        <f t="shared" si="19"/>
        <v>0</v>
      </c>
      <c r="BC68" s="537">
        <f t="shared" si="20"/>
        <v>0</v>
      </c>
      <c r="BD68" s="144">
        <f t="shared" si="16"/>
        <v>0</v>
      </c>
      <c r="BE68" s="144">
        <f t="shared" si="21"/>
        <v>0</v>
      </c>
      <c r="BF68" s="559">
        <f t="shared" si="12"/>
        <v>0</v>
      </c>
      <c r="BG68" s="17"/>
      <c r="BH68" s="10"/>
      <c r="BJ68" s="49">
        <f t="shared" si="22"/>
        <v>0</v>
      </c>
      <c r="BK68" s="49">
        <f t="shared" si="23"/>
        <v>1</v>
      </c>
      <c r="BL68" s="49">
        <f t="shared" si="24"/>
        <v>0</v>
      </c>
      <c r="BM68" s="49">
        <f t="shared" si="25"/>
        <v>0</v>
      </c>
      <c r="BN68" s="49">
        <f t="shared" si="26"/>
        <v>0</v>
      </c>
    </row>
    <row r="69" spans="1:66" x14ac:dyDescent="0.2">
      <c r="A69" s="514"/>
      <c r="B69" s="805"/>
      <c r="C69" s="364"/>
      <c r="D69" s="364"/>
      <c r="E69" s="511" t="str">
        <f t="shared" si="17"/>
        <v xml:space="preserve"> </v>
      </c>
      <c r="F69" s="201">
        <f t="shared" si="13"/>
        <v>0</v>
      </c>
      <c r="G69" s="198">
        <f t="shared" si="0"/>
        <v>57</v>
      </c>
      <c r="H69" s="197"/>
      <c r="I69" s="416"/>
      <c r="J69" s="115"/>
      <c r="K69" s="418"/>
      <c r="L69" s="417"/>
      <c r="M69" s="60"/>
      <c r="N69" s="102"/>
      <c r="O69" s="419"/>
      <c r="P69" s="116"/>
      <c r="Q69" s="116"/>
      <c r="R69" s="179"/>
      <c r="S69" s="248"/>
      <c r="T69" s="116"/>
      <c r="U69" s="116"/>
      <c r="V69" s="116"/>
      <c r="W69" s="117"/>
      <c r="X69" s="115"/>
      <c r="Y69" s="102"/>
      <c r="Z69" s="118"/>
      <c r="AA69" s="145">
        <f t="shared" si="2"/>
        <v>57</v>
      </c>
      <c r="AB69" s="751">
        <f t="shared" si="18"/>
        <v>0</v>
      </c>
      <c r="AC69" s="744">
        <f t="shared" si="14"/>
        <v>0</v>
      </c>
      <c r="AD69" s="254">
        <f t="shared" si="15"/>
        <v>0</v>
      </c>
      <c r="AE69" s="17"/>
      <c r="AF69" s="527" t="str">
        <f t="shared" si="3"/>
        <v xml:space="preserve"> </v>
      </c>
      <c r="AG69" s="49">
        <f t="shared" si="4"/>
        <v>0</v>
      </c>
      <c r="AH69" s="49">
        <f t="shared" si="5"/>
        <v>0</v>
      </c>
      <c r="AR69" s="49">
        <f t="shared" si="6"/>
        <v>0</v>
      </c>
      <c r="AS69" s="49">
        <f t="shared" si="7"/>
        <v>0</v>
      </c>
      <c r="AT69" s="49">
        <f t="shared" si="8"/>
        <v>0</v>
      </c>
      <c r="AU69" s="49">
        <f t="shared" si="9"/>
        <v>0</v>
      </c>
      <c r="AX69" s="372">
        <f t="shared" si="10"/>
        <v>0</v>
      </c>
      <c r="AY69" s="372">
        <f t="shared" si="11"/>
        <v>0</v>
      </c>
      <c r="AZ69" s="49">
        <f t="shared" si="1"/>
        <v>0</v>
      </c>
      <c r="BB69" s="49">
        <f t="shared" si="19"/>
        <v>0</v>
      </c>
      <c r="BC69" s="537">
        <f t="shared" si="20"/>
        <v>0</v>
      </c>
      <c r="BD69" s="144">
        <f t="shared" si="16"/>
        <v>0</v>
      </c>
      <c r="BE69" s="144">
        <f t="shared" si="21"/>
        <v>0</v>
      </c>
      <c r="BF69" s="559">
        <f t="shared" si="12"/>
        <v>0</v>
      </c>
      <c r="BG69" s="17"/>
      <c r="BH69" s="10"/>
      <c r="BJ69" s="49">
        <f t="shared" si="22"/>
        <v>0</v>
      </c>
      <c r="BK69" s="49">
        <f t="shared" si="23"/>
        <v>1</v>
      </c>
      <c r="BL69" s="49">
        <f t="shared" si="24"/>
        <v>0</v>
      </c>
      <c r="BM69" s="49">
        <f t="shared" si="25"/>
        <v>0</v>
      </c>
      <c r="BN69" s="49">
        <f t="shared" si="26"/>
        <v>0</v>
      </c>
    </row>
    <row r="70" spans="1:66" x14ac:dyDescent="0.2">
      <c r="A70" s="514"/>
      <c r="B70" s="805"/>
      <c r="C70" s="364"/>
      <c r="D70" s="364"/>
      <c r="E70" s="511" t="str">
        <f t="shared" si="17"/>
        <v xml:space="preserve"> </v>
      </c>
      <c r="F70" s="201">
        <f t="shared" si="13"/>
        <v>0</v>
      </c>
      <c r="G70" s="198">
        <f t="shared" si="0"/>
        <v>58</v>
      </c>
      <c r="H70" s="197"/>
      <c r="I70" s="416"/>
      <c r="J70" s="115"/>
      <c r="K70" s="418"/>
      <c r="L70" s="417"/>
      <c r="M70" s="60"/>
      <c r="N70" s="102"/>
      <c r="O70" s="419"/>
      <c r="P70" s="116"/>
      <c r="Q70" s="116"/>
      <c r="R70" s="179"/>
      <c r="S70" s="248"/>
      <c r="T70" s="116"/>
      <c r="U70" s="116"/>
      <c r="V70" s="116"/>
      <c r="W70" s="117"/>
      <c r="X70" s="115"/>
      <c r="Y70" s="102"/>
      <c r="Z70" s="118"/>
      <c r="AA70" s="145">
        <f t="shared" si="2"/>
        <v>58</v>
      </c>
      <c r="AB70" s="751">
        <f t="shared" si="18"/>
        <v>0</v>
      </c>
      <c r="AC70" s="744">
        <f t="shared" si="14"/>
        <v>0</v>
      </c>
      <c r="AD70" s="254">
        <f t="shared" si="15"/>
        <v>0</v>
      </c>
      <c r="AE70" s="17"/>
      <c r="AF70" s="527" t="str">
        <f t="shared" si="3"/>
        <v xml:space="preserve"> </v>
      </c>
      <c r="AG70" s="49">
        <f t="shared" si="4"/>
        <v>0</v>
      </c>
      <c r="AH70" s="49">
        <f t="shared" si="5"/>
        <v>0</v>
      </c>
      <c r="AR70" s="49">
        <f t="shared" si="6"/>
        <v>0</v>
      </c>
      <c r="AS70" s="49">
        <f t="shared" si="7"/>
        <v>0</v>
      </c>
      <c r="AT70" s="49">
        <f t="shared" si="8"/>
        <v>0</v>
      </c>
      <c r="AU70" s="49">
        <f t="shared" si="9"/>
        <v>0</v>
      </c>
      <c r="AX70" s="372">
        <f t="shared" si="10"/>
        <v>0</v>
      </c>
      <c r="AY70" s="372">
        <f t="shared" si="11"/>
        <v>0</v>
      </c>
      <c r="AZ70" s="49">
        <f t="shared" si="1"/>
        <v>0</v>
      </c>
      <c r="BB70" s="49">
        <f t="shared" si="19"/>
        <v>0</v>
      </c>
      <c r="BC70" s="537">
        <f t="shared" si="20"/>
        <v>0</v>
      </c>
      <c r="BD70" s="144">
        <f t="shared" si="16"/>
        <v>0</v>
      </c>
      <c r="BE70" s="144">
        <f t="shared" si="21"/>
        <v>0</v>
      </c>
      <c r="BF70" s="559">
        <f t="shared" si="12"/>
        <v>0</v>
      </c>
      <c r="BG70" s="17"/>
      <c r="BH70" s="10"/>
      <c r="BJ70" s="49">
        <f t="shared" si="22"/>
        <v>0</v>
      </c>
      <c r="BK70" s="49">
        <f t="shared" si="23"/>
        <v>1</v>
      </c>
      <c r="BL70" s="49">
        <f t="shared" si="24"/>
        <v>0</v>
      </c>
      <c r="BM70" s="49">
        <f t="shared" si="25"/>
        <v>0</v>
      </c>
      <c r="BN70" s="49">
        <f t="shared" si="26"/>
        <v>0</v>
      </c>
    </row>
    <row r="71" spans="1:66" x14ac:dyDescent="0.2">
      <c r="A71" s="514"/>
      <c r="B71" s="805"/>
      <c r="C71" s="364"/>
      <c r="D71" s="364"/>
      <c r="E71" s="511" t="str">
        <f t="shared" si="17"/>
        <v xml:space="preserve"> </v>
      </c>
      <c r="F71" s="201">
        <f t="shared" si="13"/>
        <v>0</v>
      </c>
      <c r="G71" s="198">
        <f t="shared" si="0"/>
        <v>59</v>
      </c>
      <c r="H71" s="197"/>
      <c r="I71" s="416"/>
      <c r="J71" s="115"/>
      <c r="K71" s="418"/>
      <c r="L71" s="417"/>
      <c r="M71" s="60"/>
      <c r="N71" s="102"/>
      <c r="O71" s="419"/>
      <c r="P71" s="116"/>
      <c r="Q71" s="116"/>
      <c r="R71" s="179"/>
      <c r="S71" s="248"/>
      <c r="T71" s="116"/>
      <c r="U71" s="116"/>
      <c r="V71" s="116"/>
      <c r="W71" s="117"/>
      <c r="X71" s="115"/>
      <c r="Y71" s="102"/>
      <c r="Z71" s="118"/>
      <c r="AA71" s="145">
        <f t="shared" si="2"/>
        <v>59</v>
      </c>
      <c r="AB71" s="751">
        <f t="shared" si="18"/>
        <v>0</v>
      </c>
      <c r="AC71" s="744">
        <f t="shared" si="14"/>
        <v>0</v>
      </c>
      <c r="AD71" s="254">
        <f t="shared" si="15"/>
        <v>0</v>
      </c>
      <c r="AE71" s="17"/>
      <c r="AF71" s="527" t="str">
        <f t="shared" si="3"/>
        <v xml:space="preserve"> </v>
      </c>
      <c r="AG71" s="49">
        <f t="shared" si="4"/>
        <v>0</v>
      </c>
      <c r="AH71" s="49">
        <f t="shared" si="5"/>
        <v>0</v>
      </c>
      <c r="AR71" s="49">
        <f t="shared" si="6"/>
        <v>0</v>
      </c>
      <c r="AS71" s="49">
        <f t="shared" si="7"/>
        <v>0</v>
      </c>
      <c r="AT71" s="49">
        <f t="shared" si="8"/>
        <v>0</v>
      </c>
      <c r="AU71" s="49">
        <f t="shared" si="9"/>
        <v>0</v>
      </c>
      <c r="AX71" s="372">
        <f t="shared" si="10"/>
        <v>0</v>
      </c>
      <c r="AY71" s="372">
        <f t="shared" si="11"/>
        <v>0</v>
      </c>
      <c r="AZ71" s="49">
        <f t="shared" si="1"/>
        <v>0</v>
      </c>
      <c r="BB71" s="49">
        <f t="shared" si="19"/>
        <v>0</v>
      </c>
      <c r="BC71" s="537">
        <f t="shared" si="20"/>
        <v>0</v>
      </c>
      <c r="BD71" s="144">
        <f t="shared" si="16"/>
        <v>0</v>
      </c>
      <c r="BE71" s="144">
        <f t="shared" si="21"/>
        <v>0</v>
      </c>
      <c r="BF71" s="559">
        <f t="shared" si="12"/>
        <v>0</v>
      </c>
      <c r="BG71" s="17"/>
      <c r="BH71" s="10"/>
      <c r="BJ71" s="49">
        <f t="shared" si="22"/>
        <v>0</v>
      </c>
      <c r="BK71" s="49">
        <f t="shared" si="23"/>
        <v>1</v>
      </c>
      <c r="BL71" s="49">
        <f t="shared" si="24"/>
        <v>0</v>
      </c>
      <c r="BM71" s="49">
        <f t="shared" si="25"/>
        <v>0</v>
      </c>
      <c r="BN71" s="49">
        <f t="shared" si="26"/>
        <v>0</v>
      </c>
    </row>
    <row r="72" spans="1:66" x14ac:dyDescent="0.2">
      <c r="A72" s="514"/>
      <c r="B72" s="805"/>
      <c r="C72" s="364"/>
      <c r="D72" s="364"/>
      <c r="E72" s="511" t="str">
        <f t="shared" si="17"/>
        <v xml:space="preserve"> </v>
      </c>
      <c r="F72" s="201">
        <f t="shared" si="13"/>
        <v>0</v>
      </c>
      <c r="G72" s="198">
        <f t="shared" si="0"/>
        <v>60</v>
      </c>
      <c r="H72" s="197"/>
      <c r="I72" s="416"/>
      <c r="J72" s="115"/>
      <c r="K72" s="418"/>
      <c r="L72" s="417"/>
      <c r="M72" s="60"/>
      <c r="N72" s="102"/>
      <c r="O72" s="419"/>
      <c r="P72" s="116"/>
      <c r="Q72" s="116"/>
      <c r="R72" s="179"/>
      <c r="S72" s="248"/>
      <c r="T72" s="116"/>
      <c r="U72" s="116"/>
      <c r="V72" s="116"/>
      <c r="W72" s="117"/>
      <c r="X72" s="115"/>
      <c r="Y72" s="102"/>
      <c r="Z72" s="118"/>
      <c r="AA72" s="145">
        <f t="shared" si="2"/>
        <v>60</v>
      </c>
      <c r="AB72" s="751">
        <f t="shared" si="18"/>
        <v>0</v>
      </c>
      <c r="AC72" s="744">
        <f t="shared" si="14"/>
        <v>0</v>
      </c>
      <c r="AD72" s="254">
        <f t="shared" si="15"/>
        <v>0</v>
      </c>
      <c r="AE72" s="17"/>
      <c r="AF72" s="527" t="str">
        <f t="shared" si="3"/>
        <v xml:space="preserve"> </v>
      </c>
      <c r="AG72" s="49">
        <f t="shared" si="4"/>
        <v>0</v>
      </c>
      <c r="AH72" s="49">
        <f t="shared" si="5"/>
        <v>0</v>
      </c>
      <c r="AR72" s="49">
        <f t="shared" si="6"/>
        <v>0</v>
      </c>
      <c r="AS72" s="49">
        <f t="shared" si="7"/>
        <v>0</v>
      </c>
      <c r="AT72" s="49">
        <f t="shared" si="8"/>
        <v>0</v>
      </c>
      <c r="AU72" s="49">
        <f t="shared" si="9"/>
        <v>0</v>
      </c>
      <c r="AX72" s="372">
        <f t="shared" si="10"/>
        <v>0</v>
      </c>
      <c r="AY72" s="372">
        <f t="shared" si="11"/>
        <v>0</v>
      </c>
      <c r="AZ72" s="49">
        <f t="shared" si="1"/>
        <v>0</v>
      </c>
      <c r="BB72" s="49">
        <f t="shared" si="19"/>
        <v>0</v>
      </c>
      <c r="BC72" s="537">
        <f t="shared" si="20"/>
        <v>0</v>
      </c>
      <c r="BD72" s="144">
        <f t="shared" si="16"/>
        <v>0</v>
      </c>
      <c r="BE72" s="144">
        <f t="shared" si="21"/>
        <v>0</v>
      </c>
      <c r="BF72" s="559">
        <f t="shared" si="12"/>
        <v>0</v>
      </c>
      <c r="BG72" s="17"/>
      <c r="BH72" s="10"/>
      <c r="BJ72" s="49">
        <f t="shared" si="22"/>
        <v>0</v>
      </c>
      <c r="BK72" s="49">
        <f t="shared" si="23"/>
        <v>1</v>
      </c>
      <c r="BL72" s="49">
        <f t="shared" si="24"/>
        <v>0</v>
      </c>
      <c r="BM72" s="49">
        <f t="shared" si="25"/>
        <v>0</v>
      </c>
      <c r="BN72" s="49">
        <f t="shared" si="26"/>
        <v>0</v>
      </c>
    </row>
    <row r="73" spans="1:66" x14ac:dyDescent="0.2">
      <c r="A73" s="514"/>
      <c r="B73" s="805"/>
      <c r="C73" s="364"/>
      <c r="D73" s="364"/>
      <c r="E73" s="511" t="str">
        <f t="shared" si="17"/>
        <v xml:space="preserve"> </v>
      </c>
      <c r="F73" s="201">
        <f t="shared" si="13"/>
        <v>0</v>
      </c>
      <c r="G73" s="198">
        <f t="shared" si="0"/>
        <v>61</v>
      </c>
      <c r="H73" s="197"/>
      <c r="I73" s="416"/>
      <c r="J73" s="115"/>
      <c r="K73" s="418"/>
      <c r="L73" s="417"/>
      <c r="M73" s="60"/>
      <c r="N73" s="102"/>
      <c r="O73" s="419"/>
      <c r="P73" s="116"/>
      <c r="Q73" s="116"/>
      <c r="R73" s="179"/>
      <c r="S73" s="248"/>
      <c r="T73" s="116"/>
      <c r="U73" s="116"/>
      <c r="V73" s="116"/>
      <c r="W73" s="117"/>
      <c r="X73" s="115"/>
      <c r="Y73" s="102"/>
      <c r="Z73" s="118"/>
      <c r="AA73" s="145">
        <f t="shared" si="2"/>
        <v>61</v>
      </c>
      <c r="AB73" s="751">
        <f t="shared" si="18"/>
        <v>0</v>
      </c>
      <c r="AC73" s="744">
        <f t="shared" si="14"/>
        <v>0</v>
      </c>
      <c r="AD73" s="254">
        <f t="shared" si="15"/>
        <v>0</v>
      </c>
      <c r="AE73" s="17"/>
      <c r="AF73" s="527" t="str">
        <f t="shared" si="3"/>
        <v xml:space="preserve"> </v>
      </c>
      <c r="AG73" s="49">
        <f t="shared" si="4"/>
        <v>0</v>
      </c>
      <c r="AH73" s="49">
        <f t="shared" si="5"/>
        <v>0</v>
      </c>
      <c r="AR73" s="49">
        <f t="shared" si="6"/>
        <v>0</v>
      </c>
      <c r="AS73" s="49">
        <f t="shared" si="7"/>
        <v>0</v>
      </c>
      <c r="AT73" s="49">
        <f t="shared" si="8"/>
        <v>0</v>
      </c>
      <c r="AU73" s="49">
        <f t="shared" si="9"/>
        <v>0</v>
      </c>
      <c r="AX73" s="372">
        <f t="shared" si="10"/>
        <v>0</v>
      </c>
      <c r="AY73" s="372">
        <f t="shared" si="11"/>
        <v>0</v>
      </c>
      <c r="AZ73" s="49">
        <f t="shared" si="1"/>
        <v>0</v>
      </c>
      <c r="BB73" s="49">
        <f t="shared" si="19"/>
        <v>0</v>
      </c>
      <c r="BC73" s="537">
        <f t="shared" si="20"/>
        <v>0</v>
      </c>
      <c r="BD73" s="144">
        <f t="shared" si="16"/>
        <v>0</v>
      </c>
      <c r="BE73" s="144">
        <f t="shared" si="21"/>
        <v>0</v>
      </c>
      <c r="BF73" s="559">
        <f t="shared" si="12"/>
        <v>0</v>
      </c>
      <c r="BG73" s="17"/>
      <c r="BH73" s="10"/>
      <c r="BJ73" s="49">
        <f t="shared" si="22"/>
        <v>0</v>
      </c>
      <c r="BK73" s="49">
        <f t="shared" si="23"/>
        <v>1</v>
      </c>
      <c r="BL73" s="49">
        <f t="shared" si="24"/>
        <v>0</v>
      </c>
      <c r="BM73" s="49">
        <f t="shared" si="25"/>
        <v>0</v>
      </c>
      <c r="BN73" s="49">
        <f t="shared" si="26"/>
        <v>0</v>
      </c>
    </row>
    <row r="74" spans="1:66" x14ac:dyDescent="0.2">
      <c r="A74" s="514"/>
      <c r="B74" s="805"/>
      <c r="C74" s="364"/>
      <c r="D74" s="364"/>
      <c r="E74" s="511" t="str">
        <f t="shared" si="17"/>
        <v xml:space="preserve"> </v>
      </c>
      <c r="F74" s="201">
        <f t="shared" si="13"/>
        <v>0</v>
      </c>
      <c r="G74" s="198">
        <f t="shared" si="0"/>
        <v>62</v>
      </c>
      <c r="H74" s="197"/>
      <c r="I74" s="416"/>
      <c r="J74" s="115"/>
      <c r="K74" s="418"/>
      <c r="L74" s="417"/>
      <c r="M74" s="60"/>
      <c r="N74" s="102"/>
      <c r="O74" s="419"/>
      <c r="P74" s="116"/>
      <c r="Q74" s="116"/>
      <c r="R74" s="179"/>
      <c r="S74" s="248"/>
      <c r="T74" s="116"/>
      <c r="U74" s="116"/>
      <c r="V74" s="116"/>
      <c r="W74" s="117"/>
      <c r="X74" s="115"/>
      <c r="Y74" s="102"/>
      <c r="Z74" s="118"/>
      <c r="AA74" s="145">
        <f t="shared" si="2"/>
        <v>62</v>
      </c>
      <c r="AB74" s="751">
        <f t="shared" si="18"/>
        <v>0</v>
      </c>
      <c r="AC74" s="744">
        <f t="shared" si="14"/>
        <v>0</v>
      </c>
      <c r="AD74" s="254">
        <f t="shared" si="15"/>
        <v>0</v>
      </c>
      <c r="AE74" s="17"/>
      <c r="AF74" s="527" t="str">
        <f t="shared" si="3"/>
        <v xml:space="preserve"> </v>
      </c>
      <c r="AG74" s="49">
        <f t="shared" si="4"/>
        <v>0</v>
      </c>
      <c r="AH74" s="49">
        <f t="shared" si="5"/>
        <v>0</v>
      </c>
      <c r="AR74" s="49">
        <f t="shared" si="6"/>
        <v>0</v>
      </c>
      <c r="AS74" s="49">
        <f t="shared" si="7"/>
        <v>0</v>
      </c>
      <c r="AT74" s="49">
        <f t="shared" si="8"/>
        <v>0</v>
      </c>
      <c r="AU74" s="49">
        <f t="shared" si="9"/>
        <v>0</v>
      </c>
      <c r="AX74" s="372">
        <f t="shared" si="10"/>
        <v>0</v>
      </c>
      <c r="AY74" s="372">
        <f t="shared" si="11"/>
        <v>0</v>
      </c>
      <c r="AZ74" s="49">
        <f t="shared" si="1"/>
        <v>0</v>
      </c>
      <c r="BB74" s="49">
        <f t="shared" si="19"/>
        <v>0</v>
      </c>
      <c r="BC74" s="537">
        <f t="shared" si="20"/>
        <v>0</v>
      </c>
      <c r="BD74" s="144">
        <f t="shared" si="16"/>
        <v>0</v>
      </c>
      <c r="BE74" s="144">
        <f t="shared" si="21"/>
        <v>0</v>
      </c>
      <c r="BF74" s="559">
        <f t="shared" si="12"/>
        <v>0</v>
      </c>
      <c r="BG74" s="17"/>
      <c r="BH74" s="10"/>
      <c r="BJ74" s="49">
        <f t="shared" si="22"/>
        <v>0</v>
      </c>
      <c r="BK74" s="49">
        <f t="shared" si="23"/>
        <v>1</v>
      </c>
      <c r="BL74" s="49">
        <f t="shared" si="24"/>
        <v>0</v>
      </c>
      <c r="BM74" s="49">
        <f t="shared" si="25"/>
        <v>0</v>
      </c>
      <c r="BN74" s="49">
        <f t="shared" si="26"/>
        <v>0</v>
      </c>
    </row>
    <row r="75" spans="1:66" x14ac:dyDescent="0.2">
      <c r="A75" s="514"/>
      <c r="B75" s="805"/>
      <c r="C75" s="364"/>
      <c r="D75" s="364"/>
      <c r="E75" s="511" t="str">
        <f t="shared" si="17"/>
        <v xml:space="preserve"> </v>
      </c>
      <c r="F75" s="201">
        <f t="shared" si="13"/>
        <v>0</v>
      </c>
      <c r="G75" s="198">
        <f t="shared" si="0"/>
        <v>63</v>
      </c>
      <c r="H75" s="197"/>
      <c r="I75" s="416"/>
      <c r="J75" s="115"/>
      <c r="K75" s="418"/>
      <c r="L75" s="417"/>
      <c r="M75" s="60"/>
      <c r="N75" s="102"/>
      <c r="O75" s="419"/>
      <c r="P75" s="116"/>
      <c r="Q75" s="116"/>
      <c r="R75" s="179"/>
      <c r="S75" s="248"/>
      <c r="T75" s="116"/>
      <c r="U75" s="116"/>
      <c r="V75" s="116"/>
      <c r="W75" s="117"/>
      <c r="X75" s="115"/>
      <c r="Y75" s="102"/>
      <c r="Z75" s="118"/>
      <c r="AA75" s="145">
        <f t="shared" si="2"/>
        <v>63</v>
      </c>
      <c r="AB75" s="751">
        <f t="shared" si="18"/>
        <v>0</v>
      </c>
      <c r="AC75" s="744">
        <f t="shared" si="14"/>
        <v>0</v>
      </c>
      <c r="AD75" s="254">
        <f t="shared" si="15"/>
        <v>0</v>
      </c>
      <c r="AE75" s="17"/>
      <c r="AF75" s="527" t="str">
        <f t="shared" si="3"/>
        <v xml:space="preserve"> </v>
      </c>
      <c r="AG75" s="49">
        <f t="shared" si="4"/>
        <v>0</v>
      </c>
      <c r="AH75" s="49">
        <f t="shared" si="5"/>
        <v>0</v>
      </c>
      <c r="AR75" s="49">
        <f t="shared" si="6"/>
        <v>0</v>
      </c>
      <c r="AS75" s="49">
        <f t="shared" si="7"/>
        <v>0</v>
      </c>
      <c r="AT75" s="49">
        <f t="shared" si="8"/>
        <v>0</v>
      </c>
      <c r="AU75" s="49">
        <f t="shared" si="9"/>
        <v>0</v>
      </c>
      <c r="AX75" s="372">
        <f t="shared" si="10"/>
        <v>0</v>
      </c>
      <c r="AY75" s="372">
        <f t="shared" si="11"/>
        <v>0</v>
      </c>
      <c r="AZ75" s="49">
        <f t="shared" si="1"/>
        <v>0</v>
      </c>
      <c r="BB75" s="49">
        <f t="shared" si="19"/>
        <v>0</v>
      </c>
      <c r="BC75" s="537">
        <f t="shared" si="20"/>
        <v>0</v>
      </c>
      <c r="BD75" s="144">
        <f t="shared" si="16"/>
        <v>0</v>
      </c>
      <c r="BE75" s="144">
        <f t="shared" si="21"/>
        <v>0</v>
      </c>
      <c r="BF75" s="559">
        <f t="shared" si="12"/>
        <v>0</v>
      </c>
      <c r="BG75" s="17"/>
      <c r="BH75" s="10"/>
      <c r="BJ75" s="49">
        <f t="shared" si="22"/>
        <v>0</v>
      </c>
      <c r="BK75" s="49">
        <f t="shared" si="23"/>
        <v>1</v>
      </c>
      <c r="BL75" s="49">
        <f t="shared" si="24"/>
        <v>0</v>
      </c>
      <c r="BM75" s="49">
        <f t="shared" si="25"/>
        <v>0</v>
      </c>
      <c r="BN75" s="49">
        <f t="shared" si="26"/>
        <v>0</v>
      </c>
    </row>
    <row r="76" spans="1:66" x14ac:dyDescent="0.2">
      <c r="A76" s="514"/>
      <c r="B76" s="805"/>
      <c r="C76" s="364"/>
      <c r="D76" s="364"/>
      <c r="E76" s="511" t="str">
        <f t="shared" si="17"/>
        <v xml:space="preserve"> </v>
      </c>
      <c r="F76" s="201">
        <f t="shared" si="13"/>
        <v>0</v>
      </c>
      <c r="G76" s="198">
        <f t="shared" si="0"/>
        <v>64</v>
      </c>
      <c r="H76" s="197"/>
      <c r="I76" s="416"/>
      <c r="J76" s="115"/>
      <c r="K76" s="418"/>
      <c r="L76" s="417"/>
      <c r="M76" s="60"/>
      <c r="N76" s="102"/>
      <c r="O76" s="419"/>
      <c r="P76" s="116"/>
      <c r="Q76" s="116"/>
      <c r="R76" s="179"/>
      <c r="S76" s="248"/>
      <c r="T76" s="116"/>
      <c r="U76" s="116"/>
      <c r="V76" s="116"/>
      <c r="W76" s="117"/>
      <c r="X76" s="115"/>
      <c r="Y76" s="102"/>
      <c r="Z76" s="118"/>
      <c r="AA76" s="145">
        <f t="shared" si="2"/>
        <v>64</v>
      </c>
      <c r="AB76" s="751">
        <f t="shared" si="18"/>
        <v>0</v>
      </c>
      <c r="AC76" s="744">
        <f t="shared" si="14"/>
        <v>0</v>
      </c>
      <c r="AD76" s="254">
        <f t="shared" si="15"/>
        <v>0</v>
      </c>
      <c r="AE76" s="17"/>
      <c r="AF76" s="527" t="str">
        <f t="shared" si="3"/>
        <v xml:space="preserve"> </v>
      </c>
      <c r="AG76" s="49">
        <f t="shared" si="4"/>
        <v>0</v>
      </c>
      <c r="AH76" s="49">
        <f t="shared" si="5"/>
        <v>0</v>
      </c>
      <c r="AR76" s="49">
        <f t="shared" si="6"/>
        <v>0</v>
      </c>
      <c r="AS76" s="49">
        <f t="shared" si="7"/>
        <v>0</v>
      </c>
      <c r="AT76" s="49">
        <f t="shared" si="8"/>
        <v>0</v>
      </c>
      <c r="AU76" s="49">
        <f t="shared" si="9"/>
        <v>0</v>
      </c>
      <c r="AX76" s="372">
        <f t="shared" si="10"/>
        <v>0</v>
      </c>
      <c r="AY76" s="372">
        <f t="shared" si="11"/>
        <v>0</v>
      </c>
      <c r="AZ76" s="49">
        <f t="shared" si="1"/>
        <v>0</v>
      </c>
      <c r="BB76" s="49">
        <f t="shared" si="19"/>
        <v>0</v>
      </c>
      <c r="BC76" s="537">
        <f t="shared" si="20"/>
        <v>0</v>
      </c>
      <c r="BD76" s="144">
        <f t="shared" si="16"/>
        <v>0</v>
      </c>
      <c r="BE76" s="144">
        <f t="shared" si="21"/>
        <v>0</v>
      </c>
      <c r="BF76" s="559">
        <f t="shared" si="12"/>
        <v>0</v>
      </c>
      <c r="BG76" s="17"/>
      <c r="BH76" s="10"/>
      <c r="BJ76" s="49">
        <f t="shared" si="22"/>
        <v>0</v>
      </c>
      <c r="BK76" s="49">
        <f t="shared" si="23"/>
        <v>1</v>
      </c>
      <c r="BL76" s="49">
        <f t="shared" si="24"/>
        <v>0</v>
      </c>
      <c r="BM76" s="49">
        <f t="shared" si="25"/>
        <v>0</v>
      </c>
      <c r="BN76" s="49">
        <f t="shared" si="26"/>
        <v>0</v>
      </c>
    </row>
    <row r="77" spans="1:66" x14ac:dyDescent="0.2">
      <c r="A77" s="514"/>
      <c r="B77" s="805"/>
      <c r="C77" s="364"/>
      <c r="D77" s="364"/>
      <c r="E77" s="511" t="str">
        <f t="shared" si="17"/>
        <v xml:space="preserve"> </v>
      </c>
      <c r="F77" s="201">
        <f t="shared" ref="F77:F140" si="27">IF(ISBLANK(H77),0,VLOOKUP(TRIM(H77),AllVarieties,4,FALSE))</f>
        <v>0</v>
      </c>
      <c r="G77" s="198">
        <f t="shared" ref="G77:G140" si="28">ROW()-DPline</f>
        <v>65</v>
      </c>
      <c r="H77" s="197"/>
      <c r="I77" s="416"/>
      <c r="J77" s="115"/>
      <c r="K77" s="418"/>
      <c r="L77" s="417"/>
      <c r="M77" s="60"/>
      <c r="N77" s="102"/>
      <c r="O77" s="419"/>
      <c r="P77" s="116"/>
      <c r="Q77" s="116"/>
      <c r="R77" s="179"/>
      <c r="S77" s="248"/>
      <c r="T77" s="116"/>
      <c r="U77" s="116"/>
      <c r="V77" s="116"/>
      <c r="W77" s="117"/>
      <c r="X77" s="115"/>
      <c r="Y77" s="102"/>
      <c r="Z77" s="118"/>
      <c r="AA77" s="145">
        <f t="shared" si="2"/>
        <v>65</v>
      </c>
      <c r="AB77" s="751">
        <f t="shared" si="18"/>
        <v>0</v>
      </c>
      <c r="AC77" s="744">
        <f t="shared" si="14"/>
        <v>0</v>
      </c>
      <c r="AD77" s="254">
        <f t="shared" ref="AD77:AD140" si="29">+AC77*PDArate</f>
        <v>0</v>
      </c>
      <c r="AE77" s="17"/>
      <c r="AF77" s="527" t="str">
        <f t="shared" si="3"/>
        <v xml:space="preserve"> </v>
      </c>
      <c r="AG77" s="49">
        <f t="shared" si="4"/>
        <v>0</v>
      </c>
      <c r="AH77" s="49">
        <f t="shared" si="5"/>
        <v>0</v>
      </c>
      <c r="AR77" s="49">
        <f t="shared" si="6"/>
        <v>0</v>
      </c>
      <c r="AS77" s="49">
        <f t="shared" si="7"/>
        <v>0</v>
      </c>
      <c r="AT77" s="49">
        <f t="shared" si="8"/>
        <v>0</v>
      </c>
      <c r="AU77" s="49">
        <f t="shared" si="9"/>
        <v>0</v>
      </c>
      <c r="AX77" s="372">
        <f t="shared" si="10"/>
        <v>0</v>
      </c>
      <c r="AY77" s="372">
        <f t="shared" si="11"/>
        <v>0</v>
      </c>
      <c r="AZ77" s="49">
        <f t="shared" ref="AZ77:AZ140" si="30">IF(J77+K77 &gt; 0, 1, 0)</f>
        <v>0</v>
      </c>
      <c r="BB77" s="49">
        <f t="shared" si="19"/>
        <v>0</v>
      </c>
      <c r="BC77" s="537">
        <f t="shared" si="20"/>
        <v>0</v>
      </c>
      <c r="BD77" s="144">
        <f t="shared" si="16"/>
        <v>0</v>
      </c>
      <c r="BE77" s="144">
        <f t="shared" si="21"/>
        <v>0</v>
      </c>
      <c r="BF77" s="559">
        <f t="shared" ref="BF77:BF140" si="31">+BE77*PDArate</f>
        <v>0</v>
      </c>
      <c r="BG77" s="17"/>
      <c r="BH77" s="10"/>
      <c r="BJ77" s="49">
        <f t="shared" si="22"/>
        <v>0</v>
      </c>
      <c r="BK77" s="49">
        <f t="shared" si="23"/>
        <v>1</v>
      </c>
      <c r="BL77" s="49">
        <f t="shared" si="24"/>
        <v>0</v>
      </c>
      <c r="BM77" s="49">
        <f t="shared" si="25"/>
        <v>0</v>
      </c>
      <c r="BN77" s="49">
        <f t="shared" si="26"/>
        <v>0</v>
      </c>
    </row>
    <row r="78" spans="1:66" x14ac:dyDescent="0.2">
      <c r="A78" s="514"/>
      <c r="B78" s="805"/>
      <c r="C78" s="364"/>
      <c r="D78" s="364"/>
      <c r="E78" s="511" t="str">
        <f t="shared" si="17"/>
        <v xml:space="preserve"> </v>
      </c>
      <c r="F78" s="201">
        <f t="shared" si="27"/>
        <v>0</v>
      </c>
      <c r="G78" s="198">
        <f t="shared" si="28"/>
        <v>66</v>
      </c>
      <c r="H78" s="197"/>
      <c r="I78" s="416"/>
      <c r="J78" s="115"/>
      <c r="K78" s="418"/>
      <c r="L78" s="417"/>
      <c r="M78" s="60"/>
      <c r="N78" s="102"/>
      <c r="O78" s="419"/>
      <c r="P78" s="116"/>
      <c r="Q78" s="116"/>
      <c r="R78" s="179"/>
      <c r="S78" s="248"/>
      <c r="T78" s="116"/>
      <c r="U78" s="116"/>
      <c r="V78" s="116"/>
      <c r="W78" s="117"/>
      <c r="X78" s="115"/>
      <c r="Y78" s="102"/>
      <c r="Z78" s="118"/>
      <c r="AA78" s="145">
        <f t="shared" ref="AA78:AA141" si="32">+G78</f>
        <v>66</v>
      </c>
      <c r="AB78" s="751">
        <f t="shared" si="18"/>
        <v>0</v>
      </c>
      <c r="AC78" s="744">
        <f t="shared" ref="AC78:AC141" si="33">+AX78+AY78</f>
        <v>0</v>
      </c>
      <c r="AD78" s="254">
        <f t="shared" si="29"/>
        <v>0</v>
      </c>
      <c r="AE78" s="17"/>
      <c r="AF78" s="527" t="str">
        <f t="shared" ref="AF78:AF141" si="34">IF(AG78+AH78=1,"Enter both columns 5 and 16.", " ")</f>
        <v xml:space="preserve"> </v>
      </c>
      <c r="AG78" s="49">
        <f t="shared" ref="AG78:AG141" si="35">IF(L78+M78+N78+O78+W78 &gt; 0, 1, 0)</f>
        <v>0</v>
      </c>
      <c r="AH78" s="49">
        <f t="shared" ref="AH78:AH141" si="36">IF(AX78 &gt; 0, 1, 0)</f>
        <v>0</v>
      </c>
      <c r="AR78" s="49">
        <f t="shared" ref="AR78:AR141" si="37">IF(ISNA(+F78), 1, 0)</f>
        <v>0</v>
      </c>
      <c r="AS78" s="49">
        <f t="shared" ref="AS78:AS141" si="38">IF(ISERR(+F78), 1, 0)</f>
        <v>0</v>
      </c>
      <c r="AT78" s="49">
        <f t="shared" ref="AT78:AT141" si="39">IF(ISERR(+AC78), 1, 0)</f>
        <v>0</v>
      </c>
      <c r="AU78" s="49">
        <f t="shared" ref="AU78:AU141" si="40">IF(ISERR(+AD78), 1, 0)</f>
        <v>0</v>
      </c>
      <c r="AX78" s="372">
        <f t="shared" ref="AX78:AX141" si="41">ROUND(L78,1)*W78</f>
        <v>0</v>
      </c>
      <c r="AY78" s="372">
        <f t="shared" ref="AY78:AY141" si="42">ROUND(X78,1)*Z78</f>
        <v>0</v>
      </c>
      <c r="AZ78" s="49">
        <f t="shared" si="30"/>
        <v>0</v>
      </c>
      <c r="BB78" s="49">
        <f t="shared" si="19"/>
        <v>0</v>
      </c>
      <c r="BC78" s="537">
        <f t="shared" si="20"/>
        <v>0</v>
      </c>
      <c r="BD78" s="144">
        <f t="shared" si="16"/>
        <v>0</v>
      </c>
      <c r="BE78" s="144">
        <f t="shared" si="21"/>
        <v>0</v>
      </c>
      <c r="BF78" s="559">
        <f t="shared" si="31"/>
        <v>0</v>
      </c>
      <c r="BG78" s="17"/>
      <c r="BH78" s="10"/>
      <c r="BJ78" s="49">
        <f t="shared" si="22"/>
        <v>0</v>
      </c>
      <c r="BK78" s="49">
        <f t="shared" si="23"/>
        <v>1</v>
      </c>
      <c r="BL78" s="49">
        <f t="shared" si="24"/>
        <v>0</v>
      </c>
      <c r="BM78" s="49">
        <f t="shared" si="25"/>
        <v>0</v>
      </c>
      <c r="BN78" s="49">
        <f t="shared" si="26"/>
        <v>0</v>
      </c>
    </row>
    <row r="79" spans="1:66" x14ac:dyDescent="0.2">
      <c r="A79" s="514"/>
      <c r="B79" s="805"/>
      <c r="C79" s="364"/>
      <c r="D79" s="364"/>
      <c r="E79" s="511" t="str">
        <f t="shared" si="17"/>
        <v xml:space="preserve"> </v>
      </c>
      <c r="F79" s="201">
        <f t="shared" si="27"/>
        <v>0</v>
      </c>
      <c r="G79" s="198">
        <f t="shared" si="28"/>
        <v>67</v>
      </c>
      <c r="H79" s="197"/>
      <c r="I79" s="416"/>
      <c r="J79" s="115"/>
      <c r="K79" s="418"/>
      <c r="L79" s="417"/>
      <c r="M79" s="60"/>
      <c r="N79" s="102"/>
      <c r="O79" s="419"/>
      <c r="P79" s="116"/>
      <c r="Q79" s="116"/>
      <c r="R79" s="179"/>
      <c r="S79" s="248"/>
      <c r="T79" s="116"/>
      <c r="U79" s="116"/>
      <c r="V79" s="116"/>
      <c r="W79" s="117"/>
      <c r="X79" s="115"/>
      <c r="Y79" s="102"/>
      <c r="Z79" s="118"/>
      <c r="AA79" s="145">
        <f t="shared" si="32"/>
        <v>67</v>
      </c>
      <c r="AB79" s="751">
        <f t="shared" si="18"/>
        <v>0</v>
      </c>
      <c r="AC79" s="744">
        <f t="shared" si="33"/>
        <v>0</v>
      </c>
      <c r="AD79" s="254">
        <f t="shared" si="29"/>
        <v>0</v>
      </c>
      <c r="AE79" s="17"/>
      <c r="AF79" s="527" t="str">
        <f t="shared" si="34"/>
        <v xml:space="preserve"> </v>
      </c>
      <c r="AG79" s="49">
        <f t="shared" si="35"/>
        <v>0</v>
      </c>
      <c r="AH79" s="49">
        <f t="shared" si="36"/>
        <v>0</v>
      </c>
      <c r="AR79" s="49">
        <f t="shared" si="37"/>
        <v>0</v>
      </c>
      <c r="AS79" s="49">
        <f t="shared" si="38"/>
        <v>0</v>
      </c>
      <c r="AT79" s="49">
        <f t="shared" si="39"/>
        <v>0</v>
      </c>
      <c r="AU79" s="49">
        <f t="shared" si="40"/>
        <v>0</v>
      </c>
      <c r="AX79" s="372">
        <f t="shared" si="41"/>
        <v>0</v>
      </c>
      <c r="AY79" s="372">
        <f t="shared" si="42"/>
        <v>0</v>
      </c>
      <c r="AZ79" s="49">
        <f t="shared" si="30"/>
        <v>0</v>
      </c>
      <c r="BB79" s="49">
        <f t="shared" si="19"/>
        <v>0</v>
      </c>
      <c r="BC79" s="537">
        <f t="shared" si="20"/>
        <v>0</v>
      </c>
      <c r="BD79" s="144">
        <f t="shared" si="16"/>
        <v>0</v>
      </c>
      <c r="BE79" s="144">
        <f t="shared" si="21"/>
        <v>0</v>
      </c>
      <c r="BF79" s="559">
        <f t="shared" si="31"/>
        <v>0</v>
      </c>
      <c r="BG79" s="17"/>
      <c r="BH79" s="10"/>
      <c r="BJ79" s="49">
        <f t="shared" si="22"/>
        <v>0</v>
      </c>
      <c r="BK79" s="49">
        <f t="shared" si="23"/>
        <v>1</v>
      </c>
      <c r="BL79" s="49">
        <f t="shared" si="24"/>
        <v>0</v>
      </c>
      <c r="BM79" s="49">
        <f t="shared" si="25"/>
        <v>0</v>
      </c>
      <c r="BN79" s="49">
        <f t="shared" si="26"/>
        <v>0</v>
      </c>
    </row>
    <row r="80" spans="1:66" x14ac:dyDescent="0.2">
      <c r="A80" s="514"/>
      <c r="B80" s="805"/>
      <c r="C80" s="364"/>
      <c r="D80" s="364"/>
      <c r="E80" s="511" t="str">
        <f t="shared" si="17"/>
        <v xml:space="preserve"> </v>
      </c>
      <c r="F80" s="201">
        <f t="shared" si="27"/>
        <v>0</v>
      </c>
      <c r="G80" s="198">
        <f t="shared" si="28"/>
        <v>68</v>
      </c>
      <c r="H80" s="197"/>
      <c r="I80" s="416"/>
      <c r="J80" s="115"/>
      <c r="K80" s="418"/>
      <c r="L80" s="417"/>
      <c r="M80" s="60"/>
      <c r="N80" s="102"/>
      <c r="O80" s="419"/>
      <c r="P80" s="116"/>
      <c r="Q80" s="116"/>
      <c r="R80" s="179"/>
      <c r="S80" s="248"/>
      <c r="T80" s="116"/>
      <c r="U80" s="116"/>
      <c r="V80" s="116"/>
      <c r="W80" s="117"/>
      <c r="X80" s="115"/>
      <c r="Y80" s="102"/>
      <c r="Z80" s="118"/>
      <c r="AA80" s="145">
        <f t="shared" si="32"/>
        <v>68</v>
      </c>
      <c r="AB80" s="751">
        <f t="shared" si="18"/>
        <v>0</v>
      </c>
      <c r="AC80" s="744">
        <f t="shared" si="33"/>
        <v>0</v>
      </c>
      <c r="AD80" s="254">
        <f t="shared" si="29"/>
        <v>0</v>
      </c>
      <c r="AE80" s="17"/>
      <c r="AF80" s="527" t="str">
        <f t="shared" si="34"/>
        <v xml:space="preserve"> </v>
      </c>
      <c r="AG80" s="49">
        <f t="shared" si="35"/>
        <v>0</v>
      </c>
      <c r="AH80" s="49">
        <f t="shared" si="36"/>
        <v>0</v>
      </c>
      <c r="AR80" s="49">
        <f t="shared" si="37"/>
        <v>0</v>
      </c>
      <c r="AS80" s="49">
        <f t="shared" si="38"/>
        <v>0</v>
      </c>
      <c r="AT80" s="49">
        <f t="shared" si="39"/>
        <v>0</v>
      </c>
      <c r="AU80" s="49">
        <f t="shared" si="40"/>
        <v>0</v>
      </c>
      <c r="AX80" s="372">
        <f t="shared" si="41"/>
        <v>0</v>
      </c>
      <c r="AY80" s="372">
        <f t="shared" si="42"/>
        <v>0</v>
      </c>
      <c r="AZ80" s="49">
        <f t="shared" si="30"/>
        <v>0</v>
      </c>
      <c r="BB80" s="49">
        <f t="shared" si="19"/>
        <v>0</v>
      </c>
      <c r="BC80" s="537">
        <f t="shared" si="20"/>
        <v>0</v>
      </c>
      <c r="BD80" s="144">
        <f t="shared" ref="BD80:BD143" si="43">IF(VALUE(I80)&lt;1,0,IF(VALUE(I80)&gt;17,0,VLOOKUP(VALUE(F80),T10Value,VALUE(I80)+1,FALSE)))</f>
        <v>0</v>
      </c>
      <c r="BE80" s="144">
        <f t="shared" si="21"/>
        <v>0</v>
      </c>
      <c r="BF80" s="559">
        <f t="shared" si="31"/>
        <v>0</v>
      </c>
      <c r="BG80" s="17"/>
      <c r="BH80" s="10"/>
      <c r="BJ80" s="49">
        <f t="shared" si="22"/>
        <v>0</v>
      </c>
      <c r="BK80" s="49">
        <f t="shared" si="23"/>
        <v>1</v>
      </c>
      <c r="BL80" s="49">
        <f t="shared" si="24"/>
        <v>0</v>
      </c>
      <c r="BM80" s="49">
        <f t="shared" si="25"/>
        <v>0</v>
      </c>
      <c r="BN80" s="49">
        <f t="shared" si="26"/>
        <v>0</v>
      </c>
    </row>
    <row r="81" spans="1:66" x14ac:dyDescent="0.2">
      <c r="A81" s="514"/>
      <c r="B81" s="805"/>
      <c r="C81" s="364"/>
      <c r="D81" s="364"/>
      <c r="E81" s="511" t="str">
        <f t="shared" ref="E81:E144" si="44">IF(+BN81+BM81&gt;0,"&lt; Error"," ")</f>
        <v xml:space="preserve"> </v>
      </c>
      <c r="F81" s="201">
        <f t="shared" si="27"/>
        <v>0</v>
      </c>
      <c r="G81" s="198">
        <f t="shared" si="28"/>
        <v>69</v>
      </c>
      <c r="H81" s="197"/>
      <c r="I81" s="416"/>
      <c r="J81" s="115"/>
      <c r="K81" s="418"/>
      <c r="L81" s="417"/>
      <c r="M81" s="60"/>
      <c r="N81" s="102"/>
      <c r="O81" s="419"/>
      <c r="P81" s="116"/>
      <c r="Q81" s="116"/>
      <c r="R81" s="179"/>
      <c r="S81" s="248"/>
      <c r="T81" s="116"/>
      <c r="U81" s="116"/>
      <c r="V81" s="116"/>
      <c r="W81" s="117"/>
      <c r="X81" s="115"/>
      <c r="Y81" s="102"/>
      <c r="Z81" s="118"/>
      <c r="AA81" s="145">
        <f t="shared" si="32"/>
        <v>69</v>
      </c>
      <c r="AB81" s="751">
        <f t="shared" ref="AB81:AB144" si="45">C81*BJ81</f>
        <v>0</v>
      </c>
      <c r="AC81" s="744">
        <f t="shared" si="33"/>
        <v>0</v>
      </c>
      <c r="AD81" s="254">
        <f t="shared" si="29"/>
        <v>0</v>
      </c>
      <c r="AE81" s="17"/>
      <c r="AF81" s="527" t="str">
        <f t="shared" si="34"/>
        <v xml:space="preserve"> </v>
      </c>
      <c r="AG81" s="49">
        <f t="shared" si="35"/>
        <v>0</v>
      </c>
      <c r="AH81" s="49">
        <f t="shared" si="36"/>
        <v>0</v>
      </c>
      <c r="AR81" s="49">
        <f t="shared" si="37"/>
        <v>0</v>
      </c>
      <c r="AS81" s="49">
        <f t="shared" si="38"/>
        <v>0</v>
      </c>
      <c r="AT81" s="49">
        <f t="shared" si="39"/>
        <v>0</v>
      </c>
      <c r="AU81" s="49">
        <f t="shared" si="40"/>
        <v>0</v>
      </c>
      <c r="AX81" s="372">
        <f t="shared" si="41"/>
        <v>0</v>
      </c>
      <c r="AY81" s="372">
        <f t="shared" si="42"/>
        <v>0</v>
      </c>
      <c r="AZ81" s="49">
        <f t="shared" si="30"/>
        <v>0</v>
      </c>
      <c r="BB81" s="49">
        <f t="shared" ref="BB81:BB144" si="46">IF(+BC81&gt;0,IF(+BE81&lt;=0,1,0),0)</f>
        <v>0</v>
      </c>
      <c r="BC81" s="537">
        <f t="shared" ref="BC81:BC144" si="47">IF(+D81=1,IF(J81&gt;0, +J81, 0),0)</f>
        <v>0</v>
      </c>
      <c r="BD81" s="144">
        <f t="shared" si="43"/>
        <v>0</v>
      </c>
      <c r="BE81" s="144">
        <f t="shared" ref="BE81:BE144" si="48">ROUND(+BC81,1)*BD81</f>
        <v>0</v>
      </c>
      <c r="BF81" s="559">
        <f t="shared" si="31"/>
        <v>0</v>
      </c>
      <c r="BG81" s="17"/>
      <c r="BH81" s="10"/>
      <c r="BJ81" s="49">
        <f t="shared" ref="BJ81:BJ144" si="49">IF(J81+L81+M81=J81,0,IF(J81-L81-0.09&gt;0,IF(J81-L81&lt;=0.1*J81,J81-L81,0),0))</f>
        <v>0</v>
      </c>
      <c r="BK81" s="49">
        <f t="shared" ref="BK81:BK144" si="50">IF(L81+M81+J81+X81&lt;=0,1,IF(L81+M81+X81&gt;0,1,0))</f>
        <v>1</v>
      </c>
      <c r="BL81" s="49">
        <f t="shared" ref="BL81:BL144" si="51">IF(+BJ81&gt;0,1,0)</f>
        <v>0</v>
      </c>
      <c r="BM81" s="49">
        <f t="shared" ref="BM81:BM144" si="52">IF(ISNUMBER(C81),IF(2*BL81-C81&lt;0,1,IF(2*BL81-C81&gt;2,1,0)),IF(ISBLANK(C81),0,1))</f>
        <v>0</v>
      </c>
      <c r="BN81" s="49">
        <f t="shared" ref="BN81:BN144" si="53">IF(ISNUMBER(D81),IF(2*AG81-D81=1,1,IF(+D81=0,0, IF(+D81=1,0,1))),IF(ISBLANK(D81),0,1))</f>
        <v>0</v>
      </c>
    </row>
    <row r="82" spans="1:66" x14ac:dyDescent="0.2">
      <c r="A82" s="514"/>
      <c r="B82" s="805"/>
      <c r="C82" s="364"/>
      <c r="D82" s="364"/>
      <c r="E82" s="511" t="str">
        <f t="shared" si="44"/>
        <v xml:space="preserve"> </v>
      </c>
      <c r="F82" s="201">
        <f t="shared" si="27"/>
        <v>0</v>
      </c>
      <c r="G82" s="198">
        <f t="shared" si="28"/>
        <v>70</v>
      </c>
      <c r="H82" s="197"/>
      <c r="I82" s="416"/>
      <c r="J82" s="115"/>
      <c r="K82" s="418"/>
      <c r="L82" s="417"/>
      <c r="M82" s="60"/>
      <c r="N82" s="102"/>
      <c r="O82" s="419"/>
      <c r="P82" s="116"/>
      <c r="Q82" s="116"/>
      <c r="R82" s="179"/>
      <c r="S82" s="248"/>
      <c r="T82" s="116"/>
      <c r="U82" s="116"/>
      <c r="V82" s="116"/>
      <c r="W82" s="117"/>
      <c r="X82" s="115"/>
      <c r="Y82" s="102"/>
      <c r="Z82" s="118"/>
      <c r="AA82" s="145">
        <f t="shared" si="32"/>
        <v>70</v>
      </c>
      <c r="AB82" s="751">
        <f t="shared" si="45"/>
        <v>0</v>
      </c>
      <c r="AC82" s="744">
        <f t="shared" si="33"/>
        <v>0</v>
      </c>
      <c r="AD82" s="254">
        <f t="shared" si="29"/>
        <v>0</v>
      </c>
      <c r="AE82" s="17"/>
      <c r="AF82" s="527" t="str">
        <f t="shared" si="34"/>
        <v xml:space="preserve"> </v>
      </c>
      <c r="AG82" s="49">
        <f t="shared" si="35"/>
        <v>0</v>
      </c>
      <c r="AH82" s="49">
        <f t="shared" si="36"/>
        <v>0</v>
      </c>
      <c r="AR82" s="49">
        <f t="shared" si="37"/>
        <v>0</v>
      </c>
      <c r="AS82" s="49">
        <f t="shared" si="38"/>
        <v>0</v>
      </c>
      <c r="AT82" s="49">
        <f t="shared" si="39"/>
        <v>0</v>
      </c>
      <c r="AU82" s="49">
        <f t="shared" si="40"/>
        <v>0</v>
      </c>
      <c r="AX82" s="372">
        <f t="shared" si="41"/>
        <v>0</v>
      </c>
      <c r="AY82" s="372">
        <f t="shared" si="42"/>
        <v>0</v>
      </c>
      <c r="AZ82" s="49">
        <f t="shared" si="30"/>
        <v>0</v>
      </c>
      <c r="BB82" s="49">
        <f t="shared" si="46"/>
        <v>0</v>
      </c>
      <c r="BC82" s="537">
        <f t="shared" si="47"/>
        <v>0</v>
      </c>
      <c r="BD82" s="144">
        <f t="shared" si="43"/>
        <v>0</v>
      </c>
      <c r="BE82" s="144">
        <f t="shared" si="48"/>
        <v>0</v>
      </c>
      <c r="BF82" s="559">
        <f t="shared" si="31"/>
        <v>0</v>
      </c>
      <c r="BG82" s="17"/>
      <c r="BH82" s="10"/>
      <c r="BJ82" s="49">
        <f t="shared" si="49"/>
        <v>0</v>
      </c>
      <c r="BK82" s="49">
        <f t="shared" si="50"/>
        <v>1</v>
      </c>
      <c r="BL82" s="49">
        <f t="shared" si="51"/>
        <v>0</v>
      </c>
      <c r="BM82" s="49">
        <f t="shared" si="52"/>
        <v>0</v>
      </c>
      <c r="BN82" s="49">
        <f t="shared" si="53"/>
        <v>0</v>
      </c>
    </row>
    <row r="83" spans="1:66" x14ac:dyDescent="0.2">
      <c r="A83" s="514"/>
      <c r="B83" s="805"/>
      <c r="C83" s="364"/>
      <c r="D83" s="364"/>
      <c r="E83" s="511" t="str">
        <f t="shared" si="44"/>
        <v xml:space="preserve"> </v>
      </c>
      <c r="F83" s="201">
        <f t="shared" si="27"/>
        <v>0</v>
      </c>
      <c r="G83" s="198">
        <f t="shared" si="28"/>
        <v>71</v>
      </c>
      <c r="H83" s="197"/>
      <c r="I83" s="416"/>
      <c r="J83" s="115"/>
      <c r="K83" s="418"/>
      <c r="L83" s="417"/>
      <c r="M83" s="60"/>
      <c r="N83" s="102"/>
      <c r="O83" s="419"/>
      <c r="P83" s="116"/>
      <c r="Q83" s="116"/>
      <c r="R83" s="179"/>
      <c r="S83" s="248"/>
      <c r="T83" s="116"/>
      <c r="U83" s="116"/>
      <c r="V83" s="116"/>
      <c r="W83" s="117"/>
      <c r="X83" s="115"/>
      <c r="Y83" s="102"/>
      <c r="Z83" s="118"/>
      <c r="AA83" s="145">
        <f t="shared" si="32"/>
        <v>71</v>
      </c>
      <c r="AB83" s="751">
        <f t="shared" si="45"/>
        <v>0</v>
      </c>
      <c r="AC83" s="744">
        <f t="shared" si="33"/>
        <v>0</v>
      </c>
      <c r="AD83" s="254">
        <f t="shared" si="29"/>
        <v>0</v>
      </c>
      <c r="AE83" s="17"/>
      <c r="AF83" s="527" t="str">
        <f t="shared" si="34"/>
        <v xml:space="preserve"> </v>
      </c>
      <c r="AG83" s="49">
        <f t="shared" si="35"/>
        <v>0</v>
      </c>
      <c r="AH83" s="49">
        <f t="shared" si="36"/>
        <v>0</v>
      </c>
      <c r="AR83" s="49">
        <f t="shared" si="37"/>
        <v>0</v>
      </c>
      <c r="AS83" s="49">
        <f t="shared" si="38"/>
        <v>0</v>
      </c>
      <c r="AT83" s="49">
        <f t="shared" si="39"/>
        <v>0</v>
      </c>
      <c r="AU83" s="49">
        <f t="shared" si="40"/>
        <v>0</v>
      </c>
      <c r="AX83" s="372">
        <f t="shared" si="41"/>
        <v>0</v>
      </c>
      <c r="AY83" s="372">
        <f t="shared" si="42"/>
        <v>0</v>
      </c>
      <c r="AZ83" s="49">
        <f t="shared" si="30"/>
        <v>0</v>
      </c>
      <c r="BB83" s="49">
        <f t="shared" si="46"/>
        <v>0</v>
      </c>
      <c r="BC83" s="537">
        <f t="shared" si="47"/>
        <v>0</v>
      </c>
      <c r="BD83" s="144">
        <f t="shared" si="43"/>
        <v>0</v>
      </c>
      <c r="BE83" s="144">
        <f t="shared" si="48"/>
        <v>0</v>
      </c>
      <c r="BF83" s="559">
        <f t="shared" si="31"/>
        <v>0</v>
      </c>
      <c r="BG83" s="17"/>
      <c r="BH83" s="10"/>
      <c r="BJ83" s="49">
        <f t="shared" si="49"/>
        <v>0</v>
      </c>
      <c r="BK83" s="49">
        <f t="shared" si="50"/>
        <v>1</v>
      </c>
      <c r="BL83" s="49">
        <f t="shared" si="51"/>
        <v>0</v>
      </c>
      <c r="BM83" s="49">
        <f t="shared" si="52"/>
        <v>0</v>
      </c>
      <c r="BN83" s="49">
        <f t="shared" si="53"/>
        <v>0</v>
      </c>
    </row>
    <row r="84" spans="1:66" x14ac:dyDescent="0.2">
      <c r="A84" s="514"/>
      <c r="B84" s="805"/>
      <c r="C84" s="364"/>
      <c r="D84" s="364"/>
      <c r="E84" s="511" t="str">
        <f t="shared" si="44"/>
        <v xml:space="preserve"> </v>
      </c>
      <c r="F84" s="201">
        <f t="shared" si="27"/>
        <v>0</v>
      </c>
      <c r="G84" s="198">
        <f t="shared" si="28"/>
        <v>72</v>
      </c>
      <c r="H84" s="197"/>
      <c r="I84" s="416"/>
      <c r="J84" s="115"/>
      <c r="K84" s="418"/>
      <c r="L84" s="417"/>
      <c r="M84" s="60"/>
      <c r="N84" s="102"/>
      <c r="O84" s="419"/>
      <c r="P84" s="116"/>
      <c r="Q84" s="116"/>
      <c r="R84" s="179"/>
      <c r="S84" s="248"/>
      <c r="T84" s="116"/>
      <c r="U84" s="116"/>
      <c r="V84" s="116"/>
      <c r="W84" s="117"/>
      <c r="X84" s="115"/>
      <c r="Y84" s="102"/>
      <c r="Z84" s="118"/>
      <c r="AA84" s="145">
        <f t="shared" si="32"/>
        <v>72</v>
      </c>
      <c r="AB84" s="751">
        <f t="shared" si="45"/>
        <v>0</v>
      </c>
      <c r="AC84" s="744">
        <f t="shared" si="33"/>
        <v>0</v>
      </c>
      <c r="AD84" s="254">
        <f t="shared" si="29"/>
        <v>0</v>
      </c>
      <c r="AE84" s="17"/>
      <c r="AF84" s="527" t="str">
        <f t="shared" si="34"/>
        <v xml:space="preserve"> </v>
      </c>
      <c r="AG84" s="49">
        <f t="shared" si="35"/>
        <v>0</v>
      </c>
      <c r="AH84" s="49">
        <f t="shared" si="36"/>
        <v>0</v>
      </c>
      <c r="AR84" s="49">
        <f t="shared" si="37"/>
        <v>0</v>
      </c>
      <c r="AS84" s="49">
        <f t="shared" si="38"/>
        <v>0</v>
      </c>
      <c r="AT84" s="49">
        <f t="shared" si="39"/>
        <v>0</v>
      </c>
      <c r="AU84" s="49">
        <f t="shared" si="40"/>
        <v>0</v>
      </c>
      <c r="AX84" s="372">
        <f t="shared" si="41"/>
        <v>0</v>
      </c>
      <c r="AY84" s="372">
        <f t="shared" si="42"/>
        <v>0</v>
      </c>
      <c r="AZ84" s="49">
        <f t="shared" si="30"/>
        <v>0</v>
      </c>
      <c r="BB84" s="49">
        <f t="shared" si="46"/>
        <v>0</v>
      </c>
      <c r="BC84" s="537">
        <f t="shared" si="47"/>
        <v>0</v>
      </c>
      <c r="BD84" s="144">
        <f t="shared" si="43"/>
        <v>0</v>
      </c>
      <c r="BE84" s="144">
        <f t="shared" si="48"/>
        <v>0</v>
      </c>
      <c r="BF84" s="559">
        <f t="shared" si="31"/>
        <v>0</v>
      </c>
      <c r="BG84" s="17"/>
      <c r="BH84" s="10"/>
      <c r="BJ84" s="49">
        <f t="shared" si="49"/>
        <v>0</v>
      </c>
      <c r="BK84" s="49">
        <f t="shared" si="50"/>
        <v>1</v>
      </c>
      <c r="BL84" s="49">
        <f t="shared" si="51"/>
        <v>0</v>
      </c>
      <c r="BM84" s="49">
        <f t="shared" si="52"/>
        <v>0</v>
      </c>
      <c r="BN84" s="49">
        <f t="shared" si="53"/>
        <v>0</v>
      </c>
    </row>
    <row r="85" spans="1:66" x14ac:dyDescent="0.2">
      <c r="A85" s="514"/>
      <c r="B85" s="805"/>
      <c r="C85" s="364"/>
      <c r="D85" s="364"/>
      <c r="E85" s="511" t="str">
        <f t="shared" si="44"/>
        <v xml:space="preserve"> </v>
      </c>
      <c r="F85" s="201">
        <f t="shared" si="27"/>
        <v>0</v>
      </c>
      <c r="G85" s="198">
        <f t="shared" si="28"/>
        <v>73</v>
      </c>
      <c r="H85" s="197"/>
      <c r="I85" s="416"/>
      <c r="J85" s="115"/>
      <c r="K85" s="418"/>
      <c r="L85" s="417"/>
      <c r="M85" s="60"/>
      <c r="N85" s="102"/>
      <c r="O85" s="419"/>
      <c r="P85" s="116"/>
      <c r="Q85" s="116"/>
      <c r="R85" s="179"/>
      <c r="S85" s="248"/>
      <c r="T85" s="116"/>
      <c r="U85" s="116"/>
      <c r="V85" s="116"/>
      <c r="W85" s="117"/>
      <c r="X85" s="115"/>
      <c r="Y85" s="102"/>
      <c r="Z85" s="118"/>
      <c r="AA85" s="145">
        <f t="shared" si="32"/>
        <v>73</v>
      </c>
      <c r="AB85" s="751">
        <f t="shared" si="45"/>
        <v>0</v>
      </c>
      <c r="AC85" s="744">
        <f t="shared" si="33"/>
        <v>0</v>
      </c>
      <c r="AD85" s="254">
        <f t="shared" si="29"/>
        <v>0</v>
      </c>
      <c r="AE85" s="17"/>
      <c r="AF85" s="527" t="str">
        <f t="shared" si="34"/>
        <v xml:space="preserve"> </v>
      </c>
      <c r="AG85" s="49">
        <f t="shared" si="35"/>
        <v>0</v>
      </c>
      <c r="AH85" s="49">
        <f t="shared" si="36"/>
        <v>0</v>
      </c>
      <c r="AR85" s="49">
        <f t="shared" si="37"/>
        <v>0</v>
      </c>
      <c r="AS85" s="49">
        <f t="shared" si="38"/>
        <v>0</v>
      </c>
      <c r="AT85" s="49">
        <f t="shared" si="39"/>
        <v>0</v>
      </c>
      <c r="AU85" s="49">
        <f t="shared" si="40"/>
        <v>0</v>
      </c>
      <c r="AX85" s="372">
        <f t="shared" si="41"/>
        <v>0</v>
      </c>
      <c r="AY85" s="372">
        <f t="shared" si="42"/>
        <v>0</v>
      </c>
      <c r="AZ85" s="49">
        <f t="shared" si="30"/>
        <v>0</v>
      </c>
      <c r="BB85" s="49">
        <f t="shared" si="46"/>
        <v>0</v>
      </c>
      <c r="BC85" s="537">
        <f t="shared" si="47"/>
        <v>0</v>
      </c>
      <c r="BD85" s="144">
        <f t="shared" si="43"/>
        <v>0</v>
      </c>
      <c r="BE85" s="144">
        <f t="shared" si="48"/>
        <v>0</v>
      </c>
      <c r="BF85" s="559">
        <f t="shared" si="31"/>
        <v>0</v>
      </c>
      <c r="BG85" s="17"/>
      <c r="BH85" s="10"/>
      <c r="BJ85" s="49">
        <f t="shared" si="49"/>
        <v>0</v>
      </c>
      <c r="BK85" s="49">
        <f t="shared" si="50"/>
        <v>1</v>
      </c>
      <c r="BL85" s="49">
        <f t="shared" si="51"/>
        <v>0</v>
      </c>
      <c r="BM85" s="49">
        <f t="shared" si="52"/>
        <v>0</v>
      </c>
      <c r="BN85" s="49">
        <f t="shared" si="53"/>
        <v>0</v>
      </c>
    </row>
    <row r="86" spans="1:66" x14ac:dyDescent="0.2">
      <c r="A86" s="514"/>
      <c r="B86" s="805"/>
      <c r="C86" s="364"/>
      <c r="D86" s="364"/>
      <c r="E86" s="511" t="str">
        <f t="shared" si="44"/>
        <v xml:space="preserve"> </v>
      </c>
      <c r="F86" s="201">
        <f t="shared" si="27"/>
        <v>0</v>
      </c>
      <c r="G86" s="198">
        <f t="shared" si="28"/>
        <v>74</v>
      </c>
      <c r="H86" s="197"/>
      <c r="I86" s="416"/>
      <c r="J86" s="115"/>
      <c r="K86" s="418"/>
      <c r="L86" s="417"/>
      <c r="M86" s="60"/>
      <c r="N86" s="102"/>
      <c r="O86" s="419"/>
      <c r="P86" s="116"/>
      <c r="Q86" s="116"/>
      <c r="R86" s="179"/>
      <c r="S86" s="248"/>
      <c r="T86" s="116"/>
      <c r="U86" s="116"/>
      <c r="V86" s="116"/>
      <c r="W86" s="117"/>
      <c r="X86" s="115"/>
      <c r="Y86" s="102"/>
      <c r="Z86" s="118"/>
      <c r="AA86" s="145">
        <f t="shared" si="32"/>
        <v>74</v>
      </c>
      <c r="AB86" s="751">
        <f t="shared" si="45"/>
        <v>0</v>
      </c>
      <c r="AC86" s="744">
        <f t="shared" si="33"/>
        <v>0</v>
      </c>
      <c r="AD86" s="254">
        <f t="shared" si="29"/>
        <v>0</v>
      </c>
      <c r="AE86" s="17"/>
      <c r="AF86" s="527" t="str">
        <f t="shared" si="34"/>
        <v xml:space="preserve"> </v>
      </c>
      <c r="AG86" s="49">
        <f t="shared" si="35"/>
        <v>0</v>
      </c>
      <c r="AH86" s="49">
        <f t="shared" si="36"/>
        <v>0</v>
      </c>
      <c r="AR86" s="49">
        <f t="shared" si="37"/>
        <v>0</v>
      </c>
      <c r="AS86" s="49">
        <f t="shared" si="38"/>
        <v>0</v>
      </c>
      <c r="AT86" s="49">
        <f t="shared" si="39"/>
        <v>0</v>
      </c>
      <c r="AU86" s="49">
        <f t="shared" si="40"/>
        <v>0</v>
      </c>
      <c r="AX86" s="372">
        <f t="shared" si="41"/>
        <v>0</v>
      </c>
      <c r="AY86" s="372">
        <f t="shared" si="42"/>
        <v>0</v>
      </c>
      <c r="AZ86" s="49">
        <f t="shared" si="30"/>
        <v>0</v>
      </c>
      <c r="BB86" s="49">
        <f t="shared" si="46"/>
        <v>0</v>
      </c>
      <c r="BC86" s="537">
        <f t="shared" si="47"/>
        <v>0</v>
      </c>
      <c r="BD86" s="144">
        <f t="shared" si="43"/>
        <v>0</v>
      </c>
      <c r="BE86" s="144">
        <f t="shared" si="48"/>
        <v>0</v>
      </c>
      <c r="BF86" s="559">
        <f t="shared" si="31"/>
        <v>0</v>
      </c>
      <c r="BG86" s="17"/>
      <c r="BH86" s="10"/>
      <c r="BJ86" s="49">
        <f t="shared" si="49"/>
        <v>0</v>
      </c>
      <c r="BK86" s="49">
        <f t="shared" si="50"/>
        <v>1</v>
      </c>
      <c r="BL86" s="49">
        <f t="shared" si="51"/>
        <v>0</v>
      </c>
      <c r="BM86" s="49">
        <f t="shared" si="52"/>
        <v>0</v>
      </c>
      <c r="BN86" s="49">
        <f t="shared" si="53"/>
        <v>0</v>
      </c>
    </row>
    <row r="87" spans="1:66" x14ac:dyDescent="0.2">
      <c r="A87" s="514"/>
      <c r="B87" s="805"/>
      <c r="C87" s="364"/>
      <c r="D87" s="364"/>
      <c r="E87" s="511" t="str">
        <f t="shared" si="44"/>
        <v xml:space="preserve"> </v>
      </c>
      <c r="F87" s="201">
        <f t="shared" si="27"/>
        <v>0</v>
      </c>
      <c r="G87" s="198">
        <f t="shared" si="28"/>
        <v>75</v>
      </c>
      <c r="H87" s="197"/>
      <c r="I87" s="416"/>
      <c r="J87" s="115"/>
      <c r="K87" s="418"/>
      <c r="L87" s="417"/>
      <c r="M87" s="60"/>
      <c r="N87" s="102"/>
      <c r="O87" s="419"/>
      <c r="P87" s="116"/>
      <c r="Q87" s="116"/>
      <c r="R87" s="179"/>
      <c r="S87" s="248"/>
      <c r="T87" s="116"/>
      <c r="U87" s="116"/>
      <c r="V87" s="116"/>
      <c r="W87" s="117"/>
      <c r="X87" s="115"/>
      <c r="Y87" s="102"/>
      <c r="Z87" s="118"/>
      <c r="AA87" s="145">
        <f t="shared" si="32"/>
        <v>75</v>
      </c>
      <c r="AB87" s="751">
        <f t="shared" si="45"/>
        <v>0</v>
      </c>
      <c r="AC87" s="744">
        <f t="shared" si="33"/>
        <v>0</v>
      </c>
      <c r="AD87" s="254">
        <f t="shared" si="29"/>
        <v>0</v>
      </c>
      <c r="AE87" s="17"/>
      <c r="AF87" s="527" t="str">
        <f t="shared" si="34"/>
        <v xml:space="preserve"> </v>
      </c>
      <c r="AG87" s="49">
        <f t="shared" si="35"/>
        <v>0</v>
      </c>
      <c r="AH87" s="49">
        <f t="shared" si="36"/>
        <v>0</v>
      </c>
      <c r="AR87" s="49">
        <f t="shared" si="37"/>
        <v>0</v>
      </c>
      <c r="AS87" s="49">
        <f t="shared" si="38"/>
        <v>0</v>
      </c>
      <c r="AT87" s="49">
        <f t="shared" si="39"/>
        <v>0</v>
      </c>
      <c r="AU87" s="49">
        <f t="shared" si="40"/>
        <v>0</v>
      </c>
      <c r="AX87" s="372">
        <f t="shared" si="41"/>
        <v>0</v>
      </c>
      <c r="AY87" s="372">
        <f t="shared" si="42"/>
        <v>0</v>
      </c>
      <c r="AZ87" s="49">
        <f t="shared" si="30"/>
        <v>0</v>
      </c>
      <c r="BB87" s="49">
        <f t="shared" si="46"/>
        <v>0</v>
      </c>
      <c r="BC87" s="537">
        <f t="shared" si="47"/>
        <v>0</v>
      </c>
      <c r="BD87" s="144">
        <f t="shared" si="43"/>
        <v>0</v>
      </c>
      <c r="BE87" s="144">
        <f t="shared" si="48"/>
        <v>0</v>
      </c>
      <c r="BF87" s="559">
        <f t="shared" si="31"/>
        <v>0</v>
      </c>
      <c r="BG87" s="17"/>
      <c r="BH87" s="10"/>
      <c r="BJ87" s="49">
        <f t="shared" si="49"/>
        <v>0</v>
      </c>
      <c r="BK87" s="49">
        <f t="shared" si="50"/>
        <v>1</v>
      </c>
      <c r="BL87" s="49">
        <f t="shared" si="51"/>
        <v>0</v>
      </c>
      <c r="BM87" s="49">
        <f t="shared" si="52"/>
        <v>0</v>
      </c>
      <c r="BN87" s="49">
        <f t="shared" si="53"/>
        <v>0</v>
      </c>
    </row>
    <row r="88" spans="1:66" x14ac:dyDescent="0.2">
      <c r="A88" s="514"/>
      <c r="B88" s="805"/>
      <c r="C88" s="364"/>
      <c r="D88" s="364"/>
      <c r="E88" s="511" t="str">
        <f t="shared" si="44"/>
        <v xml:space="preserve"> </v>
      </c>
      <c r="F88" s="201">
        <f t="shared" si="27"/>
        <v>0</v>
      </c>
      <c r="G88" s="198">
        <f t="shared" si="28"/>
        <v>76</v>
      </c>
      <c r="H88" s="197"/>
      <c r="I88" s="416"/>
      <c r="J88" s="115"/>
      <c r="K88" s="418"/>
      <c r="L88" s="417"/>
      <c r="M88" s="60"/>
      <c r="N88" s="102"/>
      <c r="O88" s="419"/>
      <c r="P88" s="116"/>
      <c r="Q88" s="116"/>
      <c r="R88" s="179"/>
      <c r="S88" s="248"/>
      <c r="T88" s="116"/>
      <c r="U88" s="116"/>
      <c r="V88" s="116"/>
      <c r="W88" s="117"/>
      <c r="X88" s="115"/>
      <c r="Y88" s="102"/>
      <c r="Z88" s="118"/>
      <c r="AA88" s="145">
        <f t="shared" si="32"/>
        <v>76</v>
      </c>
      <c r="AB88" s="751">
        <f t="shared" si="45"/>
        <v>0</v>
      </c>
      <c r="AC88" s="744">
        <f t="shared" si="33"/>
        <v>0</v>
      </c>
      <c r="AD88" s="254">
        <f t="shared" si="29"/>
        <v>0</v>
      </c>
      <c r="AE88" s="17"/>
      <c r="AF88" s="527" t="str">
        <f t="shared" si="34"/>
        <v xml:space="preserve"> </v>
      </c>
      <c r="AG88" s="49">
        <f t="shared" si="35"/>
        <v>0</v>
      </c>
      <c r="AH88" s="49">
        <f t="shared" si="36"/>
        <v>0</v>
      </c>
      <c r="AR88" s="49">
        <f t="shared" si="37"/>
        <v>0</v>
      </c>
      <c r="AS88" s="49">
        <f t="shared" si="38"/>
        <v>0</v>
      </c>
      <c r="AT88" s="49">
        <f t="shared" si="39"/>
        <v>0</v>
      </c>
      <c r="AU88" s="49">
        <f t="shared" si="40"/>
        <v>0</v>
      </c>
      <c r="AX88" s="372">
        <f t="shared" si="41"/>
        <v>0</v>
      </c>
      <c r="AY88" s="372">
        <f t="shared" si="42"/>
        <v>0</v>
      </c>
      <c r="AZ88" s="49">
        <f t="shared" si="30"/>
        <v>0</v>
      </c>
      <c r="BB88" s="49">
        <f t="shared" si="46"/>
        <v>0</v>
      </c>
      <c r="BC88" s="537">
        <f t="shared" si="47"/>
        <v>0</v>
      </c>
      <c r="BD88" s="144">
        <f t="shared" si="43"/>
        <v>0</v>
      </c>
      <c r="BE88" s="144">
        <f t="shared" si="48"/>
        <v>0</v>
      </c>
      <c r="BF88" s="559">
        <f t="shared" si="31"/>
        <v>0</v>
      </c>
      <c r="BG88" s="17"/>
      <c r="BH88" s="10"/>
      <c r="BJ88" s="49">
        <f t="shared" si="49"/>
        <v>0</v>
      </c>
      <c r="BK88" s="49">
        <f t="shared" si="50"/>
        <v>1</v>
      </c>
      <c r="BL88" s="49">
        <f t="shared" si="51"/>
        <v>0</v>
      </c>
      <c r="BM88" s="49">
        <f t="shared" si="52"/>
        <v>0</v>
      </c>
      <c r="BN88" s="49">
        <f t="shared" si="53"/>
        <v>0</v>
      </c>
    </row>
    <row r="89" spans="1:66" x14ac:dyDescent="0.2">
      <c r="A89" s="514"/>
      <c r="B89" s="805"/>
      <c r="C89" s="364"/>
      <c r="D89" s="364"/>
      <c r="E89" s="511" t="str">
        <f t="shared" si="44"/>
        <v xml:space="preserve"> </v>
      </c>
      <c r="F89" s="201">
        <f t="shared" si="27"/>
        <v>0</v>
      </c>
      <c r="G89" s="198">
        <f t="shared" si="28"/>
        <v>77</v>
      </c>
      <c r="H89" s="197"/>
      <c r="I89" s="416"/>
      <c r="J89" s="115"/>
      <c r="K89" s="418"/>
      <c r="L89" s="417"/>
      <c r="M89" s="60"/>
      <c r="N89" s="102"/>
      <c r="O89" s="419"/>
      <c r="P89" s="116"/>
      <c r="Q89" s="116"/>
      <c r="R89" s="179"/>
      <c r="S89" s="248"/>
      <c r="T89" s="116"/>
      <c r="U89" s="116"/>
      <c r="V89" s="116"/>
      <c r="W89" s="117"/>
      <c r="X89" s="115"/>
      <c r="Y89" s="102"/>
      <c r="Z89" s="118"/>
      <c r="AA89" s="145">
        <f t="shared" si="32"/>
        <v>77</v>
      </c>
      <c r="AB89" s="751">
        <f t="shared" si="45"/>
        <v>0</v>
      </c>
      <c r="AC89" s="744">
        <f t="shared" si="33"/>
        <v>0</v>
      </c>
      <c r="AD89" s="254">
        <f t="shared" si="29"/>
        <v>0</v>
      </c>
      <c r="AE89" s="17"/>
      <c r="AF89" s="527" t="str">
        <f t="shared" si="34"/>
        <v xml:space="preserve"> </v>
      </c>
      <c r="AG89" s="49">
        <f t="shared" si="35"/>
        <v>0</v>
      </c>
      <c r="AH89" s="49">
        <f t="shared" si="36"/>
        <v>0</v>
      </c>
      <c r="AR89" s="49">
        <f t="shared" si="37"/>
        <v>0</v>
      </c>
      <c r="AS89" s="49">
        <f t="shared" si="38"/>
        <v>0</v>
      </c>
      <c r="AT89" s="49">
        <f t="shared" si="39"/>
        <v>0</v>
      </c>
      <c r="AU89" s="49">
        <f t="shared" si="40"/>
        <v>0</v>
      </c>
      <c r="AX89" s="372">
        <f t="shared" si="41"/>
        <v>0</v>
      </c>
      <c r="AY89" s="372">
        <f t="shared" si="42"/>
        <v>0</v>
      </c>
      <c r="AZ89" s="49">
        <f t="shared" si="30"/>
        <v>0</v>
      </c>
      <c r="BB89" s="49">
        <f t="shared" si="46"/>
        <v>0</v>
      </c>
      <c r="BC89" s="537">
        <f t="shared" si="47"/>
        <v>0</v>
      </c>
      <c r="BD89" s="144">
        <f t="shared" si="43"/>
        <v>0</v>
      </c>
      <c r="BE89" s="144">
        <f t="shared" si="48"/>
        <v>0</v>
      </c>
      <c r="BF89" s="559">
        <f t="shared" si="31"/>
        <v>0</v>
      </c>
      <c r="BG89" s="17"/>
      <c r="BH89" s="10"/>
      <c r="BJ89" s="49">
        <f t="shared" si="49"/>
        <v>0</v>
      </c>
      <c r="BK89" s="49">
        <f t="shared" si="50"/>
        <v>1</v>
      </c>
      <c r="BL89" s="49">
        <f t="shared" si="51"/>
        <v>0</v>
      </c>
      <c r="BM89" s="49">
        <f t="shared" si="52"/>
        <v>0</v>
      </c>
      <c r="BN89" s="49">
        <f t="shared" si="53"/>
        <v>0</v>
      </c>
    </row>
    <row r="90" spans="1:66" x14ac:dyDescent="0.2">
      <c r="A90" s="514"/>
      <c r="B90" s="805"/>
      <c r="C90" s="364"/>
      <c r="D90" s="364"/>
      <c r="E90" s="511" t="str">
        <f t="shared" si="44"/>
        <v xml:space="preserve"> </v>
      </c>
      <c r="F90" s="201">
        <f t="shared" si="27"/>
        <v>0</v>
      </c>
      <c r="G90" s="198">
        <f t="shared" si="28"/>
        <v>78</v>
      </c>
      <c r="H90" s="197"/>
      <c r="I90" s="416"/>
      <c r="J90" s="115"/>
      <c r="K90" s="418"/>
      <c r="L90" s="417"/>
      <c r="M90" s="60"/>
      <c r="N90" s="102"/>
      <c r="O90" s="419"/>
      <c r="P90" s="116"/>
      <c r="Q90" s="116"/>
      <c r="R90" s="179"/>
      <c r="S90" s="248"/>
      <c r="T90" s="116"/>
      <c r="U90" s="116"/>
      <c r="V90" s="116"/>
      <c r="W90" s="117"/>
      <c r="X90" s="115"/>
      <c r="Y90" s="102"/>
      <c r="Z90" s="118"/>
      <c r="AA90" s="145">
        <f t="shared" si="32"/>
        <v>78</v>
      </c>
      <c r="AB90" s="751">
        <f t="shared" si="45"/>
        <v>0</v>
      </c>
      <c r="AC90" s="744">
        <f t="shared" si="33"/>
        <v>0</v>
      </c>
      <c r="AD90" s="254">
        <f t="shared" si="29"/>
        <v>0</v>
      </c>
      <c r="AE90" s="17"/>
      <c r="AF90" s="527" t="str">
        <f t="shared" si="34"/>
        <v xml:space="preserve"> </v>
      </c>
      <c r="AG90" s="49">
        <f t="shared" si="35"/>
        <v>0</v>
      </c>
      <c r="AH90" s="49">
        <f t="shared" si="36"/>
        <v>0</v>
      </c>
      <c r="AR90" s="49">
        <f t="shared" si="37"/>
        <v>0</v>
      </c>
      <c r="AS90" s="49">
        <f t="shared" si="38"/>
        <v>0</v>
      </c>
      <c r="AT90" s="49">
        <f t="shared" si="39"/>
        <v>0</v>
      </c>
      <c r="AU90" s="49">
        <f t="shared" si="40"/>
        <v>0</v>
      </c>
      <c r="AX90" s="372">
        <f t="shared" si="41"/>
        <v>0</v>
      </c>
      <c r="AY90" s="372">
        <f t="shared" si="42"/>
        <v>0</v>
      </c>
      <c r="AZ90" s="49">
        <f t="shared" si="30"/>
        <v>0</v>
      </c>
      <c r="BB90" s="49">
        <f t="shared" si="46"/>
        <v>0</v>
      </c>
      <c r="BC90" s="537">
        <f t="shared" si="47"/>
        <v>0</v>
      </c>
      <c r="BD90" s="144">
        <f t="shared" si="43"/>
        <v>0</v>
      </c>
      <c r="BE90" s="144">
        <f t="shared" si="48"/>
        <v>0</v>
      </c>
      <c r="BF90" s="559">
        <f t="shared" si="31"/>
        <v>0</v>
      </c>
      <c r="BG90" s="17"/>
      <c r="BH90" s="10"/>
      <c r="BJ90" s="49">
        <f t="shared" si="49"/>
        <v>0</v>
      </c>
      <c r="BK90" s="49">
        <f t="shared" si="50"/>
        <v>1</v>
      </c>
      <c r="BL90" s="49">
        <f t="shared" si="51"/>
        <v>0</v>
      </c>
      <c r="BM90" s="49">
        <f t="shared" si="52"/>
        <v>0</v>
      </c>
      <c r="BN90" s="49">
        <f t="shared" si="53"/>
        <v>0</v>
      </c>
    </row>
    <row r="91" spans="1:66" x14ac:dyDescent="0.2">
      <c r="A91" s="514"/>
      <c r="B91" s="805"/>
      <c r="C91" s="364"/>
      <c r="D91" s="364"/>
      <c r="E91" s="511" t="str">
        <f t="shared" si="44"/>
        <v xml:space="preserve"> </v>
      </c>
      <c r="F91" s="201">
        <f t="shared" si="27"/>
        <v>0</v>
      </c>
      <c r="G91" s="198">
        <f t="shared" si="28"/>
        <v>79</v>
      </c>
      <c r="H91" s="197"/>
      <c r="I91" s="416"/>
      <c r="J91" s="115"/>
      <c r="K91" s="418"/>
      <c r="L91" s="417"/>
      <c r="M91" s="60"/>
      <c r="N91" s="102"/>
      <c r="O91" s="419"/>
      <c r="P91" s="116"/>
      <c r="Q91" s="116"/>
      <c r="R91" s="179"/>
      <c r="S91" s="248"/>
      <c r="T91" s="116"/>
      <c r="U91" s="116"/>
      <c r="V91" s="116"/>
      <c r="W91" s="117"/>
      <c r="X91" s="115"/>
      <c r="Y91" s="102"/>
      <c r="Z91" s="118"/>
      <c r="AA91" s="145">
        <f t="shared" si="32"/>
        <v>79</v>
      </c>
      <c r="AB91" s="751">
        <f t="shared" si="45"/>
        <v>0</v>
      </c>
      <c r="AC91" s="744">
        <f t="shared" si="33"/>
        <v>0</v>
      </c>
      <c r="AD91" s="254">
        <f t="shared" si="29"/>
        <v>0</v>
      </c>
      <c r="AE91" s="17"/>
      <c r="AF91" s="527" t="str">
        <f t="shared" si="34"/>
        <v xml:space="preserve"> </v>
      </c>
      <c r="AG91" s="49">
        <f t="shared" si="35"/>
        <v>0</v>
      </c>
      <c r="AH91" s="49">
        <f t="shared" si="36"/>
        <v>0</v>
      </c>
      <c r="AR91" s="49">
        <f t="shared" si="37"/>
        <v>0</v>
      </c>
      <c r="AS91" s="49">
        <f t="shared" si="38"/>
        <v>0</v>
      </c>
      <c r="AT91" s="49">
        <f t="shared" si="39"/>
        <v>0</v>
      </c>
      <c r="AU91" s="49">
        <f t="shared" si="40"/>
        <v>0</v>
      </c>
      <c r="AX91" s="372">
        <f t="shared" si="41"/>
        <v>0</v>
      </c>
      <c r="AY91" s="372">
        <f t="shared" si="42"/>
        <v>0</v>
      </c>
      <c r="AZ91" s="49">
        <f t="shared" si="30"/>
        <v>0</v>
      </c>
      <c r="BB91" s="49">
        <f t="shared" si="46"/>
        <v>0</v>
      </c>
      <c r="BC91" s="537">
        <f t="shared" si="47"/>
        <v>0</v>
      </c>
      <c r="BD91" s="144">
        <f t="shared" si="43"/>
        <v>0</v>
      </c>
      <c r="BE91" s="144">
        <f t="shared" si="48"/>
        <v>0</v>
      </c>
      <c r="BF91" s="559">
        <f t="shared" si="31"/>
        <v>0</v>
      </c>
      <c r="BG91" s="17"/>
      <c r="BH91" s="10"/>
      <c r="BJ91" s="49">
        <f t="shared" si="49"/>
        <v>0</v>
      </c>
      <c r="BK91" s="49">
        <f t="shared" si="50"/>
        <v>1</v>
      </c>
      <c r="BL91" s="49">
        <f t="shared" si="51"/>
        <v>0</v>
      </c>
      <c r="BM91" s="49">
        <f t="shared" si="52"/>
        <v>0</v>
      </c>
      <c r="BN91" s="49">
        <f t="shared" si="53"/>
        <v>0</v>
      </c>
    </row>
    <row r="92" spans="1:66" x14ac:dyDescent="0.2">
      <c r="A92" s="514"/>
      <c r="B92" s="805"/>
      <c r="C92" s="364"/>
      <c r="D92" s="364"/>
      <c r="E92" s="511" t="str">
        <f t="shared" si="44"/>
        <v xml:space="preserve"> </v>
      </c>
      <c r="F92" s="201">
        <f t="shared" si="27"/>
        <v>0</v>
      </c>
      <c r="G92" s="198">
        <f t="shared" si="28"/>
        <v>80</v>
      </c>
      <c r="H92" s="197"/>
      <c r="I92" s="416"/>
      <c r="J92" s="115"/>
      <c r="K92" s="418"/>
      <c r="L92" s="417"/>
      <c r="M92" s="60"/>
      <c r="N92" s="102"/>
      <c r="O92" s="419"/>
      <c r="P92" s="116"/>
      <c r="Q92" s="116"/>
      <c r="R92" s="179"/>
      <c r="S92" s="248"/>
      <c r="T92" s="116"/>
      <c r="U92" s="116"/>
      <c r="V92" s="116"/>
      <c r="W92" s="117"/>
      <c r="X92" s="115"/>
      <c r="Y92" s="102"/>
      <c r="Z92" s="118"/>
      <c r="AA92" s="145">
        <f t="shared" si="32"/>
        <v>80</v>
      </c>
      <c r="AB92" s="751">
        <f t="shared" si="45"/>
        <v>0</v>
      </c>
      <c r="AC92" s="744">
        <f t="shared" si="33"/>
        <v>0</v>
      </c>
      <c r="AD92" s="254">
        <f t="shared" si="29"/>
        <v>0</v>
      </c>
      <c r="AE92" s="17"/>
      <c r="AF92" s="527" t="str">
        <f t="shared" si="34"/>
        <v xml:space="preserve"> </v>
      </c>
      <c r="AG92" s="49">
        <f t="shared" si="35"/>
        <v>0</v>
      </c>
      <c r="AH92" s="49">
        <f t="shared" si="36"/>
        <v>0</v>
      </c>
      <c r="AR92" s="49">
        <f t="shared" si="37"/>
        <v>0</v>
      </c>
      <c r="AS92" s="49">
        <f t="shared" si="38"/>
        <v>0</v>
      </c>
      <c r="AT92" s="49">
        <f t="shared" si="39"/>
        <v>0</v>
      </c>
      <c r="AU92" s="49">
        <f t="shared" si="40"/>
        <v>0</v>
      </c>
      <c r="AX92" s="372">
        <f t="shared" si="41"/>
        <v>0</v>
      </c>
      <c r="AY92" s="372">
        <f t="shared" si="42"/>
        <v>0</v>
      </c>
      <c r="AZ92" s="49">
        <f t="shared" si="30"/>
        <v>0</v>
      </c>
      <c r="BB92" s="49">
        <f t="shared" si="46"/>
        <v>0</v>
      </c>
      <c r="BC92" s="537">
        <f t="shared" si="47"/>
        <v>0</v>
      </c>
      <c r="BD92" s="144">
        <f t="shared" si="43"/>
        <v>0</v>
      </c>
      <c r="BE92" s="144">
        <f t="shared" si="48"/>
        <v>0</v>
      </c>
      <c r="BF92" s="559">
        <f t="shared" si="31"/>
        <v>0</v>
      </c>
      <c r="BG92" s="17"/>
      <c r="BH92" s="10"/>
      <c r="BJ92" s="49">
        <f t="shared" si="49"/>
        <v>0</v>
      </c>
      <c r="BK92" s="49">
        <f t="shared" si="50"/>
        <v>1</v>
      </c>
      <c r="BL92" s="49">
        <f t="shared" si="51"/>
        <v>0</v>
      </c>
      <c r="BM92" s="49">
        <f t="shared" si="52"/>
        <v>0</v>
      </c>
      <c r="BN92" s="49">
        <f t="shared" si="53"/>
        <v>0</v>
      </c>
    </row>
    <row r="93" spans="1:66" x14ac:dyDescent="0.2">
      <c r="A93" s="514"/>
      <c r="B93" s="805"/>
      <c r="C93" s="364"/>
      <c r="D93" s="364"/>
      <c r="E93" s="511" t="str">
        <f t="shared" si="44"/>
        <v xml:space="preserve"> </v>
      </c>
      <c r="F93" s="201">
        <f t="shared" si="27"/>
        <v>0</v>
      </c>
      <c r="G93" s="198">
        <f t="shared" si="28"/>
        <v>81</v>
      </c>
      <c r="H93" s="197"/>
      <c r="I93" s="416"/>
      <c r="J93" s="115"/>
      <c r="K93" s="418"/>
      <c r="L93" s="417"/>
      <c r="M93" s="60"/>
      <c r="N93" s="102"/>
      <c r="O93" s="419"/>
      <c r="P93" s="116"/>
      <c r="Q93" s="116"/>
      <c r="R93" s="179"/>
      <c r="S93" s="248"/>
      <c r="T93" s="116"/>
      <c r="U93" s="116"/>
      <c r="V93" s="116"/>
      <c r="W93" s="117"/>
      <c r="X93" s="115"/>
      <c r="Y93" s="102"/>
      <c r="Z93" s="118"/>
      <c r="AA93" s="145">
        <f t="shared" si="32"/>
        <v>81</v>
      </c>
      <c r="AB93" s="751">
        <f t="shared" si="45"/>
        <v>0</v>
      </c>
      <c r="AC93" s="744">
        <f t="shared" si="33"/>
        <v>0</v>
      </c>
      <c r="AD93" s="254">
        <f t="shared" si="29"/>
        <v>0</v>
      </c>
      <c r="AE93" s="17"/>
      <c r="AF93" s="527" t="str">
        <f t="shared" si="34"/>
        <v xml:space="preserve"> </v>
      </c>
      <c r="AG93" s="49">
        <f t="shared" si="35"/>
        <v>0</v>
      </c>
      <c r="AH93" s="49">
        <f t="shared" si="36"/>
        <v>0</v>
      </c>
      <c r="AR93" s="49">
        <f t="shared" si="37"/>
        <v>0</v>
      </c>
      <c r="AS93" s="49">
        <f t="shared" si="38"/>
        <v>0</v>
      </c>
      <c r="AT93" s="49">
        <f t="shared" si="39"/>
        <v>0</v>
      </c>
      <c r="AU93" s="49">
        <f t="shared" si="40"/>
        <v>0</v>
      </c>
      <c r="AX93" s="372">
        <f t="shared" si="41"/>
        <v>0</v>
      </c>
      <c r="AY93" s="372">
        <f t="shared" si="42"/>
        <v>0</v>
      </c>
      <c r="AZ93" s="49">
        <f t="shared" si="30"/>
        <v>0</v>
      </c>
      <c r="BB93" s="49">
        <f t="shared" si="46"/>
        <v>0</v>
      </c>
      <c r="BC93" s="537">
        <f t="shared" si="47"/>
        <v>0</v>
      </c>
      <c r="BD93" s="144">
        <f t="shared" si="43"/>
        <v>0</v>
      </c>
      <c r="BE93" s="144">
        <f t="shared" si="48"/>
        <v>0</v>
      </c>
      <c r="BF93" s="559">
        <f t="shared" si="31"/>
        <v>0</v>
      </c>
      <c r="BG93" s="17"/>
      <c r="BH93" s="10"/>
      <c r="BJ93" s="49">
        <f t="shared" si="49"/>
        <v>0</v>
      </c>
      <c r="BK93" s="49">
        <f t="shared" si="50"/>
        <v>1</v>
      </c>
      <c r="BL93" s="49">
        <f t="shared" si="51"/>
        <v>0</v>
      </c>
      <c r="BM93" s="49">
        <f t="shared" si="52"/>
        <v>0</v>
      </c>
      <c r="BN93" s="49">
        <f t="shared" si="53"/>
        <v>0</v>
      </c>
    </row>
    <row r="94" spans="1:66" x14ac:dyDescent="0.2">
      <c r="A94" s="514"/>
      <c r="B94" s="805"/>
      <c r="C94" s="364"/>
      <c r="D94" s="364"/>
      <c r="E94" s="511" t="str">
        <f t="shared" si="44"/>
        <v xml:space="preserve"> </v>
      </c>
      <c r="F94" s="201">
        <f t="shared" si="27"/>
        <v>0</v>
      </c>
      <c r="G94" s="198">
        <f t="shared" si="28"/>
        <v>82</v>
      </c>
      <c r="H94" s="197"/>
      <c r="I94" s="416"/>
      <c r="J94" s="115"/>
      <c r="K94" s="418"/>
      <c r="L94" s="417"/>
      <c r="M94" s="60"/>
      <c r="N94" s="102"/>
      <c r="O94" s="419"/>
      <c r="P94" s="116"/>
      <c r="Q94" s="116"/>
      <c r="R94" s="179"/>
      <c r="S94" s="248"/>
      <c r="T94" s="116"/>
      <c r="U94" s="116"/>
      <c r="V94" s="116"/>
      <c r="W94" s="117"/>
      <c r="X94" s="115"/>
      <c r="Y94" s="102"/>
      <c r="Z94" s="118"/>
      <c r="AA94" s="145">
        <f t="shared" si="32"/>
        <v>82</v>
      </c>
      <c r="AB94" s="751">
        <f t="shared" si="45"/>
        <v>0</v>
      </c>
      <c r="AC94" s="744">
        <f t="shared" si="33"/>
        <v>0</v>
      </c>
      <c r="AD94" s="254">
        <f t="shared" si="29"/>
        <v>0</v>
      </c>
      <c r="AE94" s="17"/>
      <c r="AF94" s="527" t="str">
        <f t="shared" si="34"/>
        <v xml:space="preserve"> </v>
      </c>
      <c r="AG94" s="49">
        <f t="shared" si="35"/>
        <v>0</v>
      </c>
      <c r="AH94" s="49">
        <f t="shared" si="36"/>
        <v>0</v>
      </c>
      <c r="AR94" s="49">
        <f t="shared" si="37"/>
        <v>0</v>
      </c>
      <c r="AS94" s="49">
        <f t="shared" si="38"/>
        <v>0</v>
      </c>
      <c r="AT94" s="49">
        <f t="shared" si="39"/>
        <v>0</v>
      </c>
      <c r="AU94" s="49">
        <f t="shared" si="40"/>
        <v>0</v>
      </c>
      <c r="AX94" s="372">
        <f t="shared" si="41"/>
        <v>0</v>
      </c>
      <c r="AY94" s="372">
        <f t="shared" si="42"/>
        <v>0</v>
      </c>
      <c r="AZ94" s="49">
        <f t="shared" si="30"/>
        <v>0</v>
      </c>
      <c r="BB94" s="49">
        <f t="shared" si="46"/>
        <v>0</v>
      </c>
      <c r="BC94" s="537">
        <f t="shared" si="47"/>
        <v>0</v>
      </c>
      <c r="BD94" s="144">
        <f t="shared" si="43"/>
        <v>0</v>
      </c>
      <c r="BE94" s="144">
        <f t="shared" si="48"/>
        <v>0</v>
      </c>
      <c r="BF94" s="559">
        <f t="shared" si="31"/>
        <v>0</v>
      </c>
      <c r="BG94" s="17"/>
      <c r="BH94" s="10"/>
      <c r="BJ94" s="49">
        <f t="shared" si="49"/>
        <v>0</v>
      </c>
      <c r="BK94" s="49">
        <f t="shared" si="50"/>
        <v>1</v>
      </c>
      <c r="BL94" s="49">
        <f t="shared" si="51"/>
        <v>0</v>
      </c>
      <c r="BM94" s="49">
        <f t="shared" si="52"/>
        <v>0</v>
      </c>
      <c r="BN94" s="49">
        <f t="shared" si="53"/>
        <v>0</v>
      </c>
    </row>
    <row r="95" spans="1:66" x14ac:dyDescent="0.2">
      <c r="A95" s="514"/>
      <c r="B95" s="805"/>
      <c r="C95" s="364"/>
      <c r="D95" s="364"/>
      <c r="E95" s="511" t="str">
        <f t="shared" si="44"/>
        <v xml:space="preserve"> </v>
      </c>
      <c r="F95" s="201">
        <f t="shared" si="27"/>
        <v>0</v>
      </c>
      <c r="G95" s="198">
        <f t="shared" si="28"/>
        <v>83</v>
      </c>
      <c r="H95" s="197"/>
      <c r="I95" s="416"/>
      <c r="J95" s="115"/>
      <c r="K95" s="418"/>
      <c r="L95" s="417"/>
      <c r="M95" s="60"/>
      <c r="N95" s="102"/>
      <c r="O95" s="419"/>
      <c r="P95" s="116"/>
      <c r="Q95" s="116"/>
      <c r="R95" s="179"/>
      <c r="S95" s="248"/>
      <c r="T95" s="116"/>
      <c r="U95" s="116"/>
      <c r="V95" s="116"/>
      <c r="W95" s="117"/>
      <c r="X95" s="115"/>
      <c r="Y95" s="102"/>
      <c r="Z95" s="118"/>
      <c r="AA95" s="145">
        <f t="shared" si="32"/>
        <v>83</v>
      </c>
      <c r="AB95" s="751">
        <f t="shared" si="45"/>
        <v>0</v>
      </c>
      <c r="AC95" s="744">
        <f t="shared" si="33"/>
        <v>0</v>
      </c>
      <c r="AD95" s="254">
        <f t="shared" si="29"/>
        <v>0</v>
      </c>
      <c r="AE95" s="17"/>
      <c r="AF95" s="527" t="str">
        <f t="shared" si="34"/>
        <v xml:space="preserve"> </v>
      </c>
      <c r="AG95" s="49">
        <f t="shared" si="35"/>
        <v>0</v>
      </c>
      <c r="AH95" s="49">
        <f t="shared" si="36"/>
        <v>0</v>
      </c>
      <c r="AR95" s="49">
        <f t="shared" si="37"/>
        <v>0</v>
      </c>
      <c r="AS95" s="49">
        <f t="shared" si="38"/>
        <v>0</v>
      </c>
      <c r="AT95" s="49">
        <f t="shared" si="39"/>
        <v>0</v>
      </c>
      <c r="AU95" s="49">
        <f t="shared" si="40"/>
        <v>0</v>
      </c>
      <c r="AX95" s="372">
        <f t="shared" si="41"/>
        <v>0</v>
      </c>
      <c r="AY95" s="372">
        <f t="shared" si="42"/>
        <v>0</v>
      </c>
      <c r="AZ95" s="49">
        <f t="shared" si="30"/>
        <v>0</v>
      </c>
      <c r="BB95" s="49">
        <f t="shared" si="46"/>
        <v>0</v>
      </c>
      <c r="BC95" s="537">
        <f t="shared" si="47"/>
        <v>0</v>
      </c>
      <c r="BD95" s="144">
        <f t="shared" si="43"/>
        <v>0</v>
      </c>
      <c r="BE95" s="144">
        <f t="shared" si="48"/>
        <v>0</v>
      </c>
      <c r="BF95" s="559">
        <f t="shared" si="31"/>
        <v>0</v>
      </c>
      <c r="BG95" s="17"/>
      <c r="BH95" s="10"/>
      <c r="BJ95" s="49">
        <f t="shared" si="49"/>
        <v>0</v>
      </c>
      <c r="BK95" s="49">
        <f t="shared" si="50"/>
        <v>1</v>
      </c>
      <c r="BL95" s="49">
        <f t="shared" si="51"/>
        <v>0</v>
      </c>
      <c r="BM95" s="49">
        <f t="shared" si="52"/>
        <v>0</v>
      </c>
      <c r="BN95" s="49">
        <f t="shared" si="53"/>
        <v>0</v>
      </c>
    </row>
    <row r="96" spans="1:66" x14ac:dyDescent="0.2">
      <c r="A96" s="514"/>
      <c r="B96" s="805"/>
      <c r="C96" s="364"/>
      <c r="D96" s="364"/>
      <c r="E96" s="511" t="str">
        <f t="shared" si="44"/>
        <v xml:space="preserve"> </v>
      </c>
      <c r="F96" s="201">
        <f t="shared" si="27"/>
        <v>0</v>
      </c>
      <c r="G96" s="198">
        <f t="shared" si="28"/>
        <v>84</v>
      </c>
      <c r="H96" s="197"/>
      <c r="I96" s="416"/>
      <c r="J96" s="115"/>
      <c r="K96" s="418"/>
      <c r="L96" s="417"/>
      <c r="M96" s="60"/>
      <c r="N96" s="102"/>
      <c r="O96" s="419"/>
      <c r="P96" s="116"/>
      <c r="Q96" s="116"/>
      <c r="R96" s="179"/>
      <c r="S96" s="248"/>
      <c r="T96" s="116"/>
      <c r="U96" s="116"/>
      <c r="V96" s="116"/>
      <c r="W96" s="117"/>
      <c r="X96" s="115"/>
      <c r="Y96" s="102"/>
      <c r="Z96" s="118"/>
      <c r="AA96" s="145">
        <f t="shared" si="32"/>
        <v>84</v>
      </c>
      <c r="AB96" s="751">
        <f t="shared" si="45"/>
        <v>0</v>
      </c>
      <c r="AC96" s="744">
        <f t="shared" si="33"/>
        <v>0</v>
      </c>
      <c r="AD96" s="254">
        <f t="shared" si="29"/>
        <v>0</v>
      </c>
      <c r="AE96" s="17"/>
      <c r="AF96" s="527" t="str">
        <f t="shared" si="34"/>
        <v xml:space="preserve"> </v>
      </c>
      <c r="AG96" s="49">
        <f t="shared" si="35"/>
        <v>0</v>
      </c>
      <c r="AH96" s="49">
        <f t="shared" si="36"/>
        <v>0</v>
      </c>
      <c r="AR96" s="49">
        <f t="shared" si="37"/>
        <v>0</v>
      </c>
      <c r="AS96" s="49">
        <f t="shared" si="38"/>
        <v>0</v>
      </c>
      <c r="AT96" s="49">
        <f t="shared" si="39"/>
        <v>0</v>
      </c>
      <c r="AU96" s="49">
        <f t="shared" si="40"/>
        <v>0</v>
      </c>
      <c r="AX96" s="372">
        <f t="shared" si="41"/>
        <v>0</v>
      </c>
      <c r="AY96" s="372">
        <f t="shared" si="42"/>
        <v>0</v>
      </c>
      <c r="AZ96" s="49">
        <f t="shared" si="30"/>
        <v>0</v>
      </c>
      <c r="BB96" s="49">
        <f t="shared" si="46"/>
        <v>0</v>
      </c>
      <c r="BC96" s="537">
        <f t="shared" si="47"/>
        <v>0</v>
      </c>
      <c r="BD96" s="144">
        <f t="shared" si="43"/>
        <v>0</v>
      </c>
      <c r="BE96" s="144">
        <f t="shared" si="48"/>
        <v>0</v>
      </c>
      <c r="BF96" s="559">
        <f t="shared" si="31"/>
        <v>0</v>
      </c>
      <c r="BG96" s="17"/>
      <c r="BH96" s="10"/>
      <c r="BJ96" s="49">
        <f t="shared" si="49"/>
        <v>0</v>
      </c>
      <c r="BK96" s="49">
        <f t="shared" si="50"/>
        <v>1</v>
      </c>
      <c r="BL96" s="49">
        <f t="shared" si="51"/>
        <v>0</v>
      </c>
      <c r="BM96" s="49">
        <f t="shared" si="52"/>
        <v>0</v>
      </c>
      <c r="BN96" s="49">
        <f t="shared" si="53"/>
        <v>0</v>
      </c>
    </row>
    <row r="97" spans="1:66" x14ac:dyDescent="0.2">
      <c r="A97" s="514"/>
      <c r="B97" s="805"/>
      <c r="C97" s="364"/>
      <c r="D97" s="364"/>
      <c r="E97" s="511" t="str">
        <f t="shared" si="44"/>
        <v xml:space="preserve"> </v>
      </c>
      <c r="F97" s="201">
        <f t="shared" si="27"/>
        <v>0</v>
      </c>
      <c r="G97" s="198">
        <f t="shared" si="28"/>
        <v>85</v>
      </c>
      <c r="H97" s="197"/>
      <c r="I97" s="416"/>
      <c r="J97" s="115"/>
      <c r="K97" s="418"/>
      <c r="L97" s="417"/>
      <c r="M97" s="60"/>
      <c r="N97" s="102"/>
      <c r="O97" s="419"/>
      <c r="P97" s="116"/>
      <c r="Q97" s="116"/>
      <c r="R97" s="179"/>
      <c r="S97" s="248"/>
      <c r="T97" s="116"/>
      <c r="U97" s="116"/>
      <c r="V97" s="116"/>
      <c r="W97" s="117"/>
      <c r="X97" s="115"/>
      <c r="Y97" s="102"/>
      <c r="Z97" s="118"/>
      <c r="AA97" s="145">
        <f t="shared" si="32"/>
        <v>85</v>
      </c>
      <c r="AB97" s="751">
        <f t="shared" si="45"/>
        <v>0</v>
      </c>
      <c r="AC97" s="744">
        <f t="shared" si="33"/>
        <v>0</v>
      </c>
      <c r="AD97" s="254">
        <f t="shared" si="29"/>
        <v>0</v>
      </c>
      <c r="AE97" s="17"/>
      <c r="AF97" s="527" t="str">
        <f t="shared" si="34"/>
        <v xml:space="preserve"> </v>
      </c>
      <c r="AG97" s="49">
        <f t="shared" si="35"/>
        <v>0</v>
      </c>
      <c r="AH97" s="49">
        <f t="shared" si="36"/>
        <v>0</v>
      </c>
      <c r="AR97" s="49">
        <f t="shared" si="37"/>
        <v>0</v>
      </c>
      <c r="AS97" s="49">
        <f t="shared" si="38"/>
        <v>0</v>
      </c>
      <c r="AT97" s="49">
        <f t="shared" si="39"/>
        <v>0</v>
      </c>
      <c r="AU97" s="49">
        <f t="shared" si="40"/>
        <v>0</v>
      </c>
      <c r="AX97" s="372">
        <f t="shared" si="41"/>
        <v>0</v>
      </c>
      <c r="AY97" s="372">
        <f t="shared" si="42"/>
        <v>0</v>
      </c>
      <c r="AZ97" s="49">
        <f t="shared" si="30"/>
        <v>0</v>
      </c>
      <c r="BB97" s="49">
        <f t="shared" si="46"/>
        <v>0</v>
      </c>
      <c r="BC97" s="537">
        <f t="shared" si="47"/>
        <v>0</v>
      </c>
      <c r="BD97" s="144">
        <f t="shared" si="43"/>
        <v>0</v>
      </c>
      <c r="BE97" s="144">
        <f t="shared" si="48"/>
        <v>0</v>
      </c>
      <c r="BF97" s="559">
        <f t="shared" si="31"/>
        <v>0</v>
      </c>
      <c r="BG97" s="17"/>
      <c r="BH97" s="10"/>
      <c r="BJ97" s="49">
        <f t="shared" si="49"/>
        <v>0</v>
      </c>
      <c r="BK97" s="49">
        <f t="shared" si="50"/>
        <v>1</v>
      </c>
      <c r="BL97" s="49">
        <f t="shared" si="51"/>
        <v>0</v>
      </c>
      <c r="BM97" s="49">
        <f t="shared" si="52"/>
        <v>0</v>
      </c>
      <c r="BN97" s="49">
        <f t="shared" si="53"/>
        <v>0</v>
      </c>
    </row>
    <row r="98" spans="1:66" x14ac:dyDescent="0.2">
      <c r="A98" s="514"/>
      <c r="B98" s="805"/>
      <c r="C98" s="364"/>
      <c r="D98" s="364"/>
      <c r="E98" s="511" t="str">
        <f t="shared" si="44"/>
        <v xml:space="preserve"> </v>
      </c>
      <c r="F98" s="201">
        <f t="shared" si="27"/>
        <v>0</v>
      </c>
      <c r="G98" s="198">
        <f t="shared" si="28"/>
        <v>86</v>
      </c>
      <c r="H98" s="197"/>
      <c r="I98" s="416"/>
      <c r="J98" s="115"/>
      <c r="K98" s="418"/>
      <c r="L98" s="417"/>
      <c r="M98" s="60"/>
      <c r="N98" s="102"/>
      <c r="O98" s="419"/>
      <c r="P98" s="116"/>
      <c r="Q98" s="116"/>
      <c r="R98" s="179"/>
      <c r="S98" s="248"/>
      <c r="T98" s="116"/>
      <c r="U98" s="116"/>
      <c r="V98" s="116"/>
      <c r="W98" s="117"/>
      <c r="X98" s="115"/>
      <c r="Y98" s="102"/>
      <c r="Z98" s="118"/>
      <c r="AA98" s="145">
        <f t="shared" si="32"/>
        <v>86</v>
      </c>
      <c r="AB98" s="751">
        <f t="shared" si="45"/>
        <v>0</v>
      </c>
      <c r="AC98" s="744">
        <f t="shared" si="33"/>
        <v>0</v>
      </c>
      <c r="AD98" s="254">
        <f t="shared" si="29"/>
        <v>0</v>
      </c>
      <c r="AE98" s="17"/>
      <c r="AF98" s="527" t="str">
        <f t="shared" si="34"/>
        <v xml:space="preserve"> </v>
      </c>
      <c r="AG98" s="49">
        <f t="shared" si="35"/>
        <v>0</v>
      </c>
      <c r="AH98" s="49">
        <f t="shared" si="36"/>
        <v>0</v>
      </c>
      <c r="AR98" s="49">
        <f t="shared" si="37"/>
        <v>0</v>
      </c>
      <c r="AS98" s="49">
        <f t="shared" si="38"/>
        <v>0</v>
      </c>
      <c r="AT98" s="49">
        <f t="shared" si="39"/>
        <v>0</v>
      </c>
      <c r="AU98" s="49">
        <f t="shared" si="40"/>
        <v>0</v>
      </c>
      <c r="AX98" s="372">
        <f t="shared" si="41"/>
        <v>0</v>
      </c>
      <c r="AY98" s="372">
        <f t="shared" si="42"/>
        <v>0</v>
      </c>
      <c r="AZ98" s="49">
        <f t="shared" si="30"/>
        <v>0</v>
      </c>
      <c r="BB98" s="49">
        <f t="shared" si="46"/>
        <v>0</v>
      </c>
      <c r="BC98" s="537">
        <f t="shared" si="47"/>
        <v>0</v>
      </c>
      <c r="BD98" s="144">
        <f t="shared" si="43"/>
        <v>0</v>
      </c>
      <c r="BE98" s="144">
        <f t="shared" si="48"/>
        <v>0</v>
      </c>
      <c r="BF98" s="559">
        <f t="shared" si="31"/>
        <v>0</v>
      </c>
      <c r="BG98" s="17"/>
      <c r="BH98" s="10"/>
      <c r="BJ98" s="49">
        <f t="shared" si="49"/>
        <v>0</v>
      </c>
      <c r="BK98" s="49">
        <f t="shared" si="50"/>
        <v>1</v>
      </c>
      <c r="BL98" s="49">
        <f t="shared" si="51"/>
        <v>0</v>
      </c>
      <c r="BM98" s="49">
        <f t="shared" si="52"/>
        <v>0</v>
      </c>
      <c r="BN98" s="49">
        <f t="shared" si="53"/>
        <v>0</v>
      </c>
    </row>
    <row r="99" spans="1:66" x14ac:dyDescent="0.2">
      <c r="A99" s="514"/>
      <c r="B99" s="805"/>
      <c r="C99" s="364"/>
      <c r="D99" s="364"/>
      <c r="E99" s="511" t="str">
        <f t="shared" si="44"/>
        <v xml:space="preserve"> </v>
      </c>
      <c r="F99" s="201">
        <f t="shared" si="27"/>
        <v>0</v>
      </c>
      <c r="G99" s="198">
        <f t="shared" si="28"/>
        <v>87</v>
      </c>
      <c r="H99" s="197"/>
      <c r="I99" s="416"/>
      <c r="J99" s="115"/>
      <c r="K99" s="418"/>
      <c r="L99" s="417"/>
      <c r="M99" s="60"/>
      <c r="N99" s="102"/>
      <c r="O99" s="419"/>
      <c r="P99" s="116"/>
      <c r="Q99" s="116"/>
      <c r="R99" s="179"/>
      <c r="S99" s="248"/>
      <c r="T99" s="116"/>
      <c r="U99" s="116"/>
      <c r="V99" s="116"/>
      <c r="W99" s="117"/>
      <c r="X99" s="115"/>
      <c r="Y99" s="102"/>
      <c r="Z99" s="118"/>
      <c r="AA99" s="145">
        <f t="shared" si="32"/>
        <v>87</v>
      </c>
      <c r="AB99" s="751">
        <f t="shared" si="45"/>
        <v>0</v>
      </c>
      <c r="AC99" s="744">
        <f t="shared" si="33"/>
        <v>0</v>
      </c>
      <c r="AD99" s="254">
        <f t="shared" si="29"/>
        <v>0</v>
      </c>
      <c r="AE99" s="17"/>
      <c r="AF99" s="527" t="str">
        <f t="shared" si="34"/>
        <v xml:space="preserve"> </v>
      </c>
      <c r="AG99" s="49">
        <f t="shared" si="35"/>
        <v>0</v>
      </c>
      <c r="AH99" s="49">
        <f t="shared" si="36"/>
        <v>0</v>
      </c>
      <c r="AR99" s="49">
        <f t="shared" si="37"/>
        <v>0</v>
      </c>
      <c r="AS99" s="49">
        <f t="shared" si="38"/>
        <v>0</v>
      </c>
      <c r="AT99" s="49">
        <f t="shared" si="39"/>
        <v>0</v>
      </c>
      <c r="AU99" s="49">
        <f t="shared" si="40"/>
        <v>0</v>
      </c>
      <c r="AX99" s="372">
        <f t="shared" si="41"/>
        <v>0</v>
      </c>
      <c r="AY99" s="372">
        <f t="shared" si="42"/>
        <v>0</v>
      </c>
      <c r="AZ99" s="49">
        <f t="shared" si="30"/>
        <v>0</v>
      </c>
      <c r="BB99" s="49">
        <f t="shared" si="46"/>
        <v>0</v>
      </c>
      <c r="BC99" s="537">
        <f t="shared" si="47"/>
        <v>0</v>
      </c>
      <c r="BD99" s="144">
        <f t="shared" si="43"/>
        <v>0</v>
      </c>
      <c r="BE99" s="144">
        <f t="shared" si="48"/>
        <v>0</v>
      </c>
      <c r="BF99" s="559">
        <f t="shared" si="31"/>
        <v>0</v>
      </c>
      <c r="BG99" s="17"/>
      <c r="BH99" s="10"/>
      <c r="BJ99" s="49">
        <f t="shared" si="49"/>
        <v>0</v>
      </c>
      <c r="BK99" s="49">
        <f t="shared" si="50"/>
        <v>1</v>
      </c>
      <c r="BL99" s="49">
        <f t="shared" si="51"/>
        <v>0</v>
      </c>
      <c r="BM99" s="49">
        <f t="shared" si="52"/>
        <v>0</v>
      </c>
      <c r="BN99" s="49">
        <f t="shared" si="53"/>
        <v>0</v>
      </c>
    </row>
    <row r="100" spans="1:66" x14ac:dyDescent="0.2">
      <c r="A100" s="514"/>
      <c r="B100" s="805"/>
      <c r="C100" s="364"/>
      <c r="D100" s="364"/>
      <c r="E100" s="511" t="str">
        <f t="shared" si="44"/>
        <v xml:space="preserve"> </v>
      </c>
      <c r="F100" s="201">
        <f t="shared" si="27"/>
        <v>0</v>
      </c>
      <c r="G100" s="198">
        <f t="shared" si="28"/>
        <v>88</v>
      </c>
      <c r="H100" s="197"/>
      <c r="I100" s="416"/>
      <c r="J100" s="115"/>
      <c r="K100" s="418"/>
      <c r="L100" s="417"/>
      <c r="M100" s="60"/>
      <c r="N100" s="102"/>
      <c r="O100" s="419"/>
      <c r="P100" s="116"/>
      <c r="Q100" s="116"/>
      <c r="R100" s="179"/>
      <c r="S100" s="248"/>
      <c r="T100" s="116"/>
      <c r="U100" s="116"/>
      <c r="V100" s="116"/>
      <c r="W100" s="117"/>
      <c r="X100" s="115"/>
      <c r="Y100" s="102"/>
      <c r="Z100" s="118"/>
      <c r="AA100" s="145">
        <f t="shared" si="32"/>
        <v>88</v>
      </c>
      <c r="AB100" s="751">
        <f t="shared" si="45"/>
        <v>0</v>
      </c>
      <c r="AC100" s="744">
        <f t="shared" si="33"/>
        <v>0</v>
      </c>
      <c r="AD100" s="254">
        <f t="shared" si="29"/>
        <v>0</v>
      </c>
      <c r="AE100" s="17"/>
      <c r="AF100" s="527" t="str">
        <f t="shared" si="34"/>
        <v xml:space="preserve"> </v>
      </c>
      <c r="AG100" s="49">
        <f t="shared" si="35"/>
        <v>0</v>
      </c>
      <c r="AH100" s="49">
        <f t="shared" si="36"/>
        <v>0</v>
      </c>
      <c r="AR100" s="49">
        <f t="shared" si="37"/>
        <v>0</v>
      </c>
      <c r="AS100" s="49">
        <f t="shared" si="38"/>
        <v>0</v>
      </c>
      <c r="AT100" s="49">
        <f t="shared" si="39"/>
        <v>0</v>
      </c>
      <c r="AU100" s="49">
        <f t="shared" si="40"/>
        <v>0</v>
      </c>
      <c r="AX100" s="372">
        <f t="shared" si="41"/>
        <v>0</v>
      </c>
      <c r="AY100" s="372">
        <f t="shared" si="42"/>
        <v>0</v>
      </c>
      <c r="AZ100" s="49">
        <f t="shared" si="30"/>
        <v>0</v>
      </c>
      <c r="BB100" s="49">
        <f t="shared" si="46"/>
        <v>0</v>
      </c>
      <c r="BC100" s="537">
        <f t="shared" si="47"/>
        <v>0</v>
      </c>
      <c r="BD100" s="144">
        <f t="shared" si="43"/>
        <v>0</v>
      </c>
      <c r="BE100" s="144">
        <f t="shared" si="48"/>
        <v>0</v>
      </c>
      <c r="BF100" s="559">
        <f t="shared" si="31"/>
        <v>0</v>
      </c>
      <c r="BG100" s="17"/>
      <c r="BH100" s="10"/>
      <c r="BJ100" s="49">
        <f t="shared" si="49"/>
        <v>0</v>
      </c>
      <c r="BK100" s="49">
        <f t="shared" si="50"/>
        <v>1</v>
      </c>
      <c r="BL100" s="49">
        <f t="shared" si="51"/>
        <v>0</v>
      </c>
      <c r="BM100" s="49">
        <f t="shared" si="52"/>
        <v>0</v>
      </c>
      <c r="BN100" s="49">
        <f t="shared" si="53"/>
        <v>0</v>
      </c>
    </row>
    <row r="101" spans="1:66" x14ac:dyDescent="0.2">
      <c r="A101" s="514"/>
      <c r="B101" s="805"/>
      <c r="C101" s="364"/>
      <c r="D101" s="364"/>
      <c r="E101" s="511" t="str">
        <f t="shared" si="44"/>
        <v xml:space="preserve"> </v>
      </c>
      <c r="F101" s="201">
        <f t="shared" si="27"/>
        <v>0</v>
      </c>
      <c r="G101" s="198">
        <f t="shared" si="28"/>
        <v>89</v>
      </c>
      <c r="H101" s="197"/>
      <c r="I101" s="416"/>
      <c r="J101" s="115"/>
      <c r="K101" s="418"/>
      <c r="L101" s="417"/>
      <c r="M101" s="60"/>
      <c r="N101" s="102"/>
      <c r="O101" s="419"/>
      <c r="P101" s="116"/>
      <c r="Q101" s="116"/>
      <c r="R101" s="179"/>
      <c r="S101" s="248"/>
      <c r="T101" s="116"/>
      <c r="U101" s="116"/>
      <c r="V101" s="116"/>
      <c r="W101" s="117"/>
      <c r="X101" s="115"/>
      <c r="Y101" s="102"/>
      <c r="Z101" s="118"/>
      <c r="AA101" s="145">
        <f t="shared" si="32"/>
        <v>89</v>
      </c>
      <c r="AB101" s="751">
        <f t="shared" si="45"/>
        <v>0</v>
      </c>
      <c r="AC101" s="744">
        <f t="shared" si="33"/>
        <v>0</v>
      </c>
      <c r="AD101" s="254">
        <f t="shared" si="29"/>
        <v>0</v>
      </c>
      <c r="AE101" s="17"/>
      <c r="AF101" s="527" t="str">
        <f t="shared" si="34"/>
        <v xml:space="preserve"> </v>
      </c>
      <c r="AG101" s="49">
        <f t="shared" si="35"/>
        <v>0</v>
      </c>
      <c r="AH101" s="49">
        <f t="shared" si="36"/>
        <v>0</v>
      </c>
      <c r="AR101" s="49">
        <f t="shared" si="37"/>
        <v>0</v>
      </c>
      <c r="AS101" s="49">
        <f t="shared" si="38"/>
        <v>0</v>
      </c>
      <c r="AT101" s="49">
        <f t="shared" si="39"/>
        <v>0</v>
      </c>
      <c r="AU101" s="49">
        <f t="shared" si="40"/>
        <v>0</v>
      </c>
      <c r="AX101" s="372">
        <f t="shared" si="41"/>
        <v>0</v>
      </c>
      <c r="AY101" s="372">
        <f t="shared" si="42"/>
        <v>0</v>
      </c>
      <c r="AZ101" s="49">
        <f t="shared" si="30"/>
        <v>0</v>
      </c>
      <c r="BB101" s="49">
        <f t="shared" si="46"/>
        <v>0</v>
      </c>
      <c r="BC101" s="537">
        <f t="shared" si="47"/>
        <v>0</v>
      </c>
      <c r="BD101" s="144">
        <f t="shared" si="43"/>
        <v>0</v>
      </c>
      <c r="BE101" s="144">
        <f t="shared" si="48"/>
        <v>0</v>
      </c>
      <c r="BF101" s="559">
        <f t="shared" si="31"/>
        <v>0</v>
      </c>
      <c r="BG101" s="17"/>
      <c r="BH101" s="10"/>
      <c r="BJ101" s="49">
        <f t="shared" si="49"/>
        <v>0</v>
      </c>
      <c r="BK101" s="49">
        <f t="shared" si="50"/>
        <v>1</v>
      </c>
      <c r="BL101" s="49">
        <f t="shared" si="51"/>
        <v>0</v>
      </c>
      <c r="BM101" s="49">
        <f t="shared" si="52"/>
        <v>0</v>
      </c>
      <c r="BN101" s="49">
        <f t="shared" si="53"/>
        <v>0</v>
      </c>
    </row>
    <row r="102" spans="1:66" x14ac:dyDescent="0.2">
      <c r="A102" s="514"/>
      <c r="B102" s="805"/>
      <c r="C102" s="364"/>
      <c r="D102" s="364"/>
      <c r="E102" s="511" t="str">
        <f t="shared" si="44"/>
        <v xml:space="preserve"> </v>
      </c>
      <c r="F102" s="201">
        <f t="shared" si="27"/>
        <v>0</v>
      </c>
      <c r="G102" s="198">
        <f t="shared" si="28"/>
        <v>90</v>
      </c>
      <c r="H102" s="197"/>
      <c r="I102" s="416"/>
      <c r="J102" s="115"/>
      <c r="K102" s="418"/>
      <c r="L102" s="417"/>
      <c r="M102" s="60"/>
      <c r="N102" s="102"/>
      <c r="O102" s="419"/>
      <c r="P102" s="116"/>
      <c r="Q102" s="116"/>
      <c r="R102" s="179"/>
      <c r="S102" s="248"/>
      <c r="T102" s="116"/>
      <c r="U102" s="116"/>
      <c r="V102" s="116"/>
      <c r="W102" s="117"/>
      <c r="X102" s="115"/>
      <c r="Y102" s="102"/>
      <c r="Z102" s="118"/>
      <c r="AA102" s="145">
        <f t="shared" si="32"/>
        <v>90</v>
      </c>
      <c r="AB102" s="751">
        <f t="shared" si="45"/>
        <v>0</v>
      </c>
      <c r="AC102" s="744">
        <f t="shared" si="33"/>
        <v>0</v>
      </c>
      <c r="AD102" s="254">
        <f t="shared" si="29"/>
        <v>0</v>
      </c>
      <c r="AE102" s="17"/>
      <c r="AF102" s="527" t="str">
        <f t="shared" si="34"/>
        <v xml:space="preserve"> </v>
      </c>
      <c r="AG102" s="49">
        <f t="shared" si="35"/>
        <v>0</v>
      </c>
      <c r="AH102" s="49">
        <f t="shared" si="36"/>
        <v>0</v>
      </c>
      <c r="AR102" s="49">
        <f t="shared" si="37"/>
        <v>0</v>
      </c>
      <c r="AS102" s="49">
        <f t="shared" si="38"/>
        <v>0</v>
      </c>
      <c r="AT102" s="49">
        <f t="shared" si="39"/>
        <v>0</v>
      </c>
      <c r="AU102" s="49">
        <f t="shared" si="40"/>
        <v>0</v>
      </c>
      <c r="AX102" s="372">
        <f t="shared" si="41"/>
        <v>0</v>
      </c>
      <c r="AY102" s="372">
        <f t="shared" si="42"/>
        <v>0</v>
      </c>
      <c r="AZ102" s="49">
        <f t="shared" si="30"/>
        <v>0</v>
      </c>
      <c r="BB102" s="49">
        <f t="shared" si="46"/>
        <v>0</v>
      </c>
      <c r="BC102" s="537">
        <f t="shared" si="47"/>
        <v>0</v>
      </c>
      <c r="BD102" s="144">
        <f t="shared" si="43"/>
        <v>0</v>
      </c>
      <c r="BE102" s="144">
        <f t="shared" si="48"/>
        <v>0</v>
      </c>
      <c r="BF102" s="559">
        <f t="shared" si="31"/>
        <v>0</v>
      </c>
      <c r="BG102" s="17"/>
      <c r="BH102" s="10"/>
      <c r="BJ102" s="49">
        <f t="shared" si="49"/>
        <v>0</v>
      </c>
      <c r="BK102" s="49">
        <f t="shared" si="50"/>
        <v>1</v>
      </c>
      <c r="BL102" s="49">
        <f t="shared" si="51"/>
        <v>0</v>
      </c>
      <c r="BM102" s="49">
        <f t="shared" si="52"/>
        <v>0</v>
      </c>
      <c r="BN102" s="49">
        <f t="shared" si="53"/>
        <v>0</v>
      </c>
    </row>
    <row r="103" spans="1:66" x14ac:dyDescent="0.2">
      <c r="A103" s="514"/>
      <c r="B103" s="805"/>
      <c r="C103" s="364"/>
      <c r="D103" s="364"/>
      <c r="E103" s="511" t="str">
        <f t="shared" si="44"/>
        <v xml:space="preserve"> </v>
      </c>
      <c r="F103" s="201">
        <f t="shared" si="27"/>
        <v>0</v>
      </c>
      <c r="G103" s="198">
        <f t="shared" si="28"/>
        <v>91</v>
      </c>
      <c r="H103" s="197"/>
      <c r="I103" s="416"/>
      <c r="J103" s="115"/>
      <c r="K103" s="418"/>
      <c r="L103" s="417"/>
      <c r="M103" s="60"/>
      <c r="N103" s="102"/>
      <c r="O103" s="419"/>
      <c r="P103" s="116"/>
      <c r="Q103" s="116"/>
      <c r="R103" s="179"/>
      <c r="S103" s="248"/>
      <c r="T103" s="116"/>
      <c r="U103" s="116"/>
      <c r="V103" s="116"/>
      <c r="W103" s="117"/>
      <c r="X103" s="115"/>
      <c r="Y103" s="102"/>
      <c r="Z103" s="118"/>
      <c r="AA103" s="145">
        <f t="shared" si="32"/>
        <v>91</v>
      </c>
      <c r="AB103" s="751">
        <f t="shared" si="45"/>
        <v>0</v>
      </c>
      <c r="AC103" s="744">
        <f t="shared" si="33"/>
        <v>0</v>
      </c>
      <c r="AD103" s="254">
        <f t="shared" si="29"/>
        <v>0</v>
      </c>
      <c r="AE103" s="17"/>
      <c r="AF103" s="527" t="str">
        <f t="shared" si="34"/>
        <v xml:space="preserve"> </v>
      </c>
      <c r="AG103" s="49">
        <f t="shared" si="35"/>
        <v>0</v>
      </c>
      <c r="AH103" s="49">
        <f t="shared" si="36"/>
        <v>0</v>
      </c>
      <c r="AR103" s="49">
        <f t="shared" si="37"/>
        <v>0</v>
      </c>
      <c r="AS103" s="49">
        <f t="shared" si="38"/>
        <v>0</v>
      </c>
      <c r="AT103" s="49">
        <f t="shared" si="39"/>
        <v>0</v>
      </c>
      <c r="AU103" s="49">
        <f t="shared" si="40"/>
        <v>0</v>
      </c>
      <c r="AX103" s="372">
        <f t="shared" si="41"/>
        <v>0</v>
      </c>
      <c r="AY103" s="372">
        <f t="shared" si="42"/>
        <v>0</v>
      </c>
      <c r="AZ103" s="49">
        <f t="shared" si="30"/>
        <v>0</v>
      </c>
      <c r="BB103" s="49">
        <f t="shared" si="46"/>
        <v>0</v>
      </c>
      <c r="BC103" s="537">
        <f t="shared" si="47"/>
        <v>0</v>
      </c>
      <c r="BD103" s="144">
        <f t="shared" si="43"/>
        <v>0</v>
      </c>
      <c r="BE103" s="144">
        <f t="shared" si="48"/>
        <v>0</v>
      </c>
      <c r="BF103" s="559">
        <f t="shared" si="31"/>
        <v>0</v>
      </c>
      <c r="BG103" s="17"/>
      <c r="BH103" s="10"/>
      <c r="BJ103" s="49">
        <f t="shared" si="49"/>
        <v>0</v>
      </c>
      <c r="BK103" s="49">
        <f t="shared" si="50"/>
        <v>1</v>
      </c>
      <c r="BL103" s="49">
        <f t="shared" si="51"/>
        <v>0</v>
      </c>
      <c r="BM103" s="49">
        <f t="shared" si="52"/>
        <v>0</v>
      </c>
      <c r="BN103" s="49">
        <f t="shared" si="53"/>
        <v>0</v>
      </c>
    </row>
    <row r="104" spans="1:66" x14ac:dyDescent="0.2">
      <c r="A104" s="514"/>
      <c r="B104" s="805"/>
      <c r="C104" s="364"/>
      <c r="D104" s="364"/>
      <c r="E104" s="511" t="str">
        <f t="shared" si="44"/>
        <v xml:space="preserve"> </v>
      </c>
      <c r="F104" s="201">
        <f t="shared" si="27"/>
        <v>0</v>
      </c>
      <c r="G104" s="198">
        <f t="shared" si="28"/>
        <v>92</v>
      </c>
      <c r="H104" s="197"/>
      <c r="I104" s="416"/>
      <c r="J104" s="115"/>
      <c r="K104" s="418"/>
      <c r="L104" s="417"/>
      <c r="M104" s="60"/>
      <c r="N104" s="102"/>
      <c r="O104" s="419"/>
      <c r="P104" s="116"/>
      <c r="Q104" s="116"/>
      <c r="R104" s="179"/>
      <c r="S104" s="248"/>
      <c r="T104" s="116"/>
      <c r="U104" s="116"/>
      <c r="V104" s="116"/>
      <c r="W104" s="117"/>
      <c r="X104" s="115"/>
      <c r="Y104" s="102"/>
      <c r="Z104" s="118"/>
      <c r="AA104" s="145">
        <f t="shared" si="32"/>
        <v>92</v>
      </c>
      <c r="AB104" s="751">
        <f t="shared" si="45"/>
        <v>0</v>
      </c>
      <c r="AC104" s="744">
        <f t="shared" si="33"/>
        <v>0</v>
      </c>
      <c r="AD104" s="254">
        <f t="shared" si="29"/>
        <v>0</v>
      </c>
      <c r="AE104" s="17"/>
      <c r="AF104" s="527" t="str">
        <f t="shared" si="34"/>
        <v xml:space="preserve"> </v>
      </c>
      <c r="AG104" s="49">
        <f t="shared" si="35"/>
        <v>0</v>
      </c>
      <c r="AH104" s="49">
        <f t="shared" si="36"/>
        <v>0</v>
      </c>
      <c r="AR104" s="49">
        <f t="shared" si="37"/>
        <v>0</v>
      </c>
      <c r="AS104" s="49">
        <f t="shared" si="38"/>
        <v>0</v>
      </c>
      <c r="AT104" s="49">
        <f t="shared" si="39"/>
        <v>0</v>
      </c>
      <c r="AU104" s="49">
        <f t="shared" si="40"/>
        <v>0</v>
      </c>
      <c r="AX104" s="372">
        <f t="shared" si="41"/>
        <v>0</v>
      </c>
      <c r="AY104" s="372">
        <f t="shared" si="42"/>
        <v>0</v>
      </c>
      <c r="AZ104" s="49">
        <f t="shared" si="30"/>
        <v>0</v>
      </c>
      <c r="BB104" s="49">
        <f t="shared" si="46"/>
        <v>0</v>
      </c>
      <c r="BC104" s="537">
        <f t="shared" si="47"/>
        <v>0</v>
      </c>
      <c r="BD104" s="144">
        <f t="shared" si="43"/>
        <v>0</v>
      </c>
      <c r="BE104" s="144">
        <f t="shared" si="48"/>
        <v>0</v>
      </c>
      <c r="BF104" s="559">
        <f t="shared" si="31"/>
        <v>0</v>
      </c>
      <c r="BG104" s="17"/>
      <c r="BH104" s="10"/>
      <c r="BJ104" s="49">
        <f t="shared" si="49"/>
        <v>0</v>
      </c>
      <c r="BK104" s="49">
        <f t="shared" si="50"/>
        <v>1</v>
      </c>
      <c r="BL104" s="49">
        <f t="shared" si="51"/>
        <v>0</v>
      </c>
      <c r="BM104" s="49">
        <f t="shared" si="52"/>
        <v>0</v>
      </c>
      <c r="BN104" s="49">
        <f t="shared" si="53"/>
        <v>0</v>
      </c>
    </row>
    <row r="105" spans="1:66" x14ac:dyDescent="0.2">
      <c r="A105" s="514"/>
      <c r="B105" s="805"/>
      <c r="C105" s="364"/>
      <c r="D105" s="364"/>
      <c r="E105" s="511" t="str">
        <f t="shared" si="44"/>
        <v xml:space="preserve"> </v>
      </c>
      <c r="F105" s="201">
        <f t="shared" si="27"/>
        <v>0</v>
      </c>
      <c r="G105" s="198">
        <f t="shared" si="28"/>
        <v>93</v>
      </c>
      <c r="H105" s="197"/>
      <c r="I105" s="416"/>
      <c r="J105" s="115"/>
      <c r="K105" s="418"/>
      <c r="L105" s="417"/>
      <c r="M105" s="60"/>
      <c r="N105" s="102"/>
      <c r="O105" s="419"/>
      <c r="P105" s="116"/>
      <c r="Q105" s="116"/>
      <c r="R105" s="179"/>
      <c r="S105" s="248"/>
      <c r="T105" s="116"/>
      <c r="U105" s="116"/>
      <c r="V105" s="116"/>
      <c r="W105" s="117"/>
      <c r="X105" s="115"/>
      <c r="Y105" s="102"/>
      <c r="Z105" s="118"/>
      <c r="AA105" s="145">
        <f t="shared" si="32"/>
        <v>93</v>
      </c>
      <c r="AB105" s="751">
        <f t="shared" si="45"/>
        <v>0</v>
      </c>
      <c r="AC105" s="744">
        <f t="shared" si="33"/>
        <v>0</v>
      </c>
      <c r="AD105" s="254">
        <f t="shared" si="29"/>
        <v>0</v>
      </c>
      <c r="AE105" s="17"/>
      <c r="AF105" s="527" t="str">
        <f t="shared" si="34"/>
        <v xml:space="preserve"> </v>
      </c>
      <c r="AG105" s="49">
        <f t="shared" si="35"/>
        <v>0</v>
      </c>
      <c r="AH105" s="49">
        <f t="shared" si="36"/>
        <v>0</v>
      </c>
      <c r="AR105" s="49">
        <f t="shared" si="37"/>
        <v>0</v>
      </c>
      <c r="AS105" s="49">
        <f t="shared" si="38"/>
        <v>0</v>
      </c>
      <c r="AT105" s="49">
        <f t="shared" si="39"/>
        <v>0</v>
      </c>
      <c r="AU105" s="49">
        <f t="shared" si="40"/>
        <v>0</v>
      </c>
      <c r="AX105" s="372">
        <f t="shared" si="41"/>
        <v>0</v>
      </c>
      <c r="AY105" s="372">
        <f t="shared" si="42"/>
        <v>0</v>
      </c>
      <c r="AZ105" s="49">
        <f t="shared" si="30"/>
        <v>0</v>
      </c>
      <c r="BB105" s="49">
        <f t="shared" si="46"/>
        <v>0</v>
      </c>
      <c r="BC105" s="537">
        <f t="shared" si="47"/>
        <v>0</v>
      </c>
      <c r="BD105" s="144">
        <f t="shared" si="43"/>
        <v>0</v>
      </c>
      <c r="BE105" s="144">
        <f t="shared" si="48"/>
        <v>0</v>
      </c>
      <c r="BF105" s="559">
        <f t="shared" si="31"/>
        <v>0</v>
      </c>
      <c r="BG105" s="17"/>
      <c r="BH105" s="10"/>
      <c r="BJ105" s="49">
        <f t="shared" si="49"/>
        <v>0</v>
      </c>
      <c r="BK105" s="49">
        <f t="shared" si="50"/>
        <v>1</v>
      </c>
      <c r="BL105" s="49">
        <f t="shared" si="51"/>
        <v>0</v>
      </c>
      <c r="BM105" s="49">
        <f t="shared" si="52"/>
        <v>0</v>
      </c>
      <c r="BN105" s="49">
        <f t="shared" si="53"/>
        <v>0</v>
      </c>
    </row>
    <row r="106" spans="1:66" x14ac:dyDescent="0.2">
      <c r="A106" s="514"/>
      <c r="B106" s="805"/>
      <c r="C106" s="364"/>
      <c r="D106" s="364"/>
      <c r="E106" s="511" t="str">
        <f t="shared" si="44"/>
        <v xml:space="preserve"> </v>
      </c>
      <c r="F106" s="201">
        <f t="shared" si="27"/>
        <v>0</v>
      </c>
      <c r="G106" s="198">
        <f t="shared" si="28"/>
        <v>94</v>
      </c>
      <c r="H106" s="197"/>
      <c r="I106" s="416"/>
      <c r="J106" s="115"/>
      <c r="K106" s="418"/>
      <c r="L106" s="417"/>
      <c r="M106" s="60"/>
      <c r="N106" s="102"/>
      <c r="O106" s="419"/>
      <c r="P106" s="116"/>
      <c r="Q106" s="116"/>
      <c r="R106" s="179"/>
      <c r="S106" s="248"/>
      <c r="T106" s="116"/>
      <c r="U106" s="116"/>
      <c r="V106" s="116"/>
      <c r="W106" s="117"/>
      <c r="X106" s="115"/>
      <c r="Y106" s="102"/>
      <c r="Z106" s="118"/>
      <c r="AA106" s="145">
        <f t="shared" si="32"/>
        <v>94</v>
      </c>
      <c r="AB106" s="751">
        <f t="shared" si="45"/>
        <v>0</v>
      </c>
      <c r="AC106" s="744">
        <f t="shared" si="33"/>
        <v>0</v>
      </c>
      <c r="AD106" s="254">
        <f t="shared" si="29"/>
        <v>0</v>
      </c>
      <c r="AE106" s="17"/>
      <c r="AF106" s="527" t="str">
        <f t="shared" si="34"/>
        <v xml:space="preserve"> </v>
      </c>
      <c r="AG106" s="49">
        <f t="shared" si="35"/>
        <v>0</v>
      </c>
      <c r="AH106" s="49">
        <f t="shared" si="36"/>
        <v>0</v>
      </c>
      <c r="AR106" s="49">
        <f t="shared" si="37"/>
        <v>0</v>
      </c>
      <c r="AS106" s="49">
        <f t="shared" si="38"/>
        <v>0</v>
      </c>
      <c r="AT106" s="49">
        <f t="shared" si="39"/>
        <v>0</v>
      </c>
      <c r="AU106" s="49">
        <f t="shared" si="40"/>
        <v>0</v>
      </c>
      <c r="AX106" s="372">
        <f t="shared" si="41"/>
        <v>0</v>
      </c>
      <c r="AY106" s="372">
        <f t="shared" si="42"/>
        <v>0</v>
      </c>
      <c r="AZ106" s="49">
        <f t="shared" si="30"/>
        <v>0</v>
      </c>
      <c r="BB106" s="49">
        <f t="shared" si="46"/>
        <v>0</v>
      </c>
      <c r="BC106" s="537">
        <f t="shared" si="47"/>
        <v>0</v>
      </c>
      <c r="BD106" s="144">
        <f t="shared" si="43"/>
        <v>0</v>
      </c>
      <c r="BE106" s="144">
        <f t="shared" si="48"/>
        <v>0</v>
      </c>
      <c r="BF106" s="559">
        <f t="shared" si="31"/>
        <v>0</v>
      </c>
      <c r="BG106" s="17"/>
      <c r="BH106" s="10"/>
      <c r="BJ106" s="49">
        <f t="shared" si="49"/>
        <v>0</v>
      </c>
      <c r="BK106" s="49">
        <f t="shared" si="50"/>
        <v>1</v>
      </c>
      <c r="BL106" s="49">
        <f t="shared" si="51"/>
        <v>0</v>
      </c>
      <c r="BM106" s="49">
        <f t="shared" si="52"/>
        <v>0</v>
      </c>
      <c r="BN106" s="49">
        <f t="shared" si="53"/>
        <v>0</v>
      </c>
    </row>
    <row r="107" spans="1:66" x14ac:dyDescent="0.2">
      <c r="A107" s="514"/>
      <c r="B107" s="805"/>
      <c r="C107" s="364"/>
      <c r="D107" s="364"/>
      <c r="E107" s="511" t="str">
        <f t="shared" si="44"/>
        <v xml:space="preserve"> </v>
      </c>
      <c r="F107" s="201">
        <f t="shared" si="27"/>
        <v>0</v>
      </c>
      <c r="G107" s="198">
        <f t="shared" si="28"/>
        <v>95</v>
      </c>
      <c r="H107" s="197"/>
      <c r="I107" s="416"/>
      <c r="J107" s="115"/>
      <c r="K107" s="418"/>
      <c r="L107" s="417"/>
      <c r="M107" s="60"/>
      <c r="N107" s="102"/>
      <c r="O107" s="419"/>
      <c r="P107" s="116"/>
      <c r="Q107" s="116"/>
      <c r="R107" s="179"/>
      <c r="S107" s="248"/>
      <c r="T107" s="116"/>
      <c r="U107" s="116"/>
      <c r="V107" s="116"/>
      <c r="W107" s="117"/>
      <c r="X107" s="115"/>
      <c r="Y107" s="102"/>
      <c r="Z107" s="118"/>
      <c r="AA107" s="145">
        <f t="shared" si="32"/>
        <v>95</v>
      </c>
      <c r="AB107" s="751">
        <f t="shared" si="45"/>
        <v>0</v>
      </c>
      <c r="AC107" s="744">
        <f t="shared" si="33"/>
        <v>0</v>
      </c>
      <c r="AD107" s="254">
        <f t="shared" si="29"/>
        <v>0</v>
      </c>
      <c r="AE107" s="17"/>
      <c r="AF107" s="527" t="str">
        <f t="shared" si="34"/>
        <v xml:space="preserve"> </v>
      </c>
      <c r="AG107" s="49">
        <f t="shared" si="35"/>
        <v>0</v>
      </c>
      <c r="AH107" s="49">
        <f t="shared" si="36"/>
        <v>0</v>
      </c>
      <c r="AR107" s="49">
        <f t="shared" si="37"/>
        <v>0</v>
      </c>
      <c r="AS107" s="49">
        <f t="shared" si="38"/>
        <v>0</v>
      </c>
      <c r="AT107" s="49">
        <f t="shared" si="39"/>
        <v>0</v>
      </c>
      <c r="AU107" s="49">
        <f t="shared" si="40"/>
        <v>0</v>
      </c>
      <c r="AX107" s="372">
        <f t="shared" si="41"/>
        <v>0</v>
      </c>
      <c r="AY107" s="372">
        <f t="shared" si="42"/>
        <v>0</v>
      </c>
      <c r="AZ107" s="49">
        <f t="shared" si="30"/>
        <v>0</v>
      </c>
      <c r="BB107" s="49">
        <f t="shared" si="46"/>
        <v>0</v>
      </c>
      <c r="BC107" s="537">
        <f t="shared" si="47"/>
        <v>0</v>
      </c>
      <c r="BD107" s="144">
        <f t="shared" si="43"/>
        <v>0</v>
      </c>
      <c r="BE107" s="144">
        <f t="shared" si="48"/>
        <v>0</v>
      </c>
      <c r="BF107" s="559">
        <f t="shared" si="31"/>
        <v>0</v>
      </c>
      <c r="BG107" s="17"/>
      <c r="BH107" s="10"/>
      <c r="BJ107" s="49">
        <f t="shared" si="49"/>
        <v>0</v>
      </c>
      <c r="BK107" s="49">
        <f t="shared" si="50"/>
        <v>1</v>
      </c>
      <c r="BL107" s="49">
        <f t="shared" si="51"/>
        <v>0</v>
      </c>
      <c r="BM107" s="49">
        <f t="shared" si="52"/>
        <v>0</v>
      </c>
      <c r="BN107" s="49">
        <f t="shared" si="53"/>
        <v>0</v>
      </c>
    </row>
    <row r="108" spans="1:66" x14ac:dyDescent="0.2">
      <c r="A108" s="514"/>
      <c r="B108" s="805"/>
      <c r="C108" s="364"/>
      <c r="D108" s="364"/>
      <c r="E108" s="511" t="str">
        <f t="shared" si="44"/>
        <v xml:space="preserve"> </v>
      </c>
      <c r="F108" s="201">
        <f t="shared" si="27"/>
        <v>0</v>
      </c>
      <c r="G108" s="198">
        <f t="shared" si="28"/>
        <v>96</v>
      </c>
      <c r="H108" s="197"/>
      <c r="I108" s="416"/>
      <c r="J108" s="115"/>
      <c r="K108" s="418"/>
      <c r="L108" s="417"/>
      <c r="M108" s="60"/>
      <c r="N108" s="102"/>
      <c r="O108" s="419"/>
      <c r="P108" s="116"/>
      <c r="Q108" s="116"/>
      <c r="R108" s="179"/>
      <c r="S108" s="248"/>
      <c r="T108" s="116"/>
      <c r="U108" s="116"/>
      <c r="V108" s="116"/>
      <c r="W108" s="117"/>
      <c r="X108" s="115"/>
      <c r="Y108" s="102"/>
      <c r="Z108" s="118"/>
      <c r="AA108" s="145">
        <f t="shared" si="32"/>
        <v>96</v>
      </c>
      <c r="AB108" s="751">
        <f t="shared" si="45"/>
        <v>0</v>
      </c>
      <c r="AC108" s="744">
        <f t="shared" si="33"/>
        <v>0</v>
      </c>
      <c r="AD108" s="254">
        <f t="shared" si="29"/>
        <v>0</v>
      </c>
      <c r="AE108" s="17"/>
      <c r="AF108" s="527" t="str">
        <f t="shared" si="34"/>
        <v xml:space="preserve"> </v>
      </c>
      <c r="AG108" s="49">
        <f t="shared" si="35"/>
        <v>0</v>
      </c>
      <c r="AH108" s="49">
        <f t="shared" si="36"/>
        <v>0</v>
      </c>
      <c r="AR108" s="49">
        <f t="shared" si="37"/>
        <v>0</v>
      </c>
      <c r="AS108" s="49">
        <f t="shared" si="38"/>
        <v>0</v>
      </c>
      <c r="AT108" s="49">
        <f t="shared" si="39"/>
        <v>0</v>
      </c>
      <c r="AU108" s="49">
        <f t="shared" si="40"/>
        <v>0</v>
      </c>
      <c r="AX108" s="372">
        <f t="shared" si="41"/>
        <v>0</v>
      </c>
      <c r="AY108" s="372">
        <f t="shared" si="42"/>
        <v>0</v>
      </c>
      <c r="AZ108" s="49">
        <f t="shared" si="30"/>
        <v>0</v>
      </c>
      <c r="BB108" s="49">
        <f t="shared" si="46"/>
        <v>0</v>
      </c>
      <c r="BC108" s="537">
        <f t="shared" si="47"/>
        <v>0</v>
      </c>
      <c r="BD108" s="144">
        <f t="shared" si="43"/>
        <v>0</v>
      </c>
      <c r="BE108" s="144">
        <f t="shared" si="48"/>
        <v>0</v>
      </c>
      <c r="BF108" s="559">
        <f t="shared" si="31"/>
        <v>0</v>
      </c>
      <c r="BG108" s="17"/>
      <c r="BH108" s="10"/>
      <c r="BJ108" s="49">
        <f t="shared" si="49"/>
        <v>0</v>
      </c>
      <c r="BK108" s="49">
        <f t="shared" si="50"/>
        <v>1</v>
      </c>
      <c r="BL108" s="49">
        <f t="shared" si="51"/>
        <v>0</v>
      </c>
      <c r="BM108" s="49">
        <f t="shared" si="52"/>
        <v>0</v>
      </c>
      <c r="BN108" s="49">
        <f t="shared" si="53"/>
        <v>0</v>
      </c>
    </row>
    <row r="109" spans="1:66" x14ac:dyDescent="0.2">
      <c r="A109" s="514"/>
      <c r="B109" s="805"/>
      <c r="C109" s="364"/>
      <c r="D109" s="364"/>
      <c r="E109" s="511" t="str">
        <f t="shared" si="44"/>
        <v xml:space="preserve"> </v>
      </c>
      <c r="F109" s="201">
        <f t="shared" si="27"/>
        <v>0</v>
      </c>
      <c r="G109" s="198">
        <f t="shared" si="28"/>
        <v>97</v>
      </c>
      <c r="H109" s="197"/>
      <c r="I109" s="416"/>
      <c r="J109" s="115"/>
      <c r="K109" s="418"/>
      <c r="L109" s="417"/>
      <c r="M109" s="60"/>
      <c r="N109" s="102"/>
      <c r="O109" s="419"/>
      <c r="P109" s="116"/>
      <c r="Q109" s="116"/>
      <c r="R109" s="179"/>
      <c r="S109" s="248"/>
      <c r="T109" s="116"/>
      <c r="U109" s="116"/>
      <c r="V109" s="116"/>
      <c r="W109" s="117"/>
      <c r="X109" s="115"/>
      <c r="Y109" s="102"/>
      <c r="Z109" s="118"/>
      <c r="AA109" s="145">
        <f t="shared" si="32"/>
        <v>97</v>
      </c>
      <c r="AB109" s="751">
        <f t="shared" si="45"/>
        <v>0</v>
      </c>
      <c r="AC109" s="744">
        <f t="shared" si="33"/>
        <v>0</v>
      </c>
      <c r="AD109" s="254">
        <f t="shared" si="29"/>
        <v>0</v>
      </c>
      <c r="AE109" s="17"/>
      <c r="AF109" s="527" t="str">
        <f t="shared" si="34"/>
        <v xml:space="preserve"> </v>
      </c>
      <c r="AG109" s="49">
        <f t="shared" si="35"/>
        <v>0</v>
      </c>
      <c r="AH109" s="49">
        <f t="shared" si="36"/>
        <v>0</v>
      </c>
      <c r="AR109" s="49">
        <f t="shared" si="37"/>
        <v>0</v>
      </c>
      <c r="AS109" s="49">
        <f t="shared" si="38"/>
        <v>0</v>
      </c>
      <c r="AT109" s="49">
        <f t="shared" si="39"/>
        <v>0</v>
      </c>
      <c r="AU109" s="49">
        <f t="shared" si="40"/>
        <v>0</v>
      </c>
      <c r="AX109" s="372">
        <f t="shared" si="41"/>
        <v>0</v>
      </c>
      <c r="AY109" s="372">
        <f t="shared" si="42"/>
        <v>0</v>
      </c>
      <c r="AZ109" s="49">
        <f t="shared" si="30"/>
        <v>0</v>
      </c>
      <c r="BB109" s="49">
        <f t="shared" si="46"/>
        <v>0</v>
      </c>
      <c r="BC109" s="537">
        <f t="shared" si="47"/>
        <v>0</v>
      </c>
      <c r="BD109" s="144">
        <f t="shared" si="43"/>
        <v>0</v>
      </c>
      <c r="BE109" s="144">
        <f t="shared" si="48"/>
        <v>0</v>
      </c>
      <c r="BF109" s="559">
        <f t="shared" si="31"/>
        <v>0</v>
      </c>
      <c r="BG109" s="17"/>
      <c r="BH109" s="10"/>
      <c r="BJ109" s="49">
        <f t="shared" si="49"/>
        <v>0</v>
      </c>
      <c r="BK109" s="49">
        <f t="shared" si="50"/>
        <v>1</v>
      </c>
      <c r="BL109" s="49">
        <f t="shared" si="51"/>
        <v>0</v>
      </c>
      <c r="BM109" s="49">
        <f t="shared" si="52"/>
        <v>0</v>
      </c>
      <c r="BN109" s="49">
        <f t="shared" si="53"/>
        <v>0</v>
      </c>
    </row>
    <row r="110" spans="1:66" x14ac:dyDescent="0.2">
      <c r="A110" s="514"/>
      <c r="B110" s="805"/>
      <c r="C110" s="364"/>
      <c r="D110" s="364"/>
      <c r="E110" s="511" t="str">
        <f t="shared" si="44"/>
        <v xml:space="preserve"> </v>
      </c>
      <c r="F110" s="201">
        <f t="shared" si="27"/>
        <v>0</v>
      </c>
      <c r="G110" s="198">
        <f t="shared" si="28"/>
        <v>98</v>
      </c>
      <c r="H110" s="197"/>
      <c r="I110" s="416"/>
      <c r="J110" s="115"/>
      <c r="K110" s="418"/>
      <c r="L110" s="417"/>
      <c r="M110" s="60"/>
      <c r="N110" s="102"/>
      <c r="O110" s="419"/>
      <c r="P110" s="116"/>
      <c r="Q110" s="116"/>
      <c r="R110" s="179"/>
      <c r="S110" s="248"/>
      <c r="T110" s="116"/>
      <c r="U110" s="116"/>
      <c r="V110" s="116"/>
      <c r="W110" s="117"/>
      <c r="X110" s="115"/>
      <c r="Y110" s="102"/>
      <c r="Z110" s="118"/>
      <c r="AA110" s="145">
        <f t="shared" si="32"/>
        <v>98</v>
      </c>
      <c r="AB110" s="751">
        <f t="shared" si="45"/>
        <v>0</v>
      </c>
      <c r="AC110" s="744">
        <f t="shared" si="33"/>
        <v>0</v>
      </c>
      <c r="AD110" s="254">
        <f t="shared" si="29"/>
        <v>0</v>
      </c>
      <c r="AE110" s="17"/>
      <c r="AF110" s="527" t="str">
        <f t="shared" si="34"/>
        <v xml:space="preserve"> </v>
      </c>
      <c r="AG110" s="49">
        <f t="shared" si="35"/>
        <v>0</v>
      </c>
      <c r="AH110" s="49">
        <f t="shared" si="36"/>
        <v>0</v>
      </c>
      <c r="AR110" s="49">
        <f t="shared" si="37"/>
        <v>0</v>
      </c>
      <c r="AS110" s="49">
        <f t="shared" si="38"/>
        <v>0</v>
      </c>
      <c r="AT110" s="49">
        <f t="shared" si="39"/>
        <v>0</v>
      </c>
      <c r="AU110" s="49">
        <f t="shared" si="40"/>
        <v>0</v>
      </c>
      <c r="AX110" s="372">
        <f t="shared" si="41"/>
        <v>0</v>
      </c>
      <c r="AY110" s="372">
        <f t="shared" si="42"/>
        <v>0</v>
      </c>
      <c r="AZ110" s="49">
        <f t="shared" si="30"/>
        <v>0</v>
      </c>
      <c r="BB110" s="49">
        <f t="shared" si="46"/>
        <v>0</v>
      </c>
      <c r="BC110" s="537">
        <f t="shared" si="47"/>
        <v>0</v>
      </c>
      <c r="BD110" s="144">
        <f t="shared" si="43"/>
        <v>0</v>
      </c>
      <c r="BE110" s="144">
        <f t="shared" si="48"/>
        <v>0</v>
      </c>
      <c r="BF110" s="559">
        <f t="shared" si="31"/>
        <v>0</v>
      </c>
      <c r="BG110" s="17"/>
      <c r="BH110" s="10"/>
      <c r="BJ110" s="49">
        <f t="shared" si="49"/>
        <v>0</v>
      </c>
      <c r="BK110" s="49">
        <f t="shared" si="50"/>
        <v>1</v>
      </c>
      <c r="BL110" s="49">
        <f t="shared" si="51"/>
        <v>0</v>
      </c>
      <c r="BM110" s="49">
        <f t="shared" si="52"/>
        <v>0</v>
      </c>
      <c r="BN110" s="49">
        <f t="shared" si="53"/>
        <v>0</v>
      </c>
    </row>
    <row r="111" spans="1:66" x14ac:dyDescent="0.2">
      <c r="A111" s="514"/>
      <c r="B111" s="805"/>
      <c r="C111" s="364"/>
      <c r="D111" s="364"/>
      <c r="E111" s="511" t="str">
        <f t="shared" si="44"/>
        <v xml:space="preserve"> </v>
      </c>
      <c r="F111" s="201">
        <f t="shared" si="27"/>
        <v>0</v>
      </c>
      <c r="G111" s="198">
        <f t="shared" si="28"/>
        <v>99</v>
      </c>
      <c r="H111" s="197"/>
      <c r="I111" s="416"/>
      <c r="J111" s="115"/>
      <c r="K111" s="418"/>
      <c r="L111" s="417"/>
      <c r="M111" s="60"/>
      <c r="N111" s="102"/>
      <c r="O111" s="419"/>
      <c r="P111" s="116"/>
      <c r="Q111" s="116"/>
      <c r="R111" s="179"/>
      <c r="S111" s="248"/>
      <c r="T111" s="116"/>
      <c r="U111" s="116"/>
      <c r="V111" s="116"/>
      <c r="W111" s="117"/>
      <c r="X111" s="115"/>
      <c r="Y111" s="102"/>
      <c r="Z111" s="118"/>
      <c r="AA111" s="145">
        <f t="shared" si="32"/>
        <v>99</v>
      </c>
      <c r="AB111" s="751">
        <f t="shared" si="45"/>
        <v>0</v>
      </c>
      <c r="AC111" s="744">
        <f t="shared" si="33"/>
        <v>0</v>
      </c>
      <c r="AD111" s="254">
        <f t="shared" si="29"/>
        <v>0</v>
      </c>
      <c r="AE111" s="17"/>
      <c r="AF111" s="527" t="str">
        <f t="shared" si="34"/>
        <v xml:space="preserve"> </v>
      </c>
      <c r="AG111" s="49">
        <f t="shared" si="35"/>
        <v>0</v>
      </c>
      <c r="AH111" s="49">
        <f t="shared" si="36"/>
        <v>0</v>
      </c>
      <c r="AR111" s="49">
        <f t="shared" si="37"/>
        <v>0</v>
      </c>
      <c r="AS111" s="49">
        <f t="shared" si="38"/>
        <v>0</v>
      </c>
      <c r="AT111" s="49">
        <f t="shared" si="39"/>
        <v>0</v>
      </c>
      <c r="AU111" s="49">
        <f t="shared" si="40"/>
        <v>0</v>
      </c>
      <c r="AX111" s="372">
        <f t="shared" si="41"/>
        <v>0</v>
      </c>
      <c r="AY111" s="372">
        <f t="shared" si="42"/>
        <v>0</v>
      </c>
      <c r="AZ111" s="49">
        <f t="shared" si="30"/>
        <v>0</v>
      </c>
      <c r="BB111" s="49">
        <f t="shared" si="46"/>
        <v>0</v>
      </c>
      <c r="BC111" s="537">
        <f t="shared" si="47"/>
        <v>0</v>
      </c>
      <c r="BD111" s="144">
        <f t="shared" si="43"/>
        <v>0</v>
      </c>
      <c r="BE111" s="144">
        <f t="shared" si="48"/>
        <v>0</v>
      </c>
      <c r="BF111" s="559">
        <f t="shared" si="31"/>
        <v>0</v>
      </c>
      <c r="BG111" s="17"/>
      <c r="BH111" s="10"/>
      <c r="BJ111" s="49">
        <f t="shared" si="49"/>
        <v>0</v>
      </c>
      <c r="BK111" s="49">
        <f t="shared" si="50"/>
        <v>1</v>
      </c>
      <c r="BL111" s="49">
        <f t="shared" si="51"/>
        <v>0</v>
      </c>
      <c r="BM111" s="49">
        <f t="shared" si="52"/>
        <v>0</v>
      </c>
      <c r="BN111" s="49">
        <f t="shared" si="53"/>
        <v>0</v>
      </c>
    </row>
    <row r="112" spans="1:66" x14ac:dyDescent="0.2">
      <c r="A112" s="514"/>
      <c r="B112" s="805"/>
      <c r="C112" s="364"/>
      <c r="D112" s="364"/>
      <c r="E112" s="511" t="str">
        <f t="shared" si="44"/>
        <v xml:space="preserve"> </v>
      </c>
      <c r="F112" s="201">
        <f t="shared" si="27"/>
        <v>0</v>
      </c>
      <c r="G112" s="198">
        <f t="shared" si="28"/>
        <v>100</v>
      </c>
      <c r="H112" s="197"/>
      <c r="I112" s="416"/>
      <c r="J112" s="115"/>
      <c r="K112" s="418"/>
      <c r="L112" s="417"/>
      <c r="M112" s="60"/>
      <c r="N112" s="102"/>
      <c r="O112" s="419"/>
      <c r="P112" s="116"/>
      <c r="Q112" s="116"/>
      <c r="R112" s="179"/>
      <c r="S112" s="248"/>
      <c r="T112" s="116"/>
      <c r="U112" s="116"/>
      <c r="V112" s="116"/>
      <c r="W112" s="117"/>
      <c r="X112" s="115"/>
      <c r="Y112" s="102"/>
      <c r="Z112" s="118"/>
      <c r="AA112" s="145">
        <f t="shared" si="32"/>
        <v>100</v>
      </c>
      <c r="AB112" s="751">
        <f t="shared" si="45"/>
        <v>0</v>
      </c>
      <c r="AC112" s="744">
        <f t="shared" si="33"/>
        <v>0</v>
      </c>
      <c r="AD112" s="254">
        <f t="shared" si="29"/>
        <v>0</v>
      </c>
      <c r="AE112" s="17"/>
      <c r="AF112" s="527" t="str">
        <f t="shared" si="34"/>
        <v xml:space="preserve"> </v>
      </c>
      <c r="AG112" s="49">
        <f t="shared" si="35"/>
        <v>0</v>
      </c>
      <c r="AH112" s="49">
        <f t="shared" si="36"/>
        <v>0</v>
      </c>
      <c r="AR112" s="49">
        <f t="shared" si="37"/>
        <v>0</v>
      </c>
      <c r="AS112" s="49">
        <f t="shared" si="38"/>
        <v>0</v>
      </c>
      <c r="AT112" s="49">
        <f t="shared" si="39"/>
        <v>0</v>
      </c>
      <c r="AU112" s="49">
        <f t="shared" si="40"/>
        <v>0</v>
      </c>
      <c r="AX112" s="372">
        <f t="shared" si="41"/>
        <v>0</v>
      </c>
      <c r="AY112" s="372">
        <f t="shared" si="42"/>
        <v>0</v>
      </c>
      <c r="AZ112" s="49">
        <f t="shared" si="30"/>
        <v>0</v>
      </c>
      <c r="BB112" s="49">
        <f t="shared" si="46"/>
        <v>0</v>
      </c>
      <c r="BC112" s="537">
        <f t="shared" si="47"/>
        <v>0</v>
      </c>
      <c r="BD112" s="144">
        <f t="shared" si="43"/>
        <v>0</v>
      </c>
      <c r="BE112" s="144">
        <f t="shared" si="48"/>
        <v>0</v>
      </c>
      <c r="BF112" s="559">
        <f t="shared" si="31"/>
        <v>0</v>
      </c>
      <c r="BG112" s="17"/>
      <c r="BH112" s="10"/>
      <c r="BJ112" s="49">
        <f t="shared" si="49"/>
        <v>0</v>
      </c>
      <c r="BK112" s="49">
        <f t="shared" si="50"/>
        <v>1</v>
      </c>
      <c r="BL112" s="49">
        <f t="shared" si="51"/>
        <v>0</v>
      </c>
      <c r="BM112" s="49">
        <f t="shared" si="52"/>
        <v>0</v>
      </c>
      <c r="BN112" s="49">
        <f t="shared" si="53"/>
        <v>0</v>
      </c>
    </row>
    <row r="113" spans="1:66" x14ac:dyDescent="0.2">
      <c r="A113" s="514"/>
      <c r="B113" s="805"/>
      <c r="C113" s="364"/>
      <c r="D113" s="364"/>
      <c r="E113" s="511" t="str">
        <f t="shared" si="44"/>
        <v xml:space="preserve"> </v>
      </c>
      <c r="F113" s="201">
        <f t="shared" si="27"/>
        <v>0</v>
      </c>
      <c r="G113" s="198">
        <f t="shared" si="28"/>
        <v>101</v>
      </c>
      <c r="H113" s="197"/>
      <c r="I113" s="416"/>
      <c r="J113" s="115"/>
      <c r="K113" s="418"/>
      <c r="L113" s="417"/>
      <c r="M113" s="60"/>
      <c r="N113" s="102"/>
      <c r="O113" s="419"/>
      <c r="P113" s="116"/>
      <c r="Q113" s="116"/>
      <c r="R113" s="179"/>
      <c r="S113" s="248"/>
      <c r="T113" s="116"/>
      <c r="U113" s="116"/>
      <c r="V113" s="116"/>
      <c r="W113" s="117"/>
      <c r="X113" s="115"/>
      <c r="Y113" s="102"/>
      <c r="Z113" s="118"/>
      <c r="AA113" s="145">
        <f t="shared" si="32"/>
        <v>101</v>
      </c>
      <c r="AB113" s="751">
        <f t="shared" si="45"/>
        <v>0</v>
      </c>
      <c r="AC113" s="744">
        <f t="shared" si="33"/>
        <v>0</v>
      </c>
      <c r="AD113" s="254">
        <f t="shared" si="29"/>
        <v>0</v>
      </c>
      <c r="AE113" s="17"/>
      <c r="AF113" s="527" t="str">
        <f t="shared" si="34"/>
        <v xml:space="preserve"> </v>
      </c>
      <c r="AG113" s="49">
        <f t="shared" si="35"/>
        <v>0</v>
      </c>
      <c r="AH113" s="49">
        <f t="shared" si="36"/>
        <v>0</v>
      </c>
      <c r="AR113" s="49">
        <f t="shared" si="37"/>
        <v>0</v>
      </c>
      <c r="AS113" s="49">
        <f t="shared" si="38"/>
        <v>0</v>
      </c>
      <c r="AT113" s="49">
        <f t="shared" si="39"/>
        <v>0</v>
      </c>
      <c r="AU113" s="49">
        <f t="shared" si="40"/>
        <v>0</v>
      </c>
      <c r="AX113" s="372">
        <f t="shared" si="41"/>
        <v>0</v>
      </c>
      <c r="AY113" s="372">
        <f t="shared" si="42"/>
        <v>0</v>
      </c>
      <c r="AZ113" s="49">
        <f t="shared" si="30"/>
        <v>0</v>
      </c>
      <c r="BB113" s="49">
        <f t="shared" si="46"/>
        <v>0</v>
      </c>
      <c r="BC113" s="537">
        <f t="shared" si="47"/>
        <v>0</v>
      </c>
      <c r="BD113" s="144">
        <f t="shared" si="43"/>
        <v>0</v>
      </c>
      <c r="BE113" s="144">
        <f t="shared" si="48"/>
        <v>0</v>
      </c>
      <c r="BF113" s="559">
        <f t="shared" si="31"/>
        <v>0</v>
      </c>
      <c r="BG113" s="17"/>
      <c r="BH113" s="10"/>
      <c r="BJ113" s="49">
        <f t="shared" si="49"/>
        <v>0</v>
      </c>
      <c r="BK113" s="49">
        <f t="shared" si="50"/>
        <v>1</v>
      </c>
      <c r="BL113" s="49">
        <f t="shared" si="51"/>
        <v>0</v>
      </c>
      <c r="BM113" s="49">
        <f t="shared" si="52"/>
        <v>0</v>
      </c>
      <c r="BN113" s="49">
        <f t="shared" si="53"/>
        <v>0</v>
      </c>
    </row>
    <row r="114" spans="1:66" x14ac:dyDescent="0.2">
      <c r="A114" s="514"/>
      <c r="B114" s="805"/>
      <c r="C114" s="364"/>
      <c r="D114" s="364"/>
      <c r="E114" s="511" t="str">
        <f t="shared" si="44"/>
        <v xml:space="preserve"> </v>
      </c>
      <c r="F114" s="201">
        <f t="shared" si="27"/>
        <v>0</v>
      </c>
      <c r="G114" s="198">
        <f t="shared" si="28"/>
        <v>102</v>
      </c>
      <c r="H114" s="197"/>
      <c r="I114" s="416"/>
      <c r="J114" s="115"/>
      <c r="K114" s="418"/>
      <c r="L114" s="417"/>
      <c r="M114" s="60"/>
      <c r="N114" s="102"/>
      <c r="O114" s="419"/>
      <c r="P114" s="116"/>
      <c r="Q114" s="116"/>
      <c r="R114" s="179"/>
      <c r="S114" s="248"/>
      <c r="T114" s="116"/>
      <c r="U114" s="116"/>
      <c r="V114" s="116"/>
      <c r="W114" s="117"/>
      <c r="X114" s="115"/>
      <c r="Y114" s="102"/>
      <c r="Z114" s="118"/>
      <c r="AA114" s="145">
        <f t="shared" si="32"/>
        <v>102</v>
      </c>
      <c r="AB114" s="751">
        <f t="shared" si="45"/>
        <v>0</v>
      </c>
      <c r="AC114" s="744">
        <f t="shared" si="33"/>
        <v>0</v>
      </c>
      <c r="AD114" s="254">
        <f t="shared" si="29"/>
        <v>0</v>
      </c>
      <c r="AE114" s="17"/>
      <c r="AF114" s="527" t="str">
        <f t="shared" si="34"/>
        <v xml:space="preserve"> </v>
      </c>
      <c r="AG114" s="49">
        <f t="shared" si="35"/>
        <v>0</v>
      </c>
      <c r="AH114" s="49">
        <f t="shared" si="36"/>
        <v>0</v>
      </c>
      <c r="AR114" s="49">
        <f t="shared" si="37"/>
        <v>0</v>
      </c>
      <c r="AS114" s="49">
        <f t="shared" si="38"/>
        <v>0</v>
      </c>
      <c r="AT114" s="49">
        <f t="shared" si="39"/>
        <v>0</v>
      </c>
      <c r="AU114" s="49">
        <f t="shared" si="40"/>
        <v>0</v>
      </c>
      <c r="AX114" s="372">
        <f t="shared" si="41"/>
        <v>0</v>
      </c>
      <c r="AY114" s="372">
        <f t="shared" si="42"/>
        <v>0</v>
      </c>
      <c r="AZ114" s="49">
        <f t="shared" si="30"/>
        <v>0</v>
      </c>
      <c r="BB114" s="49">
        <f t="shared" si="46"/>
        <v>0</v>
      </c>
      <c r="BC114" s="537">
        <f t="shared" si="47"/>
        <v>0</v>
      </c>
      <c r="BD114" s="144">
        <f t="shared" si="43"/>
        <v>0</v>
      </c>
      <c r="BE114" s="144">
        <f t="shared" si="48"/>
        <v>0</v>
      </c>
      <c r="BF114" s="559">
        <f t="shared" si="31"/>
        <v>0</v>
      </c>
      <c r="BG114" s="17"/>
      <c r="BH114" s="10"/>
      <c r="BJ114" s="49">
        <f t="shared" si="49"/>
        <v>0</v>
      </c>
      <c r="BK114" s="49">
        <f t="shared" si="50"/>
        <v>1</v>
      </c>
      <c r="BL114" s="49">
        <f t="shared" si="51"/>
        <v>0</v>
      </c>
      <c r="BM114" s="49">
        <f t="shared" si="52"/>
        <v>0</v>
      </c>
      <c r="BN114" s="49">
        <f t="shared" si="53"/>
        <v>0</v>
      </c>
    </row>
    <row r="115" spans="1:66" x14ac:dyDescent="0.2">
      <c r="A115" s="514"/>
      <c r="B115" s="805"/>
      <c r="C115" s="364"/>
      <c r="D115" s="364"/>
      <c r="E115" s="511" t="str">
        <f t="shared" si="44"/>
        <v xml:space="preserve"> </v>
      </c>
      <c r="F115" s="201">
        <f t="shared" si="27"/>
        <v>0</v>
      </c>
      <c r="G115" s="198">
        <f t="shared" si="28"/>
        <v>103</v>
      </c>
      <c r="H115" s="197"/>
      <c r="I115" s="416"/>
      <c r="J115" s="115"/>
      <c r="K115" s="418"/>
      <c r="L115" s="417"/>
      <c r="M115" s="60"/>
      <c r="N115" s="102"/>
      <c r="O115" s="419"/>
      <c r="P115" s="116"/>
      <c r="Q115" s="116"/>
      <c r="R115" s="179"/>
      <c r="S115" s="248"/>
      <c r="T115" s="116"/>
      <c r="U115" s="116"/>
      <c r="V115" s="116"/>
      <c r="W115" s="117"/>
      <c r="X115" s="115"/>
      <c r="Y115" s="102"/>
      <c r="Z115" s="118"/>
      <c r="AA115" s="145">
        <f t="shared" si="32"/>
        <v>103</v>
      </c>
      <c r="AB115" s="751">
        <f t="shared" si="45"/>
        <v>0</v>
      </c>
      <c r="AC115" s="744">
        <f t="shared" si="33"/>
        <v>0</v>
      </c>
      <c r="AD115" s="254">
        <f t="shared" si="29"/>
        <v>0</v>
      </c>
      <c r="AE115" s="17"/>
      <c r="AF115" s="527" t="str">
        <f t="shared" si="34"/>
        <v xml:space="preserve"> </v>
      </c>
      <c r="AG115" s="49">
        <f t="shared" si="35"/>
        <v>0</v>
      </c>
      <c r="AH115" s="49">
        <f t="shared" si="36"/>
        <v>0</v>
      </c>
      <c r="AR115" s="49">
        <f t="shared" si="37"/>
        <v>0</v>
      </c>
      <c r="AS115" s="49">
        <f t="shared" si="38"/>
        <v>0</v>
      </c>
      <c r="AT115" s="49">
        <f t="shared" si="39"/>
        <v>0</v>
      </c>
      <c r="AU115" s="49">
        <f t="shared" si="40"/>
        <v>0</v>
      </c>
      <c r="AX115" s="372">
        <f t="shared" si="41"/>
        <v>0</v>
      </c>
      <c r="AY115" s="372">
        <f t="shared" si="42"/>
        <v>0</v>
      </c>
      <c r="AZ115" s="49">
        <f t="shared" si="30"/>
        <v>0</v>
      </c>
      <c r="BB115" s="49">
        <f t="shared" si="46"/>
        <v>0</v>
      </c>
      <c r="BC115" s="537">
        <f t="shared" si="47"/>
        <v>0</v>
      </c>
      <c r="BD115" s="144">
        <f t="shared" si="43"/>
        <v>0</v>
      </c>
      <c r="BE115" s="144">
        <f t="shared" si="48"/>
        <v>0</v>
      </c>
      <c r="BF115" s="559">
        <f t="shared" si="31"/>
        <v>0</v>
      </c>
      <c r="BG115" s="17"/>
      <c r="BH115" s="10"/>
      <c r="BJ115" s="49">
        <f t="shared" si="49"/>
        <v>0</v>
      </c>
      <c r="BK115" s="49">
        <f t="shared" si="50"/>
        <v>1</v>
      </c>
      <c r="BL115" s="49">
        <f t="shared" si="51"/>
        <v>0</v>
      </c>
      <c r="BM115" s="49">
        <f t="shared" si="52"/>
        <v>0</v>
      </c>
      <c r="BN115" s="49">
        <f t="shared" si="53"/>
        <v>0</v>
      </c>
    </row>
    <row r="116" spans="1:66" x14ac:dyDescent="0.2">
      <c r="A116" s="514"/>
      <c r="B116" s="805"/>
      <c r="C116" s="364"/>
      <c r="D116" s="364"/>
      <c r="E116" s="511" t="str">
        <f t="shared" si="44"/>
        <v xml:space="preserve"> </v>
      </c>
      <c r="F116" s="201">
        <f t="shared" si="27"/>
        <v>0</v>
      </c>
      <c r="G116" s="198">
        <f t="shared" si="28"/>
        <v>104</v>
      </c>
      <c r="H116" s="197"/>
      <c r="I116" s="416"/>
      <c r="J116" s="115"/>
      <c r="K116" s="418"/>
      <c r="L116" s="417"/>
      <c r="M116" s="60"/>
      <c r="N116" s="102"/>
      <c r="O116" s="419"/>
      <c r="P116" s="116"/>
      <c r="Q116" s="116"/>
      <c r="R116" s="179"/>
      <c r="S116" s="248"/>
      <c r="T116" s="116"/>
      <c r="U116" s="116"/>
      <c r="V116" s="116"/>
      <c r="W116" s="117"/>
      <c r="X116" s="115"/>
      <c r="Y116" s="102"/>
      <c r="Z116" s="118"/>
      <c r="AA116" s="145">
        <f t="shared" si="32"/>
        <v>104</v>
      </c>
      <c r="AB116" s="751">
        <f t="shared" si="45"/>
        <v>0</v>
      </c>
      <c r="AC116" s="744">
        <f t="shared" si="33"/>
        <v>0</v>
      </c>
      <c r="AD116" s="254">
        <f t="shared" si="29"/>
        <v>0</v>
      </c>
      <c r="AE116" s="17"/>
      <c r="AF116" s="527" t="str">
        <f t="shared" si="34"/>
        <v xml:space="preserve"> </v>
      </c>
      <c r="AG116" s="49">
        <f t="shared" si="35"/>
        <v>0</v>
      </c>
      <c r="AH116" s="49">
        <f t="shared" si="36"/>
        <v>0</v>
      </c>
      <c r="AR116" s="49">
        <f t="shared" si="37"/>
        <v>0</v>
      </c>
      <c r="AS116" s="49">
        <f t="shared" si="38"/>
        <v>0</v>
      </c>
      <c r="AT116" s="49">
        <f t="shared" si="39"/>
        <v>0</v>
      </c>
      <c r="AU116" s="49">
        <f t="shared" si="40"/>
        <v>0</v>
      </c>
      <c r="AX116" s="372">
        <f t="shared" si="41"/>
        <v>0</v>
      </c>
      <c r="AY116" s="372">
        <f t="shared" si="42"/>
        <v>0</v>
      </c>
      <c r="AZ116" s="49">
        <f t="shared" si="30"/>
        <v>0</v>
      </c>
      <c r="BB116" s="49">
        <f t="shared" si="46"/>
        <v>0</v>
      </c>
      <c r="BC116" s="537">
        <f t="shared" si="47"/>
        <v>0</v>
      </c>
      <c r="BD116" s="144">
        <f t="shared" si="43"/>
        <v>0</v>
      </c>
      <c r="BE116" s="144">
        <f t="shared" si="48"/>
        <v>0</v>
      </c>
      <c r="BF116" s="559">
        <f t="shared" si="31"/>
        <v>0</v>
      </c>
      <c r="BG116" s="17"/>
      <c r="BH116" s="10"/>
      <c r="BJ116" s="49">
        <f t="shared" si="49"/>
        <v>0</v>
      </c>
      <c r="BK116" s="49">
        <f t="shared" si="50"/>
        <v>1</v>
      </c>
      <c r="BL116" s="49">
        <f t="shared" si="51"/>
        <v>0</v>
      </c>
      <c r="BM116" s="49">
        <f t="shared" si="52"/>
        <v>0</v>
      </c>
      <c r="BN116" s="49">
        <f t="shared" si="53"/>
        <v>0</v>
      </c>
    </row>
    <row r="117" spans="1:66" x14ac:dyDescent="0.2">
      <c r="A117" s="514"/>
      <c r="B117" s="805"/>
      <c r="C117" s="364"/>
      <c r="D117" s="364"/>
      <c r="E117" s="511" t="str">
        <f t="shared" si="44"/>
        <v xml:space="preserve"> </v>
      </c>
      <c r="F117" s="201">
        <f t="shared" si="27"/>
        <v>0</v>
      </c>
      <c r="G117" s="198">
        <f t="shared" si="28"/>
        <v>105</v>
      </c>
      <c r="H117" s="197"/>
      <c r="I117" s="416"/>
      <c r="J117" s="115"/>
      <c r="K117" s="418"/>
      <c r="L117" s="417"/>
      <c r="M117" s="60"/>
      <c r="N117" s="102"/>
      <c r="O117" s="419"/>
      <c r="P117" s="116"/>
      <c r="Q117" s="116"/>
      <c r="R117" s="179"/>
      <c r="S117" s="248"/>
      <c r="T117" s="116"/>
      <c r="U117" s="116"/>
      <c r="V117" s="116"/>
      <c r="W117" s="117"/>
      <c r="X117" s="115"/>
      <c r="Y117" s="102"/>
      <c r="Z117" s="118"/>
      <c r="AA117" s="145">
        <f t="shared" si="32"/>
        <v>105</v>
      </c>
      <c r="AB117" s="751">
        <f t="shared" si="45"/>
        <v>0</v>
      </c>
      <c r="AC117" s="744">
        <f t="shared" si="33"/>
        <v>0</v>
      </c>
      <c r="AD117" s="254">
        <f t="shared" si="29"/>
        <v>0</v>
      </c>
      <c r="AE117" s="17"/>
      <c r="AF117" s="527" t="str">
        <f t="shared" si="34"/>
        <v xml:space="preserve"> </v>
      </c>
      <c r="AG117" s="49">
        <f t="shared" si="35"/>
        <v>0</v>
      </c>
      <c r="AH117" s="49">
        <f t="shared" si="36"/>
        <v>0</v>
      </c>
      <c r="AR117" s="49">
        <f t="shared" si="37"/>
        <v>0</v>
      </c>
      <c r="AS117" s="49">
        <f t="shared" si="38"/>
        <v>0</v>
      </c>
      <c r="AT117" s="49">
        <f t="shared" si="39"/>
        <v>0</v>
      </c>
      <c r="AU117" s="49">
        <f t="shared" si="40"/>
        <v>0</v>
      </c>
      <c r="AX117" s="372">
        <f t="shared" si="41"/>
        <v>0</v>
      </c>
      <c r="AY117" s="372">
        <f t="shared" si="42"/>
        <v>0</v>
      </c>
      <c r="AZ117" s="49">
        <f t="shared" si="30"/>
        <v>0</v>
      </c>
      <c r="BB117" s="49">
        <f t="shared" si="46"/>
        <v>0</v>
      </c>
      <c r="BC117" s="537">
        <f t="shared" si="47"/>
        <v>0</v>
      </c>
      <c r="BD117" s="144">
        <f t="shared" si="43"/>
        <v>0</v>
      </c>
      <c r="BE117" s="144">
        <f t="shared" si="48"/>
        <v>0</v>
      </c>
      <c r="BF117" s="559">
        <f t="shared" si="31"/>
        <v>0</v>
      </c>
      <c r="BG117" s="17"/>
      <c r="BH117" s="10"/>
      <c r="BJ117" s="49">
        <f t="shared" si="49"/>
        <v>0</v>
      </c>
      <c r="BK117" s="49">
        <f t="shared" si="50"/>
        <v>1</v>
      </c>
      <c r="BL117" s="49">
        <f t="shared" si="51"/>
        <v>0</v>
      </c>
      <c r="BM117" s="49">
        <f t="shared" si="52"/>
        <v>0</v>
      </c>
      <c r="BN117" s="49">
        <f t="shared" si="53"/>
        <v>0</v>
      </c>
    </row>
    <row r="118" spans="1:66" x14ac:dyDescent="0.2">
      <c r="A118" s="514"/>
      <c r="B118" s="805"/>
      <c r="C118" s="364"/>
      <c r="D118" s="364"/>
      <c r="E118" s="511" t="str">
        <f t="shared" si="44"/>
        <v xml:space="preserve"> </v>
      </c>
      <c r="F118" s="201">
        <f t="shared" si="27"/>
        <v>0</v>
      </c>
      <c r="G118" s="198">
        <f t="shared" si="28"/>
        <v>106</v>
      </c>
      <c r="H118" s="197"/>
      <c r="I118" s="416"/>
      <c r="J118" s="115"/>
      <c r="K118" s="418"/>
      <c r="L118" s="417"/>
      <c r="M118" s="60"/>
      <c r="N118" s="102"/>
      <c r="O118" s="419"/>
      <c r="P118" s="116"/>
      <c r="Q118" s="116"/>
      <c r="R118" s="179"/>
      <c r="S118" s="248"/>
      <c r="T118" s="116"/>
      <c r="U118" s="116"/>
      <c r="V118" s="116"/>
      <c r="W118" s="117"/>
      <c r="X118" s="115"/>
      <c r="Y118" s="102"/>
      <c r="Z118" s="118"/>
      <c r="AA118" s="145">
        <f t="shared" si="32"/>
        <v>106</v>
      </c>
      <c r="AB118" s="751">
        <f t="shared" si="45"/>
        <v>0</v>
      </c>
      <c r="AC118" s="744">
        <f t="shared" si="33"/>
        <v>0</v>
      </c>
      <c r="AD118" s="254">
        <f t="shared" si="29"/>
        <v>0</v>
      </c>
      <c r="AE118" s="17"/>
      <c r="AF118" s="527" t="str">
        <f t="shared" si="34"/>
        <v xml:space="preserve"> </v>
      </c>
      <c r="AG118" s="49">
        <f t="shared" si="35"/>
        <v>0</v>
      </c>
      <c r="AH118" s="49">
        <f t="shared" si="36"/>
        <v>0</v>
      </c>
      <c r="AR118" s="49">
        <f t="shared" si="37"/>
        <v>0</v>
      </c>
      <c r="AS118" s="49">
        <f t="shared" si="38"/>
        <v>0</v>
      </c>
      <c r="AT118" s="49">
        <f t="shared" si="39"/>
        <v>0</v>
      </c>
      <c r="AU118" s="49">
        <f t="shared" si="40"/>
        <v>0</v>
      </c>
      <c r="AX118" s="372">
        <f t="shared" si="41"/>
        <v>0</v>
      </c>
      <c r="AY118" s="372">
        <f t="shared" si="42"/>
        <v>0</v>
      </c>
      <c r="AZ118" s="49">
        <f t="shared" si="30"/>
        <v>0</v>
      </c>
      <c r="BB118" s="49">
        <f t="shared" si="46"/>
        <v>0</v>
      </c>
      <c r="BC118" s="537">
        <f t="shared" si="47"/>
        <v>0</v>
      </c>
      <c r="BD118" s="144">
        <f t="shared" si="43"/>
        <v>0</v>
      </c>
      <c r="BE118" s="144">
        <f t="shared" si="48"/>
        <v>0</v>
      </c>
      <c r="BF118" s="559">
        <f t="shared" si="31"/>
        <v>0</v>
      </c>
      <c r="BG118" s="17"/>
      <c r="BH118" s="10"/>
      <c r="BJ118" s="49">
        <f t="shared" si="49"/>
        <v>0</v>
      </c>
      <c r="BK118" s="49">
        <f t="shared" si="50"/>
        <v>1</v>
      </c>
      <c r="BL118" s="49">
        <f t="shared" si="51"/>
        <v>0</v>
      </c>
      <c r="BM118" s="49">
        <f t="shared" si="52"/>
        <v>0</v>
      </c>
      <c r="BN118" s="49">
        <f t="shared" si="53"/>
        <v>0</v>
      </c>
    </row>
    <row r="119" spans="1:66" x14ac:dyDescent="0.2">
      <c r="A119" s="514"/>
      <c r="B119" s="805"/>
      <c r="C119" s="364"/>
      <c r="D119" s="364"/>
      <c r="E119" s="511" t="str">
        <f t="shared" si="44"/>
        <v xml:space="preserve"> </v>
      </c>
      <c r="F119" s="201">
        <f t="shared" si="27"/>
        <v>0</v>
      </c>
      <c r="G119" s="198">
        <f t="shared" si="28"/>
        <v>107</v>
      </c>
      <c r="H119" s="197"/>
      <c r="I119" s="416"/>
      <c r="J119" s="115"/>
      <c r="K119" s="418"/>
      <c r="L119" s="417"/>
      <c r="M119" s="60"/>
      <c r="N119" s="102"/>
      <c r="O119" s="419"/>
      <c r="P119" s="116"/>
      <c r="Q119" s="116"/>
      <c r="R119" s="179"/>
      <c r="S119" s="248"/>
      <c r="T119" s="116"/>
      <c r="U119" s="116"/>
      <c r="V119" s="116"/>
      <c r="W119" s="117"/>
      <c r="X119" s="115"/>
      <c r="Y119" s="102"/>
      <c r="Z119" s="118"/>
      <c r="AA119" s="145">
        <f t="shared" si="32"/>
        <v>107</v>
      </c>
      <c r="AB119" s="751">
        <f t="shared" si="45"/>
        <v>0</v>
      </c>
      <c r="AC119" s="744">
        <f t="shared" si="33"/>
        <v>0</v>
      </c>
      <c r="AD119" s="254">
        <f t="shared" si="29"/>
        <v>0</v>
      </c>
      <c r="AE119" s="17"/>
      <c r="AF119" s="527" t="str">
        <f t="shared" si="34"/>
        <v xml:space="preserve"> </v>
      </c>
      <c r="AG119" s="49">
        <f t="shared" si="35"/>
        <v>0</v>
      </c>
      <c r="AH119" s="49">
        <f t="shared" si="36"/>
        <v>0</v>
      </c>
      <c r="AR119" s="49">
        <f t="shared" si="37"/>
        <v>0</v>
      </c>
      <c r="AS119" s="49">
        <f t="shared" si="38"/>
        <v>0</v>
      </c>
      <c r="AT119" s="49">
        <f t="shared" si="39"/>
        <v>0</v>
      </c>
      <c r="AU119" s="49">
        <f t="shared" si="40"/>
        <v>0</v>
      </c>
      <c r="AX119" s="372">
        <f t="shared" si="41"/>
        <v>0</v>
      </c>
      <c r="AY119" s="372">
        <f t="shared" si="42"/>
        <v>0</v>
      </c>
      <c r="AZ119" s="49">
        <f t="shared" si="30"/>
        <v>0</v>
      </c>
      <c r="BB119" s="49">
        <f t="shared" si="46"/>
        <v>0</v>
      </c>
      <c r="BC119" s="537">
        <f t="shared" si="47"/>
        <v>0</v>
      </c>
      <c r="BD119" s="144">
        <f t="shared" si="43"/>
        <v>0</v>
      </c>
      <c r="BE119" s="144">
        <f t="shared" si="48"/>
        <v>0</v>
      </c>
      <c r="BF119" s="559">
        <f t="shared" si="31"/>
        <v>0</v>
      </c>
      <c r="BG119" s="17"/>
      <c r="BH119" s="10"/>
      <c r="BJ119" s="49">
        <f t="shared" si="49"/>
        <v>0</v>
      </c>
      <c r="BK119" s="49">
        <f t="shared" si="50"/>
        <v>1</v>
      </c>
      <c r="BL119" s="49">
        <f t="shared" si="51"/>
        <v>0</v>
      </c>
      <c r="BM119" s="49">
        <f t="shared" si="52"/>
        <v>0</v>
      </c>
      <c r="BN119" s="49">
        <f t="shared" si="53"/>
        <v>0</v>
      </c>
    </row>
    <row r="120" spans="1:66" x14ac:dyDescent="0.2">
      <c r="A120" s="514"/>
      <c r="B120" s="805"/>
      <c r="C120" s="364"/>
      <c r="D120" s="364"/>
      <c r="E120" s="511" t="str">
        <f t="shared" si="44"/>
        <v xml:space="preserve"> </v>
      </c>
      <c r="F120" s="201">
        <f t="shared" si="27"/>
        <v>0</v>
      </c>
      <c r="G120" s="198">
        <f t="shared" si="28"/>
        <v>108</v>
      </c>
      <c r="H120" s="197"/>
      <c r="I120" s="416"/>
      <c r="J120" s="115"/>
      <c r="K120" s="418"/>
      <c r="L120" s="417"/>
      <c r="M120" s="60"/>
      <c r="N120" s="102"/>
      <c r="O120" s="419"/>
      <c r="P120" s="116"/>
      <c r="Q120" s="116"/>
      <c r="R120" s="179"/>
      <c r="S120" s="248"/>
      <c r="T120" s="116"/>
      <c r="U120" s="116"/>
      <c r="V120" s="116"/>
      <c r="W120" s="117"/>
      <c r="X120" s="115"/>
      <c r="Y120" s="102"/>
      <c r="Z120" s="118"/>
      <c r="AA120" s="145">
        <f t="shared" si="32"/>
        <v>108</v>
      </c>
      <c r="AB120" s="751">
        <f t="shared" si="45"/>
        <v>0</v>
      </c>
      <c r="AC120" s="744">
        <f t="shared" si="33"/>
        <v>0</v>
      </c>
      <c r="AD120" s="254">
        <f t="shared" si="29"/>
        <v>0</v>
      </c>
      <c r="AE120" s="17"/>
      <c r="AF120" s="527" t="str">
        <f t="shared" si="34"/>
        <v xml:space="preserve"> </v>
      </c>
      <c r="AG120" s="49">
        <f t="shared" si="35"/>
        <v>0</v>
      </c>
      <c r="AH120" s="49">
        <f t="shared" si="36"/>
        <v>0</v>
      </c>
      <c r="AR120" s="49">
        <f t="shared" si="37"/>
        <v>0</v>
      </c>
      <c r="AS120" s="49">
        <f t="shared" si="38"/>
        <v>0</v>
      </c>
      <c r="AT120" s="49">
        <f t="shared" si="39"/>
        <v>0</v>
      </c>
      <c r="AU120" s="49">
        <f t="shared" si="40"/>
        <v>0</v>
      </c>
      <c r="AX120" s="372">
        <f t="shared" si="41"/>
        <v>0</v>
      </c>
      <c r="AY120" s="372">
        <f t="shared" si="42"/>
        <v>0</v>
      </c>
      <c r="AZ120" s="49">
        <f t="shared" si="30"/>
        <v>0</v>
      </c>
      <c r="BB120" s="49">
        <f t="shared" si="46"/>
        <v>0</v>
      </c>
      <c r="BC120" s="537">
        <f t="shared" si="47"/>
        <v>0</v>
      </c>
      <c r="BD120" s="144">
        <f t="shared" si="43"/>
        <v>0</v>
      </c>
      <c r="BE120" s="144">
        <f t="shared" si="48"/>
        <v>0</v>
      </c>
      <c r="BF120" s="559">
        <f t="shared" si="31"/>
        <v>0</v>
      </c>
      <c r="BG120" s="17"/>
      <c r="BH120" s="10"/>
      <c r="BJ120" s="49">
        <f t="shared" si="49"/>
        <v>0</v>
      </c>
      <c r="BK120" s="49">
        <f t="shared" si="50"/>
        <v>1</v>
      </c>
      <c r="BL120" s="49">
        <f t="shared" si="51"/>
        <v>0</v>
      </c>
      <c r="BM120" s="49">
        <f t="shared" si="52"/>
        <v>0</v>
      </c>
      <c r="BN120" s="49">
        <f t="shared" si="53"/>
        <v>0</v>
      </c>
    </row>
    <row r="121" spans="1:66" x14ac:dyDescent="0.2">
      <c r="A121" s="514"/>
      <c r="B121" s="805"/>
      <c r="C121" s="364"/>
      <c r="D121" s="364"/>
      <c r="E121" s="511" t="str">
        <f t="shared" si="44"/>
        <v xml:space="preserve"> </v>
      </c>
      <c r="F121" s="201">
        <f t="shared" si="27"/>
        <v>0</v>
      </c>
      <c r="G121" s="198">
        <f t="shared" si="28"/>
        <v>109</v>
      </c>
      <c r="H121" s="197"/>
      <c r="I121" s="416"/>
      <c r="J121" s="115"/>
      <c r="K121" s="418"/>
      <c r="L121" s="417"/>
      <c r="M121" s="60"/>
      <c r="N121" s="102"/>
      <c r="O121" s="419"/>
      <c r="P121" s="116"/>
      <c r="Q121" s="116"/>
      <c r="R121" s="179"/>
      <c r="S121" s="248"/>
      <c r="T121" s="116"/>
      <c r="U121" s="116"/>
      <c r="V121" s="116"/>
      <c r="W121" s="117"/>
      <c r="X121" s="115"/>
      <c r="Y121" s="102"/>
      <c r="Z121" s="118"/>
      <c r="AA121" s="145">
        <f t="shared" si="32"/>
        <v>109</v>
      </c>
      <c r="AB121" s="751">
        <f t="shared" si="45"/>
        <v>0</v>
      </c>
      <c r="AC121" s="744">
        <f t="shared" si="33"/>
        <v>0</v>
      </c>
      <c r="AD121" s="254">
        <f t="shared" si="29"/>
        <v>0</v>
      </c>
      <c r="AE121" s="17"/>
      <c r="AF121" s="527" t="str">
        <f t="shared" si="34"/>
        <v xml:space="preserve"> </v>
      </c>
      <c r="AG121" s="49">
        <f t="shared" si="35"/>
        <v>0</v>
      </c>
      <c r="AH121" s="49">
        <f t="shared" si="36"/>
        <v>0</v>
      </c>
      <c r="AR121" s="49">
        <f t="shared" si="37"/>
        <v>0</v>
      </c>
      <c r="AS121" s="49">
        <f t="shared" si="38"/>
        <v>0</v>
      </c>
      <c r="AT121" s="49">
        <f t="shared" si="39"/>
        <v>0</v>
      </c>
      <c r="AU121" s="49">
        <f t="shared" si="40"/>
        <v>0</v>
      </c>
      <c r="AX121" s="372">
        <f t="shared" si="41"/>
        <v>0</v>
      </c>
      <c r="AY121" s="372">
        <f t="shared" si="42"/>
        <v>0</v>
      </c>
      <c r="AZ121" s="49">
        <f t="shared" si="30"/>
        <v>0</v>
      </c>
      <c r="BB121" s="49">
        <f t="shared" si="46"/>
        <v>0</v>
      </c>
      <c r="BC121" s="537">
        <f t="shared" si="47"/>
        <v>0</v>
      </c>
      <c r="BD121" s="144">
        <f t="shared" si="43"/>
        <v>0</v>
      </c>
      <c r="BE121" s="144">
        <f t="shared" si="48"/>
        <v>0</v>
      </c>
      <c r="BF121" s="559">
        <f t="shared" si="31"/>
        <v>0</v>
      </c>
      <c r="BG121" s="17"/>
      <c r="BH121" s="10"/>
      <c r="BJ121" s="49">
        <f t="shared" si="49"/>
        <v>0</v>
      </c>
      <c r="BK121" s="49">
        <f t="shared" si="50"/>
        <v>1</v>
      </c>
      <c r="BL121" s="49">
        <f t="shared" si="51"/>
        <v>0</v>
      </c>
      <c r="BM121" s="49">
        <f t="shared" si="52"/>
        <v>0</v>
      </c>
      <c r="BN121" s="49">
        <f t="shared" si="53"/>
        <v>0</v>
      </c>
    </row>
    <row r="122" spans="1:66" x14ac:dyDescent="0.2">
      <c r="A122" s="514"/>
      <c r="B122" s="805"/>
      <c r="C122" s="364"/>
      <c r="D122" s="364"/>
      <c r="E122" s="511" t="str">
        <f t="shared" si="44"/>
        <v xml:space="preserve"> </v>
      </c>
      <c r="F122" s="201">
        <f t="shared" si="27"/>
        <v>0</v>
      </c>
      <c r="G122" s="198">
        <f t="shared" si="28"/>
        <v>110</v>
      </c>
      <c r="H122" s="197"/>
      <c r="I122" s="416"/>
      <c r="J122" s="115"/>
      <c r="K122" s="418"/>
      <c r="L122" s="417"/>
      <c r="M122" s="60"/>
      <c r="N122" s="102"/>
      <c r="O122" s="419"/>
      <c r="P122" s="116"/>
      <c r="Q122" s="116"/>
      <c r="R122" s="179"/>
      <c r="S122" s="248"/>
      <c r="T122" s="116"/>
      <c r="U122" s="116"/>
      <c r="V122" s="116"/>
      <c r="W122" s="117"/>
      <c r="X122" s="115"/>
      <c r="Y122" s="102"/>
      <c r="Z122" s="118"/>
      <c r="AA122" s="145">
        <f t="shared" si="32"/>
        <v>110</v>
      </c>
      <c r="AB122" s="751">
        <f t="shared" si="45"/>
        <v>0</v>
      </c>
      <c r="AC122" s="744">
        <f t="shared" si="33"/>
        <v>0</v>
      </c>
      <c r="AD122" s="254">
        <f t="shared" si="29"/>
        <v>0</v>
      </c>
      <c r="AE122" s="17"/>
      <c r="AF122" s="527" t="str">
        <f t="shared" si="34"/>
        <v xml:space="preserve"> </v>
      </c>
      <c r="AG122" s="49">
        <f t="shared" si="35"/>
        <v>0</v>
      </c>
      <c r="AH122" s="49">
        <f t="shared" si="36"/>
        <v>0</v>
      </c>
      <c r="AR122" s="49">
        <f t="shared" si="37"/>
        <v>0</v>
      </c>
      <c r="AS122" s="49">
        <f t="shared" si="38"/>
        <v>0</v>
      </c>
      <c r="AT122" s="49">
        <f t="shared" si="39"/>
        <v>0</v>
      </c>
      <c r="AU122" s="49">
        <f t="shared" si="40"/>
        <v>0</v>
      </c>
      <c r="AX122" s="372">
        <f t="shared" si="41"/>
        <v>0</v>
      </c>
      <c r="AY122" s="372">
        <f t="shared" si="42"/>
        <v>0</v>
      </c>
      <c r="AZ122" s="49">
        <f t="shared" si="30"/>
        <v>0</v>
      </c>
      <c r="BB122" s="49">
        <f t="shared" si="46"/>
        <v>0</v>
      </c>
      <c r="BC122" s="537">
        <f t="shared" si="47"/>
        <v>0</v>
      </c>
      <c r="BD122" s="144">
        <f t="shared" si="43"/>
        <v>0</v>
      </c>
      <c r="BE122" s="144">
        <f t="shared" si="48"/>
        <v>0</v>
      </c>
      <c r="BF122" s="559">
        <f t="shared" si="31"/>
        <v>0</v>
      </c>
      <c r="BG122" s="17"/>
      <c r="BH122" s="10"/>
      <c r="BJ122" s="49">
        <f t="shared" si="49"/>
        <v>0</v>
      </c>
      <c r="BK122" s="49">
        <f t="shared" si="50"/>
        <v>1</v>
      </c>
      <c r="BL122" s="49">
        <f t="shared" si="51"/>
        <v>0</v>
      </c>
      <c r="BM122" s="49">
        <f t="shared" si="52"/>
        <v>0</v>
      </c>
      <c r="BN122" s="49">
        <f t="shared" si="53"/>
        <v>0</v>
      </c>
    </row>
    <row r="123" spans="1:66" x14ac:dyDescent="0.2">
      <c r="A123" s="514"/>
      <c r="B123" s="805"/>
      <c r="C123" s="364"/>
      <c r="D123" s="364"/>
      <c r="E123" s="511" t="str">
        <f t="shared" si="44"/>
        <v xml:space="preserve"> </v>
      </c>
      <c r="F123" s="201">
        <f t="shared" si="27"/>
        <v>0</v>
      </c>
      <c r="G123" s="198">
        <f t="shared" si="28"/>
        <v>111</v>
      </c>
      <c r="H123" s="197"/>
      <c r="I123" s="416"/>
      <c r="J123" s="115"/>
      <c r="K123" s="418"/>
      <c r="L123" s="417"/>
      <c r="M123" s="60"/>
      <c r="N123" s="102"/>
      <c r="O123" s="419"/>
      <c r="P123" s="116"/>
      <c r="Q123" s="116"/>
      <c r="R123" s="179"/>
      <c r="S123" s="248"/>
      <c r="T123" s="116"/>
      <c r="U123" s="116"/>
      <c r="V123" s="116"/>
      <c r="W123" s="117"/>
      <c r="X123" s="115"/>
      <c r="Y123" s="102"/>
      <c r="Z123" s="118"/>
      <c r="AA123" s="145">
        <f t="shared" si="32"/>
        <v>111</v>
      </c>
      <c r="AB123" s="751">
        <f t="shared" si="45"/>
        <v>0</v>
      </c>
      <c r="AC123" s="744">
        <f t="shared" si="33"/>
        <v>0</v>
      </c>
      <c r="AD123" s="254">
        <f t="shared" si="29"/>
        <v>0</v>
      </c>
      <c r="AE123" s="17"/>
      <c r="AF123" s="527" t="str">
        <f t="shared" si="34"/>
        <v xml:space="preserve"> </v>
      </c>
      <c r="AG123" s="49">
        <f t="shared" si="35"/>
        <v>0</v>
      </c>
      <c r="AH123" s="49">
        <f t="shared" si="36"/>
        <v>0</v>
      </c>
      <c r="AR123" s="49">
        <f t="shared" si="37"/>
        <v>0</v>
      </c>
      <c r="AS123" s="49">
        <f t="shared" si="38"/>
        <v>0</v>
      </c>
      <c r="AT123" s="49">
        <f t="shared" si="39"/>
        <v>0</v>
      </c>
      <c r="AU123" s="49">
        <f t="shared" si="40"/>
        <v>0</v>
      </c>
      <c r="AX123" s="372">
        <f t="shared" si="41"/>
        <v>0</v>
      </c>
      <c r="AY123" s="372">
        <f t="shared" si="42"/>
        <v>0</v>
      </c>
      <c r="AZ123" s="49">
        <f t="shared" si="30"/>
        <v>0</v>
      </c>
      <c r="BB123" s="49">
        <f t="shared" si="46"/>
        <v>0</v>
      </c>
      <c r="BC123" s="537">
        <f t="shared" si="47"/>
        <v>0</v>
      </c>
      <c r="BD123" s="144">
        <f t="shared" si="43"/>
        <v>0</v>
      </c>
      <c r="BE123" s="144">
        <f t="shared" si="48"/>
        <v>0</v>
      </c>
      <c r="BF123" s="559">
        <f t="shared" si="31"/>
        <v>0</v>
      </c>
      <c r="BG123" s="17"/>
      <c r="BH123" s="10"/>
      <c r="BJ123" s="49">
        <f t="shared" si="49"/>
        <v>0</v>
      </c>
      <c r="BK123" s="49">
        <f t="shared" si="50"/>
        <v>1</v>
      </c>
      <c r="BL123" s="49">
        <f t="shared" si="51"/>
        <v>0</v>
      </c>
      <c r="BM123" s="49">
        <f t="shared" si="52"/>
        <v>0</v>
      </c>
      <c r="BN123" s="49">
        <f t="shared" si="53"/>
        <v>0</v>
      </c>
    </row>
    <row r="124" spans="1:66" x14ac:dyDescent="0.2">
      <c r="A124" s="514"/>
      <c r="B124" s="805"/>
      <c r="C124" s="364"/>
      <c r="D124" s="364"/>
      <c r="E124" s="511" t="str">
        <f t="shared" si="44"/>
        <v xml:space="preserve"> </v>
      </c>
      <c r="F124" s="201">
        <f t="shared" si="27"/>
        <v>0</v>
      </c>
      <c r="G124" s="198">
        <f t="shared" si="28"/>
        <v>112</v>
      </c>
      <c r="H124" s="197"/>
      <c r="I124" s="416"/>
      <c r="J124" s="115"/>
      <c r="K124" s="418"/>
      <c r="L124" s="417"/>
      <c r="M124" s="60"/>
      <c r="N124" s="102"/>
      <c r="O124" s="419"/>
      <c r="P124" s="116"/>
      <c r="Q124" s="116"/>
      <c r="R124" s="179"/>
      <c r="S124" s="248"/>
      <c r="T124" s="116"/>
      <c r="U124" s="116"/>
      <c r="V124" s="116"/>
      <c r="W124" s="117"/>
      <c r="X124" s="115"/>
      <c r="Y124" s="102"/>
      <c r="Z124" s="118"/>
      <c r="AA124" s="145">
        <f t="shared" si="32"/>
        <v>112</v>
      </c>
      <c r="AB124" s="751">
        <f t="shared" si="45"/>
        <v>0</v>
      </c>
      <c r="AC124" s="744">
        <f t="shared" si="33"/>
        <v>0</v>
      </c>
      <c r="AD124" s="254">
        <f t="shared" si="29"/>
        <v>0</v>
      </c>
      <c r="AE124" s="17"/>
      <c r="AF124" s="527" t="str">
        <f t="shared" si="34"/>
        <v xml:space="preserve"> </v>
      </c>
      <c r="AG124" s="49">
        <f t="shared" si="35"/>
        <v>0</v>
      </c>
      <c r="AH124" s="49">
        <f t="shared" si="36"/>
        <v>0</v>
      </c>
      <c r="AR124" s="49">
        <f t="shared" si="37"/>
        <v>0</v>
      </c>
      <c r="AS124" s="49">
        <f t="shared" si="38"/>
        <v>0</v>
      </c>
      <c r="AT124" s="49">
        <f t="shared" si="39"/>
        <v>0</v>
      </c>
      <c r="AU124" s="49">
        <f t="shared" si="40"/>
        <v>0</v>
      </c>
      <c r="AX124" s="372">
        <f t="shared" si="41"/>
        <v>0</v>
      </c>
      <c r="AY124" s="372">
        <f t="shared" si="42"/>
        <v>0</v>
      </c>
      <c r="AZ124" s="49">
        <f t="shared" si="30"/>
        <v>0</v>
      </c>
      <c r="BB124" s="49">
        <f t="shared" si="46"/>
        <v>0</v>
      </c>
      <c r="BC124" s="537">
        <f t="shared" si="47"/>
        <v>0</v>
      </c>
      <c r="BD124" s="144">
        <f t="shared" si="43"/>
        <v>0</v>
      </c>
      <c r="BE124" s="144">
        <f t="shared" si="48"/>
        <v>0</v>
      </c>
      <c r="BF124" s="559">
        <f t="shared" si="31"/>
        <v>0</v>
      </c>
      <c r="BG124" s="17"/>
      <c r="BH124" s="10"/>
      <c r="BJ124" s="49">
        <f t="shared" si="49"/>
        <v>0</v>
      </c>
      <c r="BK124" s="49">
        <f t="shared" si="50"/>
        <v>1</v>
      </c>
      <c r="BL124" s="49">
        <f t="shared" si="51"/>
        <v>0</v>
      </c>
      <c r="BM124" s="49">
        <f t="shared" si="52"/>
        <v>0</v>
      </c>
      <c r="BN124" s="49">
        <f t="shared" si="53"/>
        <v>0</v>
      </c>
    </row>
    <row r="125" spans="1:66" x14ac:dyDescent="0.2">
      <c r="A125" s="514"/>
      <c r="B125" s="805"/>
      <c r="C125" s="364"/>
      <c r="D125" s="364"/>
      <c r="E125" s="511" t="str">
        <f t="shared" si="44"/>
        <v xml:space="preserve"> </v>
      </c>
      <c r="F125" s="201">
        <f t="shared" si="27"/>
        <v>0</v>
      </c>
      <c r="G125" s="198">
        <f t="shared" si="28"/>
        <v>113</v>
      </c>
      <c r="H125" s="197"/>
      <c r="I125" s="416"/>
      <c r="J125" s="115"/>
      <c r="K125" s="418"/>
      <c r="L125" s="417"/>
      <c r="M125" s="60"/>
      <c r="N125" s="102"/>
      <c r="O125" s="419"/>
      <c r="P125" s="116"/>
      <c r="Q125" s="116"/>
      <c r="R125" s="179"/>
      <c r="S125" s="248"/>
      <c r="T125" s="116"/>
      <c r="U125" s="116"/>
      <c r="V125" s="116"/>
      <c r="W125" s="117"/>
      <c r="X125" s="115"/>
      <c r="Y125" s="102"/>
      <c r="Z125" s="118"/>
      <c r="AA125" s="145">
        <f t="shared" si="32"/>
        <v>113</v>
      </c>
      <c r="AB125" s="751">
        <f t="shared" si="45"/>
        <v>0</v>
      </c>
      <c r="AC125" s="744">
        <f t="shared" si="33"/>
        <v>0</v>
      </c>
      <c r="AD125" s="254">
        <f t="shared" si="29"/>
        <v>0</v>
      </c>
      <c r="AE125" s="17"/>
      <c r="AF125" s="527" t="str">
        <f t="shared" si="34"/>
        <v xml:space="preserve"> </v>
      </c>
      <c r="AG125" s="49">
        <f t="shared" si="35"/>
        <v>0</v>
      </c>
      <c r="AH125" s="49">
        <f t="shared" si="36"/>
        <v>0</v>
      </c>
      <c r="AR125" s="49">
        <f t="shared" si="37"/>
        <v>0</v>
      </c>
      <c r="AS125" s="49">
        <f t="shared" si="38"/>
        <v>0</v>
      </c>
      <c r="AT125" s="49">
        <f t="shared" si="39"/>
        <v>0</v>
      </c>
      <c r="AU125" s="49">
        <f t="shared" si="40"/>
        <v>0</v>
      </c>
      <c r="AX125" s="372">
        <f t="shared" si="41"/>
        <v>0</v>
      </c>
      <c r="AY125" s="372">
        <f t="shared" si="42"/>
        <v>0</v>
      </c>
      <c r="AZ125" s="49">
        <f t="shared" si="30"/>
        <v>0</v>
      </c>
      <c r="BB125" s="49">
        <f t="shared" si="46"/>
        <v>0</v>
      </c>
      <c r="BC125" s="537">
        <f t="shared" si="47"/>
        <v>0</v>
      </c>
      <c r="BD125" s="144">
        <f t="shared" si="43"/>
        <v>0</v>
      </c>
      <c r="BE125" s="144">
        <f t="shared" si="48"/>
        <v>0</v>
      </c>
      <c r="BF125" s="559">
        <f t="shared" si="31"/>
        <v>0</v>
      </c>
      <c r="BG125" s="17"/>
      <c r="BH125" s="10"/>
      <c r="BJ125" s="49">
        <f t="shared" si="49"/>
        <v>0</v>
      </c>
      <c r="BK125" s="49">
        <f t="shared" si="50"/>
        <v>1</v>
      </c>
      <c r="BL125" s="49">
        <f t="shared" si="51"/>
        <v>0</v>
      </c>
      <c r="BM125" s="49">
        <f t="shared" si="52"/>
        <v>0</v>
      </c>
      <c r="BN125" s="49">
        <f t="shared" si="53"/>
        <v>0</v>
      </c>
    </row>
    <row r="126" spans="1:66" x14ac:dyDescent="0.2">
      <c r="A126" s="514"/>
      <c r="B126" s="805"/>
      <c r="C126" s="364"/>
      <c r="D126" s="364"/>
      <c r="E126" s="511" t="str">
        <f t="shared" si="44"/>
        <v xml:space="preserve"> </v>
      </c>
      <c r="F126" s="201">
        <f t="shared" si="27"/>
        <v>0</v>
      </c>
      <c r="G126" s="198">
        <f t="shared" si="28"/>
        <v>114</v>
      </c>
      <c r="H126" s="197"/>
      <c r="I126" s="416"/>
      <c r="J126" s="115"/>
      <c r="K126" s="418"/>
      <c r="L126" s="417"/>
      <c r="M126" s="60"/>
      <c r="N126" s="102"/>
      <c r="O126" s="419"/>
      <c r="P126" s="116"/>
      <c r="Q126" s="116"/>
      <c r="R126" s="179"/>
      <c r="S126" s="248"/>
      <c r="T126" s="116"/>
      <c r="U126" s="116"/>
      <c r="V126" s="116"/>
      <c r="W126" s="117"/>
      <c r="X126" s="115"/>
      <c r="Y126" s="102"/>
      <c r="Z126" s="118"/>
      <c r="AA126" s="145">
        <f t="shared" si="32"/>
        <v>114</v>
      </c>
      <c r="AB126" s="751">
        <f t="shared" si="45"/>
        <v>0</v>
      </c>
      <c r="AC126" s="744">
        <f t="shared" si="33"/>
        <v>0</v>
      </c>
      <c r="AD126" s="254">
        <f t="shared" si="29"/>
        <v>0</v>
      </c>
      <c r="AE126" s="17"/>
      <c r="AF126" s="527" t="str">
        <f t="shared" si="34"/>
        <v xml:space="preserve"> </v>
      </c>
      <c r="AG126" s="49">
        <f t="shared" si="35"/>
        <v>0</v>
      </c>
      <c r="AH126" s="49">
        <f t="shared" si="36"/>
        <v>0</v>
      </c>
      <c r="AR126" s="49">
        <f t="shared" si="37"/>
        <v>0</v>
      </c>
      <c r="AS126" s="49">
        <f t="shared" si="38"/>
        <v>0</v>
      </c>
      <c r="AT126" s="49">
        <f t="shared" si="39"/>
        <v>0</v>
      </c>
      <c r="AU126" s="49">
        <f t="shared" si="40"/>
        <v>0</v>
      </c>
      <c r="AX126" s="372">
        <f t="shared" si="41"/>
        <v>0</v>
      </c>
      <c r="AY126" s="372">
        <f t="shared" si="42"/>
        <v>0</v>
      </c>
      <c r="AZ126" s="49">
        <f t="shared" si="30"/>
        <v>0</v>
      </c>
      <c r="BB126" s="49">
        <f t="shared" si="46"/>
        <v>0</v>
      </c>
      <c r="BC126" s="537">
        <f t="shared" si="47"/>
        <v>0</v>
      </c>
      <c r="BD126" s="144">
        <f t="shared" si="43"/>
        <v>0</v>
      </c>
      <c r="BE126" s="144">
        <f t="shared" si="48"/>
        <v>0</v>
      </c>
      <c r="BF126" s="559">
        <f t="shared" si="31"/>
        <v>0</v>
      </c>
      <c r="BG126" s="17"/>
      <c r="BH126" s="10"/>
      <c r="BJ126" s="49">
        <f t="shared" si="49"/>
        <v>0</v>
      </c>
      <c r="BK126" s="49">
        <f t="shared" si="50"/>
        <v>1</v>
      </c>
      <c r="BL126" s="49">
        <f t="shared" si="51"/>
        <v>0</v>
      </c>
      <c r="BM126" s="49">
        <f t="shared" si="52"/>
        <v>0</v>
      </c>
      <c r="BN126" s="49">
        <f t="shared" si="53"/>
        <v>0</v>
      </c>
    </row>
    <row r="127" spans="1:66" x14ac:dyDescent="0.2">
      <c r="A127" s="514"/>
      <c r="B127" s="805"/>
      <c r="C127" s="364"/>
      <c r="D127" s="364"/>
      <c r="E127" s="511" t="str">
        <f t="shared" si="44"/>
        <v xml:space="preserve"> </v>
      </c>
      <c r="F127" s="201">
        <f t="shared" si="27"/>
        <v>0</v>
      </c>
      <c r="G127" s="198">
        <f t="shared" si="28"/>
        <v>115</v>
      </c>
      <c r="H127" s="197"/>
      <c r="I127" s="416"/>
      <c r="J127" s="115"/>
      <c r="K127" s="418"/>
      <c r="L127" s="417"/>
      <c r="M127" s="60"/>
      <c r="N127" s="102"/>
      <c r="O127" s="419"/>
      <c r="P127" s="116"/>
      <c r="Q127" s="116"/>
      <c r="R127" s="179"/>
      <c r="S127" s="248"/>
      <c r="T127" s="116"/>
      <c r="U127" s="116"/>
      <c r="V127" s="116"/>
      <c r="W127" s="117"/>
      <c r="X127" s="115"/>
      <c r="Y127" s="102"/>
      <c r="Z127" s="118"/>
      <c r="AA127" s="145">
        <f t="shared" si="32"/>
        <v>115</v>
      </c>
      <c r="AB127" s="751">
        <f t="shared" si="45"/>
        <v>0</v>
      </c>
      <c r="AC127" s="744">
        <f t="shared" si="33"/>
        <v>0</v>
      </c>
      <c r="AD127" s="254">
        <f t="shared" si="29"/>
        <v>0</v>
      </c>
      <c r="AE127" s="17"/>
      <c r="AF127" s="527" t="str">
        <f t="shared" si="34"/>
        <v xml:space="preserve"> </v>
      </c>
      <c r="AG127" s="49">
        <f t="shared" si="35"/>
        <v>0</v>
      </c>
      <c r="AH127" s="49">
        <f t="shared" si="36"/>
        <v>0</v>
      </c>
      <c r="AR127" s="49">
        <f t="shared" si="37"/>
        <v>0</v>
      </c>
      <c r="AS127" s="49">
        <f t="shared" si="38"/>
        <v>0</v>
      </c>
      <c r="AT127" s="49">
        <f t="shared" si="39"/>
        <v>0</v>
      </c>
      <c r="AU127" s="49">
        <f t="shared" si="40"/>
        <v>0</v>
      </c>
      <c r="AX127" s="372">
        <f t="shared" si="41"/>
        <v>0</v>
      </c>
      <c r="AY127" s="372">
        <f t="shared" si="42"/>
        <v>0</v>
      </c>
      <c r="AZ127" s="49">
        <f t="shared" si="30"/>
        <v>0</v>
      </c>
      <c r="BB127" s="49">
        <f t="shared" si="46"/>
        <v>0</v>
      </c>
      <c r="BC127" s="537">
        <f t="shared" si="47"/>
        <v>0</v>
      </c>
      <c r="BD127" s="144">
        <f t="shared" si="43"/>
        <v>0</v>
      </c>
      <c r="BE127" s="144">
        <f t="shared" si="48"/>
        <v>0</v>
      </c>
      <c r="BF127" s="559">
        <f t="shared" si="31"/>
        <v>0</v>
      </c>
      <c r="BG127" s="17"/>
      <c r="BH127" s="10"/>
      <c r="BJ127" s="49">
        <f t="shared" si="49"/>
        <v>0</v>
      </c>
      <c r="BK127" s="49">
        <f t="shared" si="50"/>
        <v>1</v>
      </c>
      <c r="BL127" s="49">
        <f t="shared" si="51"/>
        <v>0</v>
      </c>
      <c r="BM127" s="49">
        <f t="shared" si="52"/>
        <v>0</v>
      </c>
      <c r="BN127" s="49">
        <f t="shared" si="53"/>
        <v>0</v>
      </c>
    </row>
    <row r="128" spans="1:66" x14ac:dyDescent="0.2">
      <c r="A128" s="514"/>
      <c r="B128" s="805"/>
      <c r="C128" s="364"/>
      <c r="D128" s="364"/>
      <c r="E128" s="511" t="str">
        <f t="shared" si="44"/>
        <v xml:space="preserve"> </v>
      </c>
      <c r="F128" s="201">
        <f t="shared" si="27"/>
        <v>0</v>
      </c>
      <c r="G128" s="198">
        <f t="shared" si="28"/>
        <v>116</v>
      </c>
      <c r="H128" s="197"/>
      <c r="I128" s="416"/>
      <c r="J128" s="115"/>
      <c r="K128" s="418"/>
      <c r="L128" s="417"/>
      <c r="M128" s="60"/>
      <c r="N128" s="102"/>
      <c r="O128" s="419"/>
      <c r="P128" s="116"/>
      <c r="Q128" s="116"/>
      <c r="R128" s="179"/>
      <c r="S128" s="248"/>
      <c r="T128" s="116"/>
      <c r="U128" s="116"/>
      <c r="V128" s="116"/>
      <c r="W128" s="117"/>
      <c r="X128" s="115"/>
      <c r="Y128" s="102"/>
      <c r="Z128" s="118"/>
      <c r="AA128" s="145">
        <f t="shared" si="32"/>
        <v>116</v>
      </c>
      <c r="AB128" s="751">
        <f t="shared" si="45"/>
        <v>0</v>
      </c>
      <c r="AC128" s="744">
        <f t="shared" si="33"/>
        <v>0</v>
      </c>
      <c r="AD128" s="254">
        <f t="shared" si="29"/>
        <v>0</v>
      </c>
      <c r="AE128" s="17"/>
      <c r="AF128" s="527" t="str">
        <f t="shared" si="34"/>
        <v xml:space="preserve"> </v>
      </c>
      <c r="AG128" s="49">
        <f t="shared" si="35"/>
        <v>0</v>
      </c>
      <c r="AH128" s="49">
        <f t="shared" si="36"/>
        <v>0</v>
      </c>
      <c r="AR128" s="49">
        <f t="shared" si="37"/>
        <v>0</v>
      </c>
      <c r="AS128" s="49">
        <f t="shared" si="38"/>
        <v>0</v>
      </c>
      <c r="AT128" s="49">
        <f t="shared" si="39"/>
        <v>0</v>
      </c>
      <c r="AU128" s="49">
        <f t="shared" si="40"/>
        <v>0</v>
      </c>
      <c r="AX128" s="372">
        <f t="shared" si="41"/>
        <v>0</v>
      </c>
      <c r="AY128" s="372">
        <f t="shared" si="42"/>
        <v>0</v>
      </c>
      <c r="AZ128" s="49">
        <f t="shared" si="30"/>
        <v>0</v>
      </c>
      <c r="BB128" s="49">
        <f t="shared" si="46"/>
        <v>0</v>
      </c>
      <c r="BC128" s="537">
        <f t="shared" si="47"/>
        <v>0</v>
      </c>
      <c r="BD128" s="144">
        <f t="shared" si="43"/>
        <v>0</v>
      </c>
      <c r="BE128" s="144">
        <f t="shared" si="48"/>
        <v>0</v>
      </c>
      <c r="BF128" s="559">
        <f t="shared" si="31"/>
        <v>0</v>
      </c>
      <c r="BG128" s="17"/>
      <c r="BH128" s="10"/>
      <c r="BJ128" s="49">
        <f t="shared" si="49"/>
        <v>0</v>
      </c>
      <c r="BK128" s="49">
        <f t="shared" si="50"/>
        <v>1</v>
      </c>
      <c r="BL128" s="49">
        <f t="shared" si="51"/>
        <v>0</v>
      </c>
      <c r="BM128" s="49">
        <f t="shared" si="52"/>
        <v>0</v>
      </c>
      <c r="BN128" s="49">
        <f t="shared" si="53"/>
        <v>0</v>
      </c>
    </row>
    <row r="129" spans="1:66" x14ac:dyDescent="0.2">
      <c r="A129" s="514"/>
      <c r="B129" s="805"/>
      <c r="C129" s="364"/>
      <c r="D129" s="364"/>
      <c r="E129" s="511" t="str">
        <f t="shared" si="44"/>
        <v xml:space="preserve"> </v>
      </c>
      <c r="F129" s="201">
        <f t="shared" si="27"/>
        <v>0</v>
      </c>
      <c r="G129" s="198">
        <f t="shared" si="28"/>
        <v>117</v>
      </c>
      <c r="H129" s="197"/>
      <c r="I129" s="416"/>
      <c r="J129" s="115"/>
      <c r="K129" s="418"/>
      <c r="L129" s="417"/>
      <c r="M129" s="60"/>
      <c r="N129" s="102"/>
      <c r="O129" s="419"/>
      <c r="P129" s="116"/>
      <c r="Q129" s="116"/>
      <c r="R129" s="179"/>
      <c r="S129" s="248"/>
      <c r="T129" s="116"/>
      <c r="U129" s="116"/>
      <c r="V129" s="116"/>
      <c r="W129" s="117"/>
      <c r="X129" s="115"/>
      <c r="Y129" s="102"/>
      <c r="Z129" s="118"/>
      <c r="AA129" s="145">
        <f t="shared" si="32"/>
        <v>117</v>
      </c>
      <c r="AB129" s="751">
        <f t="shared" si="45"/>
        <v>0</v>
      </c>
      <c r="AC129" s="744">
        <f t="shared" si="33"/>
        <v>0</v>
      </c>
      <c r="AD129" s="254">
        <f t="shared" si="29"/>
        <v>0</v>
      </c>
      <c r="AE129" s="17"/>
      <c r="AF129" s="527" t="str">
        <f t="shared" si="34"/>
        <v xml:space="preserve"> </v>
      </c>
      <c r="AG129" s="49">
        <f t="shared" si="35"/>
        <v>0</v>
      </c>
      <c r="AH129" s="49">
        <f t="shared" si="36"/>
        <v>0</v>
      </c>
      <c r="AR129" s="49">
        <f t="shared" si="37"/>
        <v>0</v>
      </c>
      <c r="AS129" s="49">
        <f t="shared" si="38"/>
        <v>0</v>
      </c>
      <c r="AT129" s="49">
        <f t="shared" si="39"/>
        <v>0</v>
      </c>
      <c r="AU129" s="49">
        <f t="shared" si="40"/>
        <v>0</v>
      </c>
      <c r="AX129" s="372">
        <f t="shared" si="41"/>
        <v>0</v>
      </c>
      <c r="AY129" s="372">
        <f t="shared" si="42"/>
        <v>0</v>
      </c>
      <c r="AZ129" s="49">
        <f t="shared" si="30"/>
        <v>0</v>
      </c>
      <c r="BB129" s="49">
        <f t="shared" si="46"/>
        <v>0</v>
      </c>
      <c r="BC129" s="537">
        <f t="shared" si="47"/>
        <v>0</v>
      </c>
      <c r="BD129" s="144">
        <f t="shared" si="43"/>
        <v>0</v>
      </c>
      <c r="BE129" s="144">
        <f t="shared" si="48"/>
        <v>0</v>
      </c>
      <c r="BF129" s="559">
        <f t="shared" si="31"/>
        <v>0</v>
      </c>
      <c r="BG129" s="17"/>
      <c r="BH129" s="10"/>
      <c r="BJ129" s="49">
        <f t="shared" si="49"/>
        <v>0</v>
      </c>
      <c r="BK129" s="49">
        <f t="shared" si="50"/>
        <v>1</v>
      </c>
      <c r="BL129" s="49">
        <f t="shared" si="51"/>
        <v>0</v>
      </c>
      <c r="BM129" s="49">
        <f t="shared" si="52"/>
        <v>0</v>
      </c>
      <c r="BN129" s="49">
        <f t="shared" si="53"/>
        <v>0</v>
      </c>
    </row>
    <row r="130" spans="1:66" x14ac:dyDescent="0.2">
      <c r="A130" s="514"/>
      <c r="B130" s="805"/>
      <c r="C130" s="364"/>
      <c r="D130" s="364"/>
      <c r="E130" s="511" t="str">
        <f t="shared" si="44"/>
        <v xml:space="preserve"> </v>
      </c>
      <c r="F130" s="201">
        <f t="shared" si="27"/>
        <v>0</v>
      </c>
      <c r="G130" s="198">
        <f t="shared" si="28"/>
        <v>118</v>
      </c>
      <c r="H130" s="197"/>
      <c r="I130" s="416"/>
      <c r="J130" s="115"/>
      <c r="K130" s="418"/>
      <c r="L130" s="417"/>
      <c r="M130" s="60"/>
      <c r="N130" s="102"/>
      <c r="O130" s="419"/>
      <c r="P130" s="116"/>
      <c r="Q130" s="116"/>
      <c r="R130" s="179"/>
      <c r="S130" s="248"/>
      <c r="T130" s="116"/>
      <c r="U130" s="116"/>
      <c r="V130" s="116"/>
      <c r="W130" s="117"/>
      <c r="X130" s="115"/>
      <c r="Y130" s="102"/>
      <c r="Z130" s="118"/>
      <c r="AA130" s="145">
        <f t="shared" si="32"/>
        <v>118</v>
      </c>
      <c r="AB130" s="751">
        <f t="shared" si="45"/>
        <v>0</v>
      </c>
      <c r="AC130" s="744">
        <f t="shared" si="33"/>
        <v>0</v>
      </c>
      <c r="AD130" s="254">
        <f t="shared" si="29"/>
        <v>0</v>
      </c>
      <c r="AE130" s="17"/>
      <c r="AF130" s="527" t="str">
        <f t="shared" si="34"/>
        <v xml:space="preserve"> </v>
      </c>
      <c r="AG130" s="49">
        <f t="shared" si="35"/>
        <v>0</v>
      </c>
      <c r="AH130" s="49">
        <f t="shared" si="36"/>
        <v>0</v>
      </c>
      <c r="AR130" s="49">
        <f t="shared" si="37"/>
        <v>0</v>
      </c>
      <c r="AS130" s="49">
        <f t="shared" si="38"/>
        <v>0</v>
      </c>
      <c r="AT130" s="49">
        <f t="shared" si="39"/>
        <v>0</v>
      </c>
      <c r="AU130" s="49">
        <f t="shared" si="40"/>
        <v>0</v>
      </c>
      <c r="AX130" s="372">
        <f t="shared" si="41"/>
        <v>0</v>
      </c>
      <c r="AY130" s="372">
        <f t="shared" si="42"/>
        <v>0</v>
      </c>
      <c r="AZ130" s="49">
        <f t="shared" si="30"/>
        <v>0</v>
      </c>
      <c r="BB130" s="49">
        <f t="shared" si="46"/>
        <v>0</v>
      </c>
      <c r="BC130" s="537">
        <f t="shared" si="47"/>
        <v>0</v>
      </c>
      <c r="BD130" s="144">
        <f t="shared" si="43"/>
        <v>0</v>
      </c>
      <c r="BE130" s="144">
        <f t="shared" si="48"/>
        <v>0</v>
      </c>
      <c r="BF130" s="559">
        <f t="shared" si="31"/>
        <v>0</v>
      </c>
      <c r="BG130" s="17"/>
      <c r="BH130" s="10"/>
      <c r="BJ130" s="49">
        <f t="shared" si="49"/>
        <v>0</v>
      </c>
      <c r="BK130" s="49">
        <f t="shared" si="50"/>
        <v>1</v>
      </c>
      <c r="BL130" s="49">
        <f t="shared" si="51"/>
        <v>0</v>
      </c>
      <c r="BM130" s="49">
        <f t="shared" si="52"/>
        <v>0</v>
      </c>
      <c r="BN130" s="49">
        <f t="shared" si="53"/>
        <v>0</v>
      </c>
    </row>
    <row r="131" spans="1:66" x14ac:dyDescent="0.2">
      <c r="A131" s="514"/>
      <c r="B131" s="805"/>
      <c r="C131" s="364"/>
      <c r="D131" s="364"/>
      <c r="E131" s="511" t="str">
        <f t="shared" si="44"/>
        <v xml:space="preserve"> </v>
      </c>
      <c r="F131" s="201">
        <f t="shared" si="27"/>
        <v>0</v>
      </c>
      <c r="G131" s="198">
        <f t="shared" si="28"/>
        <v>119</v>
      </c>
      <c r="H131" s="197"/>
      <c r="I131" s="416"/>
      <c r="J131" s="115"/>
      <c r="K131" s="418"/>
      <c r="L131" s="417"/>
      <c r="M131" s="60"/>
      <c r="N131" s="102"/>
      <c r="O131" s="419"/>
      <c r="P131" s="116"/>
      <c r="Q131" s="116"/>
      <c r="R131" s="179"/>
      <c r="S131" s="248"/>
      <c r="T131" s="116"/>
      <c r="U131" s="116"/>
      <c r="V131" s="116"/>
      <c r="W131" s="117"/>
      <c r="X131" s="115"/>
      <c r="Y131" s="102"/>
      <c r="Z131" s="118"/>
      <c r="AA131" s="145">
        <f t="shared" si="32"/>
        <v>119</v>
      </c>
      <c r="AB131" s="751">
        <f t="shared" si="45"/>
        <v>0</v>
      </c>
      <c r="AC131" s="744">
        <f t="shared" si="33"/>
        <v>0</v>
      </c>
      <c r="AD131" s="254">
        <f t="shared" si="29"/>
        <v>0</v>
      </c>
      <c r="AE131" s="17"/>
      <c r="AF131" s="527" t="str">
        <f t="shared" si="34"/>
        <v xml:space="preserve"> </v>
      </c>
      <c r="AG131" s="49">
        <f t="shared" si="35"/>
        <v>0</v>
      </c>
      <c r="AH131" s="49">
        <f t="shared" si="36"/>
        <v>0</v>
      </c>
      <c r="AR131" s="49">
        <f t="shared" si="37"/>
        <v>0</v>
      </c>
      <c r="AS131" s="49">
        <f t="shared" si="38"/>
        <v>0</v>
      </c>
      <c r="AT131" s="49">
        <f t="shared" si="39"/>
        <v>0</v>
      </c>
      <c r="AU131" s="49">
        <f t="shared" si="40"/>
        <v>0</v>
      </c>
      <c r="AX131" s="372">
        <f t="shared" si="41"/>
        <v>0</v>
      </c>
      <c r="AY131" s="372">
        <f t="shared" si="42"/>
        <v>0</v>
      </c>
      <c r="AZ131" s="49">
        <f t="shared" si="30"/>
        <v>0</v>
      </c>
      <c r="BB131" s="49">
        <f t="shared" si="46"/>
        <v>0</v>
      </c>
      <c r="BC131" s="537">
        <f t="shared" si="47"/>
        <v>0</v>
      </c>
      <c r="BD131" s="144">
        <f t="shared" si="43"/>
        <v>0</v>
      </c>
      <c r="BE131" s="144">
        <f t="shared" si="48"/>
        <v>0</v>
      </c>
      <c r="BF131" s="559">
        <f t="shared" si="31"/>
        <v>0</v>
      </c>
      <c r="BG131" s="17"/>
      <c r="BH131" s="10"/>
      <c r="BJ131" s="49">
        <f t="shared" si="49"/>
        <v>0</v>
      </c>
      <c r="BK131" s="49">
        <f t="shared" si="50"/>
        <v>1</v>
      </c>
      <c r="BL131" s="49">
        <f t="shared" si="51"/>
        <v>0</v>
      </c>
      <c r="BM131" s="49">
        <f t="shared" si="52"/>
        <v>0</v>
      </c>
      <c r="BN131" s="49">
        <f t="shared" si="53"/>
        <v>0</v>
      </c>
    </row>
    <row r="132" spans="1:66" x14ac:dyDescent="0.2">
      <c r="A132" s="514"/>
      <c r="B132" s="805"/>
      <c r="C132" s="364"/>
      <c r="D132" s="364"/>
      <c r="E132" s="511" t="str">
        <f t="shared" si="44"/>
        <v xml:space="preserve"> </v>
      </c>
      <c r="F132" s="201">
        <f t="shared" si="27"/>
        <v>0</v>
      </c>
      <c r="G132" s="198">
        <f t="shared" si="28"/>
        <v>120</v>
      </c>
      <c r="H132" s="197"/>
      <c r="I132" s="416"/>
      <c r="J132" s="115"/>
      <c r="K132" s="418"/>
      <c r="L132" s="417"/>
      <c r="M132" s="60"/>
      <c r="N132" s="102"/>
      <c r="O132" s="419"/>
      <c r="P132" s="116"/>
      <c r="Q132" s="116"/>
      <c r="R132" s="179"/>
      <c r="S132" s="248"/>
      <c r="T132" s="116"/>
      <c r="U132" s="116"/>
      <c r="V132" s="116"/>
      <c r="W132" s="117"/>
      <c r="X132" s="115"/>
      <c r="Y132" s="102"/>
      <c r="Z132" s="118"/>
      <c r="AA132" s="145">
        <f t="shared" si="32"/>
        <v>120</v>
      </c>
      <c r="AB132" s="751">
        <f t="shared" si="45"/>
        <v>0</v>
      </c>
      <c r="AC132" s="744">
        <f t="shared" si="33"/>
        <v>0</v>
      </c>
      <c r="AD132" s="254">
        <f t="shared" si="29"/>
        <v>0</v>
      </c>
      <c r="AE132" s="17"/>
      <c r="AF132" s="527" t="str">
        <f t="shared" si="34"/>
        <v xml:space="preserve"> </v>
      </c>
      <c r="AG132" s="49">
        <f t="shared" si="35"/>
        <v>0</v>
      </c>
      <c r="AH132" s="49">
        <f t="shared" si="36"/>
        <v>0</v>
      </c>
      <c r="AR132" s="49">
        <f t="shared" si="37"/>
        <v>0</v>
      </c>
      <c r="AS132" s="49">
        <f t="shared" si="38"/>
        <v>0</v>
      </c>
      <c r="AT132" s="49">
        <f t="shared" si="39"/>
        <v>0</v>
      </c>
      <c r="AU132" s="49">
        <f t="shared" si="40"/>
        <v>0</v>
      </c>
      <c r="AX132" s="372">
        <f t="shared" si="41"/>
        <v>0</v>
      </c>
      <c r="AY132" s="372">
        <f t="shared" si="42"/>
        <v>0</v>
      </c>
      <c r="AZ132" s="49">
        <f t="shared" si="30"/>
        <v>0</v>
      </c>
      <c r="BB132" s="49">
        <f t="shared" si="46"/>
        <v>0</v>
      </c>
      <c r="BC132" s="537">
        <f t="shared" si="47"/>
        <v>0</v>
      </c>
      <c r="BD132" s="144">
        <f t="shared" si="43"/>
        <v>0</v>
      </c>
      <c r="BE132" s="144">
        <f t="shared" si="48"/>
        <v>0</v>
      </c>
      <c r="BF132" s="559">
        <f t="shared" si="31"/>
        <v>0</v>
      </c>
      <c r="BG132" s="17"/>
      <c r="BH132" s="10"/>
      <c r="BJ132" s="49">
        <f t="shared" si="49"/>
        <v>0</v>
      </c>
      <c r="BK132" s="49">
        <f t="shared" si="50"/>
        <v>1</v>
      </c>
      <c r="BL132" s="49">
        <f t="shared" si="51"/>
        <v>0</v>
      </c>
      <c r="BM132" s="49">
        <f t="shared" si="52"/>
        <v>0</v>
      </c>
      <c r="BN132" s="49">
        <f t="shared" si="53"/>
        <v>0</v>
      </c>
    </row>
    <row r="133" spans="1:66" x14ac:dyDescent="0.2">
      <c r="A133" s="514"/>
      <c r="B133" s="805"/>
      <c r="C133" s="364"/>
      <c r="D133" s="364"/>
      <c r="E133" s="511" t="str">
        <f t="shared" si="44"/>
        <v xml:space="preserve"> </v>
      </c>
      <c r="F133" s="201">
        <f t="shared" si="27"/>
        <v>0</v>
      </c>
      <c r="G133" s="198">
        <f t="shared" si="28"/>
        <v>121</v>
      </c>
      <c r="H133" s="197"/>
      <c r="I133" s="416"/>
      <c r="J133" s="115"/>
      <c r="K133" s="418"/>
      <c r="L133" s="417"/>
      <c r="M133" s="60"/>
      <c r="N133" s="102"/>
      <c r="O133" s="419"/>
      <c r="P133" s="116"/>
      <c r="Q133" s="116"/>
      <c r="R133" s="179"/>
      <c r="S133" s="248"/>
      <c r="T133" s="116"/>
      <c r="U133" s="116"/>
      <c r="V133" s="116"/>
      <c r="W133" s="117"/>
      <c r="X133" s="115"/>
      <c r="Y133" s="102"/>
      <c r="Z133" s="118"/>
      <c r="AA133" s="145">
        <f t="shared" si="32"/>
        <v>121</v>
      </c>
      <c r="AB133" s="751">
        <f t="shared" si="45"/>
        <v>0</v>
      </c>
      <c r="AC133" s="744">
        <f t="shared" si="33"/>
        <v>0</v>
      </c>
      <c r="AD133" s="254">
        <f t="shared" si="29"/>
        <v>0</v>
      </c>
      <c r="AE133" s="17"/>
      <c r="AF133" s="527" t="str">
        <f t="shared" si="34"/>
        <v xml:space="preserve"> </v>
      </c>
      <c r="AG133" s="49">
        <f t="shared" si="35"/>
        <v>0</v>
      </c>
      <c r="AH133" s="49">
        <f t="shared" si="36"/>
        <v>0</v>
      </c>
      <c r="AR133" s="49">
        <f t="shared" si="37"/>
        <v>0</v>
      </c>
      <c r="AS133" s="49">
        <f t="shared" si="38"/>
        <v>0</v>
      </c>
      <c r="AT133" s="49">
        <f t="shared" si="39"/>
        <v>0</v>
      </c>
      <c r="AU133" s="49">
        <f t="shared" si="40"/>
        <v>0</v>
      </c>
      <c r="AX133" s="372">
        <f t="shared" si="41"/>
        <v>0</v>
      </c>
      <c r="AY133" s="372">
        <f t="shared" si="42"/>
        <v>0</v>
      </c>
      <c r="AZ133" s="49">
        <f t="shared" si="30"/>
        <v>0</v>
      </c>
      <c r="BB133" s="49">
        <f t="shared" si="46"/>
        <v>0</v>
      </c>
      <c r="BC133" s="537">
        <f t="shared" si="47"/>
        <v>0</v>
      </c>
      <c r="BD133" s="144">
        <f t="shared" si="43"/>
        <v>0</v>
      </c>
      <c r="BE133" s="144">
        <f t="shared" si="48"/>
        <v>0</v>
      </c>
      <c r="BF133" s="559">
        <f t="shared" si="31"/>
        <v>0</v>
      </c>
      <c r="BG133" s="17"/>
      <c r="BH133" s="10"/>
      <c r="BJ133" s="49">
        <f t="shared" si="49"/>
        <v>0</v>
      </c>
      <c r="BK133" s="49">
        <f t="shared" si="50"/>
        <v>1</v>
      </c>
      <c r="BL133" s="49">
        <f t="shared" si="51"/>
        <v>0</v>
      </c>
      <c r="BM133" s="49">
        <f t="shared" si="52"/>
        <v>0</v>
      </c>
      <c r="BN133" s="49">
        <f t="shared" si="53"/>
        <v>0</v>
      </c>
    </row>
    <row r="134" spans="1:66" x14ac:dyDescent="0.2">
      <c r="A134" s="514"/>
      <c r="B134" s="805"/>
      <c r="C134" s="364"/>
      <c r="D134" s="364"/>
      <c r="E134" s="511" t="str">
        <f t="shared" si="44"/>
        <v xml:space="preserve"> </v>
      </c>
      <c r="F134" s="201">
        <f t="shared" si="27"/>
        <v>0</v>
      </c>
      <c r="G134" s="198">
        <f t="shared" si="28"/>
        <v>122</v>
      </c>
      <c r="H134" s="197"/>
      <c r="I134" s="416"/>
      <c r="J134" s="115"/>
      <c r="K134" s="418"/>
      <c r="L134" s="417"/>
      <c r="M134" s="60"/>
      <c r="N134" s="102"/>
      <c r="O134" s="419"/>
      <c r="P134" s="116"/>
      <c r="Q134" s="116"/>
      <c r="R134" s="179"/>
      <c r="S134" s="248"/>
      <c r="T134" s="116"/>
      <c r="U134" s="116"/>
      <c r="V134" s="116"/>
      <c r="W134" s="117"/>
      <c r="X134" s="115"/>
      <c r="Y134" s="102"/>
      <c r="Z134" s="118"/>
      <c r="AA134" s="145">
        <f t="shared" si="32"/>
        <v>122</v>
      </c>
      <c r="AB134" s="751">
        <f t="shared" si="45"/>
        <v>0</v>
      </c>
      <c r="AC134" s="744">
        <f t="shared" si="33"/>
        <v>0</v>
      </c>
      <c r="AD134" s="254">
        <f t="shared" si="29"/>
        <v>0</v>
      </c>
      <c r="AE134" s="17"/>
      <c r="AF134" s="527" t="str">
        <f t="shared" si="34"/>
        <v xml:space="preserve"> </v>
      </c>
      <c r="AG134" s="49">
        <f t="shared" si="35"/>
        <v>0</v>
      </c>
      <c r="AH134" s="49">
        <f t="shared" si="36"/>
        <v>0</v>
      </c>
      <c r="AR134" s="49">
        <f t="shared" si="37"/>
        <v>0</v>
      </c>
      <c r="AS134" s="49">
        <f t="shared" si="38"/>
        <v>0</v>
      </c>
      <c r="AT134" s="49">
        <f t="shared" si="39"/>
        <v>0</v>
      </c>
      <c r="AU134" s="49">
        <f t="shared" si="40"/>
        <v>0</v>
      </c>
      <c r="AX134" s="372">
        <f t="shared" si="41"/>
        <v>0</v>
      </c>
      <c r="AY134" s="372">
        <f t="shared" si="42"/>
        <v>0</v>
      </c>
      <c r="AZ134" s="49">
        <f t="shared" si="30"/>
        <v>0</v>
      </c>
      <c r="BB134" s="49">
        <f t="shared" si="46"/>
        <v>0</v>
      </c>
      <c r="BC134" s="537">
        <f t="shared" si="47"/>
        <v>0</v>
      </c>
      <c r="BD134" s="144">
        <f t="shared" si="43"/>
        <v>0</v>
      </c>
      <c r="BE134" s="144">
        <f t="shared" si="48"/>
        <v>0</v>
      </c>
      <c r="BF134" s="559">
        <f t="shared" si="31"/>
        <v>0</v>
      </c>
      <c r="BG134" s="17"/>
      <c r="BH134" s="10"/>
      <c r="BJ134" s="49">
        <f t="shared" si="49"/>
        <v>0</v>
      </c>
      <c r="BK134" s="49">
        <f t="shared" si="50"/>
        <v>1</v>
      </c>
      <c r="BL134" s="49">
        <f t="shared" si="51"/>
        <v>0</v>
      </c>
      <c r="BM134" s="49">
        <f t="shared" si="52"/>
        <v>0</v>
      </c>
      <c r="BN134" s="49">
        <f t="shared" si="53"/>
        <v>0</v>
      </c>
    </row>
    <row r="135" spans="1:66" x14ac:dyDescent="0.2">
      <c r="A135" s="514"/>
      <c r="B135" s="805"/>
      <c r="C135" s="364"/>
      <c r="D135" s="364"/>
      <c r="E135" s="511" t="str">
        <f t="shared" si="44"/>
        <v xml:space="preserve"> </v>
      </c>
      <c r="F135" s="201">
        <f t="shared" si="27"/>
        <v>0</v>
      </c>
      <c r="G135" s="198">
        <f t="shared" si="28"/>
        <v>123</v>
      </c>
      <c r="H135" s="197"/>
      <c r="I135" s="416"/>
      <c r="J135" s="115"/>
      <c r="K135" s="418"/>
      <c r="L135" s="417"/>
      <c r="M135" s="60"/>
      <c r="N135" s="102"/>
      <c r="O135" s="419"/>
      <c r="P135" s="116"/>
      <c r="Q135" s="116"/>
      <c r="R135" s="179"/>
      <c r="S135" s="248"/>
      <c r="T135" s="116"/>
      <c r="U135" s="116"/>
      <c r="V135" s="116"/>
      <c r="W135" s="117"/>
      <c r="X135" s="115"/>
      <c r="Y135" s="102"/>
      <c r="Z135" s="118"/>
      <c r="AA135" s="145">
        <f t="shared" si="32"/>
        <v>123</v>
      </c>
      <c r="AB135" s="751">
        <f t="shared" si="45"/>
        <v>0</v>
      </c>
      <c r="AC135" s="744">
        <f t="shared" si="33"/>
        <v>0</v>
      </c>
      <c r="AD135" s="254">
        <f t="shared" si="29"/>
        <v>0</v>
      </c>
      <c r="AE135" s="17"/>
      <c r="AF135" s="527" t="str">
        <f t="shared" si="34"/>
        <v xml:space="preserve"> </v>
      </c>
      <c r="AG135" s="49">
        <f t="shared" si="35"/>
        <v>0</v>
      </c>
      <c r="AH135" s="49">
        <f t="shared" si="36"/>
        <v>0</v>
      </c>
      <c r="AR135" s="49">
        <f t="shared" si="37"/>
        <v>0</v>
      </c>
      <c r="AS135" s="49">
        <f t="shared" si="38"/>
        <v>0</v>
      </c>
      <c r="AT135" s="49">
        <f t="shared" si="39"/>
        <v>0</v>
      </c>
      <c r="AU135" s="49">
        <f t="shared" si="40"/>
        <v>0</v>
      </c>
      <c r="AX135" s="372">
        <f t="shared" si="41"/>
        <v>0</v>
      </c>
      <c r="AY135" s="372">
        <f t="shared" si="42"/>
        <v>0</v>
      </c>
      <c r="AZ135" s="49">
        <f t="shared" si="30"/>
        <v>0</v>
      </c>
      <c r="BB135" s="49">
        <f t="shared" si="46"/>
        <v>0</v>
      </c>
      <c r="BC135" s="537">
        <f t="shared" si="47"/>
        <v>0</v>
      </c>
      <c r="BD135" s="144">
        <f t="shared" si="43"/>
        <v>0</v>
      </c>
      <c r="BE135" s="144">
        <f t="shared" si="48"/>
        <v>0</v>
      </c>
      <c r="BF135" s="559">
        <f t="shared" si="31"/>
        <v>0</v>
      </c>
      <c r="BG135" s="17"/>
      <c r="BH135" s="10"/>
      <c r="BJ135" s="49">
        <f t="shared" si="49"/>
        <v>0</v>
      </c>
      <c r="BK135" s="49">
        <f t="shared" si="50"/>
        <v>1</v>
      </c>
      <c r="BL135" s="49">
        <f t="shared" si="51"/>
        <v>0</v>
      </c>
      <c r="BM135" s="49">
        <f t="shared" si="52"/>
        <v>0</v>
      </c>
      <c r="BN135" s="49">
        <f t="shared" si="53"/>
        <v>0</v>
      </c>
    </row>
    <row r="136" spans="1:66" x14ac:dyDescent="0.2">
      <c r="A136" s="514"/>
      <c r="B136" s="805"/>
      <c r="C136" s="364"/>
      <c r="D136" s="364"/>
      <c r="E136" s="511" t="str">
        <f t="shared" si="44"/>
        <v xml:space="preserve"> </v>
      </c>
      <c r="F136" s="201">
        <f t="shared" si="27"/>
        <v>0</v>
      </c>
      <c r="G136" s="198">
        <f t="shared" si="28"/>
        <v>124</v>
      </c>
      <c r="H136" s="197"/>
      <c r="I136" s="416"/>
      <c r="J136" s="115"/>
      <c r="K136" s="418"/>
      <c r="L136" s="417"/>
      <c r="M136" s="60"/>
      <c r="N136" s="102"/>
      <c r="O136" s="419"/>
      <c r="P136" s="116"/>
      <c r="Q136" s="116"/>
      <c r="R136" s="179"/>
      <c r="S136" s="248"/>
      <c r="T136" s="116"/>
      <c r="U136" s="116"/>
      <c r="V136" s="116"/>
      <c r="W136" s="117"/>
      <c r="X136" s="115"/>
      <c r="Y136" s="102"/>
      <c r="Z136" s="118"/>
      <c r="AA136" s="145">
        <f t="shared" si="32"/>
        <v>124</v>
      </c>
      <c r="AB136" s="751">
        <f t="shared" si="45"/>
        <v>0</v>
      </c>
      <c r="AC136" s="744">
        <f t="shared" si="33"/>
        <v>0</v>
      </c>
      <c r="AD136" s="254">
        <f t="shared" si="29"/>
        <v>0</v>
      </c>
      <c r="AE136" s="17"/>
      <c r="AF136" s="527" t="str">
        <f t="shared" si="34"/>
        <v xml:space="preserve"> </v>
      </c>
      <c r="AG136" s="49">
        <f t="shared" si="35"/>
        <v>0</v>
      </c>
      <c r="AH136" s="49">
        <f t="shared" si="36"/>
        <v>0</v>
      </c>
      <c r="AR136" s="49">
        <f t="shared" si="37"/>
        <v>0</v>
      </c>
      <c r="AS136" s="49">
        <f t="shared" si="38"/>
        <v>0</v>
      </c>
      <c r="AT136" s="49">
        <f t="shared" si="39"/>
        <v>0</v>
      </c>
      <c r="AU136" s="49">
        <f t="shared" si="40"/>
        <v>0</v>
      </c>
      <c r="AX136" s="372">
        <f t="shared" si="41"/>
        <v>0</v>
      </c>
      <c r="AY136" s="372">
        <f t="shared" si="42"/>
        <v>0</v>
      </c>
      <c r="AZ136" s="49">
        <f t="shared" si="30"/>
        <v>0</v>
      </c>
      <c r="BB136" s="49">
        <f t="shared" si="46"/>
        <v>0</v>
      </c>
      <c r="BC136" s="537">
        <f t="shared" si="47"/>
        <v>0</v>
      </c>
      <c r="BD136" s="144">
        <f t="shared" si="43"/>
        <v>0</v>
      </c>
      <c r="BE136" s="144">
        <f t="shared" si="48"/>
        <v>0</v>
      </c>
      <c r="BF136" s="559">
        <f t="shared" si="31"/>
        <v>0</v>
      </c>
      <c r="BG136" s="17"/>
      <c r="BH136" s="10"/>
      <c r="BJ136" s="49">
        <f t="shared" si="49"/>
        <v>0</v>
      </c>
      <c r="BK136" s="49">
        <f t="shared" si="50"/>
        <v>1</v>
      </c>
      <c r="BL136" s="49">
        <f t="shared" si="51"/>
        <v>0</v>
      </c>
      <c r="BM136" s="49">
        <f t="shared" si="52"/>
        <v>0</v>
      </c>
      <c r="BN136" s="49">
        <f t="shared" si="53"/>
        <v>0</v>
      </c>
    </row>
    <row r="137" spans="1:66" x14ac:dyDescent="0.2">
      <c r="A137" s="514"/>
      <c r="B137" s="805"/>
      <c r="C137" s="364"/>
      <c r="D137" s="364"/>
      <c r="E137" s="511" t="str">
        <f t="shared" si="44"/>
        <v xml:space="preserve"> </v>
      </c>
      <c r="F137" s="201">
        <f t="shared" si="27"/>
        <v>0</v>
      </c>
      <c r="G137" s="198">
        <f t="shared" si="28"/>
        <v>125</v>
      </c>
      <c r="H137" s="197"/>
      <c r="I137" s="416"/>
      <c r="J137" s="115"/>
      <c r="K137" s="418"/>
      <c r="L137" s="417"/>
      <c r="M137" s="60"/>
      <c r="N137" s="102"/>
      <c r="O137" s="419"/>
      <c r="P137" s="116"/>
      <c r="Q137" s="116"/>
      <c r="R137" s="179"/>
      <c r="S137" s="248"/>
      <c r="T137" s="116"/>
      <c r="U137" s="116"/>
      <c r="V137" s="116"/>
      <c r="W137" s="117"/>
      <c r="X137" s="115"/>
      <c r="Y137" s="102"/>
      <c r="Z137" s="118"/>
      <c r="AA137" s="145">
        <f t="shared" si="32"/>
        <v>125</v>
      </c>
      <c r="AB137" s="751">
        <f t="shared" si="45"/>
        <v>0</v>
      </c>
      <c r="AC137" s="744">
        <f t="shared" si="33"/>
        <v>0</v>
      </c>
      <c r="AD137" s="254">
        <f t="shared" si="29"/>
        <v>0</v>
      </c>
      <c r="AE137" s="17"/>
      <c r="AF137" s="527" t="str">
        <f t="shared" si="34"/>
        <v xml:space="preserve"> </v>
      </c>
      <c r="AG137" s="49">
        <f t="shared" si="35"/>
        <v>0</v>
      </c>
      <c r="AH137" s="49">
        <f t="shared" si="36"/>
        <v>0</v>
      </c>
      <c r="AR137" s="49">
        <f t="shared" si="37"/>
        <v>0</v>
      </c>
      <c r="AS137" s="49">
        <f t="shared" si="38"/>
        <v>0</v>
      </c>
      <c r="AT137" s="49">
        <f t="shared" si="39"/>
        <v>0</v>
      </c>
      <c r="AU137" s="49">
        <f t="shared" si="40"/>
        <v>0</v>
      </c>
      <c r="AX137" s="372">
        <f t="shared" si="41"/>
        <v>0</v>
      </c>
      <c r="AY137" s="372">
        <f t="shared" si="42"/>
        <v>0</v>
      </c>
      <c r="AZ137" s="49">
        <f t="shared" si="30"/>
        <v>0</v>
      </c>
      <c r="BB137" s="49">
        <f t="shared" si="46"/>
        <v>0</v>
      </c>
      <c r="BC137" s="537">
        <f t="shared" si="47"/>
        <v>0</v>
      </c>
      <c r="BD137" s="144">
        <f t="shared" si="43"/>
        <v>0</v>
      </c>
      <c r="BE137" s="144">
        <f t="shared" si="48"/>
        <v>0</v>
      </c>
      <c r="BF137" s="559">
        <f t="shared" si="31"/>
        <v>0</v>
      </c>
      <c r="BG137" s="17"/>
      <c r="BH137" s="10"/>
      <c r="BJ137" s="49">
        <f t="shared" si="49"/>
        <v>0</v>
      </c>
      <c r="BK137" s="49">
        <f t="shared" si="50"/>
        <v>1</v>
      </c>
      <c r="BL137" s="49">
        <f t="shared" si="51"/>
        <v>0</v>
      </c>
      <c r="BM137" s="49">
        <f t="shared" si="52"/>
        <v>0</v>
      </c>
      <c r="BN137" s="49">
        <f t="shared" si="53"/>
        <v>0</v>
      </c>
    </row>
    <row r="138" spans="1:66" x14ac:dyDescent="0.2">
      <c r="A138" s="514"/>
      <c r="B138" s="805"/>
      <c r="C138" s="364"/>
      <c r="D138" s="364"/>
      <c r="E138" s="511" t="str">
        <f t="shared" si="44"/>
        <v xml:space="preserve"> </v>
      </c>
      <c r="F138" s="201">
        <f t="shared" si="27"/>
        <v>0</v>
      </c>
      <c r="G138" s="198">
        <f t="shared" si="28"/>
        <v>126</v>
      </c>
      <c r="H138" s="197"/>
      <c r="I138" s="416"/>
      <c r="J138" s="115"/>
      <c r="K138" s="418"/>
      <c r="L138" s="417"/>
      <c r="M138" s="60"/>
      <c r="N138" s="102"/>
      <c r="O138" s="419"/>
      <c r="P138" s="116"/>
      <c r="Q138" s="116"/>
      <c r="R138" s="179"/>
      <c r="S138" s="248"/>
      <c r="T138" s="116"/>
      <c r="U138" s="116"/>
      <c r="V138" s="116"/>
      <c r="W138" s="117"/>
      <c r="X138" s="115"/>
      <c r="Y138" s="102"/>
      <c r="Z138" s="118"/>
      <c r="AA138" s="145">
        <f t="shared" si="32"/>
        <v>126</v>
      </c>
      <c r="AB138" s="751">
        <f t="shared" si="45"/>
        <v>0</v>
      </c>
      <c r="AC138" s="744">
        <f t="shared" si="33"/>
        <v>0</v>
      </c>
      <c r="AD138" s="254">
        <f t="shared" si="29"/>
        <v>0</v>
      </c>
      <c r="AE138" s="17"/>
      <c r="AF138" s="527" t="str">
        <f t="shared" si="34"/>
        <v xml:space="preserve"> </v>
      </c>
      <c r="AG138" s="49">
        <f t="shared" si="35"/>
        <v>0</v>
      </c>
      <c r="AH138" s="49">
        <f t="shared" si="36"/>
        <v>0</v>
      </c>
      <c r="AR138" s="49">
        <f t="shared" si="37"/>
        <v>0</v>
      </c>
      <c r="AS138" s="49">
        <f t="shared" si="38"/>
        <v>0</v>
      </c>
      <c r="AT138" s="49">
        <f t="shared" si="39"/>
        <v>0</v>
      </c>
      <c r="AU138" s="49">
        <f t="shared" si="40"/>
        <v>0</v>
      </c>
      <c r="AX138" s="372">
        <f t="shared" si="41"/>
        <v>0</v>
      </c>
      <c r="AY138" s="372">
        <f t="shared" si="42"/>
        <v>0</v>
      </c>
      <c r="AZ138" s="49">
        <f t="shared" si="30"/>
        <v>0</v>
      </c>
      <c r="BB138" s="49">
        <f t="shared" si="46"/>
        <v>0</v>
      </c>
      <c r="BC138" s="537">
        <f t="shared" si="47"/>
        <v>0</v>
      </c>
      <c r="BD138" s="144">
        <f t="shared" si="43"/>
        <v>0</v>
      </c>
      <c r="BE138" s="144">
        <f t="shared" si="48"/>
        <v>0</v>
      </c>
      <c r="BF138" s="559">
        <f t="shared" si="31"/>
        <v>0</v>
      </c>
      <c r="BG138" s="17"/>
      <c r="BH138" s="10"/>
      <c r="BJ138" s="49">
        <f t="shared" si="49"/>
        <v>0</v>
      </c>
      <c r="BK138" s="49">
        <f t="shared" si="50"/>
        <v>1</v>
      </c>
      <c r="BL138" s="49">
        <f t="shared" si="51"/>
        <v>0</v>
      </c>
      <c r="BM138" s="49">
        <f t="shared" si="52"/>
        <v>0</v>
      </c>
      <c r="BN138" s="49">
        <f t="shared" si="53"/>
        <v>0</v>
      </c>
    </row>
    <row r="139" spans="1:66" x14ac:dyDescent="0.2">
      <c r="A139" s="514"/>
      <c r="B139" s="805"/>
      <c r="C139" s="364"/>
      <c r="D139" s="364"/>
      <c r="E139" s="511" t="str">
        <f t="shared" si="44"/>
        <v xml:space="preserve"> </v>
      </c>
      <c r="F139" s="201">
        <f t="shared" si="27"/>
        <v>0</v>
      </c>
      <c r="G139" s="198">
        <f t="shared" si="28"/>
        <v>127</v>
      </c>
      <c r="H139" s="197"/>
      <c r="I139" s="416"/>
      <c r="J139" s="115"/>
      <c r="K139" s="418"/>
      <c r="L139" s="417"/>
      <c r="M139" s="60"/>
      <c r="N139" s="102"/>
      <c r="O139" s="419"/>
      <c r="P139" s="116"/>
      <c r="Q139" s="116"/>
      <c r="R139" s="179"/>
      <c r="S139" s="248"/>
      <c r="T139" s="116"/>
      <c r="U139" s="116"/>
      <c r="V139" s="116"/>
      <c r="W139" s="117"/>
      <c r="X139" s="115"/>
      <c r="Y139" s="102"/>
      <c r="Z139" s="118"/>
      <c r="AA139" s="145">
        <f t="shared" si="32"/>
        <v>127</v>
      </c>
      <c r="AB139" s="751">
        <f t="shared" si="45"/>
        <v>0</v>
      </c>
      <c r="AC139" s="744">
        <f t="shared" si="33"/>
        <v>0</v>
      </c>
      <c r="AD139" s="254">
        <f t="shared" si="29"/>
        <v>0</v>
      </c>
      <c r="AE139" s="17"/>
      <c r="AF139" s="527" t="str">
        <f t="shared" si="34"/>
        <v xml:space="preserve"> </v>
      </c>
      <c r="AG139" s="49">
        <f t="shared" si="35"/>
        <v>0</v>
      </c>
      <c r="AH139" s="49">
        <f t="shared" si="36"/>
        <v>0</v>
      </c>
      <c r="AR139" s="49">
        <f t="shared" si="37"/>
        <v>0</v>
      </c>
      <c r="AS139" s="49">
        <f t="shared" si="38"/>
        <v>0</v>
      </c>
      <c r="AT139" s="49">
        <f t="shared" si="39"/>
        <v>0</v>
      </c>
      <c r="AU139" s="49">
        <f t="shared" si="40"/>
        <v>0</v>
      </c>
      <c r="AX139" s="372">
        <f t="shared" si="41"/>
        <v>0</v>
      </c>
      <c r="AY139" s="372">
        <f t="shared" si="42"/>
        <v>0</v>
      </c>
      <c r="AZ139" s="49">
        <f t="shared" si="30"/>
        <v>0</v>
      </c>
      <c r="BB139" s="49">
        <f t="shared" si="46"/>
        <v>0</v>
      </c>
      <c r="BC139" s="537">
        <f t="shared" si="47"/>
        <v>0</v>
      </c>
      <c r="BD139" s="144">
        <f t="shared" si="43"/>
        <v>0</v>
      </c>
      <c r="BE139" s="144">
        <f t="shared" si="48"/>
        <v>0</v>
      </c>
      <c r="BF139" s="559">
        <f t="shared" si="31"/>
        <v>0</v>
      </c>
      <c r="BG139" s="17"/>
      <c r="BH139" s="10"/>
      <c r="BJ139" s="49">
        <f t="shared" si="49"/>
        <v>0</v>
      </c>
      <c r="BK139" s="49">
        <f t="shared" si="50"/>
        <v>1</v>
      </c>
      <c r="BL139" s="49">
        <f t="shared" si="51"/>
        <v>0</v>
      </c>
      <c r="BM139" s="49">
        <f t="shared" si="52"/>
        <v>0</v>
      </c>
      <c r="BN139" s="49">
        <f t="shared" si="53"/>
        <v>0</v>
      </c>
    </row>
    <row r="140" spans="1:66" x14ac:dyDescent="0.2">
      <c r="A140" s="514"/>
      <c r="B140" s="805"/>
      <c r="C140" s="364"/>
      <c r="D140" s="364"/>
      <c r="E140" s="511" t="str">
        <f t="shared" si="44"/>
        <v xml:space="preserve"> </v>
      </c>
      <c r="F140" s="201">
        <f t="shared" si="27"/>
        <v>0</v>
      </c>
      <c r="G140" s="198">
        <f t="shared" si="28"/>
        <v>128</v>
      </c>
      <c r="H140" s="197"/>
      <c r="I140" s="416"/>
      <c r="J140" s="115"/>
      <c r="K140" s="418"/>
      <c r="L140" s="417"/>
      <c r="M140" s="60"/>
      <c r="N140" s="102"/>
      <c r="O140" s="419"/>
      <c r="P140" s="116"/>
      <c r="Q140" s="116"/>
      <c r="R140" s="179"/>
      <c r="S140" s="248"/>
      <c r="T140" s="116"/>
      <c r="U140" s="116"/>
      <c r="V140" s="116"/>
      <c r="W140" s="117"/>
      <c r="X140" s="115"/>
      <c r="Y140" s="102"/>
      <c r="Z140" s="118"/>
      <c r="AA140" s="145">
        <f t="shared" si="32"/>
        <v>128</v>
      </c>
      <c r="AB140" s="751">
        <f t="shared" si="45"/>
        <v>0</v>
      </c>
      <c r="AC140" s="744">
        <f t="shared" si="33"/>
        <v>0</v>
      </c>
      <c r="AD140" s="254">
        <f t="shared" si="29"/>
        <v>0</v>
      </c>
      <c r="AE140" s="17"/>
      <c r="AF140" s="527" t="str">
        <f t="shared" si="34"/>
        <v xml:space="preserve"> </v>
      </c>
      <c r="AG140" s="49">
        <f t="shared" si="35"/>
        <v>0</v>
      </c>
      <c r="AH140" s="49">
        <f t="shared" si="36"/>
        <v>0</v>
      </c>
      <c r="AR140" s="49">
        <f t="shared" si="37"/>
        <v>0</v>
      </c>
      <c r="AS140" s="49">
        <f t="shared" si="38"/>
        <v>0</v>
      </c>
      <c r="AT140" s="49">
        <f t="shared" si="39"/>
        <v>0</v>
      </c>
      <c r="AU140" s="49">
        <f t="shared" si="40"/>
        <v>0</v>
      </c>
      <c r="AX140" s="372">
        <f t="shared" si="41"/>
        <v>0</v>
      </c>
      <c r="AY140" s="372">
        <f t="shared" si="42"/>
        <v>0</v>
      </c>
      <c r="AZ140" s="49">
        <f t="shared" si="30"/>
        <v>0</v>
      </c>
      <c r="BB140" s="49">
        <f t="shared" si="46"/>
        <v>0</v>
      </c>
      <c r="BC140" s="537">
        <f t="shared" si="47"/>
        <v>0</v>
      </c>
      <c r="BD140" s="144">
        <f t="shared" si="43"/>
        <v>0</v>
      </c>
      <c r="BE140" s="144">
        <f t="shared" si="48"/>
        <v>0</v>
      </c>
      <c r="BF140" s="559">
        <f t="shared" si="31"/>
        <v>0</v>
      </c>
      <c r="BG140" s="17"/>
      <c r="BH140" s="10"/>
      <c r="BJ140" s="49">
        <f t="shared" si="49"/>
        <v>0</v>
      </c>
      <c r="BK140" s="49">
        <f t="shared" si="50"/>
        <v>1</v>
      </c>
      <c r="BL140" s="49">
        <f t="shared" si="51"/>
        <v>0</v>
      </c>
      <c r="BM140" s="49">
        <f t="shared" si="52"/>
        <v>0</v>
      </c>
      <c r="BN140" s="49">
        <f t="shared" si="53"/>
        <v>0</v>
      </c>
    </row>
    <row r="141" spans="1:66" x14ac:dyDescent="0.2">
      <c r="A141" s="514"/>
      <c r="B141" s="805"/>
      <c r="C141" s="364"/>
      <c r="D141" s="364"/>
      <c r="E141" s="511" t="str">
        <f t="shared" si="44"/>
        <v xml:space="preserve"> </v>
      </c>
      <c r="F141" s="201">
        <f t="shared" ref="F141:F204" si="54">IF(ISBLANK(H141),0,VLOOKUP(TRIM(H141),AllVarieties,4,FALSE))</f>
        <v>0</v>
      </c>
      <c r="G141" s="198">
        <f t="shared" ref="G141:G204" si="55">ROW()-DPline</f>
        <v>129</v>
      </c>
      <c r="H141" s="197"/>
      <c r="I141" s="416"/>
      <c r="J141" s="115"/>
      <c r="K141" s="418"/>
      <c r="L141" s="417"/>
      <c r="M141" s="60"/>
      <c r="N141" s="102"/>
      <c r="O141" s="419"/>
      <c r="P141" s="116"/>
      <c r="Q141" s="116"/>
      <c r="R141" s="179"/>
      <c r="S141" s="248"/>
      <c r="T141" s="116"/>
      <c r="U141" s="116"/>
      <c r="V141" s="116"/>
      <c r="W141" s="117"/>
      <c r="X141" s="115"/>
      <c r="Y141" s="102"/>
      <c r="Z141" s="118"/>
      <c r="AA141" s="145">
        <f t="shared" si="32"/>
        <v>129</v>
      </c>
      <c r="AB141" s="751">
        <f t="shared" si="45"/>
        <v>0</v>
      </c>
      <c r="AC141" s="744">
        <f t="shared" si="33"/>
        <v>0</v>
      </c>
      <c r="AD141" s="254">
        <f t="shared" ref="AD141:AD204" si="56">+AC141*PDArate</f>
        <v>0</v>
      </c>
      <c r="AE141" s="17"/>
      <c r="AF141" s="527" t="str">
        <f t="shared" si="34"/>
        <v xml:space="preserve"> </v>
      </c>
      <c r="AG141" s="49">
        <f t="shared" si="35"/>
        <v>0</v>
      </c>
      <c r="AH141" s="49">
        <f t="shared" si="36"/>
        <v>0</v>
      </c>
      <c r="AR141" s="49">
        <f t="shared" si="37"/>
        <v>0</v>
      </c>
      <c r="AS141" s="49">
        <f t="shared" si="38"/>
        <v>0</v>
      </c>
      <c r="AT141" s="49">
        <f t="shared" si="39"/>
        <v>0</v>
      </c>
      <c r="AU141" s="49">
        <f t="shared" si="40"/>
        <v>0</v>
      </c>
      <c r="AX141" s="372">
        <f t="shared" si="41"/>
        <v>0</v>
      </c>
      <c r="AY141" s="372">
        <f t="shared" si="42"/>
        <v>0</v>
      </c>
      <c r="AZ141" s="49">
        <f t="shared" ref="AZ141:AZ204" si="57">IF(J141+K141 &gt; 0, 1, 0)</f>
        <v>0</v>
      </c>
      <c r="BB141" s="49">
        <f t="shared" si="46"/>
        <v>0</v>
      </c>
      <c r="BC141" s="537">
        <f t="shared" si="47"/>
        <v>0</v>
      </c>
      <c r="BD141" s="144">
        <f t="shared" si="43"/>
        <v>0</v>
      </c>
      <c r="BE141" s="144">
        <f t="shared" si="48"/>
        <v>0</v>
      </c>
      <c r="BF141" s="559">
        <f t="shared" ref="BF141:BF204" si="58">+BE141*PDArate</f>
        <v>0</v>
      </c>
      <c r="BG141" s="17"/>
      <c r="BH141" s="10"/>
      <c r="BJ141" s="49">
        <f t="shared" si="49"/>
        <v>0</v>
      </c>
      <c r="BK141" s="49">
        <f t="shared" si="50"/>
        <v>1</v>
      </c>
      <c r="BL141" s="49">
        <f t="shared" si="51"/>
        <v>0</v>
      </c>
      <c r="BM141" s="49">
        <f t="shared" si="52"/>
        <v>0</v>
      </c>
      <c r="BN141" s="49">
        <f t="shared" si="53"/>
        <v>0</v>
      </c>
    </row>
    <row r="142" spans="1:66" x14ac:dyDescent="0.2">
      <c r="A142" s="514"/>
      <c r="B142" s="805"/>
      <c r="C142" s="364"/>
      <c r="D142" s="364"/>
      <c r="E142" s="511" t="str">
        <f t="shared" si="44"/>
        <v xml:space="preserve"> </v>
      </c>
      <c r="F142" s="201">
        <f t="shared" si="54"/>
        <v>0</v>
      </c>
      <c r="G142" s="198">
        <f t="shared" si="55"/>
        <v>130</v>
      </c>
      <c r="H142" s="197"/>
      <c r="I142" s="416"/>
      <c r="J142" s="115"/>
      <c r="K142" s="418"/>
      <c r="L142" s="417"/>
      <c r="M142" s="60"/>
      <c r="N142" s="102"/>
      <c r="O142" s="419"/>
      <c r="P142" s="116"/>
      <c r="Q142" s="116"/>
      <c r="R142" s="179"/>
      <c r="S142" s="248"/>
      <c r="T142" s="116"/>
      <c r="U142" s="116"/>
      <c r="V142" s="116"/>
      <c r="W142" s="117"/>
      <c r="X142" s="115"/>
      <c r="Y142" s="102"/>
      <c r="Z142" s="118"/>
      <c r="AA142" s="145">
        <f t="shared" ref="AA142:AA205" si="59">+G142</f>
        <v>130</v>
      </c>
      <c r="AB142" s="751">
        <f t="shared" si="45"/>
        <v>0</v>
      </c>
      <c r="AC142" s="744">
        <f t="shared" ref="AC142:AC205" si="60">+AX142+AY142</f>
        <v>0</v>
      </c>
      <c r="AD142" s="254">
        <f t="shared" si="56"/>
        <v>0</v>
      </c>
      <c r="AE142" s="17"/>
      <c r="AF142" s="527" t="str">
        <f t="shared" ref="AF142:AF205" si="61">IF(AG142+AH142=1,"Enter both columns 5 and 16.", " ")</f>
        <v xml:space="preserve"> </v>
      </c>
      <c r="AG142" s="49">
        <f t="shared" ref="AG142:AG205" si="62">IF(L142+M142+N142+O142+W142 &gt; 0, 1, 0)</f>
        <v>0</v>
      </c>
      <c r="AH142" s="49">
        <f t="shared" ref="AH142:AH205" si="63">IF(AX142 &gt; 0, 1, 0)</f>
        <v>0</v>
      </c>
      <c r="AR142" s="49">
        <f t="shared" ref="AR142:AR205" si="64">IF(ISNA(+F142), 1, 0)</f>
        <v>0</v>
      </c>
      <c r="AS142" s="49">
        <f t="shared" ref="AS142:AS205" si="65">IF(ISERR(+F142), 1, 0)</f>
        <v>0</v>
      </c>
      <c r="AT142" s="49">
        <f t="shared" ref="AT142:AT205" si="66">IF(ISERR(+AC142), 1, 0)</f>
        <v>0</v>
      </c>
      <c r="AU142" s="49">
        <f t="shared" ref="AU142:AU205" si="67">IF(ISERR(+AD142), 1, 0)</f>
        <v>0</v>
      </c>
      <c r="AX142" s="372">
        <f t="shared" ref="AX142:AX205" si="68">ROUND(L142,1)*W142</f>
        <v>0</v>
      </c>
      <c r="AY142" s="372">
        <f t="shared" ref="AY142:AY205" si="69">ROUND(X142,1)*Z142</f>
        <v>0</v>
      </c>
      <c r="AZ142" s="49">
        <f t="shared" si="57"/>
        <v>0</v>
      </c>
      <c r="BB142" s="49">
        <f t="shared" si="46"/>
        <v>0</v>
      </c>
      <c r="BC142" s="537">
        <f t="shared" si="47"/>
        <v>0</v>
      </c>
      <c r="BD142" s="144">
        <f t="shared" si="43"/>
        <v>0</v>
      </c>
      <c r="BE142" s="144">
        <f t="shared" si="48"/>
        <v>0</v>
      </c>
      <c r="BF142" s="559">
        <f t="shared" si="58"/>
        <v>0</v>
      </c>
      <c r="BG142" s="17"/>
      <c r="BH142" s="10"/>
      <c r="BJ142" s="49">
        <f t="shared" si="49"/>
        <v>0</v>
      </c>
      <c r="BK142" s="49">
        <f t="shared" si="50"/>
        <v>1</v>
      </c>
      <c r="BL142" s="49">
        <f t="shared" si="51"/>
        <v>0</v>
      </c>
      <c r="BM142" s="49">
        <f t="shared" si="52"/>
        <v>0</v>
      </c>
      <c r="BN142" s="49">
        <f t="shared" si="53"/>
        <v>0</v>
      </c>
    </row>
    <row r="143" spans="1:66" x14ac:dyDescent="0.2">
      <c r="A143" s="514"/>
      <c r="B143" s="805"/>
      <c r="C143" s="364"/>
      <c r="D143" s="364"/>
      <c r="E143" s="511" t="str">
        <f t="shared" si="44"/>
        <v xml:space="preserve"> </v>
      </c>
      <c r="F143" s="201">
        <f t="shared" si="54"/>
        <v>0</v>
      </c>
      <c r="G143" s="198">
        <f t="shared" si="55"/>
        <v>131</v>
      </c>
      <c r="H143" s="197"/>
      <c r="I143" s="416"/>
      <c r="J143" s="115"/>
      <c r="K143" s="418"/>
      <c r="L143" s="417"/>
      <c r="M143" s="60"/>
      <c r="N143" s="102"/>
      <c r="O143" s="419"/>
      <c r="P143" s="116"/>
      <c r="Q143" s="116"/>
      <c r="R143" s="179"/>
      <c r="S143" s="248"/>
      <c r="T143" s="116"/>
      <c r="U143" s="116"/>
      <c r="V143" s="116"/>
      <c r="W143" s="117"/>
      <c r="X143" s="115"/>
      <c r="Y143" s="102"/>
      <c r="Z143" s="118"/>
      <c r="AA143" s="145">
        <f t="shared" si="59"/>
        <v>131</v>
      </c>
      <c r="AB143" s="751">
        <f t="shared" si="45"/>
        <v>0</v>
      </c>
      <c r="AC143" s="744">
        <f t="shared" si="60"/>
        <v>0</v>
      </c>
      <c r="AD143" s="254">
        <f t="shared" si="56"/>
        <v>0</v>
      </c>
      <c r="AE143" s="17"/>
      <c r="AF143" s="527" t="str">
        <f t="shared" si="61"/>
        <v xml:space="preserve"> </v>
      </c>
      <c r="AG143" s="49">
        <f t="shared" si="62"/>
        <v>0</v>
      </c>
      <c r="AH143" s="49">
        <f t="shared" si="63"/>
        <v>0</v>
      </c>
      <c r="AR143" s="49">
        <f t="shared" si="64"/>
        <v>0</v>
      </c>
      <c r="AS143" s="49">
        <f t="shared" si="65"/>
        <v>0</v>
      </c>
      <c r="AT143" s="49">
        <f t="shared" si="66"/>
        <v>0</v>
      </c>
      <c r="AU143" s="49">
        <f t="shared" si="67"/>
        <v>0</v>
      </c>
      <c r="AX143" s="372">
        <f t="shared" si="68"/>
        <v>0</v>
      </c>
      <c r="AY143" s="372">
        <f t="shared" si="69"/>
        <v>0</v>
      </c>
      <c r="AZ143" s="49">
        <f t="shared" si="57"/>
        <v>0</v>
      </c>
      <c r="BB143" s="49">
        <f t="shared" si="46"/>
        <v>0</v>
      </c>
      <c r="BC143" s="537">
        <f t="shared" si="47"/>
        <v>0</v>
      </c>
      <c r="BD143" s="144">
        <f t="shared" si="43"/>
        <v>0</v>
      </c>
      <c r="BE143" s="144">
        <f t="shared" si="48"/>
        <v>0</v>
      </c>
      <c r="BF143" s="559">
        <f t="shared" si="58"/>
        <v>0</v>
      </c>
      <c r="BG143" s="17"/>
      <c r="BH143" s="10"/>
      <c r="BJ143" s="49">
        <f t="shared" si="49"/>
        <v>0</v>
      </c>
      <c r="BK143" s="49">
        <f t="shared" si="50"/>
        <v>1</v>
      </c>
      <c r="BL143" s="49">
        <f t="shared" si="51"/>
        <v>0</v>
      </c>
      <c r="BM143" s="49">
        <f t="shared" si="52"/>
        <v>0</v>
      </c>
      <c r="BN143" s="49">
        <f t="shared" si="53"/>
        <v>0</v>
      </c>
    </row>
    <row r="144" spans="1:66" x14ac:dyDescent="0.2">
      <c r="A144" s="514"/>
      <c r="B144" s="805"/>
      <c r="C144" s="364"/>
      <c r="D144" s="364"/>
      <c r="E144" s="511" t="str">
        <f t="shared" si="44"/>
        <v xml:space="preserve"> </v>
      </c>
      <c r="F144" s="201">
        <f t="shared" si="54"/>
        <v>0</v>
      </c>
      <c r="G144" s="198">
        <f t="shared" si="55"/>
        <v>132</v>
      </c>
      <c r="H144" s="197"/>
      <c r="I144" s="416"/>
      <c r="J144" s="115"/>
      <c r="K144" s="418"/>
      <c r="L144" s="417"/>
      <c r="M144" s="60"/>
      <c r="N144" s="102"/>
      <c r="O144" s="419"/>
      <c r="P144" s="116"/>
      <c r="Q144" s="116"/>
      <c r="R144" s="179"/>
      <c r="S144" s="248"/>
      <c r="T144" s="116"/>
      <c r="U144" s="116"/>
      <c r="V144" s="116"/>
      <c r="W144" s="117"/>
      <c r="X144" s="115"/>
      <c r="Y144" s="102"/>
      <c r="Z144" s="118"/>
      <c r="AA144" s="145">
        <f t="shared" si="59"/>
        <v>132</v>
      </c>
      <c r="AB144" s="751">
        <f t="shared" si="45"/>
        <v>0</v>
      </c>
      <c r="AC144" s="744">
        <f t="shared" si="60"/>
        <v>0</v>
      </c>
      <c r="AD144" s="254">
        <f t="shared" si="56"/>
        <v>0</v>
      </c>
      <c r="AE144" s="17"/>
      <c r="AF144" s="527" t="str">
        <f t="shared" si="61"/>
        <v xml:space="preserve"> </v>
      </c>
      <c r="AG144" s="49">
        <f t="shared" si="62"/>
        <v>0</v>
      </c>
      <c r="AH144" s="49">
        <f t="shared" si="63"/>
        <v>0</v>
      </c>
      <c r="AR144" s="49">
        <f t="shared" si="64"/>
        <v>0</v>
      </c>
      <c r="AS144" s="49">
        <f t="shared" si="65"/>
        <v>0</v>
      </c>
      <c r="AT144" s="49">
        <f t="shared" si="66"/>
        <v>0</v>
      </c>
      <c r="AU144" s="49">
        <f t="shared" si="67"/>
        <v>0</v>
      </c>
      <c r="AX144" s="372">
        <f t="shared" si="68"/>
        <v>0</v>
      </c>
      <c r="AY144" s="372">
        <f t="shared" si="69"/>
        <v>0</v>
      </c>
      <c r="AZ144" s="49">
        <f t="shared" si="57"/>
        <v>0</v>
      </c>
      <c r="BB144" s="49">
        <f t="shared" si="46"/>
        <v>0</v>
      </c>
      <c r="BC144" s="537">
        <f t="shared" si="47"/>
        <v>0</v>
      </c>
      <c r="BD144" s="144">
        <f t="shared" ref="BD144:BD207" si="70">IF(VALUE(I144)&lt;1,0,IF(VALUE(I144)&gt;17,0,VLOOKUP(VALUE(F144),T10Value,VALUE(I144)+1,FALSE)))</f>
        <v>0</v>
      </c>
      <c r="BE144" s="144">
        <f t="shared" si="48"/>
        <v>0</v>
      </c>
      <c r="BF144" s="559">
        <f t="shared" si="58"/>
        <v>0</v>
      </c>
      <c r="BG144" s="17"/>
      <c r="BH144" s="10"/>
      <c r="BJ144" s="49">
        <f t="shared" si="49"/>
        <v>0</v>
      </c>
      <c r="BK144" s="49">
        <f t="shared" si="50"/>
        <v>1</v>
      </c>
      <c r="BL144" s="49">
        <f t="shared" si="51"/>
        <v>0</v>
      </c>
      <c r="BM144" s="49">
        <f t="shared" si="52"/>
        <v>0</v>
      </c>
      <c r="BN144" s="49">
        <f t="shared" si="53"/>
        <v>0</v>
      </c>
    </row>
    <row r="145" spans="1:66" x14ac:dyDescent="0.2">
      <c r="A145" s="514"/>
      <c r="B145" s="805"/>
      <c r="C145" s="364"/>
      <c r="D145" s="364"/>
      <c r="E145" s="511" t="str">
        <f t="shared" ref="E145:E208" si="71">IF(+BN145+BM145&gt;0,"&lt; Error"," ")</f>
        <v xml:space="preserve"> </v>
      </c>
      <c r="F145" s="201">
        <f t="shared" si="54"/>
        <v>0</v>
      </c>
      <c r="G145" s="198">
        <f t="shared" si="55"/>
        <v>133</v>
      </c>
      <c r="H145" s="197"/>
      <c r="I145" s="416"/>
      <c r="J145" s="115"/>
      <c r="K145" s="418"/>
      <c r="L145" s="417"/>
      <c r="M145" s="60"/>
      <c r="N145" s="102"/>
      <c r="O145" s="419"/>
      <c r="P145" s="116"/>
      <c r="Q145" s="116"/>
      <c r="R145" s="179"/>
      <c r="S145" s="248"/>
      <c r="T145" s="116"/>
      <c r="U145" s="116"/>
      <c r="V145" s="116"/>
      <c r="W145" s="117"/>
      <c r="X145" s="115"/>
      <c r="Y145" s="102"/>
      <c r="Z145" s="118"/>
      <c r="AA145" s="145">
        <f t="shared" si="59"/>
        <v>133</v>
      </c>
      <c r="AB145" s="751">
        <f t="shared" ref="AB145:AB208" si="72">C145*BJ145</f>
        <v>0</v>
      </c>
      <c r="AC145" s="744">
        <f t="shared" si="60"/>
        <v>0</v>
      </c>
      <c r="AD145" s="254">
        <f t="shared" si="56"/>
        <v>0</v>
      </c>
      <c r="AE145" s="17"/>
      <c r="AF145" s="527" t="str">
        <f t="shared" si="61"/>
        <v xml:space="preserve"> </v>
      </c>
      <c r="AG145" s="49">
        <f t="shared" si="62"/>
        <v>0</v>
      </c>
      <c r="AH145" s="49">
        <f t="shared" si="63"/>
        <v>0</v>
      </c>
      <c r="AR145" s="49">
        <f t="shared" si="64"/>
        <v>0</v>
      </c>
      <c r="AS145" s="49">
        <f t="shared" si="65"/>
        <v>0</v>
      </c>
      <c r="AT145" s="49">
        <f t="shared" si="66"/>
        <v>0</v>
      </c>
      <c r="AU145" s="49">
        <f t="shared" si="67"/>
        <v>0</v>
      </c>
      <c r="AX145" s="372">
        <f t="shared" si="68"/>
        <v>0</v>
      </c>
      <c r="AY145" s="372">
        <f t="shared" si="69"/>
        <v>0</v>
      </c>
      <c r="AZ145" s="49">
        <f t="shared" si="57"/>
        <v>0</v>
      </c>
      <c r="BB145" s="49">
        <f t="shared" ref="BB145:BB208" si="73">IF(+BC145&gt;0,IF(+BE145&lt;=0,1,0),0)</f>
        <v>0</v>
      </c>
      <c r="BC145" s="537">
        <f t="shared" ref="BC145:BC208" si="74">IF(+D145=1,IF(J145&gt;0, +J145, 0),0)</f>
        <v>0</v>
      </c>
      <c r="BD145" s="144">
        <f t="shared" si="70"/>
        <v>0</v>
      </c>
      <c r="BE145" s="144">
        <f t="shared" ref="BE145:BE208" si="75">ROUND(+BC145,1)*BD145</f>
        <v>0</v>
      </c>
      <c r="BF145" s="559">
        <f t="shared" si="58"/>
        <v>0</v>
      </c>
      <c r="BG145" s="17"/>
      <c r="BH145" s="10"/>
      <c r="BJ145" s="49">
        <f t="shared" ref="BJ145:BJ208" si="76">IF(J145+L145+M145=J145,0,IF(J145-L145-0.09&gt;0,IF(J145-L145&lt;=0.1*J145,J145-L145,0),0))</f>
        <v>0</v>
      </c>
      <c r="BK145" s="49">
        <f t="shared" ref="BK145:BK208" si="77">IF(L145+M145+J145+X145&lt;=0,1,IF(L145+M145+X145&gt;0,1,0))</f>
        <v>1</v>
      </c>
      <c r="BL145" s="49">
        <f t="shared" ref="BL145:BL208" si="78">IF(+BJ145&gt;0,1,0)</f>
        <v>0</v>
      </c>
      <c r="BM145" s="49">
        <f t="shared" ref="BM145:BM208" si="79">IF(ISNUMBER(C145),IF(2*BL145-C145&lt;0,1,IF(2*BL145-C145&gt;2,1,0)),IF(ISBLANK(C145),0,1))</f>
        <v>0</v>
      </c>
      <c r="BN145" s="49">
        <f t="shared" ref="BN145:BN208" si="80">IF(ISNUMBER(D145),IF(2*AG145-D145=1,1,IF(+D145=0,0, IF(+D145=1,0,1))),IF(ISBLANK(D145),0,1))</f>
        <v>0</v>
      </c>
    </row>
    <row r="146" spans="1:66" x14ac:dyDescent="0.2">
      <c r="A146" s="514"/>
      <c r="B146" s="805"/>
      <c r="C146" s="364"/>
      <c r="D146" s="364"/>
      <c r="E146" s="511" t="str">
        <f t="shared" si="71"/>
        <v xml:space="preserve"> </v>
      </c>
      <c r="F146" s="201">
        <f t="shared" si="54"/>
        <v>0</v>
      </c>
      <c r="G146" s="198">
        <f t="shared" si="55"/>
        <v>134</v>
      </c>
      <c r="H146" s="197"/>
      <c r="I146" s="416"/>
      <c r="J146" s="115"/>
      <c r="K146" s="418"/>
      <c r="L146" s="417"/>
      <c r="M146" s="60"/>
      <c r="N146" s="102"/>
      <c r="O146" s="419"/>
      <c r="P146" s="116"/>
      <c r="Q146" s="116"/>
      <c r="R146" s="179"/>
      <c r="S146" s="248"/>
      <c r="T146" s="116"/>
      <c r="U146" s="116"/>
      <c r="V146" s="116"/>
      <c r="W146" s="117"/>
      <c r="X146" s="115"/>
      <c r="Y146" s="102"/>
      <c r="Z146" s="118"/>
      <c r="AA146" s="145">
        <f t="shared" si="59"/>
        <v>134</v>
      </c>
      <c r="AB146" s="751">
        <f t="shared" si="72"/>
        <v>0</v>
      </c>
      <c r="AC146" s="744">
        <f t="shared" si="60"/>
        <v>0</v>
      </c>
      <c r="AD146" s="254">
        <f t="shared" si="56"/>
        <v>0</v>
      </c>
      <c r="AE146" s="17"/>
      <c r="AF146" s="527" t="str">
        <f t="shared" si="61"/>
        <v xml:space="preserve"> </v>
      </c>
      <c r="AG146" s="49">
        <f t="shared" si="62"/>
        <v>0</v>
      </c>
      <c r="AH146" s="49">
        <f t="shared" si="63"/>
        <v>0</v>
      </c>
      <c r="AR146" s="49">
        <f t="shared" si="64"/>
        <v>0</v>
      </c>
      <c r="AS146" s="49">
        <f t="shared" si="65"/>
        <v>0</v>
      </c>
      <c r="AT146" s="49">
        <f t="shared" si="66"/>
        <v>0</v>
      </c>
      <c r="AU146" s="49">
        <f t="shared" si="67"/>
        <v>0</v>
      </c>
      <c r="AX146" s="372">
        <f t="shared" si="68"/>
        <v>0</v>
      </c>
      <c r="AY146" s="372">
        <f t="shared" si="69"/>
        <v>0</v>
      </c>
      <c r="AZ146" s="49">
        <f t="shared" si="57"/>
        <v>0</v>
      </c>
      <c r="BB146" s="49">
        <f t="shared" si="73"/>
        <v>0</v>
      </c>
      <c r="BC146" s="537">
        <f t="shared" si="74"/>
        <v>0</v>
      </c>
      <c r="BD146" s="144">
        <f t="shared" si="70"/>
        <v>0</v>
      </c>
      <c r="BE146" s="144">
        <f t="shared" si="75"/>
        <v>0</v>
      </c>
      <c r="BF146" s="559">
        <f t="shared" si="58"/>
        <v>0</v>
      </c>
      <c r="BG146" s="17"/>
      <c r="BH146" s="10"/>
      <c r="BJ146" s="49">
        <f t="shared" si="76"/>
        <v>0</v>
      </c>
      <c r="BK146" s="49">
        <f t="shared" si="77"/>
        <v>1</v>
      </c>
      <c r="BL146" s="49">
        <f t="shared" si="78"/>
        <v>0</v>
      </c>
      <c r="BM146" s="49">
        <f t="shared" si="79"/>
        <v>0</v>
      </c>
      <c r="BN146" s="49">
        <f t="shared" si="80"/>
        <v>0</v>
      </c>
    </row>
    <row r="147" spans="1:66" x14ac:dyDescent="0.2">
      <c r="A147" s="514"/>
      <c r="B147" s="805"/>
      <c r="C147" s="364"/>
      <c r="D147" s="364"/>
      <c r="E147" s="511" t="str">
        <f t="shared" si="71"/>
        <v xml:space="preserve"> </v>
      </c>
      <c r="F147" s="201">
        <f t="shared" si="54"/>
        <v>0</v>
      </c>
      <c r="G147" s="198">
        <f t="shared" si="55"/>
        <v>135</v>
      </c>
      <c r="H147" s="197"/>
      <c r="I147" s="416"/>
      <c r="J147" s="115"/>
      <c r="K147" s="418"/>
      <c r="L147" s="417"/>
      <c r="M147" s="60"/>
      <c r="N147" s="102"/>
      <c r="O147" s="419"/>
      <c r="P147" s="116"/>
      <c r="Q147" s="116"/>
      <c r="R147" s="179"/>
      <c r="S147" s="248"/>
      <c r="T147" s="116"/>
      <c r="U147" s="116"/>
      <c r="V147" s="116"/>
      <c r="W147" s="117"/>
      <c r="X147" s="115"/>
      <c r="Y147" s="102"/>
      <c r="Z147" s="118"/>
      <c r="AA147" s="145">
        <f t="shared" si="59"/>
        <v>135</v>
      </c>
      <c r="AB147" s="751">
        <f t="shared" si="72"/>
        <v>0</v>
      </c>
      <c r="AC147" s="744">
        <f t="shared" si="60"/>
        <v>0</v>
      </c>
      <c r="AD147" s="254">
        <f t="shared" si="56"/>
        <v>0</v>
      </c>
      <c r="AE147" s="17"/>
      <c r="AF147" s="527" t="str">
        <f t="shared" si="61"/>
        <v xml:space="preserve"> </v>
      </c>
      <c r="AG147" s="49">
        <f t="shared" si="62"/>
        <v>0</v>
      </c>
      <c r="AH147" s="49">
        <f t="shared" si="63"/>
        <v>0</v>
      </c>
      <c r="AR147" s="49">
        <f t="shared" si="64"/>
        <v>0</v>
      </c>
      <c r="AS147" s="49">
        <f t="shared" si="65"/>
        <v>0</v>
      </c>
      <c r="AT147" s="49">
        <f t="shared" si="66"/>
        <v>0</v>
      </c>
      <c r="AU147" s="49">
        <f t="shared" si="67"/>
        <v>0</v>
      </c>
      <c r="AX147" s="372">
        <f t="shared" si="68"/>
        <v>0</v>
      </c>
      <c r="AY147" s="372">
        <f t="shared" si="69"/>
        <v>0</v>
      </c>
      <c r="AZ147" s="49">
        <f t="shared" si="57"/>
        <v>0</v>
      </c>
      <c r="BB147" s="49">
        <f t="shared" si="73"/>
        <v>0</v>
      </c>
      <c r="BC147" s="537">
        <f t="shared" si="74"/>
        <v>0</v>
      </c>
      <c r="BD147" s="144">
        <f t="shared" si="70"/>
        <v>0</v>
      </c>
      <c r="BE147" s="144">
        <f t="shared" si="75"/>
        <v>0</v>
      </c>
      <c r="BF147" s="559">
        <f t="shared" si="58"/>
        <v>0</v>
      </c>
      <c r="BG147" s="17"/>
      <c r="BH147" s="10"/>
      <c r="BJ147" s="49">
        <f t="shared" si="76"/>
        <v>0</v>
      </c>
      <c r="BK147" s="49">
        <f t="shared" si="77"/>
        <v>1</v>
      </c>
      <c r="BL147" s="49">
        <f t="shared" si="78"/>
        <v>0</v>
      </c>
      <c r="BM147" s="49">
        <f t="shared" si="79"/>
        <v>0</v>
      </c>
      <c r="BN147" s="49">
        <f t="shared" si="80"/>
        <v>0</v>
      </c>
    </row>
    <row r="148" spans="1:66" x14ac:dyDescent="0.2">
      <c r="A148" s="514"/>
      <c r="B148" s="805"/>
      <c r="C148" s="364"/>
      <c r="D148" s="364"/>
      <c r="E148" s="511" t="str">
        <f t="shared" si="71"/>
        <v xml:space="preserve"> </v>
      </c>
      <c r="F148" s="201">
        <f t="shared" si="54"/>
        <v>0</v>
      </c>
      <c r="G148" s="198">
        <f t="shared" si="55"/>
        <v>136</v>
      </c>
      <c r="H148" s="197"/>
      <c r="I148" s="416"/>
      <c r="J148" s="115"/>
      <c r="K148" s="418"/>
      <c r="L148" s="417"/>
      <c r="M148" s="60"/>
      <c r="N148" s="102"/>
      <c r="O148" s="419"/>
      <c r="P148" s="116"/>
      <c r="Q148" s="116"/>
      <c r="R148" s="179"/>
      <c r="S148" s="248"/>
      <c r="T148" s="116"/>
      <c r="U148" s="116"/>
      <c r="V148" s="116"/>
      <c r="W148" s="117"/>
      <c r="X148" s="115"/>
      <c r="Y148" s="102"/>
      <c r="Z148" s="118"/>
      <c r="AA148" s="145">
        <f t="shared" si="59"/>
        <v>136</v>
      </c>
      <c r="AB148" s="751">
        <f t="shared" si="72"/>
        <v>0</v>
      </c>
      <c r="AC148" s="744">
        <f t="shared" si="60"/>
        <v>0</v>
      </c>
      <c r="AD148" s="254">
        <f t="shared" si="56"/>
        <v>0</v>
      </c>
      <c r="AE148" s="17"/>
      <c r="AF148" s="527" t="str">
        <f t="shared" si="61"/>
        <v xml:space="preserve"> </v>
      </c>
      <c r="AG148" s="49">
        <f t="shared" si="62"/>
        <v>0</v>
      </c>
      <c r="AH148" s="49">
        <f t="shared" si="63"/>
        <v>0</v>
      </c>
      <c r="AR148" s="49">
        <f t="shared" si="64"/>
        <v>0</v>
      </c>
      <c r="AS148" s="49">
        <f t="shared" si="65"/>
        <v>0</v>
      </c>
      <c r="AT148" s="49">
        <f t="shared" si="66"/>
        <v>0</v>
      </c>
      <c r="AU148" s="49">
        <f t="shared" si="67"/>
        <v>0</v>
      </c>
      <c r="AX148" s="372">
        <f t="shared" si="68"/>
        <v>0</v>
      </c>
      <c r="AY148" s="372">
        <f t="shared" si="69"/>
        <v>0</v>
      </c>
      <c r="AZ148" s="49">
        <f t="shared" si="57"/>
        <v>0</v>
      </c>
      <c r="BB148" s="49">
        <f t="shared" si="73"/>
        <v>0</v>
      </c>
      <c r="BC148" s="537">
        <f t="shared" si="74"/>
        <v>0</v>
      </c>
      <c r="BD148" s="144">
        <f t="shared" si="70"/>
        <v>0</v>
      </c>
      <c r="BE148" s="144">
        <f t="shared" si="75"/>
        <v>0</v>
      </c>
      <c r="BF148" s="559">
        <f t="shared" si="58"/>
        <v>0</v>
      </c>
      <c r="BG148" s="17"/>
      <c r="BH148" s="10"/>
      <c r="BJ148" s="49">
        <f t="shared" si="76"/>
        <v>0</v>
      </c>
      <c r="BK148" s="49">
        <f t="shared" si="77"/>
        <v>1</v>
      </c>
      <c r="BL148" s="49">
        <f t="shared" si="78"/>
        <v>0</v>
      </c>
      <c r="BM148" s="49">
        <f t="shared" si="79"/>
        <v>0</v>
      </c>
      <c r="BN148" s="49">
        <f t="shared" si="80"/>
        <v>0</v>
      </c>
    </row>
    <row r="149" spans="1:66" x14ac:dyDescent="0.2">
      <c r="A149" s="514"/>
      <c r="B149" s="805"/>
      <c r="C149" s="364"/>
      <c r="D149" s="364"/>
      <c r="E149" s="511" t="str">
        <f t="shared" si="71"/>
        <v xml:space="preserve"> </v>
      </c>
      <c r="F149" s="201">
        <f t="shared" si="54"/>
        <v>0</v>
      </c>
      <c r="G149" s="198">
        <f t="shared" si="55"/>
        <v>137</v>
      </c>
      <c r="H149" s="197"/>
      <c r="I149" s="416"/>
      <c r="J149" s="115"/>
      <c r="K149" s="418"/>
      <c r="L149" s="417"/>
      <c r="M149" s="60"/>
      <c r="N149" s="102"/>
      <c r="O149" s="419"/>
      <c r="P149" s="116"/>
      <c r="Q149" s="116"/>
      <c r="R149" s="179"/>
      <c r="S149" s="248"/>
      <c r="T149" s="116"/>
      <c r="U149" s="116"/>
      <c r="V149" s="116"/>
      <c r="W149" s="117"/>
      <c r="X149" s="115"/>
      <c r="Y149" s="102"/>
      <c r="Z149" s="118"/>
      <c r="AA149" s="145">
        <f t="shared" si="59"/>
        <v>137</v>
      </c>
      <c r="AB149" s="751">
        <f t="shared" si="72"/>
        <v>0</v>
      </c>
      <c r="AC149" s="744">
        <f t="shared" si="60"/>
        <v>0</v>
      </c>
      <c r="AD149" s="254">
        <f t="shared" si="56"/>
        <v>0</v>
      </c>
      <c r="AE149" s="17"/>
      <c r="AF149" s="527" t="str">
        <f t="shared" si="61"/>
        <v xml:space="preserve"> </v>
      </c>
      <c r="AG149" s="49">
        <f t="shared" si="62"/>
        <v>0</v>
      </c>
      <c r="AH149" s="49">
        <f t="shared" si="63"/>
        <v>0</v>
      </c>
      <c r="AR149" s="49">
        <f t="shared" si="64"/>
        <v>0</v>
      </c>
      <c r="AS149" s="49">
        <f t="shared" si="65"/>
        <v>0</v>
      </c>
      <c r="AT149" s="49">
        <f t="shared" si="66"/>
        <v>0</v>
      </c>
      <c r="AU149" s="49">
        <f t="shared" si="67"/>
        <v>0</v>
      </c>
      <c r="AX149" s="372">
        <f t="shared" si="68"/>
        <v>0</v>
      </c>
      <c r="AY149" s="372">
        <f t="shared" si="69"/>
        <v>0</v>
      </c>
      <c r="AZ149" s="49">
        <f t="shared" si="57"/>
        <v>0</v>
      </c>
      <c r="BB149" s="49">
        <f t="shared" si="73"/>
        <v>0</v>
      </c>
      <c r="BC149" s="537">
        <f t="shared" si="74"/>
        <v>0</v>
      </c>
      <c r="BD149" s="144">
        <f t="shared" si="70"/>
        <v>0</v>
      </c>
      <c r="BE149" s="144">
        <f t="shared" si="75"/>
        <v>0</v>
      </c>
      <c r="BF149" s="559">
        <f t="shared" si="58"/>
        <v>0</v>
      </c>
      <c r="BG149" s="17"/>
      <c r="BH149" s="10"/>
      <c r="BJ149" s="49">
        <f t="shared" si="76"/>
        <v>0</v>
      </c>
      <c r="BK149" s="49">
        <f t="shared" si="77"/>
        <v>1</v>
      </c>
      <c r="BL149" s="49">
        <f t="shared" si="78"/>
        <v>0</v>
      </c>
      <c r="BM149" s="49">
        <f t="shared" si="79"/>
        <v>0</v>
      </c>
      <c r="BN149" s="49">
        <f t="shared" si="80"/>
        <v>0</v>
      </c>
    </row>
    <row r="150" spans="1:66" x14ac:dyDescent="0.2">
      <c r="A150" s="514"/>
      <c r="B150" s="805"/>
      <c r="C150" s="364"/>
      <c r="D150" s="364"/>
      <c r="E150" s="511" t="str">
        <f t="shared" si="71"/>
        <v xml:space="preserve"> </v>
      </c>
      <c r="F150" s="201">
        <f t="shared" si="54"/>
        <v>0</v>
      </c>
      <c r="G150" s="198">
        <f t="shared" si="55"/>
        <v>138</v>
      </c>
      <c r="H150" s="197"/>
      <c r="I150" s="416"/>
      <c r="J150" s="115"/>
      <c r="K150" s="418"/>
      <c r="L150" s="417"/>
      <c r="M150" s="60"/>
      <c r="N150" s="102"/>
      <c r="O150" s="419"/>
      <c r="P150" s="116"/>
      <c r="Q150" s="116"/>
      <c r="R150" s="179"/>
      <c r="S150" s="248"/>
      <c r="T150" s="116"/>
      <c r="U150" s="116"/>
      <c r="V150" s="116"/>
      <c r="W150" s="117"/>
      <c r="X150" s="115"/>
      <c r="Y150" s="102"/>
      <c r="Z150" s="118"/>
      <c r="AA150" s="145">
        <f t="shared" si="59"/>
        <v>138</v>
      </c>
      <c r="AB150" s="751">
        <f t="shared" si="72"/>
        <v>0</v>
      </c>
      <c r="AC150" s="744">
        <f t="shared" si="60"/>
        <v>0</v>
      </c>
      <c r="AD150" s="254">
        <f t="shared" si="56"/>
        <v>0</v>
      </c>
      <c r="AE150" s="17"/>
      <c r="AF150" s="527" t="str">
        <f t="shared" si="61"/>
        <v xml:space="preserve"> </v>
      </c>
      <c r="AG150" s="49">
        <f t="shared" si="62"/>
        <v>0</v>
      </c>
      <c r="AH150" s="49">
        <f t="shared" si="63"/>
        <v>0</v>
      </c>
      <c r="AR150" s="49">
        <f t="shared" si="64"/>
        <v>0</v>
      </c>
      <c r="AS150" s="49">
        <f t="shared" si="65"/>
        <v>0</v>
      </c>
      <c r="AT150" s="49">
        <f t="shared" si="66"/>
        <v>0</v>
      </c>
      <c r="AU150" s="49">
        <f t="shared" si="67"/>
        <v>0</v>
      </c>
      <c r="AX150" s="372">
        <f t="shared" si="68"/>
        <v>0</v>
      </c>
      <c r="AY150" s="372">
        <f t="shared" si="69"/>
        <v>0</v>
      </c>
      <c r="AZ150" s="49">
        <f t="shared" si="57"/>
        <v>0</v>
      </c>
      <c r="BB150" s="49">
        <f t="shared" si="73"/>
        <v>0</v>
      </c>
      <c r="BC150" s="537">
        <f t="shared" si="74"/>
        <v>0</v>
      </c>
      <c r="BD150" s="144">
        <f t="shared" si="70"/>
        <v>0</v>
      </c>
      <c r="BE150" s="144">
        <f t="shared" si="75"/>
        <v>0</v>
      </c>
      <c r="BF150" s="559">
        <f t="shared" si="58"/>
        <v>0</v>
      </c>
      <c r="BG150" s="17"/>
      <c r="BH150" s="10"/>
      <c r="BJ150" s="49">
        <f t="shared" si="76"/>
        <v>0</v>
      </c>
      <c r="BK150" s="49">
        <f t="shared" si="77"/>
        <v>1</v>
      </c>
      <c r="BL150" s="49">
        <f t="shared" si="78"/>
        <v>0</v>
      </c>
      <c r="BM150" s="49">
        <f t="shared" si="79"/>
        <v>0</v>
      </c>
      <c r="BN150" s="49">
        <f t="shared" si="80"/>
        <v>0</v>
      </c>
    </row>
    <row r="151" spans="1:66" x14ac:dyDescent="0.2">
      <c r="A151" s="514"/>
      <c r="B151" s="805"/>
      <c r="C151" s="364"/>
      <c r="D151" s="364"/>
      <c r="E151" s="511" t="str">
        <f t="shared" si="71"/>
        <v xml:space="preserve"> </v>
      </c>
      <c r="F151" s="201">
        <f t="shared" si="54"/>
        <v>0</v>
      </c>
      <c r="G151" s="198">
        <f t="shared" si="55"/>
        <v>139</v>
      </c>
      <c r="H151" s="197"/>
      <c r="I151" s="416"/>
      <c r="J151" s="115"/>
      <c r="K151" s="418"/>
      <c r="L151" s="417"/>
      <c r="M151" s="60"/>
      <c r="N151" s="102"/>
      <c r="O151" s="419"/>
      <c r="P151" s="116"/>
      <c r="Q151" s="116"/>
      <c r="R151" s="179"/>
      <c r="S151" s="248"/>
      <c r="T151" s="116"/>
      <c r="U151" s="116"/>
      <c r="V151" s="116"/>
      <c r="W151" s="117"/>
      <c r="X151" s="115"/>
      <c r="Y151" s="102"/>
      <c r="Z151" s="118"/>
      <c r="AA151" s="145">
        <f t="shared" si="59"/>
        <v>139</v>
      </c>
      <c r="AB151" s="751">
        <f t="shared" si="72"/>
        <v>0</v>
      </c>
      <c r="AC151" s="744">
        <f t="shared" si="60"/>
        <v>0</v>
      </c>
      <c r="AD151" s="254">
        <f t="shared" si="56"/>
        <v>0</v>
      </c>
      <c r="AE151" s="17"/>
      <c r="AF151" s="527" t="str">
        <f t="shared" si="61"/>
        <v xml:space="preserve"> </v>
      </c>
      <c r="AG151" s="49">
        <f t="shared" si="62"/>
        <v>0</v>
      </c>
      <c r="AH151" s="49">
        <f t="shared" si="63"/>
        <v>0</v>
      </c>
      <c r="AR151" s="49">
        <f t="shared" si="64"/>
        <v>0</v>
      </c>
      <c r="AS151" s="49">
        <f t="shared" si="65"/>
        <v>0</v>
      </c>
      <c r="AT151" s="49">
        <f t="shared" si="66"/>
        <v>0</v>
      </c>
      <c r="AU151" s="49">
        <f t="shared" si="67"/>
        <v>0</v>
      </c>
      <c r="AX151" s="372">
        <f t="shared" si="68"/>
        <v>0</v>
      </c>
      <c r="AY151" s="372">
        <f t="shared" si="69"/>
        <v>0</v>
      </c>
      <c r="AZ151" s="49">
        <f t="shared" si="57"/>
        <v>0</v>
      </c>
      <c r="BB151" s="49">
        <f t="shared" si="73"/>
        <v>0</v>
      </c>
      <c r="BC151" s="537">
        <f t="shared" si="74"/>
        <v>0</v>
      </c>
      <c r="BD151" s="144">
        <f t="shared" si="70"/>
        <v>0</v>
      </c>
      <c r="BE151" s="144">
        <f t="shared" si="75"/>
        <v>0</v>
      </c>
      <c r="BF151" s="559">
        <f t="shared" si="58"/>
        <v>0</v>
      </c>
      <c r="BG151" s="17"/>
      <c r="BH151" s="10"/>
      <c r="BJ151" s="49">
        <f t="shared" si="76"/>
        <v>0</v>
      </c>
      <c r="BK151" s="49">
        <f t="shared" si="77"/>
        <v>1</v>
      </c>
      <c r="BL151" s="49">
        <f t="shared" si="78"/>
        <v>0</v>
      </c>
      <c r="BM151" s="49">
        <f t="shared" si="79"/>
        <v>0</v>
      </c>
      <c r="BN151" s="49">
        <f t="shared" si="80"/>
        <v>0</v>
      </c>
    </row>
    <row r="152" spans="1:66" x14ac:dyDescent="0.2">
      <c r="A152" s="514"/>
      <c r="B152" s="805"/>
      <c r="C152" s="364"/>
      <c r="D152" s="364"/>
      <c r="E152" s="511" t="str">
        <f t="shared" si="71"/>
        <v xml:space="preserve"> </v>
      </c>
      <c r="F152" s="201">
        <f t="shared" si="54"/>
        <v>0</v>
      </c>
      <c r="G152" s="198">
        <f t="shared" si="55"/>
        <v>140</v>
      </c>
      <c r="H152" s="197"/>
      <c r="I152" s="416"/>
      <c r="J152" s="115"/>
      <c r="K152" s="418"/>
      <c r="L152" s="417"/>
      <c r="M152" s="60"/>
      <c r="N152" s="102"/>
      <c r="O152" s="419"/>
      <c r="P152" s="116"/>
      <c r="Q152" s="116"/>
      <c r="R152" s="179"/>
      <c r="S152" s="248"/>
      <c r="T152" s="116"/>
      <c r="U152" s="116"/>
      <c r="V152" s="116"/>
      <c r="W152" s="117"/>
      <c r="X152" s="115"/>
      <c r="Y152" s="102"/>
      <c r="Z152" s="118"/>
      <c r="AA152" s="145">
        <f t="shared" si="59"/>
        <v>140</v>
      </c>
      <c r="AB152" s="751">
        <f t="shared" si="72"/>
        <v>0</v>
      </c>
      <c r="AC152" s="744">
        <f t="shared" si="60"/>
        <v>0</v>
      </c>
      <c r="AD152" s="254">
        <f t="shared" si="56"/>
        <v>0</v>
      </c>
      <c r="AE152" s="17"/>
      <c r="AF152" s="527" t="str">
        <f t="shared" si="61"/>
        <v xml:space="preserve"> </v>
      </c>
      <c r="AG152" s="49">
        <f t="shared" si="62"/>
        <v>0</v>
      </c>
      <c r="AH152" s="49">
        <f t="shared" si="63"/>
        <v>0</v>
      </c>
      <c r="AR152" s="49">
        <f t="shared" si="64"/>
        <v>0</v>
      </c>
      <c r="AS152" s="49">
        <f t="shared" si="65"/>
        <v>0</v>
      </c>
      <c r="AT152" s="49">
        <f t="shared" si="66"/>
        <v>0</v>
      </c>
      <c r="AU152" s="49">
        <f t="shared" si="67"/>
        <v>0</v>
      </c>
      <c r="AX152" s="372">
        <f t="shared" si="68"/>
        <v>0</v>
      </c>
      <c r="AY152" s="372">
        <f t="shared" si="69"/>
        <v>0</v>
      </c>
      <c r="AZ152" s="49">
        <f t="shared" si="57"/>
        <v>0</v>
      </c>
      <c r="BB152" s="49">
        <f t="shared" si="73"/>
        <v>0</v>
      </c>
      <c r="BC152" s="537">
        <f t="shared" si="74"/>
        <v>0</v>
      </c>
      <c r="BD152" s="144">
        <f t="shared" si="70"/>
        <v>0</v>
      </c>
      <c r="BE152" s="144">
        <f t="shared" si="75"/>
        <v>0</v>
      </c>
      <c r="BF152" s="559">
        <f t="shared" si="58"/>
        <v>0</v>
      </c>
      <c r="BG152" s="17"/>
      <c r="BH152" s="10"/>
      <c r="BJ152" s="49">
        <f t="shared" si="76"/>
        <v>0</v>
      </c>
      <c r="BK152" s="49">
        <f t="shared" si="77"/>
        <v>1</v>
      </c>
      <c r="BL152" s="49">
        <f t="shared" si="78"/>
        <v>0</v>
      </c>
      <c r="BM152" s="49">
        <f t="shared" si="79"/>
        <v>0</v>
      </c>
      <c r="BN152" s="49">
        <f t="shared" si="80"/>
        <v>0</v>
      </c>
    </row>
    <row r="153" spans="1:66" x14ac:dyDescent="0.2">
      <c r="A153" s="514"/>
      <c r="B153" s="805"/>
      <c r="C153" s="364"/>
      <c r="D153" s="364"/>
      <c r="E153" s="511" t="str">
        <f t="shared" si="71"/>
        <v xml:space="preserve"> </v>
      </c>
      <c r="F153" s="201">
        <f t="shared" si="54"/>
        <v>0</v>
      </c>
      <c r="G153" s="198">
        <f t="shared" si="55"/>
        <v>141</v>
      </c>
      <c r="H153" s="197"/>
      <c r="I153" s="416"/>
      <c r="J153" s="115"/>
      <c r="K153" s="418"/>
      <c r="L153" s="417"/>
      <c r="M153" s="60"/>
      <c r="N153" s="102"/>
      <c r="O153" s="419"/>
      <c r="P153" s="116"/>
      <c r="Q153" s="116"/>
      <c r="R153" s="179"/>
      <c r="S153" s="248"/>
      <c r="T153" s="116"/>
      <c r="U153" s="116"/>
      <c r="V153" s="116"/>
      <c r="W153" s="117"/>
      <c r="X153" s="115"/>
      <c r="Y153" s="102"/>
      <c r="Z153" s="118"/>
      <c r="AA153" s="145">
        <f t="shared" si="59"/>
        <v>141</v>
      </c>
      <c r="AB153" s="751">
        <f t="shared" si="72"/>
        <v>0</v>
      </c>
      <c r="AC153" s="744">
        <f t="shared" si="60"/>
        <v>0</v>
      </c>
      <c r="AD153" s="254">
        <f t="shared" si="56"/>
        <v>0</v>
      </c>
      <c r="AE153" s="17"/>
      <c r="AF153" s="527" t="str">
        <f t="shared" si="61"/>
        <v xml:space="preserve"> </v>
      </c>
      <c r="AG153" s="49">
        <f t="shared" si="62"/>
        <v>0</v>
      </c>
      <c r="AH153" s="49">
        <f t="shared" si="63"/>
        <v>0</v>
      </c>
      <c r="AR153" s="49">
        <f t="shared" si="64"/>
        <v>0</v>
      </c>
      <c r="AS153" s="49">
        <f t="shared" si="65"/>
        <v>0</v>
      </c>
      <c r="AT153" s="49">
        <f t="shared" si="66"/>
        <v>0</v>
      </c>
      <c r="AU153" s="49">
        <f t="shared" si="67"/>
        <v>0</v>
      </c>
      <c r="AX153" s="372">
        <f t="shared" si="68"/>
        <v>0</v>
      </c>
      <c r="AY153" s="372">
        <f t="shared" si="69"/>
        <v>0</v>
      </c>
      <c r="AZ153" s="49">
        <f t="shared" si="57"/>
        <v>0</v>
      </c>
      <c r="BB153" s="49">
        <f t="shared" si="73"/>
        <v>0</v>
      </c>
      <c r="BC153" s="537">
        <f t="shared" si="74"/>
        <v>0</v>
      </c>
      <c r="BD153" s="144">
        <f t="shared" si="70"/>
        <v>0</v>
      </c>
      <c r="BE153" s="144">
        <f t="shared" si="75"/>
        <v>0</v>
      </c>
      <c r="BF153" s="559">
        <f t="shared" si="58"/>
        <v>0</v>
      </c>
      <c r="BG153" s="17"/>
      <c r="BH153" s="10"/>
      <c r="BJ153" s="49">
        <f t="shared" si="76"/>
        <v>0</v>
      </c>
      <c r="BK153" s="49">
        <f t="shared" si="77"/>
        <v>1</v>
      </c>
      <c r="BL153" s="49">
        <f t="shared" si="78"/>
        <v>0</v>
      </c>
      <c r="BM153" s="49">
        <f t="shared" si="79"/>
        <v>0</v>
      </c>
      <c r="BN153" s="49">
        <f t="shared" si="80"/>
        <v>0</v>
      </c>
    </row>
    <row r="154" spans="1:66" x14ac:dyDescent="0.2">
      <c r="A154" s="514"/>
      <c r="B154" s="805"/>
      <c r="C154" s="364"/>
      <c r="D154" s="364"/>
      <c r="E154" s="511" t="str">
        <f t="shared" si="71"/>
        <v xml:space="preserve"> </v>
      </c>
      <c r="F154" s="201">
        <f t="shared" si="54"/>
        <v>0</v>
      </c>
      <c r="G154" s="198">
        <f t="shared" si="55"/>
        <v>142</v>
      </c>
      <c r="H154" s="197"/>
      <c r="I154" s="416"/>
      <c r="J154" s="115"/>
      <c r="K154" s="418"/>
      <c r="L154" s="417"/>
      <c r="M154" s="60"/>
      <c r="N154" s="102"/>
      <c r="O154" s="419"/>
      <c r="P154" s="116"/>
      <c r="Q154" s="116"/>
      <c r="R154" s="179"/>
      <c r="S154" s="248"/>
      <c r="T154" s="116"/>
      <c r="U154" s="116"/>
      <c r="V154" s="116"/>
      <c r="W154" s="117"/>
      <c r="X154" s="115"/>
      <c r="Y154" s="102"/>
      <c r="Z154" s="118"/>
      <c r="AA154" s="145">
        <f t="shared" si="59"/>
        <v>142</v>
      </c>
      <c r="AB154" s="751">
        <f t="shared" si="72"/>
        <v>0</v>
      </c>
      <c r="AC154" s="744">
        <f t="shared" si="60"/>
        <v>0</v>
      </c>
      <c r="AD154" s="254">
        <f t="shared" si="56"/>
        <v>0</v>
      </c>
      <c r="AE154" s="17"/>
      <c r="AF154" s="527" t="str">
        <f t="shared" si="61"/>
        <v xml:space="preserve"> </v>
      </c>
      <c r="AG154" s="49">
        <f t="shared" si="62"/>
        <v>0</v>
      </c>
      <c r="AH154" s="49">
        <f t="shared" si="63"/>
        <v>0</v>
      </c>
      <c r="AR154" s="49">
        <f t="shared" si="64"/>
        <v>0</v>
      </c>
      <c r="AS154" s="49">
        <f t="shared" si="65"/>
        <v>0</v>
      </c>
      <c r="AT154" s="49">
        <f t="shared" si="66"/>
        <v>0</v>
      </c>
      <c r="AU154" s="49">
        <f t="shared" si="67"/>
        <v>0</v>
      </c>
      <c r="AX154" s="372">
        <f t="shared" si="68"/>
        <v>0</v>
      </c>
      <c r="AY154" s="372">
        <f t="shared" si="69"/>
        <v>0</v>
      </c>
      <c r="AZ154" s="49">
        <f t="shared" si="57"/>
        <v>0</v>
      </c>
      <c r="BB154" s="49">
        <f t="shared" si="73"/>
        <v>0</v>
      </c>
      <c r="BC154" s="537">
        <f t="shared" si="74"/>
        <v>0</v>
      </c>
      <c r="BD154" s="144">
        <f t="shared" si="70"/>
        <v>0</v>
      </c>
      <c r="BE154" s="144">
        <f t="shared" si="75"/>
        <v>0</v>
      </c>
      <c r="BF154" s="559">
        <f t="shared" si="58"/>
        <v>0</v>
      </c>
      <c r="BG154" s="17"/>
      <c r="BH154" s="10"/>
      <c r="BJ154" s="49">
        <f t="shared" si="76"/>
        <v>0</v>
      </c>
      <c r="BK154" s="49">
        <f t="shared" si="77"/>
        <v>1</v>
      </c>
      <c r="BL154" s="49">
        <f t="shared" si="78"/>
        <v>0</v>
      </c>
      <c r="BM154" s="49">
        <f t="shared" si="79"/>
        <v>0</v>
      </c>
      <c r="BN154" s="49">
        <f t="shared" si="80"/>
        <v>0</v>
      </c>
    </row>
    <row r="155" spans="1:66" x14ac:dyDescent="0.2">
      <c r="A155" s="514"/>
      <c r="B155" s="805"/>
      <c r="C155" s="364"/>
      <c r="D155" s="364"/>
      <c r="E155" s="511" t="str">
        <f t="shared" si="71"/>
        <v xml:space="preserve"> </v>
      </c>
      <c r="F155" s="201">
        <f t="shared" si="54"/>
        <v>0</v>
      </c>
      <c r="G155" s="198">
        <f t="shared" si="55"/>
        <v>143</v>
      </c>
      <c r="H155" s="197"/>
      <c r="I155" s="416"/>
      <c r="J155" s="115"/>
      <c r="K155" s="418"/>
      <c r="L155" s="417"/>
      <c r="M155" s="60"/>
      <c r="N155" s="102"/>
      <c r="O155" s="419"/>
      <c r="P155" s="116"/>
      <c r="Q155" s="116"/>
      <c r="R155" s="179"/>
      <c r="S155" s="248"/>
      <c r="T155" s="116"/>
      <c r="U155" s="116"/>
      <c r="V155" s="116"/>
      <c r="W155" s="117"/>
      <c r="X155" s="115"/>
      <c r="Y155" s="102"/>
      <c r="Z155" s="118"/>
      <c r="AA155" s="145">
        <f t="shared" si="59"/>
        <v>143</v>
      </c>
      <c r="AB155" s="751">
        <f t="shared" si="72"/>
        <v>0</v>
      </c>
      <c r="AC155" s="744">
        <f t="shared" si="60"/>
        <v>0</v>
      </c>
      <c r="AD155" s="254">
        <f t="shared" si="56"/>
        <v>0</v>
      </c>
      <c r="AE155" s="17"/>
      <c r="AF155" s="527" t="str">
        <f t="shared" si="61"/>
        <v xml:space="preserve"> </v>
      </c>
      <c r="AG155" s="49">
        <f t="shared" si="62"/>
        <v>0</v>
      </c>
      <c r="AH155" s="49">
        <f t="shared" si="63"/>
        <v>0</v>
      </c>
      <c r="AR155" s="49">
        <f t="shared" si="64"/>
        <v>0</v>
      </c>
      <c r="AS155" s="49">
        <f t="shared" si="65"/>
        <v>0</v>
      </c>
      <c r="AT155" s="49">
        <f t="shared" si="66"/>
        <v>0</v>
      </c>
      <c r="AU155" s="49">
        <f t="shared" si="67"/>
        <v>0</v>
      </c>
      <c r="AX155" s="372">
        <f t="shared" si="68"/>
        <v>0</v>
      </c>
      <c r="AY155" s="372">
        <f t="shared" si="69"/>
        <v>0</v>
      </c>
      <c r="AZ155" s="49">
        <f t="shared" si="57"/>
        <v>0</v>
      </c>
      <c r="BB155" s="49">
        <f t="shared" si="73"/>
        <v>0</v>
      </c>
      <c r="BC155" s="537">
        <f t="shared" si="74"/>
        <v>0</v>
      </c>
      <c r="BD155" s="144">
        <f t="shared" si="70"/>
        <v>0</v>
      </c>
      <c r="BE155" s="144">
        <f t="shared" si="75"/>
        <v>0</v>
      </c>
      <c r="BF155" s="559">
        <f t="shared" si="58"/>
        <v>0</v>
      </c>
      <c r="BG155" s="17"/>
      <c r="BH155" s="10"/>
      <c r="BJ155" s="49">
        <f t="shared" si="76"/>
        <v>0</v>
      </c>
      <c r="BK155" s="49">
        <f t="shared" si="77"/>
        <v>1</v>
      </c>
      <c r="BL155" s="49">
        <f t="shared" si="78"/>
        <v>0</v>
      </c>
      <c r="BM155" s="49">
        <f t="shared" si="79"/>
        <v>0</v>
      </c>
      <c r="BN155" s="49">
        <f t="shared" si="80"/>
        <v>0</v>
      </c>
    </row>
    <row r="156" spans="1:66" x14ac:dyDescent="0.2">
      <c r="A156" s="514"/>
      <c r="B156" s="805"/>
      <c r="C156" s="364"/>
      <c r="D156" s="364"/>
      <c r="E156" s="511" t="str">
        <f t="shared" si="71"/>
        <v xml:space="preserve"> </v>
      </c>
      <c r="F156" s="201">
        <f t="shared" si="54"/>
        <v>0</v>
      </c>
      <c r="G156" s="198">
        <f t="shared" si="55"/>
        <v>144</v>
      </c>
      <c r="H156" s="197"/>
      <c r="I156" s="416"/>
      <c r="J156" s="115"/>
      <c r="K156" s="418"/>
      <c r="L156" s="417"/>
      <c r="M156" s="60"/>
      <c r="N156" s="102"/>
      <c r="O156" s="419"/>
      <c r="P156" s="116"/>
      <c r="Q156" s="116"/>
      <c r="R156" s="179"/>
      <c r="S156" s="248"/>
      <c r="T156" s="116"/>
      <c r="U156" s="116"/>
      <c r="V156" s="116"/>
      <c r="W156" s="117"/>
      <c r="X156" s="115"/>
      <c r="Y156" s="102"/>
      <c r="Z156" s="118"/>
      <c r="AA156" s="145">
        <f t="shared" si="59"/>
        <v>144</v>
      </c>
      <c r="AB156" s="751">
        <f t="shared" si="72"/>
        <v>0</v>
      </c>
      <c r="AC156" s="744">
        <f t="shared" si="60"/>
        <v>0</v>
      </c>
      <c r="AD156" s="254">
        <f t="shared" si="56"/>
        <v>0</v>
      </c>
      <c r="AE156" s="17"/>
      <c r="AF156" s="527" t="str">
        <f t="shared" si="61"/>
        <v xml:space="preserve"> </v>
      </c>
      <c r="AG156" s="49">
        <f t="shared" si="62"/>
        <v>0</v>
      </c>
      <c r="AH156" s="49">
        <f t="shared" si="63"/>
        <v>0</v>
      </c>
      <c r="AR156" s="49">
        <f t="shared" si="64"/>
        <v>0</v>
      </c>
      <c r="AS156" s="49">
        <f t="shared" si="65"/>
        <v>0</v>
      </c>
      <c r="AT156" s="49">
        <f t="shared" si="66"/>
        <v>0</v>
      </c>
      <c r="AU156" s="49">
        <f t="shared" si="67"/>
        <v>0</v>
      </c>
      <c r="AX156" s="372">
        <f t="shared" si="68"/>
        <v>0</v>
      </c>
      <c r="AY156" s="372">
        <f t="shared" si="69"/>
        <v>0</v>
      </c>
      <c r="AZ156" s="49">
        <f t="shared" si="57"/>
        <v>0</v>
      </c>
      <c r="BB156" s="49">
        <f t="shared" si="73"/>
        <v>0</v>
      </c>
      <c r="BC156" s="537">
        <f t="shared" si="74"/>
        <v>0</v>
      </c>
      <c r="BD156" s="144">
        <f t="shared" si="70"/>
        <v>0</v>
      </c>
      <c r="BE156" s="144">
        <f t="shared" si="75"/>
        <v>0</v>
      </c>
      <c r="BF156" s="559">
        <f t="shared" si="58"/>
        <v>0</v>
      </c>
      <c r="BG156" s="17"/>
      <c r="BH156" s="10"/>
      <c r="BJ156" s="49">
        <f t="shared" si="76"/>
        <v>0</v>
      </c>
      <c r="BK156" s="49">
        <f t="shared" si="77"/>
        <v>1</v>
      </c>
      <c r="BL156" s="49">
        <f t="shared" si="78"/>
        <v>0</v>
      </c>
      <c r="BM156" s="49">
        <f t="shared" si="79"/>
        <v>0</v>
      </c>
      <c r="BN156" s="49">
        <f t="shared" si="80"/>
        <v>0</v>
      </c>
    </row>
    <row r="157" spans="1:66" x14ac:dyDescent="0.2">
      <c r="A157" s="514"/>
      <c r="B157" s="805"/>
      <c r="C157" s="364"/>
      <c r="D157" s="364"/>
      <c r="E157" s="511" t="str">
        <f t="shared" si="71"/>
        <v xml:space="preserve"> </v>
      </c>
      <c r="F157" s="201">
        <f t="shared" si="54"/>
        <v>0</v>
      </c>
      <c r="G157" s="198">
        <f t="shared" si="55"/>
        <v>145</v>
      </c>
      <c r="H157" s="197"/>
      <c r="I157" s="416"/>
      <c r="J157" s="115"/>
      <c r="K157" s="418"/>
      <c r="L157" s="417"/>
      <c r="M157" s="60"/>
      <c r="N157" s="102"/>
      <c r="O157" s="419"/>
      <c r="P157" s="116"/>
      <c r="Q157" s="116"/>
      <c r="R157" s="179"/>
      <c r="S157" s="248"/>
      <c r="T157" s="116"/>
      <c r="U157" s="116"/>
      <c r="V157" s="116"/>
      <c r="W157" s="117"/>
      <c r="X157" s="115"/>
      <c r="Y157" s="102"/>
      <c r="Z157" s="118"/>
      <c r="AA157" s="145">
        <f t="shared" si="59"/>
        <v>145</v>
      </c>
      <c r="AB157" s="751">
        <f t="shared" si="72"/>
        <v>0</v>
      </c>
      <c r="AC157" s="744">
        <f t="shared" si="60"/>
        <v>0</v>
      </c>
      <c r="AD157" s="254">
        <f t="shared" si="56"/>
        <v>0</v>
      </c>
      <c r="AE157" s="17"/>
      <c r="AF157" s="527" t="str">
        <f t="shared" si="61"/>
        <v xml:space="preserve"> </v>
      </c>
      <c r="AG157" s="49">
        <f t="shared" si="62"/>
        <v>0</v>
      </c>
      <c r="AH157" s="49">
        <f t="shared" si="63"/>
        <v>0</v>
      </c>
      <c r="AR157" s="49">
        <f t="shared" si="64"/>
        <v>0</v>
      </c>
      <c r="AS157" s="49">
        <f t="shared" si="65"/>
        <v>0</v>
      </c>
      <c r="AT157" s="49">
        <f t="shared" si="66"/>
        <v>0</v>
      </c>
      <c r="AU157" s="49">
        <f t="shared" si="67"/>
        <v>0</v>
      </c>
      <c r="AX157" s="372">
        <f t="shared" si="68"/>
        <v>0</v>
      </c>
      <c r="AY157" s="372">
        <f t="shared" si="69"/>
        <v>0</v>
      </c>
      <c r="AZ157" s="49">
        <f t="shared" si="57"/>
        <v>0</v>
      </c>
      <c r="BB157" s="49">
        <f t="shared" si="73"/>
        <v>0</v>
      </c>
      <c r="BC157" s="537">
        <f t="shared" si="74"/>
        <v>0</v>
      </c>
      <c r="BD157" s="144">
        <f t="shared" si="70"/>
        <v>0</v>
      </c>
      <c r="BE157" s="144">
        <f t="shared" si="75"/>
        <v>0</v>
      </c>
      <c r="BF157" s="559">
        <f t="shared" si="58"/>
        <v>0</v>
      </c>
      <c r="BG157" s="17"/>
      <c r="BH157" s="10"/>
      <c r="BJ157" s="49">
        <f t="shared" si="76"/>
        <v>0</v>
      </c>
      <c r="BK157" s="49">
        <f t="shared" si="77"/>
        <v>1</v>
      </c>
      <c r="BL157" s="49">
        <f t="shared" si="78"/>
        <v>0</v>
      </c>
      <c r="BM157" s="49">
        <f t="shared" si="79"/>
        <v>0</v>
      </c>
      <c r="BN157" s="49">
        <f t="shared" si="80"/>
        <v>0</v>
      </c>
    </row>
    <row r="158" spans="1:66" x14ac:dyDescent="0.2">
      <c r="A158" s="514"/>
      <c r="B158" s="805"/>
      <c r="C158" s="364"/>
      <c r="D158" s="364"/>
      <c r="E158" s="511" t="str">
        <f t="shared" si="71"/>
        <v xml:space="preserve"> </v>
      </c>
      <c r="F158" s="201">
        <f t="shared" si="54"/>
        <v>0</v>
      </c>
      <c r="G158" s="198">
        <f t="shared" si="55"/>
        <v>146</v>
      </c>
      <c r="H158" s="197"/>
      <c r="I158" s="416"/>
      <c r="J158" s="115"/>
      <c r="K158" s="418"/>
      <c r="L158" s="417"/>
      <c r="M158" s="60"/>
      <c r="N158" s="102"/>
      <c r="O158" s="419"/>
      <c r="P158" s="116"/>
      <c r="Q158" s="116"/>
      <c r="R158" s="179"/>
      <c r="S158" s="248"/>
      <c r="T158" s="116"/>
      <c r="U158" s="116"/>
      <c r="V158" s="116"/>
      <c r="W158" s="117"/>
      <c r="X158" s="115"/>
      <c r="Y158" s="102"/>
      <c r="Z158" s="118"/>
      <c r="AA158" s="145">
        <f t="shared" si="59"/>
        <v>146</v>
      </c>
      <c r="AB158" s="751">
        <f t="shared" si="72"/>
        <v>0</v>
      </c>
      <c r="AC158" s="744">
        <f t="shared" si="60"/>
        <v>0</v>
      </c>
      <c r="AD158" s="254">
        <f t="shared" si="56"/>
        <v>0</v>
      </c>
      <c r="AE158" s="17"/>
      <c r="AF158" s="527" t="str">
        <f t="shared" si="61"/>
        <v xml:space="preserve"> </v>
      </c>
      <c r="AG158" s="49">
        <f t="shared" si="62"/>
        <v>0</v>
      </c>
      <c r="AH158" s="49">
        <f t="shared" si="63"/>
        <v>0</v>
      </c>
      <c r="AR158" s="49">
        <f t="shared" si="64"/>
        <v>0</v>
      </c>
      <c r="AS158" s="49">
        <f t="shared" si="65"/>
        <v>0</v>
      </c>
      <c r="AT158" s="49">
        <f t="shared" si="66"/>
        <v>0</v>
      </c>
      <c r="AU158" s="49">
        <f t="shared" si="67"/>
        <v>0</v>
      </c>
      <c r="AX158" s="372">
        <f t="shared" si="68"/>
        <v>0</v>
      </c>
      <c r="AY158" s="372">
        <f t="shared" si="69"/>
        <v>0</v>
      </c>
      <c r="AZ158" s="49">
        <f t="shared" si="57"/>
        <v>0</v>
      </c>
      <c r="BB158" s="49">
        <f t="shared" si="73"/>
        <v>0</v>
      </c>
      <c r="BC158" s="537">
        <f t="shared" si="74"/>
        <v>0</v>
      </c>
      <c r="BD158" s="144">
        <f t="shared" si="70"/>
        <v>0</v>
      </c>
      <c r="BE158" s="144">
        <f t="shared" si="75"/>
        <v>0</v>
      </c>
      <c r="BF158" s="559">
        <f t="shared" si="58"/>
        <v>0</v>
      </c>
      <c r="BG158" s="17"/>
      <c r="BH158" s="10"/>
      <c r="BJ158" s="49">
        <f t="shared" si="76"/>
        <v>0</v>
      </c>
      <c r="BK158" s="49">
        <f t="shared" si="77"/>
        <v>1</v>
      </c>
      <c r="BL158" s="49">
        <f t="shared" si="78"/>
        <v>0</v>
      </c>
      <c r="BM158" s="49">
        <f t="shared" si="79"/>
        <v>0</v>
      </c>
      <c r="BN158" s="49">
        <f t="shared" si="80"/>
        <v>0</v>
      </c>
    </row>
    <row r="159" spans="1:66" x14ac:dyDescent="0.2">
      <c r="A159" s="514"/>
      <c r="B159" s="805"/>
      <c r="C159" s="364"/>
      <c r="D159" s="364"/>
      <c r="E159" s="511" t="str">
        <f t="shared" si="71"/>
        <v xml:space="preserve"> </v>
      </c>
      <c r="F159" s="201">
        <f t="shared" si="54"/>
        <v>0</v>
      </c>
      <c r="G159" s="198">
        <f t="shared" si="55"/>
        <v>147</v>
      </c>
      <c r="H159" s="197"/>
      <c r="I159" s="416"/>
      <c r="J159" s="115"/>
      <c r="K159" s="418"/>
      <c r="L159" s="417"/>
      <c r="M159" s="60"/>
      <c r="N159" s="102"/>
      <c r="O159" s="419"/>
      <c r="P159" s="116"/>
      <c r="Q159" s="116"/>
      <c r="R159" s="179"/>
      <c r="S159" s="248"/>
      <c r="T159" s="116"/>
      <c r="U159" s="116"/>
      <c r="V159" s="116"/>
      <c r="W159" s="117"/>
      <c r="X159" s="115"/>
      <c r="Y159" s="102"/>
      <c r="Z159" s="118"/>
      <c r="AA159" s="145">
        <f t="shared" si="59"/>
        <v>147</v>
      </c>
      <c r="AB159" s="751">
        <f t="shared" si="72"/>
        <v>0</v>
      </c>
      <c r="AC159" s="744">
        <f t="shared" si="60"/>
        <v>0</v>
      </c>
      <c r="AD159" s="254">
        <f t="shared" si="56"/>
        <v>0</v>
      </c>
      <c r="AE159" s="17"/>
      <c r="AF159" s="527" t="str">
        <f t="shared" si="61"/>
        <v xml:space="preserve"> </v>
      </c>
      <c r="AG159" s="49">
        <f t="shared" si="62"/>
        <v>0</v>
      </c>
      <c r="AH159" s="49">
        <f t="shared" si="63"/>
        <v>0</v>
      </c>
      <c r="AR159" s="49">
        <f t="shared" si="64"/>
        <v>0</v>
      </c>
      <c r="AS159" s="49">
        <f t="shared" si="65"/>
        <v>0</v>
      </c>
      <c r="AT159" s="49">
        <f t="shared" si="66"/>
        <v>0</v>
      </c>
      <c r="AU159" s="49">
        <f t="shared" si="67"/>
        <v>0</v>
      </c>
      <c r="AX159" s="372">
        <f t="shared" si="68"/>
        <v>0</v>
      </c>
      <c r="AY159" s="372">
        <f t="shared" si="69"/>
        <v>0</v>
      </c>
      <c r="AZ159" s="49">
        <f t="shared" si="57"/>
        <v>0</v>
      </c>
      <c r="BB159" s="49">
        <f t="shared" si="73"/>
        <v>0</v>
      </c>
      <c r="BC159" s="537">
        <f t="shared" si="74"/>
        <v>0</v>
      </c>
      <c r="BD159" s="144">
        <f t="shared" si="70"/>
        <v>0</v>
      </c>
      <c r="BE159" s="144">
        <f t="shared" si="75"/>
        <v>0</v>
      </c>
      <c r="BF159" s="559">
        <f t="shared" si="58"/>
        <v>0</v>
      </c>
      <c r="BG159" s="17"/>
      <c r="BH159" s="10"/>
      <c r="BJ159" s="49">
        <f t="shared" si="76"/>
        <v>0</v>
      </c>
      <c r="BK159" s="49">
        <f t="shared" si="77"/>
        <v>1</v>
      </c>
      <c r="BL159" s="49">
        <f t="shared" si="78"/>
        <v>0</v>
      </c>
      <c r="BM159" s="49">
        <f t="shared" si="79"/>
        <v>0</v>
      </c>
      <c r="BN159" s="49">
        <f t="shared" si="80"/>
        <v>0</v>
      </c>
    </row>
    <row r="160" spans="1:66" x14ac:dyDescent="0.2">
      <c r="A160" s="514"/>
      <c r="B160" s="805"/>
      <c r="C160" s="364"/>
      <c r="D160" s="364"/>
      <c r="E160" s="511" t="str">
        <f t="shared" si="71"/>
        <v xml:space="preserve"> </v>
      </c>
      <c r="F160" s="201">
        <f t="shared" si="54"/>
        <v>0</v>
      </c>
      <c r="G160" s="198">
        <f t="shared" si="55"/>
        <v>148</v>
      </c>
      <c r="H160" s="197"/>
      <c r="I160" s="416"/>
      <c r="J160" s="115"/>
      <c r="K160" s="418"/>
      <c r="L160" s="417"/>
      <c r="M160" s="60"/>
      <c r="N160" s="102"/>
      <c r="O160" s="419"/>
      <c r="P160" s="116"/>
      <c r="Q160" s="116"/>
      <c r="R160" s="179"/>
      <c r="S160" s="248"/>
      <c r="T160" s="116"/>
      <c r="U160" s="116"/>
      <c r="V160" s="116"/>
      <c r="W160" s="117"/>
      <c r="X160" s="115"/>
      <c r="Y160" s="102"/>
      <c r="Z160" s="118"/>
      <c r="AA160" s="145">
        <f t="shared" si="59"/>
        <v>148</v>
      </c>
      <c r="AB160" s="751">
        <f t="shared" si="72"/>
        <v>0</v>
      </c>
      <c r="AC160" s="744">
        <f t="shared" si="60"/>
        <v>0</v>
      </c>
      <c r="AD160" s="254">
        <f t="shared" si="56"/>
        <v>0</v>
      </c>
      <c r="AE160" s="17"/>
      <c r="AF160" s="527" t="str">
        <f t="shared" si="61"/>
        <v xml:space="preserve"> </v>
      </c>
      <c r="AG160" s="49">
        <f t="shared" si="62"/>
        <v>0</v>
      </c>
      <c r="AH160" s="49">
        <f t="shared" si="63"/>
        <v>0</v>
      </c>
      <c r="AR160" s="49">
        <f t="shared" si="64"/>
        <v>0</v>
      </c>
      <c r="AS160" s="49">
        <f t="shared" si="65"/>
        <v>0</v>
      </c>
      <c r="AT160" s="49">
        <f t="shared" si="66"/>
        <v>0</v>
      </c>
      <c r="AU160" s="49">
        <f t="shared" si="67"/>
        <v>0</v>
      </c>
      <c r="AX160" s="372">
        <f t="shared" si="68"/>
        <v>0</v>
      </c>
      <c r="AY160" s="372">
        <f t="shared" si="69"/>
        <v>0</v>
      </c>
      <c r="AZ160" s="49">
        <f t="shared" si="57"/>
        <v>0</v>
      </c>
      <c r="BB160" s="49">
        <f t="shared" si="73"/>
        <v>0</v>
      </c>
      <c r="BC160" s="537">
        <f t="shared" si="74"/>
        <v>0</v>
      </c>
      <c r="BD160" s="144">
        <f t="shared" si="70"/>
        <v>0</v>
      </c>
      <c r="BE160" s="144">
        <f t="shared" si="75"/>
        <v>0</v>
      </c>
      <c r="BF160" s="559">
        <f t="shared" si="58"/>
        <v>0</v>
      </c>
      <c r="BG160" s="17"/>
      <c r="BH160" s="10"/>
      <c r="BJ160" s="49">
        <f t="shared" si="76"/>
        <v>0</v>
      </c>
      <c r="BK160" s="49">
        <f t="shared" si="77"/>
        <v>1</v>
      </c>
      <c r="BL160" s="49">
        <f t="shared" si="78"/>
        <v>0</v>
      </c>
      <c r="BM160" s="49">
        <f t="shared" si="79"/>
        <v>0</v>
      </c>
      <c r="BN160" s="49">
        <f t="shared" si="80"/>
        <v>0</v>
      </c>
    </row>
    <row r="161" spans="1:66" x14ac:dyDescent="0.2">
      <c r="A161" s="514"/>
      <c r="B161" s="805"/>
      <c r="C161" s="364"/>
      <c r="D161" s="364"/>
      <c r="E161" s="511" t="str">
        <f t="shared" si="71"/>
        <v xml:space="preserve"> </v>
      </c>
      <c r="F161" s="201">
        <f t="shared" si="54"/>
        <v>0</v>
      </c>
      <c r="G161" s="198">
        <f t="shared" si="55"/>
        <v>149</v>
      </c>
      <c r="H161" s="197"/>
      <c r="I161" s="416"/>
      <c r="J161" s="115"/>
      <c r="K161" s="418"/>
      <c r="L161" s="417"/>
      <c r="M161" s="60"/>
      <c r="N161" s="102"/>
      <c r="O161" s="419"/>
      <c r="P161" s="116"/>
      <c r="Q161" s="116"/>
      <c r="R161" s="179"/>
      <c r="S161" s="248"/>
      <c r="T161" s="116"/>
      <c r="U161" s="116"/>
      <c r="V161" s="116"/>
      <c r="W161" s="117"/>
      <c r="X161" s="115"/>
      <c r="Y161" s="102"/>
      <c r="Z161" s="118"/>
      <c r="AA161" s="145">
        <f t="shared" si="59"/>
        <v>149</v>
      </c>
      <c r="AB161" s="751">
        <f t="shared" si="72"/>
        <v>0</v>
      </c>
      <c r="AC161" s="744">
        <f t="shared" si="60"/>
        <v>0</v>
      </c>
      <c r="AD161" s="254">
        <f t="shared" si="56"/>
        <v>0</v>
      </c>
      <c r="AE161" s="17"/>
      <c r="AF161" s="527" t="str">
        <f t="shared" si="61"/>
        <v xml:space="preserve"> </v>
      </c>
      <c r="AG161" s="49">
        <f t="shared" si="62"/>
        <v>0</v>
      </c>
      <c r="AH161" s="49">
        <f t="shared" si="63"/>
        <v>0</v>
      </c>
      <c r="AR161" s="49">
        <f t="shared" si="64"/>
        <v>0</v>
      </c>
      <c r="AS161" s="49">
        <f t="shared" si="65"/>
        <v>0</v>
      </c>
      <c r="AT161" s="49">
        <f t="shared" si="66"/>
        <v>0</v>
      </c>
      <c r="AU161" s="49">
        <f t="shared" si="67"/>
        <v>0</v>
      </c>
      <c r="AX161" s="372">
        <f t="shared" si="68"/>
        <v>0</v>
      </c>
      <c r="AY161" s="372">
        <f t="shared" si="69"/>
        <v>0</v>
      </c>
      <c r="AZ161" s="49">
        <f t="shared" si="57"/>
        <v>0</v>
      </c>
      <c r="BB161" s="49">
        <f t="shared" si="73"/>
        <v>0</v>
      </c>
      <c r="BC161" s="537">
        <f t="shared" si="74"/>
        <v>0</v>
      </c>
      <c r="BD161" s="144">
        <f t="shared" si="70"/>
        <v>0</v>
      </c>
      <c r="BE161" s="144">
        <f t="shared" si="75"/>
        <v>0</v>
      </c>
      <c r="BF161" s="559">
        <f t="shared" si="58"/>
        <v>0</v>
      </c>
      <c r="BG161" s="17"/>
      <c r="BH161" s="10"/>
      <c r="BJ161" s="49">
        <f t="shared" si="76"/>
        <v>0</v>
      </c>
      <c r="BK161" s="49">
        <f t="shared" si="77"/>
        <v>1</v>
      </c>
      <c r="BL161" s="49">
        <f t="shared" si="78"/>
        <v>0</v>
      </c>
      <c r="BM161" s="49">
        <f t="shared" si="79"/>
        <v>0</v>
      </c>
      <c r="BN161" s="49">
        <f t="shared" si="80"/>
        <v>0</v>
      </c>
    </row>
    <row r="162" spans="1:66" x14ac:dyDescent="0.2">
      <c r="A162" s="514"/>
      <c r="B162" s="805"/>
      <c r="C162" s="364"/>
      <c r="D162" s="364"/>
      <c r="E162" s="511" t="str">
        <f t="shared" si="71"/>
        <v xml:space="preserve"> </v>
      </c>
      <c r="F162" s="201">
        <f t="shared" si="54"/>
        <v>0</v>
      </c>
      <c r="G162" s="198">
        <f t="shared" si="55"/>
        <v>150</v>
      </c>
      <c r="H162" s="197"/>
      <c r="I162" s="416"/>
      <c r="J162" s="115"/>
      <c r="K162" s="418"/>
      <c r="L162" s="417"/>
      <c r="M162" s="60"/>
      <c r="N162" s="102"/>
      <c r="O162" s="419"/>
      <c r="P162" s="116"/>
      <c r="Q162" s="116"/>
      <c r="R162" s="179"/>
      <c r="S162" s="248"/>
      <c r="T162" s="116"/>
      <c r="U162" s="116"/>
      <c r="V162" s="116"/>
      <c r="W162" s="117"/>
      <c r="X162" s="115"/>
      <c r="Y162" s="102"/>
      <c r="Z162" s="118"/>
      <c r="AA162" s="145">
        <f t="shared" si="59"/>
        <v>150</v>
      </c>
      <c r="AB162" s="751">
        <f t="shared" si="72"/>
        <v>0</v>
      </c>
      <c r="AC162" s="744">
        <f t="shared" si="60"/>
        <v>0</v>
      </c>
      <c r="AD162" s="254">
        <f t="shared" si="56"/>
        <v>0</v>
      </c>
      <c r="AE162" s="17"/>
      <c r="AF162" s="527" t="str">
        <f t="shared" si="61"/>
        <v xml:space="preserve"> </v>
      </c>
      <c r="AG162" s="49">
        <f t="shared" si="62"/>
        <v>0</v>
      </c>
      <c r="AH162" s="49">
        <f t="shared" si="63"/>
        <v>0</v>
      </c>
      <c r="AR162" s="49">
        <f t="shared" si="64"/>
        <v>0</v>
      </c>
      <c r="AS162" s="49">
        <f t="shared" si="65"/>
        <v>0</v>
      </c>
      <c r="AT162" s="49">
        <f t="shared" si="66"/>
        <v>0</v>
      </c>
      <c r="AU162" s="49">
        <f t="shared" si="67"/>
        <v>0</v>
      </c>
      <c r="AX162" s="372">
        <f t="shared" si="68"/>
        <v>0</v>
      </c>
      <c r="AY162" s="372">
        <f t="shared" si="69"/>
        <v>0</v>
      </c>
      <c r="AZ162" s="49">
        <f t="shared" si="57"/>
        <v>0</v>
      </c>
      <c r="BB162" s="49">
        <f t="shared" si="73"/>
        <v>0</v>
      </c>
      <c r="BC162" s="537">
        <f t="shared" si="74"/>
        <v>0</v>
      </c>
      <c r="BD162" s="144">
        <f t="shared" si="70"/>
        <v>0</v>
      </c>
      <c r="BE162" s="144">
        <f t="shared" si="75"/>
        <v>0</v>
      </c>
      <c r="BF162" s="559">
        <f t="shared" si="58"/>
        <v>0</v>
      </c>
      <c r="BG162" s="17"/>
      <c r="BH162" s="10"/>
      <c r="BJ162" s="49">
        <f t="shared" si="76"/>
        <v>0</v>
      </c>
      <c r="BK162" s="49">
        <f t="shared" si="77"/>
        <v>1</v>
      </c>
      <c r="BL162" s="49">
        <f t="shared" si="78"/>
        <v>0</v>
      </c>
      <c r="BM162" s="49">
        <f t="shared" si="79"/>
        <v>0</v>
      </c>
      <c r="BN162" s="49">
        <f t="shared" si="80"/>
        <v>0</v>
      </c>
    </row>
    <row r="163" spans="1:66" x14ac:dyDescent="0.2">
      <c r="A163" s="514"/>
      <c r="B163" s="805"/>
      <c r="C163" s="364"/>
      <c r="D163" s="364"/>
      <c r="E163" s="511" t="str">
        <f t="shared" si="71"/>
        <v xml:space="preserve"> </v>
      </c>
      <c r="F163" s="201">
        <f t="shared" si="54"/>
        <v>0</v>
      </c>
      <c r="G163" s="198">
        <f t="shared" si="55"/>
        <v>151</v>
      </c>
      <c r="H163" s="197"/>
      <c r="I163" s="416"/>
      <c r="J163" s="115"/>
      <c r="K163" s="418"/>
      <c r="L163" s="417"/>
      <c r="M163" s="60"/>
      <c r="N163" s="102"/>
      <c r="O163" s="419"/>
      <c r="P163" s="116"/>
      <c r="Q163" s="116"/>
      <c r="R163" s="179"/>
      <c r="S163" s="248"/>
      <c r="T163" s="116"/>
      <c r="U163" s="116"/>
      <c r="V163" s="116"/>
      <c r="W163" s="117"/>
      <c r="X163" s="115"/>
      <c r="Y163" s="102"/>
      <c r="Z163" s="118"/>
      <c r="AA163" s="145">
        <f t="shared" si="59"/>
        <v>151</v>
      </c>
      <c r="AB163" s="751">
        <f t="shared" si="72"/>
        <v>0</v>
      </c>
      <c r="AC163" s="744">
        <f t="shared" si="60"/>
        <v>0</v>
      </c>
      <c r="AD163" s="254">
        <f t="shared" si="56"/>
        <v>0</v>
      </c>
      <c r="AE163" s="17"/>
      <c r="AF163" s="527" t="str">
        <f t="shared" si="61"/>
        <v xml:space="preserve"> </v>
      </c>
      <c r="AG163" s="49">
        <f t="shared" si="62"/>
        <v>0</v>
      </c>
      <c r="AH163" s="49">
        <f t="shared" si="63"/>
        <v>0</v>
      </c>
      <c r="AR163" s="49">
        <f t="shared" si="64"/>
        <v>0</v>
      </c>
      <c r="AS163" s="49">
        <f t="shared" si="65"/>
        <v>0</v>
      </c>
      <c r="AT163" s="49">
        <f t="shared" si="66"/>
        <v>0</v>
      </c>
      <c r="AU163" s="49">
        <f t="shared" si="67"/>
        <v>0</v>
      </c>
      <c r="AX163" s="372">
        <f t="shared" si="68"/>
        <v>0</v>
      </c>
      <c r="AY163" s="372">
        <f t="shared" si="69"/>
        <v>0</v>
      </c>
      <c r="AZ163" s="49">
        <f t="shared" si="57"/>
        <v>0</v>
      </c>
      <c r="BB163" s="49">
        <f t="shared" si="73"/>
        <v>0</v>
      </c>
      <c r="BC163" s="537">
        <f t="shared" si="74"/>
        <v>0</v>
      </c>
      <c r="BD163" s="144">
        <f t="shared" si="70"/>
        <v>0</v>
      </c>
      <c r="BE163" s="144">
        <f t="shared" si="75"/>
        <v>0</v>
      </c>
      <c r="BF163" s="559">
        <f t="shared" si="58"/>
        <v>0</v>
      </c>
      <c r="BG163" s="17"/>
      <c r="BH163" s="10"/>
      <c r="BJ163" s="49">
        <f t="shared" si="76"/>
        <v>0</v>
      </c>
      <c r="BK163" s="49">
        <f t="shared" si="77"/>
        <v>1</v>
      </c>
      <c r="BL163" s="49">
        <f t="shared" si="78"/>
        <v>0</v>
      </c>
      <c r="BM163" s="49">
        <f t="shared" si="79"/>
        <v>0</v>
      </c>
      <c r="BN163" s="49">
        <f t="shared" si="80"/>
        <v>0</v>
      </c>
    </row>
    <row r="164" spans="1:66" x14ac:dyDescent="0.2">
      <c r="A164" s="514"/>
      <c r="B164" s="805"/>
      <c r="C164" s="364"/>
      <c r="D164" s="364"/>
      <c r="E164" s="511" t="str">
        <f t="shared" si="71"/>
        <v xml:space="preserve"> </v>
      </c>
      <c r="F164" s="201">
        <f t="shared" si="54"/>
        <v>0</v>
      </c>
      <c r="G164" s="198">
        <f t="shared" si="55"/>
        <v>152</v>
      </c>
      <c r="H164" s="197"/>
      <c r="I164" s="416"/>
      <c r="J164" s="115"/>
      <c r="K164" s="418"/>
      <c r="L164" s="417"/>
      <c r="M164" s="60"/>
      <c r="N164" s="102"/>
      <c r="O164" s="419"/>
      <c r="P164" s="116"/>
      <c r="Q164" s="116"/>
      <c r="R164" s="179"/>
      <c r="S164" s="248"/>
      <c r="T164" s="116"/>
      <c r="U164" s="116"/>
      <c r="V164" s="116"/>
      <c r="W164" s="117"/>
      <c r="X164" s="115"/>
      <c r="Y164" s="102"/>
      <c r="Z164" s="118"/>
      <c r="AA164" s="145">
        <f t="shared" si="59"/>
        <v>152</v>
      </c>
      <c r="AB164" s="751">
        <f t="shared" si="72"/>
        <v>0</v>
      </c>
      <c r="AC164" s="744">
        <f t="shared" si="60"/>
        <v>0</v>
      </c>
      <c r="AD164" s="254">
        <f t="shared" si="56"/>
        <v>0</v>
      </c>
      <c r="AE164" s="17"/>
      <c r="AF164" s="527" t="str">
        <f t="shared" si="61"/>
        <v xml:space="preserve"> </v>
      </c>
      <c r="AG164" s="49">
        <f t="shared" si="62"/>
        <v>0</v>
      </c>
      <c r="AH164" s="49">
        <f t="shared" si="63"/>
        <v>0</v>
      </c>
      <c r="AR164" s="49">
        <f t="shared" si="64"/>
        <v>0</v>
      </c>
      <c r="AS164" s="49">
        <f t="shared" si="65"/>
        <v>0</v>
      </c>
      <c r="AT164" s="49">
        <f t="shared" si="66"/>
        <v>0</v>
      </c>
      <c r="AU164" s="49">
        <f t="shared" si="67"/>
        <v>0</v>
      </c>
      <c r="AX164" s="372">
        <f t="shared" si="68"/>
        <v>0</v>
      </c>
      <c r="AY164" s="372">
        <f t="shared" si="69"/>
        <v>0</v>
      </c>
      <c r="AZ164" s="49">
        <f t="shared" si="57"/>
        <v>0</v>
      </c>
      <c r="BB164" s="49">
        <f t="shared" si="73"/>
        <v>0</v>
      </c>
      <c r="BC164" s="537">
        <f t="shared" si="74"/>
        <v>0</v>
      </c>
      <c r="BD164" s="144">
        <f t="shared" si="70"/>
        <v>0</v>
      </c>
      <c r="BE164" s="144">
        <f t="shared" si="75"/>
        <v>0</v>
      </c>
      <c r="BF164" s="559">
        <f t="shared" si="58"/>
        <v>0</v>
      </c>
      <c r="BG164" s="17"/>
      <c r="BH164" s="10"/>
      <c r="BJ164" s="49">
        <f t="shared" si="76"/>
        <v>0</v>
      </c>
      <c r="BK164" s="49">
        <f t="shared" si="77"/>
        <v>1</v>
      </c>
      <c r="BL164" s="49">
        <f t="shared" si="78"/>
        <v>0</v>
      </c>
      <c r="BM164" s="49">
        <f t="shared" si="79"/>
        <v>0</v>
      </c>
      <c r="BN164" s="49">
        <f t="shared" si="80"/>
        <v>0</v>
      </c>
    </row>
    <row r="165" spans="1:66" x14ac:dyDescent="0.2">
      <c r="A165" s="514"/>
      <c r="B165" s="805"/>
      <c r="C165" s="364"/>
      <c r="D165" s="364"/>
      <c r="E165" s="511" t="str">
        <f t="shared" si="71"/>
        <v xml:space="preserve"> </v>
      </c>
      <c r="F165" s="201">
        <f t="shared" si="54"/>
        <v>0</v>
      </c>
      <c r="G165" s="198">
        <f t="shared" si="55"/>
        <v>153</v>
      </c>
      <c r="H165" s="197"/>
      <c r="I165" s="416"/>
      <c r="J165" s="115"/>
      <c r="K165" s="418"/>
      <c r="L165" s="417"/>
      <c r="M165" s="60"/>
      <c r="N165" s="102"/>
      <c r="O165" s="419"/>
      <c r="P165" s="116"/>
      <c r="Q165" s="116"/>
      <c r="R165" s="179"/>
      <c r="S165" s="248"/>
      <c r="T165" s="116"/>
      <c r="U165" s="116"/>
      <c r="V165" s="116"/>
      <c r="W165" s="117"/>
      <c r="X165" s="115"/>
      <c r="Y165" s="102"/>
      <c r="Z165" s="118"/>
      <c r="AA165" s="145">
        <f t="shared" si="59"/>
        <v>153</v>
      </c>
      <c r="AB165" s="751">
        <f t="shared" si="72"/>
        <v>0</v>
      </c>
      <c r="AC165" s="744">
        <f t="shared" si="60"/>
        <v>0</v>
      </c>
      <c r="AD165" s="254">
        <f t="shared" si="56"/>
        <v>0</v>
      </c>
      <c r="AE165" s="17"/>
      <c r="AF165" s="527" t="str">
        <f t="shared" si="61"/>
        <v xml:space="preserve"> </v>
      </c>
      <c r="AG165" s="49">
        <f t="shared" si="62"/>
        <v>0</v>
      </c>
      <c r="AH165" s="49">
        <f t="shared" si="63"/>
        <v>0</v>
      </c>
      <c r="AR165" s="49">
        <f t="shared" si="64"/>
        <v>0</v>
      </c>
      <c r="AS165" s="49">
        <f t="shared" si="65"/>
        <v>0</v>
      </c>
      <c r="AT165" s="49">
        <f t="shared" si="66"/>
        <v>0</v>
      </c>
      <c r="AU165" s="49">
        <f t="shared" si="67"/>
        <v>0</v>
      </c>
      <c r="AX165" s="372">
        <f t="shared" si="68"/>
        <v>0</v>
      </c>
      <c r="AY165" s="372">
        <f t="shared" si="69"/>
        <v>0</v>
      </c>
      <c r="AZ165" s="49">
        <f t="shared" si="57"/>
        <v>0</v>
      </c>
      <c r="BB165" s="49">
        <f t="shared" si="73"/>
        <v>0</v>
      </c>
      <c r="BC165" s="537">
        <f t="shared" si="74"/>
        <v>0</v>
      </c>
      <c r="BD165" s="144">
        <f t="shared" si="70"/>
        <v>0</v>
      </c>
      <c r="BE165" s="144">
        <f t="shared" si="75"/>
        <v>0</v>
      </c>
      <c r="BF165" s="559">
        <f t="shared" si="58"/>
        <v>0</v>
      </c>
      <c r="BG165" s="17"/>
      <c r="BH165" s="10"/>
      <c r="BJ165" s="49">
        <f t="shared" si="76"/>
        <v>0</v>
      </c>
      <c r="BK165" s="49">
        <f t="shared" si="77"/>
        <v>1</v>
      </c>
      <c r="BL165" s="49">
        <f t="shared" si="78"/>
        <v>0</v>
      </c>
      <c r="BM165" s="49">
        <f t="shared" si="79"/>
        <v>0</v>
      </c>
      <c r="BN165" s="49">
        <f t="shared" si="80"/>
        <v>0</v>
      </c>
    </row>
    <row r="166" spans="1:66" x14ac:dyDescent="0.2">
      <c r="A166" s="514"/>
      <c r="B166" s="805"/>
      <c r="C166" s="364"/>
      <c r="D166" s="364"/>
      <c r="E166" s="511" t="str">
        <f t="shared" si="71"/>
        <v xml:space="preserve"> </v>
      </c>
      <c r="F166" s="201">
        <f t="shared" si="54"/>
        <v>0</v>
      </c>
      <c r="G166" s="198">
        <f t="shared" si="55"/>
        <v>154</v>
      </c>
      <c r="H166" s="197"/>
      <c r="I166" s="416"/>
      <c r="J166" s="115"/>
      <c r="K166" s="418"/>
      <c r="L166" s="417"/>
      <c r="M166" s="60"/>
      <c r="N166" s="102"/>
      <c r="O166" s="419"/>
      <c r="P166" s="116"/>
      <c r="Q166" s="116"/>
      <c r="R166" s="179"/>
      <c r="S166" s="248"/>
      <c r="T166" s="116"/>
      <c r="U166" s="116"/>
      <c r="V166" s="116"/>
      <c r="W166" s="117"/>
      <c r="X166" s="115"/>
      <c r="Y166" s="102"/>
      <c r="Z166" s="118"/>
      <c r="AA166" s="145">
        <f t="shared" si="59"/>
        <v>154</v>
      </c>
      <c r="AB166" s="751">
        <f t="shared" si="72"/>
        <v>0</v>
      </c>
      <c r="AC166" s="744">
        <f t="shared" si="60"/>
        <v>0</v>
      </c>
      <c r="AD166" s="254">
        <f t="shared" si="56"/>
        <v>0</v>
      </c>
      <c r="AE166" s="17"/>
      <c r="AF166" s="527" t="str">
        <f t="shared" si="61"/>
        <v xml:space="preserve"> </v>
      </c>
      <c r="AG166" s="49">
        <f t="shared" si="62"/>
        <v>0</v>
      </c>
      <c r="AH166" s="49">
        <f t="shared" si="63"/>
        <v>0</v>
      </c>
      <c r="AR166" s="49">
        <f t="shared" si="64"/>
        <v>0</v>
      </c>
      <c r="AS166" s="49">
        <f t="shared" si="65"/>
        <v>0</v>
      </c>
      <c r="AT166" s="49">
        <f t="shared" si="66"/>
        <v>0</v>
      </c>
      <c r="AU166" s="49">
        <f t="shared" si="67"/>
        <v>0</v>
      </c>
      <c r="AX166" s="372">
        <f t="shared" si="68"/>
        <v>0</v>
      </c>
      <c r="AY166" s="372">
        <f t="shared" si="69"/>
        <v>0</v>
      </c>
      <c r="AZ166" s="49">
        <f t="shared" si="57"/>
        <v>0</v>
      </c>
      <c r="BB166" s="49">
        <f t="shared" si="73"/>
        <v>0</v>
      </c>
      <c r="BC166" s="537">
        <f t="shared" si="74"/>
        <v>0</v>
      </c>
      <c r="BD166" s="144">
        <f t="shared" si="70"/>
        <v>0</v>
      </c>
      <c r="BE166" s="144">
        <f t="shared" si="75"/>
        <v>0</v>
      </c>
      <c r="BF166" s="559">
        <f t="shared" si="58"/>
        <v>0</v>
      </c>
      <c r="BG166" s="17"/>
      <c r="BH166" s="10"/>
      <c r="BJ166" s="49">
        <f t="shared" si="76"/>
        <v>0</v>
      </c>
      <c r="BK166" s="49">
        <f t="shared" si="77"/>
        <v>1</v>
      </c>
      <c r="BL166" s="49">
        <f t="shared" si="78"/>
        <v>0</v>
      </c>
      <c r="BM166" s="49">
        <f t="shared" si="79"/>
        <v>0</v>
      </c>
      <c r="BN166" s="49">
        <f t="shared" si="80"/>
        <v>0</v>
      </c>
    </row>
    <row r="167" spans="1:66" x14ac:dyDescent="0.2">
      <c r="A167" s="514"/>
      <c r="B167" s="805"/>
      <c r="C167" s="364"/>
      <c r="D167" s="364"/>
      <c r="E167" s="511" t="str">
        <f t="shared" si="71"/>
        <v xml:space="preserve"> </v>
      </c>
      <c r="F167" s="201">
        <f t="shared" si="54"/>
        <v>0</v>
      </c>
      <c r="G167" s="198">
        <f t="shared" si="55"/>
        <v>155</v>
      </c>
      <c r="H167" s="197"/>
      <c r="I167" s="416"/>
      <c r="J167" s="115"/>
      <c r="K167" s="418"/>
      <c r="L167" s="417"/>
      <c r="M167" s="60"/>
      <c r="N167" s="102"/>
      <c r="O167" s="419"/>
      <c r="P167" s="116"/>
      <c r="Q167" s="116"/>
      <c r="R167" s="179"/>
      <c r="S167" s="248"/>
      <c r="T167" s="116"/>
      <c r="U167" s="116"/>
      <c r="V167" s="116"/>
      <c r="W167" s="117"/>
      <c r="X167" s="115"/>
      <c r="Y167" s="102"/>
      <c r="Z167" s="118"/>
      <c r="AA167" s="145">
        <f t="shared" si="59"/>
        <v>155</v>
      </c>
      <c r="AB167" s="751">
        <f t="shared" si="72"/>
        <v>0</v>
      </c>
      <c r="AC167" s="744">
        <f t="shared" si="60"/>
        <v>0</v>
      </c>
      <c r="AD167" s="254">
        <f t="shared" si="56"/>
        <v>0</v>
      </c>
      <c r="AE167" s="17"/>
      <c r="AF167" s="527" t="str">
        <f t="shared" si="61"/>
        <v xml:space="preserve"> </v>
      </c>
      <c r="AG167" s="49">
        <f t="shared" si="62"/>
        <v>0</v>
      </c>
      <c r="AH167" s="49">
        <f t="shared" si="63"/>
        <v>0</v>
      </c>
      <c r="AR167" s="49">
        <f t="shared" si="64"/>
        <v>0</v>
      </c>
      <c r="AS167" s="49">
        <f t="shared" si="65"/>
        <v>0</v>
      </c>
      <c r="AT167" s="49">
        <f t="shared" si="66"/>
        <v>0</v>
      </c>
      <c r="AU167" s="49">
        <f t="shared" si="67"/>
        <v>0</v>
      </c>
      <c r="AX167" s="372">
        <f t="shared" si="68"/>
        <v>0</v>
      </c>
      <c r="AY167" s="372">
        <f t="shared" si="69"/>
        <v>0</v>
      </c>
      <c r="AZ167" s="49">
        <f t="shared" si="57"/>
        <v>0</v>
      </c>
      <c r="BB167" s="49">
        <f t="shared" si="73"/>
        <v>0</v>
      </c>
      <c r="BC167" s="537">
        <f t="shared" si="74"/>
        <v>0</v>
      </c>
      <c r="BD167" s="144">
        <f t="shared" si="70"/>
        <v>0</v>
      </c>
      <c r="BE167" s="144">
        <f t="shared" si="75"/>
        <v>0</v>
      </c>
      <c r="BF167" s="559">
        <f t="shared" si="58"/>
        <v>0</v>
      </c>
      <c r="BG167" s="17"/>
      <c r="BH167" s="10"/>
      <c r="BJ167" s="49">
        <f t="shared" si="76"/>
        <v>0</v>
      </c>
      <c r="BK167" s="49">
        <f t="shared" si="77"/>
        <v>1</v>
      </c>
      <c r="BL167" s="49">
        <f t="shared" si="78"/>
        <v>0</v>
      </c>
      <c r="BM167" s="49">
        <f t="shared" si="79"/>
        <v>0</v>
      </c>
      <c r="BN167" s="49">
        <f t="shared" si="80"/>
        <v>0</v>
      </c>
    </row>
    <row r="168" spans="1:66" x14ac:dyDescent="0.2">
      <c r="A168" s="514"/>
      <c r="B168" s="805"/>
      <c r="C168" s="364"/>
      <c r="D168" s="364"/>
      <c r="E168" s="511" t="str">
        <f t="shared" si="71"/>
        <v xml:space="preserve"> </v>
      </c>
      <c r="F168" s="201">
        <f t="shared" si="54"/>
        <v>0</v>
      </c>
      <c r="G168" s="198">
        <f t="shared" si="55"/>
        <v>156</v>
      </c>
      <c r="H168" s="197"/>
      <c r="I168" s="416"/>
      <c r="J168" s="115"/>
      <c r="K168" s="418"/>
      <c r="L168" s="417"/>
      <c r="M168" s="60"/>
      <c r="N168" s="102"/>
      <c r="O168" s="419"/>
      <c r="P168" s="116"/>
      <c r="Q168" s="116"/>
      <c r="R168" s="179"/>
      <c r="S168" s="248"/>
      <c r="T168" s="116"/>
      <c r="U168" s="116"/>
      <c r="V168" s="116"/>
      <c r="W168" s="117"/>
      <c r="X168" s="115"/>
      <c r="Y168" s="102"/>
      <c r="Z168" s="118"/>
      <c r="AA168" s="145">
        <f t="shared" si="59"/>
        <v>156</v>
      </c>
      <c r="AB168" s="751">
        <f t="shared" si="72"/>
        <v>0</v>
      </c>
      <c r="AC168" s="744">
        <f t="shared" si="60"/>
        <v>0</v>
      </c>
      <c r="AD168" s="254">
        <f t="shared" si="56"/>
        <v>0</v>
      </c>
      <c r="AE168" s="17"/>
      <c r="AF168" s="527" t="str">
        <f t="shared" si="61"/>
        <v xml:space="preserve"> </v>
      </c>
      <c r="AG168" s="49">
        <f t="shared" si="62"/>
        <v>0</v>
      </c>
      <c r="AH168" s="49">
        <f t="shared" si="63"/>
        <v>0</v>
      </c>
      <c r="AR168" s="49">
        <f t="shared" si="64"/>
        <v>0</v>
      </c>
      <c r="AS168" s="49">
        <f t="shared" si="65"/>
        <v>0</v>
      </c>
      <c r="AT168" s="49">
        <f t="shared" si="66"/>
        <v>0</v>
      </c>
      <c r="AU168" s="49">
        <f t="shared" si="67"/>
        <v>0</v>
      </c>
      <c r="AX168" s="372">
        <f t="shared" si="68"/>
        <v>0</v>
      </c>
      <c r="AY168" s="372">
        <f t="shared" si="69"/>
        <v>0</v>
      </c>
      <c r="AZ168" s="49">
        <f t="shared" si="57"/>
        <v>0</v>
      </c>
      <c r="BB168" s="49">
        <f t="shared" si="73"/>
        <v>0</v>
      </c>
      <c r="BC168" s="537">
        <f t="shared" si="74"/>
        <v>0</v>
      </c>
      <c r="BD168" s="144">
        <f t="shared" si="70"/>
        <v>0</v>
      </c>
      <c r="BE168" s="144">
        <f t="shared" si="75"/>
        <v>0</v>
      </c>
      <c r="BF168" s="559">
        <f t="shared" si="58"/>
        <v>0</v>
      </c>
      <c r="BG168" s="17"/>
      <c r="BH168" s="10"/>
      <c r="BJ168" s="49">
        <f t="shared" si="76"/>
        <v>0</v>
      </c>
      <c r="BK168" s="49">
        <f t="shared" si="77"/>
        <v>1</v>
      </c>
      <c r="BL168" s="49">
        <f t="shared" si="78"/>
        <v>0</v>
      </c>
      <c r="BM168" s="49">
        <f t="shared" si="79"/>
        <v>0</v>
      </c>
      <c r="BN168" s="49">
        <f t="shared" si="80"/>
        <v>0</v>
      </c>
    </row>
    <row r="169" spans="1:66" x14ac:dyDescent="0.2">
      <c r="A169" s="514"/>
      <c r="B169" s="805"/>
      <c r="C169" s="364"/>
      <c r="D169" s="364"/>
      <c r="E169" s="511" t="str">
        <f t="shared" si="71"/>
        <v xml:space="preserve"> </v>
      </c>
      <c r="F169" s="201">
        <f t="shared" si="54"/>
        <v>0</v>
      </c>
      <c r="G169" s="198">
        <f t="shared" si="55"/>
        <v>157</v>
      </c>
      <c r="H169" s="197"/>
      <c r="I169" s="416"/>
      <c r="J169" s="115"/>
      <c r="K169" s="418"/>
      <c r="L169" s="417"/>
      <c r="M169" s="60"/>
      <c r="N169" s="102"/>
      <c r="O169" s="419"/>
      <c r="P169" s="116"/>
      <c r="Q169" s="116"/>
      <c r="R169" s="179"/>
      <c r="S169" s="248"/>
      <c r="T169" s="116"/>
      <c r="U169" s="116"/>
      <c r="V169" s="116"/>
      <c r="W169" s="117"/>
      <c r="X169" s="115"/>
      <c r="Y169" s="102"/>
      <c r="Z169" s="118"/>
      <c r="AA169" s="145">
        <f t="shared" si="59"/>
        <v>157</v>
      </c>
      <c r="AB169" s="751">
        <f t="shared" si="72"/>
        <v>0</v>
      </c>
      <c r="AC169" s="744">
        <f t="shared" si="60"/>
        <v>0</v>
      </c>
      <c r="AD169" s="254">
        <f t="shared" si="56"/>
        <v>0</v>
      </c>
      <c r="AE169" s="17"/>
      <c r="AF169" s="527" t="str">
        <f t="shared" si="61"/>
        <v xml:space="preserve"> </v>
      </c>
      <c r="AG169" s="49">
        <f t="shared" si="62"/>
        <v>0</v>
      </c>
      <c r="AH169" s="49">
        <f t="shared" si="63"/>
        <v>0</v>
      </c>
      <c r="AR169" s="49">
        <f t="shared" si="64"/>
        <v>0</v>
      </c>
      <c r="AS169" s="49">
        <f t="shared" si="65"/>
        <v>0</v>
      </c>
      <c r="AT169" s="49">
        <f t="shared" si="66"/>
        <v>0</v>
      </c>
      <c r="AU169" s="49">
        <f t="shared" si="67"/>
        <v>0</v>
      </c>
      <c r="AX169" s="372">
        <f t="shared" si="68"/>
        <v>0</v>
      </c>
      <c r="AY169" s="372">
        <f t="shared" si="69"/>
        <v>0</v>
      </c>
      <c r="AZ169" s="49">
        <f t="shared" si="57"/>
        <v>0</v>
      </c>
      <c r="BB169" s="49">
        <f t="shared" si="73"/>
        <v>0</v>
      </c>
      <c r="BC169" s="537">
        <f t="shared" si="74"/>
        <v>0</v>
      </c>
      <c r="BD169" s="144">
        <f t="shared" si="70"/>
        <v>0</v>
      </c>
      <c r="BE169" s="144">
        <f t="shared" si="75"/>
        <v>0</v>
      </c>
      <c r="BF169" s="559">
        <f t="shared" si="58"/>
        <v>0</v>
      </c>
      <c r="BG169" s="17"/>
      <c r="BH169" s="10"/>
      <c r="BJ169" s="49">
        <f t="shared" si="76"/>
        <v>0</v>
      </c>
      <c r="BK169" s="49">
        <f t="shared" si="77"/>
        <v>1</v>
      </c>
      <c r="BL169" s="49">
        <f t="shared" si="78"/>
        <v>0</v>
      </c>
      <c r="BM169" s="49">
        <f t="shared" si="79"/>
        <v>0</v>
      </c>
      <c r="BN169" s="49">
        <f t="shared" si="80"/>
        <v>0</v>
      </c>
    </row>
    <row r="170" spans="1:66" x14ac:dyDescent="0.2">
      <c r="A170" s="514"/>
      <c r="B170" s="805"/>
      <c r="C170" s="364"/>
      <c r="D170" s="364"/>
      <c r="E170" s="511" t="str">
        <f t="shared" si="71"/>
        <v xml:space="preserve"> </v>
      </c>
      <c r="F170" s="201">
        <f t="shared" si="54"/>
        <v>0</v>
      </c>
      <c r="G170" s="198">
        <f t="shared" si="55"/>
        <v>158</v>
      </c>
      <c r="H170" s="197"/>
      <c r="I170" s="416"/>
      <c r="J170" s="115"/>
      <c r="K170" s="418"/>
      <c r="L170" s="417"/>
      <c r="M170" s="60"/>
      <c r="N170" s="102"/>
      <c r="O170" s="419"/>
      <c r="P170" s="116"/>
      <c r="Q170" s="116"/>
      <c r="R170" s="179"/>
      <c r="S170" s="248"/>
      <c r="T170" s="116"/>
      <c r="U170" s="116"/>
      <c r="V170" s="116"/>
      <c r="W170" s="117"/>
      <c r="X170" s="115"/>
      <c r="Y170" s="102"/>
      <c r="Z170" s="118"/>
      <c r="AA170" s="145">
        <f t="shared" si="59"/>
        <v>158</v>
      </c>
      <c r="AB170" s="751">
        <f t="shared" si="72"/>
        <v>0</v>
      </c>
      <c r="AC170" s="744">
        <f t="shared" si="60"/>
        <v>0</v>
      </c>
      <c r="AD170" s="254">
        <f t="shared" si="56"/>
        <v>0</v>
      </c>
      <c r="AE170" s="17"/>
      <c r="AF170" s="527" t="str">
        <f t="shared" si="61"/>
        <v xml:space="preserve"> </v>
      </c>
      <c r="AG170" s="49">
        <f t="shared" si="62"/>
        <v>0</v>
      </c>
      <c r="AH170" s="49">
        <f t="shared" si="63"/>
        <v>0</v>
      </c>
      <c r="AR170" s="49">
        <f t="shared" si="64"/>
        <v>0</v>
      </c>
      <c r="AS170" s="49">
        <f t="shared" si="65"/>
        <v>0</v>
      </c>
      <c r="AT170" s="49">
        <f t="shared" si="66"/>
        <v>0</v>
      </c>
      <c r="AU170" s="49">
        <f t="shared" si="67"/>
        <v>0</v>
      </c>
      <c r="AX170" s="372">
        <f t="shared" si="68"/>
        <v>0</v>
      </c>
      <c r="AY170" s="372">
        <f t="shared" si="69"/>
        <v>0</v>
      </c>
      <c r="AZ170" s="49">
        <f t="shared" si="57"/>
        <v>0</v>
      </c>
      <c r="BB170" s="49">
        <f t="shared" si="73"/>
        <v>0</v>
      </c>
      <c r="BC170" s="537">
        <f t="shared" si="74"/>
        <v>0</v>
      </c>
      <c r="BD170" s="144">
        <f t="shared" si="70"/>
        <v>0</v>
      </c>
      <c r="BE170" s="144">
        <f t="shared" si="75"/>
        <v>0</v>
      </c>
      <c r="BF170" s="559">
        <f t="shared" si="58"/>
        <v>0</v>
      </c>
      <c r="BG170" s="17"/>
      <c r="BH170" s="10"/>
      <c r="BJ170" s="49">
        <f t="shared" si="76"/>
        <v>0</v>
      </c>
      <c r="BK170" s="49">
        <f t="shared" si="77"/>
        <v>1</v>
      </c>
      <c r="BL170" s="49">
        <f t="shared" si="78"/>
        <v>0</v>
      </c>
      <c r="BM170" s="49">
        <f t="shared" si="79"/>
        <v>0</v>
      </c>
      <c r="BN170" s="49">
        <f t="shared" si="80"/>
        <v>0</v>
      </c>
    </row>
    <row r="171" spans="1:66" x14ac:dyDescent="0.2">
      <c r="A171" s="514"/>
      <c r="B171" s="805"/>
      <c r="C171" s="364"/>
      <c r="D171" s="364"/>
      <c r="E171" s="511" t="str">
        <f t="shared" si="71"/>
        <v xml:space="preserve"> </v>
      </c>
      <c r="F171" s="201">
        <f t="shared" si="54"/>
        <v>0</v>
      </c>
      <c r="G171" s="198">
        <f t="shared" si="55"/>
        <v>159</v>
      </c>
      <c r="H171" s="197"/>
      <c r="I171" s="416"/>
      <c r="J171" s="115"/>
      <c r="K171" s="418"/>
      <c r="L171" s="417"/>
      <c r="M171" s="60"/>
      <c r="N171" s="102"/>
      <c r="O171" s="419"/>
      <c r="P171" s="116"/>
      <c r="Q171" s="116"/>
      <c r="R171" s="179"/>
      <c r="S171" s="248"/>
      <c r="T171" s="116"/>
      <c r="U171" s="116"/>
      <c r="V171" s="116"/>
      <c r="W171" s="117"/>
      <c r="X171" s="115"/>
      <c r="Y171" s="102"/>
      <c r="Z171" s="118"/>
      <c r="AA171" s="145">
        <f t="shared" si="59"/>
        <v>159</v>
      </c>
      <c r="AB171" s="751">
        <f t="shared" si="72"/>
        <v>0</v>
      </c>
      <c r="AC171" s="744">
        <f t="shared" si="60"/>
        <v>0</v>
      </c>
      <c r="AD171" s="254">
        <f t="shared" si="56"/>
        <v>0</v>
      </c>
      <c r="AE171" s="17"/>
      <c r="AF171" s="527" t="str">
        <f t="shared" si="61"/>
        <v xml:space="preserve"> </v>
      </c>
      <c r="AG171" s="49">
        <f t="shared" si="62"/>
        <v>0</v>
      </c>
      <c r="AH171" s="49">
        <f t="shared" si="63"/>
        <v>0</v>
      </c>
      <c r="AR171" s="49">
        <f t="shared" si="64"/>
        <v>0</v>
      </c>
      <c r="AS171" s="49">
        <f t="shared" si="65"/>
        <v>0</v>
      </c>
      <c r="AT171" s="49">
        <f t="shared" si="66"/>
        <v>0</v>
      </c>
      <c r="AU171" s="49">
        <f t="shared" si="67"/>
        <v>0</v>
      </c>
      <c r="AX171" s="372">
        <f t="shared" si="68"/>
        <v>0</v>
      </c>
      <c r="AY171" s="372">
        <f t="shared" si="69"/>
        <v>0</v>
      </c>
      <c r="AZ171" s="49">
        <f t="shared" si="57"/>
        <v>0</v>
      </c>
      <c r="BB171" s="49">
        <f t="shared" si="73"/>
        <v>0</v>
      </c>
      <c r="BC171" s="537">
        <f t="shared" si="74"/>
        <v>0</v>
      </c>
      <c r="BD171" s="144">
        <f t="shared" si="70"/>
        <v>0</v>
      </c>
      <c r="BE171" s="144">
        <f t="shared" si="75"/>
        <v>0</v>
      </c>
      <c r="BF171" s="559">
        <f t="shared" si="58"/>
        <v>0</v>
      </c>
      <c r="BG171" s="17"/>
      <c r="BH171" s="10"/>
      <c r="BJ171" s="49">
        <f t="shared" si="76"/>
        <v>0</v>
      </c>
      <c r="BK171" s="49">
        <f t="shared" si="77"/>
        <v>1</v>
      </c>
      <c r="BL171" s="49">
        <f t="shared" si="78"/>
        <v>0</v>
      </c>
      <c r="BM171" s="49">
        <f t="shared" si="79"/>
        <v>0</v>
      </c>
      <c r="BN171" s="49">
        <f t="shared" si="80"/>
        <v>0</v>
      </c>
    </row>
    <row r="172" spans="1:66" x14ac:dyDescent="0.2">
      <c r="A172" s="514"/>
      <c r="B172" s="805"/>
      <c r="C172" s="364"/>
      <c r="D172" s="364"/>
      <c r="E172" s="511" t="str">
        <f t="shared" si="71"/>
        <v xml:space="preserve"> </v>
      </c>
      <c r="F172" s="201">
        <f t="shared" si="54"/>
        <v>0</v>
      </c>
      <c r="G172" s="198">
        <f t="shared" si="55"/>
        <v>160</v>
      </c>
      <c r="H172" s="197"/>
      <c r="I172" s="416"/>
      <c r="J172" s="115"/>
      <c r="K172" s="418"/>
      <c r="L172" s="417"/>
      <c r="M172" s="60"/>
      <c r="N172" s="102"/>
      <c r="O172" s="419"/>
      <c r="P172" s="116"/>
      <c r="Q172" s="116"/>
      <c r="R172" s="179"/>
      <c r="S172" s="248"/>
      <c r="T172" s="116"/>
      <c r="U172" s="116"/>
      <c r="V172" s="116"/>
      <c r="W172" s="117"/>
      <c r="X172" s="115"/>
      <c r="Y172" s="102"/>
      <c r="Z172" s="118"/>
      <c r="AA172" s="145">
        <f t="shared" si="59"/>
        <v>160</v>
      </c>
      <c r="AB172" s="751">
        <f t="shared" si="72"/>
        <v>0</v>
      </c>
      <c r="AC172" s="744">
        <f t="shared" si="60"/>
        <v>0</v>
      </c>
      <c r="AD172" s="254">
        <f t="shared" si="56"/>
        <v>0</v>
      </c>
      <c r="AE172" s="17"/>
      <c r="AF172" s="527" t="str">
        <f t="shared" si="61"/>
        <v xml:space="preserve"> </v>
      </c>
      <c r="AG172" s="49">
        <f t="shared" si="62"/>
        <v>0</v>
      </c>
      <c r="AH172" s="49">
        <f t="shared" si="63"/>
        <v>0</v>
      </c>
      <c r="AR172" s="49">
        <f t="shared" si="64"/>
        <v>0</v>
      </c>
      <c r="AS172" s="49">
        <f t="shared" si="65"/>
        <v>0</v>
      </c>
      <c r="AT172" s="49">
        <f t="shared" si="66"/>
        <v>0</v>
      </c>
      <c r="AU172" s="49">
        <f t="shared" si="67"/>
        <v>0</v>
      </c>
      <c r="AX172" s="372">
        <f t="shared" si="68"/>
        <v>0</v>
      </c>
      <c r="AY172" s="372">
        <f t="shared" si="69"/>
        <v>0</v>
      </c>
      <c r="AZ172" s="49">
        <f t="shared" si="57"/>
        <v>0</v>
      </c>
      <c r="BB172" s="49">
        <f t="shared" si="73"/>
        <v>0</v>
      </c>
      <c r="BC172" s="537">
        <f t="shared" si="74"/>
        <v>0</v>
      </c>
      <c r="BD172" s="144">
        <f t="shared" si="70"/>
        <v>0</v>
      </c>
      <c r="BE172" s="144">
        <f t="shared" si="75"/>
        <v>0</v>
      </c>
      <c r="BF172" s="559">
        <f t="shared" si="58"/>
        <v>0</v>
      </c>
      <c r="BG172" s="17"/>
      <c r="BH172" s="10"/>
      <c r="BJ172" s="49">
        <f t="shared" si="76"/>
        <v>0</v>
      </c>
      <c r="BK172" s="49">
        <f t="shared" si="77"/>
        <v>1</v>
      </c>
      <c r="BL172" s="49">
        <f t="shared" si="78"/>
        <v>0</v>
      </c>
      <c r="BM172" s="49">
        <f t="shared" si="79"/>
        <v>0</v>
      </c>
      <c r="BN172" s="49">
        <f t="shared" si="80"/>
        <v>0</v>
      </c>
    </row>
    <row r="173" spans="1:66" x14ac:dyDescent="0.2">
      <c r="A173" s="514"/>
      <c r="B173" s="805"/>
      <c r="C173" s="364"/>
      <c r="D173" s="364"/>
      <c r="E173" s="511" t="str">
        <f t="shared" si="71"/>
        <v xml:space="preserve"> </v>
      </c>
      <c r="F173" s="201">
        <f t="shared" si="54"/>
        <v>0</v>
      </c>
      <c r="G173" s="198">
        <f t="shared" si="55"/>
        <v>161</v>
      </c>
      <c r="H173" s="197"/>
      <c r="I173" s="416"/>
      <c r="J173" s="115"/>
      <c r="K173" s="418"/>
      <c r="L173" s="417"/>
      <c r="M173" s="60"/>
      <c r="N173" s="102"/>
      <c r="O173" s="419"/>
      <c r="P173" s="116"/>
      <c r="Q173" s="116"/>
      <c r="R173" s="179"/>
      <c r="S173" s="248"/>
      <c r="T173" s="116"/>
      <c r="U173" s="116"/>
      <c r="V173" s="116"/>
      <c r="W173" s="117"/>
      <c r="X173" s="115"/>
      <c r="Y173" s="102"/>
      <c r="Z173" s="118"/>
      <c r="AA173" s="145">
        <f t="shared" si="59"/>
        <v>161</v>
      </c>
      <c r="AB173" s="751">
        <f t="shared" si="72"/>
        <v>0</v>
      </c>
      <c r="AC173" s="744">
        <f t="shared" si="60"/>
        <v>0</v>
      </c>
      <c r="AD173" s="254">
        <f t="shared" si="56"/>
        <v>0</v>
      </c>
      <c r="AE173" s="17"/>
      <c r="AF173" s="527" t="str">
        <f t="shared" si="61"/>
        <v xml:space="preserve"> </v>
      </c>
      <c r="AG173" s="49">
        <f t="shared" si="62"/>
        <v>0</v>
      </c>
      <c r="AH173" s="49">
        <f t="shared" si="63"/>
        <v>0</v>
      </c>
      <c r="AR173" s="49">
        <f t="shared" si="64"/>
        <v>0</v>
      </c>
      <c r="AS173" s="49">
        <f t="shared" si="65"/>
        <v>0</v>
      </c>
      <c r="AT173" s="49">
        <f t="shared" si="66"/>
        <v>0</v>
      </c>
      <c r="AU173" s="49">
        <f t="shared" si="67"/>
        <v>0</v>
      </c>
      <c r="AX173" s="372">
        <f t="shared" si="68"/>
        <v>0</v>
      </c>
      <c r="AY173" s="372">
        <f t="shared" si="69"/>
        <v>0</v>
      </c>
      <c r="AZ173" s="49">
        <f t="shared" si="57"/>
        <v>0</v>
      </c>
      <c r="BB173" s="49">
        <f t="shared" si="73"/>
        <v>0</v>
      </c>
      <c r="BC173" s="537">
        <f t="shared" si="74"/>
        <v>0</v>
      </c>
      <c r="BD173" s="144">
        <f t="shared" si="70"/>
        <v>0</v>
      </c>
      <c r="BE173" s="144">
        <f t="shared" si="75"/>
        <v>0</v>
      </c>
      <c r="BF173" s="559">
        <f t="shared" si="58"/>
        <v>0</v>
      </c>
      <c r="BG173" s="17"/>
      <c r="BH173" s="10"/>
      <c r="BJ173" s="49">
        <f t="shared" si="76"/>
        <v>0</v>
      </c>
      <c r="BK173" s="49">
        <f t="shared" si="77"/>
        <v>1</v>
      </c>
      <c r="BL173" s="49">
        <f t="shared" si="78"/>
        <v>0</v>
      </c>
      <c r="BM173" s="49">
        <f t="shared" si="79"/>
        <v>0</v>
      </c>
      <c r="BN173" s="49">
        <f t="shared" si="80"/>
        <v>0</v>
      </c>
    </row>
    <row r="174" spans="1:66" x14ac:dyDescent="0.2">
      <c r="A174" s="514"/>
      <c r="B174" s="805"/>
      <c r="C174" s="364"/>
      <c r="D174" s="364"/>
      <c r="E174" s="511" t="str">
        <f t="shared" si="71"/>
        <v xml:space="preserve"> </v>
      </c>
      <c r="F174" s="201">
        <f t="shared" si="54"/>
        <v>0</v>
      </c>
      <c r="G174" s="198">
        <f t="shared" si="55"/>
        <v>162</v>
      </c>
      <c r="H174" s="197"/>
      <c r="I174" s="416"/>
      <c r="J174" s="115"/>
      <c r="K174" s="418"/>
      <c r="L174" s="417"/>
      <c r="M174" s="60"/>
      <c r="N174" s="102"/>
      <c r="O174" s="419"/>
      <c r="P174" s="116"/>
      <c r="Q174" s="116"/>
      <c r="R174" s="179"/>
      <c r="S174" s="248"/>
      <c r="T174" s="116"/>
      <c r="U174" s="116"/>
      <c r="V174" s="116"/>
      <c r="W174" s="117"/>
      <c r="X174" s="115"/>
      <c r="Y174" s="102"/>
      <c r="Z174" s="118"/>
      <c r="AA174" s="145">
        <f t="shared" si="59"/>
        <v>162</v>
      </c>
      <c r="AB174" s="751">
        <f t="shared" si="72"/>
        <v>0</v>
      </c>
      <c r="AC174" s="744">
        <f t="shared" si="60"/>
        <v>0</v>
      </c>
      <c r="AD174" s="254">
        <f t="shared" si="56"/>
        <v>0</v>
      </c>
      <c r="AE174" s="17"/>
      <c r="AF174" s="527" t="str">
        <f t="shared" si="61"/>
        <v xml:space="preserve"> </v>
      </c>
      <c r="AG174" s="49">
        <f t="shared" si="62"/>
        <v>0</v>
      </c>
      <c r="AH174" s="49">
        <f t="shared" si="63"/>
        <v>0</v>
      </c>
      <c r="AR174" s="49">
        <f t="shared" si="64"/>
        <v>0</v>
      </c>
      <c r="AS174" s="49">
        <f t="shared" si="65"/>
        <v>0</v>
      </c>
      <c r="AT174" s="49">
        <f t="shared" si="66"/>
        <v>0</v>
      </c>
      <c r="AU174" s="49">
        <f t="shared" si="67"/>
        <v>0</v>
      </c>
      <c r="AX174" s="372">
        <f t="shared" si="68"/>
        <v>0</v>
      </c>
      <c r="AY174" s="372">
        <f t="shared" si="69"/>
        <v>0</v>
      </c>
      <c r="AZ174" s="49">
        <f t="shared" si="57"/>
        <v>0</v>
      </c>
      <c r="BB174" s="49">
        <f t="shared" si="73"/>
        <v>0</v>
      </c>
      <c r="BC174" s="537">
        <f t="shared" si="74"/>
        <v>0</v>
      </c>
      <c r="BD174" s="144">
        <f t="shared" si="70"/>
        <v>0</v>
      </c>
      <c r="BE174" s="144">
        <f t="shared" si="75"/>
        <v>0</v>
      </c>
      <c r="BF174" s="559">
        <f t="shared" si="58"/>
        <v>0</v>
      </c>
      <c r="BG174" s="17"/>
      <c r="BH174" s="10"/>
      <c r="BJ174" s="49">
        <f t="shared" si="76"/>
        <v>0</v>
      </c>
      <c r="BK174" s="49">
        <f t="shared" si="77"/>
        <v>1</v>
      </c>
      <c r="BL174" s="49">
        <f t="shared" si="78"/>
        <v>0</v>
      </c>
      <c r="BM174" s="49">
        <f t="shared" si="79"/>
        <v>0</v>
      </c>
      <c r="BN174" s="49">
        <f t="shared" si="80"/>
        <v>0</v>
      </c>
    </row>
    <row r="175" spans="1:66" x14ac:dyDescent="0.2">
      <c r="A175" s="514"/>
      <c r="B175" s="805"/>
      <c r="C175" s="364"/>
      <c r="D175" s="364"/>
      <c r="E175" s="511" t="str">
        <f t="shared" si="71"/>
        <v xml:space="preserve"> </v>
      </c>
      <c r="F175" s="201">
        <f t="shared" si="54"/>
        <v>0</v>
      </c>
      <c r="G175" s="198">
        <f t="shared" si="55"/>
        <v>163</v>
      </c>
      <c r="H175" s="197"/>
      <c r="I175" s="416"/>
      <c r="J175" s="115"/>
      <c r="K175" s="418"/>
      <c r="L175" s="417"/>
      <c r="M175" s="60"/>
      <c r="N175" s="102"/>
      <c r="O175" s="419"/>
      <c r="P175" s="116"/>
      <c r="Q175" s="116"/>
      <c r="R175" s="179"/>
      <c r="S175" s="248"/>
      <c r="T175" s="116"/>
      <c r="U175" s="116"/>
      <c r="V175" s="116"/>
      <c r="W175" s="117"/>
      <c r="X175" s="115"/>
      <c r="Y175" s="102"/>
      <c r="Z175" s="118"/>
      <c r="AA175" s="145">
        <f t="shared" si="59"/>
        <v>163</v>
      </c>
      <c r="AB175" s="751">
        <f t="shared" si="72"/>
        <v>0</v>
      </c>
      <c r="AC175" s="744">
        <f t="shared" si="60"/>
        <v>0</v>
      </c>
      <c r="AD175" s="254">
        <f t="shared" si="56"/>
        <v>0</v>
      </c>
      <c r="AE175" s="17"/>
      <c r="AF175" s="527" t="str">
        <f t="shared" si="61"/>
        <v xml:space="preserve"> </v>
      </c>
      <c r="AG175" s="49">
        <f t="shared" si="62"/>
        <v>0</v>
      </c>
      <c r="AH175" s="49">
        <f t="shared" si="63"/>
        <v>0</v>
      </c>
      <c r="AR175" s="49">
        <f t="shared" si="64"/>
        <v>0</v>
      </c>
      <c r="AS175" s="49">
        <f t="shared" si="65"/>
        <v>0</v>
      </c>
      <c r="AT175" s="49">
        <f t="shared" si="66"/>
        <v>0</v>
      </c>
      <c r="AU175" s="49">
        <f t="shared" si="67"/>
        <v>0</v>
      </c>
      <c r="AX175" s="372">
        <f t="shared" si="68"/>
        <v>0</v>
      </c>
      <c r="AY175" s="372">
        <f t="shared" si="69"/>
        <v>0</v>
      </c>
      <c r="AZ175" s="49">
        <f t="shared" si="57"/>
        <v>0</v>
      </c>
      <c r="BB175" s="49">
        <f t="shared" si="73"/>
        <v>0</v>
      </c>
      <c r="BC175" s="537">
        <f t="shared" si="74"/>
        <v>0</v>
      </c>
      <c r="BD175" s="144">
        <f t="shared" si="70"/>
        <v>0</v>
      </c>
      <c r="BE175" s="144">
        <f t="shared" si="75"/>
        <v>0</v>
      </c>
      <c r="BF175" s="559">
        <f t="shared" si="58"/>
        <v>0</v>
      </c>
      <c r="BG175" s="17"/>
      <c r="BH175" s="10"/>
      <c r="BJ175" s="49">
        <f t="shared" si="76"/>
        <v>0</v>
      </c>
      <c r="BK175" s="49">
        <f t="shared" si="77"/>
        <v>1</v>
      </c>
      <c r="BL175" s="49">
        <f t="shared" si="78"/>
        <v>0</v>
      </c>
      <c r="BM175" s="49">
        <f t="shared" si="79"/>
        <v>0</v>
      </c>
      <c r="BN175" s="49">
        <f t="shared" si="80"/>
        <v>0</v>
      </c>
    </row>
    <row r="176" spans="1:66" x14ac:dyDescent="0.2">
      <c r="A176" s="514"/>
      <c r="B176" s="805"/>
      <c r="C176" s="364"/>
      <c r="D176" s="364"/>
      <c r="E176" s="511" t="str">
        <f t="shared" si="71"/>
        <v xml:space="preserve"> </v>
      </c>
      <c r="F176" s="201">
        <f t="shared" si="54"/>
        <v>0</v>
      </c>
      <c r="G176" s="198">
        <f t="shared" si="55"/>
        <v>164</v>
      </c>
      <c r="H176" s="197"/>
      <c r="I176" s="416"/>
      <c r="J176" s="115"/>
      <c r="K176" s="418"/>
      <c r="L176" s="417"/>
      <c r="M176" s="60"/>
      <c r="N176" s="102"/>
      <c r="O176" s="419"/>
      <c r="P176" s="116"/>
      <c r="Q176" s="116"/>
      <c r="R176" s="179"/>
      <c r="S176" s="248"/>
      <c r="T176" s="116"/>
      <c r="U176" s="116"/>
      <c r="V176" s="116"/>
      <c r="W176" s="117"/>
      <c r="X176" s="115"/>
      <c r="Y176" s="102"/>
      <c r="Z176" s="118"/>
      <c r="AA176" s="145">
        <f t="shared" si="59"/>
        <v>164</v>
      </c>
      <c r="AB176" s="751">
        <f t="shared" si="72"/>
        <v>0</v>
      </c>
      <c r="AC176" s="744">
        <f t="shared" si="60"/>
        <v>0</v>
      </c>
      <c r="AD176" s="254">
        <f t="shared" si="56"/>
        <v>0</v>
      </c>
      <c r="AE176" s="17"/>
      <c r="AF176" s="527" t="str">
        <f t="shared" si="61"/>
        <v xml:space="preserve"> </v>
      </c>
      <c r="AG176" s="49">
        <f t="shared" si="62"/>
        <v>0</v>
      </c>
      <c r="AH176" s="49">
        <f t="shared" si="63"/>
        <v>0</v>
      </c>
      <c r="AR176" s="49">
        <f t="shared" si="64"/>
        <v>0</v>
      </c>
      <c r="AS176" s="49">
        <f t="shared" si="65"/>
        <v>0</v>
      </c>
      <c r="AT176" s="49">
        <f t="shared" si="66"/>
        <v>0</v>
      </c>
      <c r="AU176" s="49">
        <f t="shared" si="67"/>
        <v>0</v>
      </c>
      <c r="AX176" s="372">
        <f t="shared" si="68"/>
        <v>0</v>
      </c>
      <c r="AY176" s="372">
        <f t="shared" si="69"/>
        <v>0</v>
      </c>
      <c r="AZ176" s="49">
        <f t="shared" si="57"/>
        <v>0</v>
      </c>
      <c r="BB176" s="49">
        <f t="shared" si="73"/>
        <v>0</v>
      </c>
      <c r="BC176" s="537">
        <f t="shared" si="74"/>
        <v>0</v>
      </c>
      <c r="BD176" s="144">
        <f t="shared" si="70"/>
        <v>0</v>
      </c>
      <c r="BE176" s="144">
        <f t="shared" si="75"/>
        <v>0</v>
      </c>
      <c r="BF176" s="559">
        <f t="shared" si="58"/>
        <v>0</v>
      </c>
      <c r="BG176" s="17"/>
      <c r="BH176" s="10"/>
      <c r="BJ176" s="49">
        <f t="shared" si="76"/>
        <v>0</v>
      </c>
      <c r="BK176" s="49">
        <f t="shared" si="77"/>
        <v>1</v>
      </c>
      <c r="BL176" s="49">
        <f t="shared" si="78"/>
        <v>0</v>
      </c>
      <c r="BM176" s="49">
        <f t="shared" si="79"/>
        <v>0</v>
      </c>
      <c r="BN176" s="49">
        <f t="shared" si="80"/>
        <v>0</v>
      </c>
    </row>
    <row r="177" spans="1:66" x14ac:dyDescent="0.2">
      <c r="A177" s="514"/>
      <c r="B177" s="805"/>
      <c r="C177" s="364"/>
      <c r="D177" s="364"/>
      <c r="E177" s="511" t="str">
        <f t="shared" si="71"/>
        <v xml:space="preserve"> </v>
      </c>
      <c r="F177" s="201">
        <f t="shared" si="54"/>
        <v>0</v>
      </c>
      <c r="G177" s="198">
        <f t="shared" si="55"/>
        <v>165</v>
      </c>
      <c r="H177" s="197"/>
      <c r="I177" s="416"/>
      <c r="J177" s="115"/>
      <c r="K177" s="418"/>
      <c r="L177" s="417"/>
      <c r="M177" s="60"/>
      <c r="N177" s="102"/>
      <c r="O177" s="419"/>
      <c r="P177" s="116"/>
      <c r="Q177" s="116"/>
      <c r="R177" s="179"/>
      <c r="S177" s="248"/>
      <c r="T177" s="116"/>
      <c r="U177" s="116"/>
      <c r="V177" s="116"/>
      <c r="W177" s="117"/>
      <c r="X177" s="115"/>
      <c r="Y177" s="102"/>
      <c r="Z177" s="118"/>
      <c r="AA177" s="145">
        <f t="shared" si="59"/>
        <v>165</v>
      </c>
      <c r="AB177" s="751">
        <f t="shared" si="72"/>
        <v>0</v>
      </c>
      <c r="AC177" s="744">
        <f t="shared" si="60"/>
        <v>0</v>
      </c>
      <c r="AD177" s="254">
        <f t="shared" si="56"/>
        <v>0</v>
      </c>
      <c r="AE177" s="17"/>
      <c r="AF177" s="527" t="str">
        <f t="shared" si="61"/>
        <v xml:space="preserve"> </v>
      </c>
      <c r="AG177" s="49">
        <f t="shared" si="62"/>
        <v>0</v>
      </c>
      <c r="AH177" s="49">
        <f t="shared" si="63"/>
        <v>0</v>
      </c>
      <c r="AR177" s="49">
        <f t="shared" si="64"/>
        <v>0</v>
      </c>
      <c r="AS177" s="49">
        <f t="shared" si="65"/>
        <v>0</v>
      </c>
      <c r="AT177" s="49">
        <f t="shared" si="66"/>
        <v>0</v>
      </c>
      <c r="AU177" s="49">
        <f t="shared" si="67"/>
        <v>0</v>
      </c>
      <c r="AX177" s="372">
        <f t="shared" si="68"/>
        <v>0</v>
      </c>
      <c r="AY177" s="372">
        <f t="shared" si="69"/>
        <v>0</v>
      </c>
      <c r="AZ177" s="49">
        <f t="shared" si="57"/>
        <v>0</v>
      </c>
      <c r="BB177" s="49">
        <f t="shared" si="73"/>
        <v>0</v>
      </c>
      <c r="BC177" s="537">
        <f t="shared" si="74"/>
        <v>0</v>
      </c>
      <c r="BD177" s="144">
        <f t="shared" si="70"/>
        <v>0</v>
      </c>
      <c r="BE177" s="144">
        <f t="shared" si="75"/>
        <v>0</v>
      </c>
      <c r="BF177" s="559">
        <f t="shared" si="58"/>
        <v>0</v>
      </c>
      <c r="BG177" s="17"/>
      <c r="BH177" s="10"/>
      <c r="BJ177" s="49">
        <f t="shared" si="76"/>
        <v>0</v>
      </c>
      <c r="BK177" s="49">
        <f t="shared" si="77"/>
        <v>1</v>
      </c>
      <c r="BL177" s="49">
        <f t="shared" si="78"/>
        <v>0</v>
      </c>
      <c r="BM177" s="49">
        <f t="shared" si="79"/>
        <v>0</v>
      </c>
      <c r="BN177" s="49">
        <f t="shared" si="80"/>
        <v>0</v>
      </c>
    </row>
    <row r="178" spans="1:66" x14ac:dyDescent="0.2">
      <c r="A178" s="514"/>
      <c r="B178" s="805"/>
      <c r="C178" s="364"/>
      <c r="D178" s="364"/>
      <c r="E178" s="511" t="str">
        <f t="shared" si="71"/>
        <v xml:space="preserve"> </v>
      </c>
      <c r="F178" s="201">
        <f t="shared" si="54"/>
        <v>0</v>
      </c>
      <c r="G178" s="198">
        <f t="shared" si="55"/>
        <v>166</v>
      </c>
      <c r="H178" s="197"/>
      <c r="I178" s="416"/>
      <c r="J178" s="115"/>
      <c r="K178" s="418"/>
      <c r="L178" s="417"/>
      <c r="M178" s="60"/>
      <c r="N178" s="102"/>
      <c r="O178" s="419"/>
      <c r="P178" s="116"/>
      <c r="Q178" s="116"/>
      <c r="R178" s="179"/>
      <c r="S178" s="248"/>
      <c r="T178" s="116"/>
      <c r="U178" s="116"/>
      <c r="V178" s="116"/>
      <c r="W178" s="117"/>
      <c r="X178" s="115"/>
      <c r="Y178" s="102"/>
      <c r="Z178" s="118"/>
      <c r="AA178" s="145">
        <f t="shared" si="59"/>
        <v>166</v>
      </c>
      <c r="AB178" s="751">
        <f t="shared" si="72"/>
        <v>0</v>
      </c>
      <c r="AC178" s="744">
        <f t="shared" si="60"/>
        <v>0</v>
      </c>
      <c r="AD178" s="254">
        <f t="shared" si="56"/>
        <v>0</v>
      </c>
      <c r="AE178" s="17"/>
      <c r="AF178" s="527" t="str">
        <f t="shared" si="61"/>
        <v xml:space="preserve"> </v>
      </c>
      <c r="AG178" s="49">
        <f t="shared" si="62"/>
        <v>0</v>
      </c>
      <c r="AH178" s="49">
        <f t="shared" si="63"/>
        <v>0</v>
      </c>
      <c r="AR178" s="49">
        <f t="shared" si="64"/>
        <v>0</v>
      </c>
      <c r="AS178" s="49">
        <f t="shared" si="65"/>
        <v>0</v>
      </c>
      <c r="AT178" s="49">
        <f t="shared" si="66"/>
        <v>0</v>
      </c>
      <c r="AU178" s="49">
        <f t="shared" si="67"/>
        <v>0</v>
      </c>
      <c r="AX178" s="372">
        <f t="shared" si="68"/>
        <v>0</v>
      </c>
      <c r="AY178" s="372">
        <f t="shared" si="69"/>
        <v>0</v>
      </c>
      <c r="AZ178" s="49">
        <f t="shared" si="57"/>
        <v>0</v>
      </c>
      <c r="BB178" s="49">
        <f t="shared" si="73"/>
        <v>0</v>
      </c>
      <c r="BC178" s="537">
        <f t="shared" si="74"/>
        <v>0</v>
      </c>
      <c r="BD178" s="144">
        <f t="shared" si="70"/>
        <v>0</v>
      </c>
      <c r="BE178" s="144">
        <f t="shared" si="75"/>
        <v>0</v>
      </c>
      <c r="BF178" s="559">
        <f t="shared" si="58"/>
        <v>0</v>
      </c>
      <c r="BG178" s="17"/>
      <c r="BH178" s="10"/>
      <c r="BJ178" s="49">
        <f t="shared" si="76"/>
        <v>0</v>
      </c>
      <c r="BK178" s="49">
        <f t="shared" si="77"/>
        <v>1</v>
      </c>
      <c r="BL178" s="49">
        <f t="shared" si="78"/>
        <v>0</v>
      </c>
      <c r="BM178" s="49">
        <f t="shared" si="79"/>
        <v>0</v>
      </c>
      <c r="BN178" s="49">
        <f t="shared" si="80"/>
        <v>0</v>
      </c>
    </row>
    <row r="179" spans="1:66" x14ac:dyDescent="0.2">
      <c r="A179" s="514"/>
      <c r="B179" s="805"/>
      <c r="C179" s="364"/>
      <c r="D179" s="364"/>
      <c r="E179" s="511" t="str">
        <f t="shared" si="71"/>
        <v xml:space="preserve"> </v>
      </c>
      <c r="F179" s="201">
        <f t="shared" si="54"/>
        <v>0</v>
      </c>
      <c r="G179" s="198">
        <f t="shared" si="55"/>
        <v>167</v>
      </c>
      <c r="H179" s="197"/>
      <c r="I179" s="416"/>
      <c r="J179" s="115"/>
      <c r="K179" s="418"/>
      <c r="L179" s="417"/>
      <c r="M179" s="60"/>
      <c r="N179" s="102"/>
      <c r="O179" s="419"/>
      <c r="P179" s="116"/>
      <c r="Q179" s="116"/>
      <c r="R179" s="179"/>
      <c r="S179" s="248"/>
      <c r="T179" s="116"/>
      <c r="U179" s="116"/>
      <c r="V179" s="116"/>
      <c r="W179" s="117"/>
      <c r="X179" s="115"/>
      <c r="Y179" s="102"/>
      <c r="Z179" s="118"/>
      <c r="AA179" s="145">
        <f t="shared" si="59"/>
        <v>167</v>
      </c>
      <c r="AB179" s="751">
        <f t="shared" si="72"/>
        <v>0</v>
      </c>
      <c r="AC179" s="744">
        <f t="shared" si="60"/>
        <v>0</v>
      </c>
      <c r="AD179" s="254">
        <f t="shared" si="56"/>
        <v>0</v>
      </c>
      <c r="AE179" s="17"/>
      <c r="AF179" s="527" t="str">
        <f t="shared" si="61"/>
        <v xml:space="preserve"> </v>
      </c>
      <c r="AG179" s="49">
        <f t="shared" si="62"/>
        <v>0</v>
      </c>
      <c r="AH179" s="49">
        <f t="shared" si="63"/>
        <v>0</v>
      </c>
      <c r="AR179" s="49">
        <f t="shared" si="64"/>
        <v>0</v>
      </c>
      <c r="AS179" s="49">
        <f t="shared" si="65"/>
        <v>0</v>
      </c>
      <c r="AT179" s="49">
        <f t="shared" si="66"/>
        <v>0</v>
      </c>
      <c r="AU179" s="49">
        <f t="shared" si="67"/>
        <v>0</v>
      </c>
      <c r="AX179" s="372">
        <f t="shared" si="68"/>
        <v>0</v>
      </c>
      <c r="AY179" s="372">
        <f t="shared" si="69"/>
        <v>0</v>
      </c>
      <c r="AZ179" s="49">
        <f t="shared" si="57"/>
        <v>0</v>
      </c>
      <c r="BB179" s="49">
        <f t="shared" si="73"/>
        <v>0</v>
      </c>
      <c r="BC179" s="537">
        <f t="shared" si="74"/>
        <v>0</v>
      </c>
      <c r="BD179" s="144">
        <f t="shared" si="70"/>
        <v>0</v>
      </c>
      <c r="BE179" s="144">
        <f t="shared" si="75"/>
        <v>0</v>
      </c>
      <c r="BF179" s="559">
        <f t="shared" si="58"/>
        <v>0</v>
      </c>
      <c r="BG179" s="17"/>
      <c r="BH179" s="10"/>
      <c r="BJ179" s="49">
        <f t="shared" si="76"/>
        <v>0</v>
      </c>
      <c r="BK179" s="49">
        <f t="shared" si="77"/>
        <v>1</v>
      </c>
      <c r="BL179" s="49">
        <f t="shared" si="78"/>
        <v>0</v>
      </c>
      <c r="BM179" s="49">
        <f t="shared" si="79"/>
        <v>0</v>
      </c>
      <c r="BN179" s="49">
        <f t="shared" si="80"/>
        <v>0</v>
      </c>
    </row>
    <row r="180" spans="1:66" x14ac:dyDescent="0.2">
      <c r="A180" s="514"/>
      <c r="B180" s="805"/>
      <c r="C180" s="364"/>
      <c r="D180" s="364"/>
      <c r="E180" s="511" t="str">
        <f t="shared" si="71"/>
        <v xml:space="preserve"> </v>
      </c>
      <c r="F180" s="201">
        <f t="shared" si="54"/>
        <v>0</v>
      </c>
      <c r="G180" s="198">
        <f t="shared" si="55"/>
        <v>168</v>
      </c>
      <c r="H180" s="197"/>
      <c r="I180" s="416"/>
      <c r="J180" s="115"/>
      <c r="K180" s="418"/>
      <c r="L180" s="417"/>
      <c r="M180" s="60"/>
      <c r="N180" s="102"/>
      <c r="O180" s="419"/>
      <c r="P180" s="116"/>
      <c r="Q180" s="116"/>
      <c r="R180" s="179"/>
      <c r="S180" s="248"/>
      <c r="T180" s="116"/>
      <c r="U180" s="116"/>
      <c r="V180" s="116"/>
      <c r="W180" s="117"/>
      <c r="X180" s="115"/>
      <c r="Y180" s="102"/>
      <c r="Z180" s="118"/>
      <c r="AA180" s="145">
        <f t="shared" si="59"/>
        <v>168</v>
      </c>
      <c r="AB180" s="751">
        <f t="shared" si="72"/>
        <v>0</v>
      </c>
      <c r="AC180" s="744">
        <f t="shared" si="60"/>
        <v>0</v>
      </c>
      <c r="AD180" s="254">
        <f t="shared" si="56"/>
        <v>0</v>
      </c>
      <c r="AE180" s="17"/>
      <c r="AF180" s="527" t="str">
        <f t="shared" si="61"/>
        <v xml:space="preserve"> </v>
      </c>
      <c r="AG180" s="49">
        <f t="shared" si="62"/>
        <v>0</v>
      </c>
      <c r="AH180" s="49">
        <f t="shared" si="63"/>
        <v>0</v>
      </c>
      <c r="AR180" s="49">
        <f t="shared" si="64"/>
        <v>0</v>
      </c>
      <c r="AS180" s="49">
        <f t="shared" si="65"/>
        <v>0</v>
      </c>
      <c r="AT180" s="49">
        <f t="shared" si="66"/>
        <v>0</v>
      </c>
      <c r="AU180" s="49">
        <f t="shared" si="67"/>
        <v>0</v>
      </c>
      <c r="AX180" s="372">
        <f t="shared" si="68"/>
        <v>0</v>
      </c>
      <c r="AY180" s="372">
        <f t="shared" si="69"/>
        <v>0</v>
      </c>
      <c r="AZ180" s="49">
        <f t="shared" si="57"/>
        <v>0</v>
      </c>
      <c r="BB180" s="49">
        <f t="shared" si="73"/>
        <v>0</v>
      </c>
      <c r="BC180" s="537">
        <f t="shared" si="74"/>
        <v>0</v>
      </c>
      <c r="BD180" s="144">
        <f t="shared" si="70"/>
        <v>0</v>
      </c>
      <c r="BE180" s="144">
        <f t="shared" si="75"/>
        <v>0</v>
      </c>
      <c r="BF180" s="559">
        <f t="shared" si="58"/>
        <v>0</v>
      </c>
      <c r="BG180" s="17"/>
      <c r="BH180" s="10"/>
      <c r="BJ180" s="49">
        <f t="shared" si="76"/>
        <v>0</v>
      </c>
      <c r="BK180" s="49">
        <f t="shared" si="77"/>
        <v>1</v>
      </c>
      <c r="BL180" s="49">
        <f t="shared" si="78"/>
        <v>0</v>
      </c>
      <c r="BM180" s="49">
        <f t="shared" si="79"/>
        <v>0</v>
      </c>
      <c r="BN180" s="49">
        <f t="shared" si="80"/>
        <v>0</v>
      </c>
    </row>
    <row r="181" spans="1:66" x14ac:dyDescent="0.2">
      <c r="A181" s="514"/>
      <c r="B181" s="805"/>
      <c r="C181" s="364"/>
      <c r="D181" s="364"/>
      <c r="E181" s="511" t="str">
        <f t="shared" si="71"/>
        <v xml:space="preserve"> </v>
      </c>
      <c r="F181" s="201">
        <f t="shared" si="54"/>
        <v>0</v>
      </c>
      <c r="G181" s="198">
        <f t="shared" si="55"/>
        <v>169</v>
      </c>
      <c r="H181" s="197"/>
      <c r="I181" s="416"/>
      <c r="J181" s="115"/>
      <c r="K181" s="418"/>
      <c r="L181" s="417"/>
      <c r="M181" s="60"/>
      <c r="N181" s="102"/>
      <c r="O181" s="419"/>
      <c r="P181" s="116"/>
      <c r="Q181" s="116"/>
      <c r="R181" s="179"/>
      <c r="S181" s="248"/>
      <c r="T181" s="116"/>
      <c r="U181" s="116"/>
      <c r="V181" s="116"/>
      <c r="W181" s="117"/>
      <c r="X181" s="115"/>
      <c r="Y181" s="102"/>
      <c r="Z181" s="118"/>
      <c r="AA181" s="145">
        <f t="shared" si="59"/>
        <v>169</v>
      </c>
      <c r="AB181" s="751">
        <f t="shared" si="72"/>
        <v>0</v>
      </c>
      <c r="AC181" s="744">
        <f t="shared" si="60"/>
        <v>0</v>
      </c>
      <c r="AD181" s="254">
        <f t="shared" si="56"/>
        <v>0</v>
      </c>
      <c r="AE181" s="17"/>
      <c r="AF181" s="527" t="str">
        <f t="shared" si="61"/>
        <v xml:space="preserve"> </v>
      </c>
      <c r="AG181" s="49">
        <f t="shared" si="62"/>
        <v>0</v>
      </c>
      <c r="AH181" s="49">
        <f t="shared" si="63"/>
        <v>0</v>
      </c>
      <c r="AR181" s="49">
        <f t="shared" si="64"/>
        <v>0</v>
      </c>
      <c r="AS181" s="49">
        <f t="shared" si="65"/>
        <v>0</v>
      </c>
      <c r="AT181" s="49">
        <f t="shared" si="66"/>
        <v>0</v>
      </c>
      <c r="AU181" s="49">
        <f t="shared" si="67"/>
        <v>0</v>
      </c>
      <c r="AX181" s="372">
        <f t="shared" si="68"/>
        <v>0</v>
      </c>
      <c r="AY181" s="372">
        <f t="shared" si="69"/>
        <v>0</v>
      </c>
      <c r="AZ181" s="49">
        <f t="shared" si="57"/>
        <v>0</v>
      </c>
      <c r="BB181" s="49">
        <f t="shared" si="73"/>
        <v>0</v>
      </c>
      <c r="BC181" s="537">
        <f t="shared" si="74"/>
        <v>0</v>
      </c>
      <c r="BD181" s="144">
        <f t="shared" si="70"/>
        <v>0</v>
      </c>
      <c r="BE181" s="144">
        <f t="shared" si="75"/>
        <v>0</v>
      </c>
      <c r="BF181" s="559">
        <f t="shared" si="58"/>
        <v>0</v>
      </c>
      <c r="BG181" s="17"/>
      <c r="BH181" s="10"/>
      <c r="BJ181" s="49">
        <f t="shared" si="76"/>
        <v>0</v>
      </c>
      <c r="BK181" s="49">
        <f t="shared" si="77"/>
        <v>1</v>
      </c>
      <c r="BL181" s="49">
        <f t="shared" si="78"/>
        <v>0</v>
      </c>
      <c r="BM181" s="49">
        <f t="shared" si="79"/>
        <v>0</v>
      </c>
      <c r="BN181" s="49">
        <f t="shared" si="80"/>
        <v>0</v>
      </c>
    </row>
    <row r="182" spans="1:66" x14ac:dyDescent="0.2">
      <c r="A182" s="514"/>
      <c r="B182" s="805"/>
      <c r="C182" s="364"/>
      <c r="D182" s="364"/>
      <c r="E182" s="511" t="str">
        <f t="shared" si="71"/>
        <v xml:space="preserve"> </v>
      </c>
      <c r="F182" s="201">
        <f t="shared" si="54"/>
        <v>0</v>
      </c>
      <c r="G182" s="198">
        <f t="shared" si="55"/>
        <v>170</v>
      </c>
      <c r="H182" s="197"/>
      <c r="I182" s="416"/>
      <c r="J182" s="115"/>
      <c r="K182" s="418"/>
      <c r="L182" s="417"/>
      <c r="M182" s="60"/>
      <c r="N182" s="102"/>
      <c r="O182" s="419"/>
      <c r="P182" s="116"/>
      <c r="Q182" s="116"/>
      <c r="R182" s="179"/>
      <c r="S182" s="248"/>
      <c r="T182" s="116"/>
      <c r="U182" s="116"/>
      <c r="V182" s="116"/>
      <c r="W182" s="117"/>
      <c r="X182" s="115"/>
      <c r="Y182" s="102"/>
      <c r="Z182" s="118"/>
      <c r="AA182" s="145">
        <f t="shared" si="59"/>
        <v>170</v>
      </c>
      <c r="AB182" s="751">
        <f t="shared" si="72"/>
        <v>0</v>
      </c>
      <c r="AC182" s="744">
        <f t="shared" si="60"/>
        <v>0</v>
      </c>
      <c r="AD182" s="254">
        <f t="shared" si="56"/>
        <v>0</v>
      </c>
      <c r="AE182" s="17"/>
      <c r="AF182" s="527" t="str">
        <f t="shared" si="61"/>
        <v xml:space="preserve"> </v>
      </c>
      <c r="AG182" s="49">
        <f t="shared" si="62"/>
        <v>0</v>
      </c>
      <c r="AH182" s="49">
        <f t="shared" si="63"/>
        <v>0</v>
      </c>
      <c r="AR182" s="49">
        <f t="shared" si="64"/>
        <v>0</v>
      </c>
      <c r="AS182" s="49">
        <f t="shared" si="65"/>
        <v>0</v>
      </c>
      <c r="AT182" s="49">
        <f t="shared" si="66"/>
        <v>0</v>
      </c>
      <c r="AU182" s="49">
        <f t="shared" si="67"/>
        <v>0</v>
      </c>
      <c r="AX182" s="372">
        <f t="shared" si="68"/>
        <v>0</v>
      </c>
      <c r="AY182" s="372">
        <f t="shared" si="69"/>
        <v>0</v>
      </c>
      <c r="AZ182" s="49">
        <f t="shared" si="57"/>
        <v>0</v>
      </c>
      <c r="BB182" s="49">
        <f t="shared" si="73"/>
        <v>0</v>
      </c>
      <c r="BC182" s="537">
        <f t="shared" si="74"/>
        <v>0</v>
      </c>
      <c r="BD182" s="144">
        <f t="shared" si="70"/>
        <v>0</v>
      </c>
      <c r="BE182" s="144">
        <f t="shared" si="75"/>
        <v>0</v>
      </c>
      <c r="BF182" s="559">
        <f t="shared" si="58"/>
        <v>0</v>
      </c>
      <c r="BG182" s="17"/>
      <c r="BH182" s="10"/>
      <c r="BJ182" s="49">
        <f t="shared" si="76"/>
        <v>0</v>
      </c>
      <c r="BK182" s="49">
        <f t="shared" si="77"/>
        <v>1</v>
      </c>
      <c r="BL182" s="49">
        <f t="shared" si="78"/>
        <v>0</v>
      </c>
      <c r="BM182" s="49">
        <f t="shared" si="79"/>
        <v>0</v>
      </c>
      <c r="BN182" s="49">
        <f t="shared" si="80"/>
        <v>0</v>
      </c>
    </row>
    <row r="183" spans="1:66" x14ac:dyDescent="0.2">
      <c r="A183" s="514"/>
      <c r="B183" s="805"/>
      <c r="C183" s="364"/>
      <c r="D183" s="364"/>
      <c r="E183" s="511" t="str">
        <f t="shared" si="71"/>
        <v xml:space="preserve"> </v>
      </c>
      <c r="F183" s="201">
        <f t="shared" si="54"/>
        <v>0</v>
      </c>
      <c r="G183" s="198">
        <f t="shared" si="55"/>
        <v>171</v>
      </c>
      <c r="H183" s="197"/>
      <c r="I183" s="416"/>
      <c r="J183" s="115"/>
      <c r="K183" s="418"/>
      <c r="L183" s="417"/>
      <c r="M183" s="60"/>
      <c r="N183" s="102"/>
      <c r="O183" s="419"/>
      <c r="P183" s="116"/>
      <c r="Q183" s="116"/>
      <c r="R183" s="179"/>
      <c r="S183" s="248"/>
      <c r="T183" s="116"/>
      <c r="U183" s="116"/>
      <c r="V183" s="116"/>
      <c r="W183" s="117"/>
      <c r="X183" s="115"/>
      <c r="Y183" s="102"/>
      <c r="Z183" s="118"/>
      <c r="AA183" s="145">
        <f t="shared" si="59"/>
        <v>171</v>
      </c>
      <c r="AB183" s="751">
        <f t="shared" si="72"/>
        <v>0</v>
      </c>
      <c r="AC183" s="744">
        <f t="shared" si="60"/>
        <v>0</v>
      </c>
      <c r="AD183" s="254">
        <f t="shared" si="56"/>
        <v>0</v>
      </c>
      <c r="AE183" s="17"/>
      <c r="AF183" s="527" t="str">
        <f t="shared" si="61"/>
        <v xml:space="preserve"> </v>
      </c>
      <c r="AG183" s="49">
        <f t="shared" si="62"/>
        <v>0</v>
      </c>
      <c r="AH183" s="49">
        <f t="shared" si="63"/>
        <v>0</v>
      </c>
      <c r="AR183" s="49">
        <f t="shared" si="64"/>
        <v>0</v>
      </c>
      <c r="AS183" s="49">
        <f t="shared" si="65"/>
        <v>0</v>
      </c>
      <c r="AT183" s="49">
        <f t="shared" si="66"/>
        <v>0</v>
      </c>
      <c r="AU183" s="49">
        <f t="shared" si="67"/>
        <v>0</v>
      </c>
      <c r="AX183" s="372">
        <f t="shared" si="68"/>
        <v>0</v>
      </c>
      <c r="AY183" s="372">
        <f t="shared" si="69"/>
        <v>0</v>
      </c>
      <c r="AZ183" s="49">
        <f t="shared" si="57"/>
        <v>0</v>
      </c>
      <c r="BB183" s="49">
        <f t="shared" si="73"/>
        <v>0</v>
      </c>
      <c r="BC183" s="537">
        <f t="shared" si="74"/>
        <v>0</v>
      </c>
      <c r="BD183" s="144">
        <f t="shared" si="70"/>
        <v>0</v>
      </c>
      <c r="BE183" s="144">
        <f t="shared" si="75"/>
        <v>0</v>
      </c>
      <c r="BF183" s="559">
        <f t="shared" si="58"/>
        <v>0</v>
      </c>
      <c r="BG183" s="17"/>
      <c r="BH183" s="10"/>
      <c r="BJ183" s="49">
        <f t="shared" si="76"/>
        <v>0</v>
      </c>
      <c r="BK183" s="49">
        <f t="shared" si="77"/>
        <v>1</v>
      </c>
      <c r="BL183" s="49">
        <f t="shared" si="78"/>
        <v>0</v>
      </c>
      <c r="BM183" s="49">
        <f t="shared" si="79"/>
        <v>0</v>
      </c>
      <c r="BN183" s="49">
        <f t="shared" si="80"/>
        <v>0</v>
      </c>
    </row>
    <row r="184" spans="1:66" x14ac:dyDescent="0.2">
      <c r="A184" s="514"/>
      <c r="B184" s="805"/>
      <c r="C184" s="364"/>
      <c r="D184" s="364"/>
      <c r="E184" s="511" t="str">
        <f t="shared" si="71"/>
        <v xml:space="preserve"> </v>
      </c>
      <c r="F184" s="201">
        <f t="shared" si="54"/>
        <v>0</v>
      </c>
      <c r="G184" s="198">
        <f t="shared" si="55"/>
        <v>172</v>
      </c>
      <c r="H184" s="197"/>
      <c r="I184" s="416"/>
      <c r="J184" s="115"/>
      <c r="K184" s="418"/>
      <c r="L184" s="417"/>
      <c r="M184" s="60"/>
      <c r="N184" s="102"/>
      <c r="O184" s="419"/>
      <c r="P184" s="116"/>
      <c r="Q184" s="116"/>
      <c r="R184" s="179"/>
      <c r="S184" s="248"/>
      <c r="T184" s="116"/>
      <c r="U184" s="116"/>
      <c r="V184" s="116"/>
      <c r="W184" s="117"/>
      <c r="X184" s="115"/>
      <c r="Y184" s="102"/>
      <c r="Z184" s="118"/>
      <c r="AA184" s="145">
        <f t="shared" si="59"/>
        <v>172</v>
      </c>
      <c r="AB184" s="751">
        <f t="shared" si="72"/>
        <v>0</v>
      </c>
      <c r="AC184" s="744">
        <f t="shared" si="60"/>
        <v>0</v>
      </c>
      <c r="AD184" s="254">
        <f t="shared" si="56"/>
        <v>0</v>
      </c>
      <c r="AE184" s="17"/>
      <c r="AF184" s="527" t="str">
        <f t="shared" si="61"/>
        <v xml:space="preserve"> </v>
      </c>
      <c r="AG184" s="49">
        <f t="shared" si="62"/>
        <v>0</v>
      </c>
      <c r="AH184" s="49">
        <f t="shared" si="63"/>
        <v>0</v>
      </c>
      <c r="AR184" s="49">
        <f t="shared" si="64"/>
        <v>0</v>
      </c>
      <c r="AS184" s="49">
        <f t="shared" si="65"/>
        <v>0</v>
      </c>
      <c r="AT184" s="49">
        <f t="shared" si="66"/>
        <v>0</v>
      </c>
      <c r="AU184" s="49">
        <f t="shared" si="67"/>
        <v>0</v>
      </c>
      <c r="AX184" s="372">
        <f t="shared" si="68"/>
        <v>0</v>
      </c>
      <c r="AY184" s="372">
        <f t="shared" si="69"/>
        <v>0</v>
      </c>
      <c r="AZ184" s="49">
        <f t="shared" si="57"/>
        <v>0</v>
      </c>
      <c r="BB184" s="49">
        <f t="shared" si="73"/>
        <v>0</v>
      </c>
      <c r="BC184" s="537">
        <f t="shared" si="74"/>
        <v>0</v>
      </c>
      <c r="BD184" s="144">
        <f t="shared" si="70"/>
        <v>0</v>
      </c>
      <c r="BE184" s="144">
        <f t="shared" si="75"/>
        <v>0</v>
      </c>
      <c r="BF184" s="559">
        <f t="shared" si="58"/>
        <v>0</v>
      </c>
      <c r="BG184" s="17"/>
      <c r="BH184" s="10"/>
      <c r="BJ184" s="49">
        <f t="shared" si="76"/>
        <v>0</v>
      </c>
      <c r="BK184" s="49">
        <f t="shared" si="77"/>
        <v>1</v>
      </c>
      <c r="BL184" s="49">
        <f t="shared" si="78"/>
        <v>0</v>
      </c>
      <c r="BM184" s="49">
        <f t="shared" si="79"/>
        <v>0</v>
      </c>
      <c r="BN184" s="49">
        <f t="shared" si="80"/>
        <v>0</v>
      </c>
    </row>
    <row r="185" spans="1:66" x14ac:dyDescent="0.2">
      <c r="A185" s="514"/>
      <c r="B185" s="805"/>
      <c r="C185" s="364"/>
      <c r="D185" s="364"/>
      <c r="E185" s="511" t="str">
        <f t="shared" si="71"/>
        <v xml:space="preserve"> </v>
      </c>
      <c r="F185" s="201">
        <f t="shared" si="54"/>
        <v>0</v>
      </c>
      <c r="G185" s="198">
        <f t="shared" si="55"/>
        <v>173</v>
      </c>
      <c r="H185" s="197"/>
      <c r="I185" s="416"/>
      <c r="J185" s="115"/>
      <c r="K185" s="418"/>
      <c r="L185" s="417"/>
      <c r="M185" s="60"/>
      <c r="N185" s="102"/>
      <c r="O185" s="419"/>
      <c r="P185" s="116"/>
      <c r="Q185" s="116"/>
      <c r="R185" s="179"/>
      <c r="S185" s="248"/>
      <c r="T185" s="116"/>
      <c r="U185" s="116"/>
      <c r="V185" s="116"/>
      <c r="W185" s="117"/>
      <c r="X185" s="115"/>
      <c r="Y185" s="102"/>
      <c r="Z185" s="118"/>
      <c r="AA185" s="145">
        <f t="shared" si="59"/>
        <v>173</v>
      </c>
      <c r="AB185" s="751">
        <f t="shared" si="72"/>
        <v>0</v>
      </c>
      <c r="AC185" s="744">
        <f t="shared" si="60"/>
        <v>0</v>
      </c>
      <c r="AD185" s="254">
        <f t="shared" si="56"/>
        <v>0</v>
      </c>
      <c r="AE185" s="17"/>
      <c r="AF185" s="527" t="str">
        <f t="shared" si="61"/>
        <v xml:space="preserve"> </v>
      </c>
      <c r="AG185" s="49">
        <f t="shared" si="62"/>
        <v>0</v>
      </c>
      <c r="AH185" s="49">
        <f t="shared" si="63"/>
        <v>0</v>
      </c>
      <c r="AR185" s="49">
        <f t="shared" si="64"/>
        <v>0</v>
      </c>
      <c r="AS185" s="49">
        <f t="shared" si="65"/>
        <v>0</v>
      </c>
      <c r="AT185" s="49">
        <f t="shared" si="66"/>
        <v>0</v>
      </c>
      <c r="AU185" s="49">
        <f t="shared" si="67"/>
        <v>0</v>
      </c>
      <c r="AX185" s="372">
        <f t="shared" si="68"/>
        <v>0</v>
      </c>
      <c r="AY185" s="372">
        <f t="shared" si="69"/>
        <v>0</v>
      </c>
      <c r="AZ185" s="49">
        <f t="shared" si="57"/>
        <v>0</v>
      </c>
      <c r="BB185" s="49">
        <f t="shared" si="73"/>
        <v>0</v>
      </c>
      <c r="BC185" s="537">
        <f t="shared" si="74"/>
        <v>0</v>
      </c>
      <c r="BD185" s="144">
        <f t="shared" si="70"/>
        <v>0</v>
      </c>
      <c r="BE185" s="144">
        <f t="shared" si="75"/>
        <v>0</v>
      </c>
      <c r="BF185" s="559">
        <f t="shared" si="58"/>
        <v>0</v>
      </c>
      <c r="BG185" s="17"/>
      <c r="BH185" s="10"/>
      <c r="BJ185" s="49">
        <f t="shared" si="76"/>
        <v>0</v>
      </c>
      <c r="BK185" s="49">
        <f t="shared" si="77"/>
        <v>1</v>
      </c>
      <c r="BL185" s="49">
        <f t="shared" si="78"/>
        <v>0</v>
      </c>
      <c r="BM185" s="49">
        <f t="shared" si="79"/>
        <v>0</v>
      </c>
      <c r="BN185" s="49">
        <f t="shared" si="80"/>
        <v>0</v>
      </c>
    </row>
    <row r="186" spans="1:66" x14ac:dyDescent="0.2">
      <c r="A186" s="514"/>
      <c r="B186" s="805"/>
      <c r="C186" s="364"/>
      <c r="D186" s="364"/>
      <c r="E186" s="511" t="str">
        <f t="shared" si="71"/>
        <v xml:space="preserve"> </v>
      </c>
      <c r="F186" s="201">
        <f t="shared" si="54"/>
        <v>0</v>
      </c>
      <c r="G186" s="198">
        <f t="shared" si="55"/>
        <v>174</v>
      </c>
      <c r="H186" s="197"/>
      <c r="I186" s="416"/>
      <c r="J186" s="115"/>
      <c r="K186" s="418"/>
      <c r="L186" s="417"/>
      <c r="M186" s="60"/>
      <c r="N186" s="102"/>
      <c r="O186" s="419"/>
      <c r="P186" s="116"/>
      <c r="Q186" s="116"/>
      <c r="R186" s="179"/>
      <c r="S186" s="248"/>
      <c r="T186" s="116"/>
      <c r="U186" s="116"/>
      <c r="V186" s="116"/>
      <c r="W186" s="117"/>
      <c r="X186" s="115"/>
      <c r="Y186" s="102"/>
      <c r="Z186" s="118"/>
      <c r="AA186" s="145">
        <f t="shared" si="59"/>
        <v>174</v>
      </c>
      <c r="AB186" s="751">
        <f t="shared" si="72"/>
        <v>0</v>
      </c>
      <c r="AC186" s="744">
        <f t="shared" si="60"/>
        <v>0</v>
      </c>
      <c r="AD186" s="254">
        <f t="shared" si="56"/>
        <v>0</v>
      </c>
      <c r="AE186" s="17"/>
      <c r="AF186" s="527" t="str">
        <f t="shared" si="61"/>
        <v xml:space="preserve"> </v>
      </c>
      <c r="AG186" s="49">
        <f t="shared" si="62"/>
        <v>0</v>
      </c>
      <c r="AH186" s="49">
        <f t="shared" si="63"/>
        <v>0</v>
      </c>
      <c r="AR186" s="49">
        <f t="shared" si="64"/>
        <v>0</v>
      </c>
      <c r="AS186" s="49">
        <f t="shared" si="65"/>
        <v>0</v>
      </c>
      <c r="AT186" s="49">
        <f t="shared" si="66"/>
        <v>0</v>
      </c>
      <c r="AU186" s="49">
        <f t="shared" si="67"/>
        <v>0</v>
      </c>
      <c r="AX186" s="372">
        <f t="shared" si="68"/>
        <v>0</v>
      </c>
      <c r="AY186" s="372">
        <f t="shared" si="69"/>
        <v>0</v>
      </c>
      <c r="AZ186" s="49">
        <f t="shared" si="57"/>
        <v>0</v>
      </c>
      <c r="BB186" s="49">
        <f t="shared" si="73"/>
        <v>0</v>
      </c>
      <c r="BC186" s="537">
        <f t="shared" si="74"/>
        <v>0</v>
      </c>
      <c r="BD186" s="144">
        <f t="shared" si="70"/>
        <v>0</v>
      </c>
      <c r="BE186" s="144">
        <f t="shared" si="75"/>
        <v>0</v>
      </c>
      <c r="BF186" s="559">
        <f t="shared" si="58"/>
        <v>0</v>
      </c>
      <c r="BG186" s="17"/>
      <c r="BH186" s="10"/>
      <c r="BJ186" s="49">
        <f t="shared" si="76"/>
        <v>0</v>
      </c>
      <c r="BK186" s="49">
        <f t="shared" si="77"/>
        <v>1</v>
      </c>
      <c r="BL186" s="49">
        <f t="shared" si="78"/>
        <v>0</v>
      </c>
      <c r="BM186" s="49">
        <f t="shared" si="79"/>
        <v>0</v>
      </c>
      <c r="BN186" s="49">
        <f t="shared" si="80"/>
        <v>0</v>
      </c>
    </row>
    <row r="187" spans="1:66" x14ac:dyDescent="0.2">
      <c r="A187" s="514"/>
      <c r="B187" s="805"/>
      <c r="C187" s="364"/>
      <c r="D187" s="364"/>
      <c r="E187" s="511" t="str">
        <f t="shared" si="71"/>
        <v xml:space="preserve"> </v>
      </c>
      <c r="F187" s="201">
        <f t="shared" si="54"/>
        <v>0</v>
      </c>
      <c r="G187" s="198">
        <f t="shared" si="55"/>
        <v>175</v>
      </c>
      <c r="H187" s="197"/>
      <c r="I187" s="416"/>
      <c r="J187" s="115"/>
      <c r="K187" s="418"/>
      <c r="L187" s="417"/>
      <c r="M187" s="60"/>
      <c r="N187" s="102"/>
      <c r="O187" s="419"/>
      <c r="P187" s="116"/>
      <c r="Q187" s="116"/>
      <c r="R187" s="179"/>
      <c r="S187" s="248"/>
      <c r="T187" s="116"/>
      <c r="U187" s="116"/>
      <c r="V187" s="116"/>
      <c r="W187" s="117"/>
      <c r="X187" s="115"/>
      <c r="Y187" s="102"/>
      <c r="Z187" s="118"/>
      <c r="AA187" s="145">
        <f t="shared" si="59"/>
        <v>175</v>
      </c>
      <c r="AB187" s="751">
        <f t="shared" si="72"/>
        <v>0</v>
      </c>
      <c r="AC187" s="744">
        <f t="shared" si="60"/>
        <v>0</v>
      </c>
      <c r="AD187" s="254">
        <f t="shared" si="56"/>
        <v>0</v>
      </c>
      <c r="AE187" s="17"/>
      <c r="AF187" s="527" t="str">
        <f t="shared" si="61"/>
        <v xml:space="preserve"> </v>
      </c>
      <c r="AG187" s="49">
        <f t="shared" si="62"/>
        <v>0</v>
      </c>
      <c r="AH187" s="49">
        <f t="shared" si="63"/>
        <v>0</v>
      </c>
      <c r="AR187" s="49">
        <f t="shared" si="64"/>
        <v>0</v>
      </c>
      <c r="AS187" s="49">
        <f t="shared" si="65"/>
        <v>0</v>
      </c>
      <c r="AT187" s="49">
        <f t="shared" si="66"/>
        <v>0</v>
      </c>
      <c r="AU187" s="49">
        <f t="shared" si="67"/>
        <v>0</v>
      </c>
      <c r="AX187" s="372">
        <f t="shared" si="68"/>
        <v>0</v>
      </c>
      <c r="AY187" s="372">
        <f t="shared" si="69"/>
        <v>0</v>
      </c>
      <c r="AZ187" s="49">
        <f t="shared" si="57"/>
        <v>0</v>
      </c>
      <c r="BB187" s="49">
        <f t="shared" si="73"/>
        <v>0</v>
      </c>
      <c r="BC187" s="537">
        <f t="shared" si="74"/>
        <v>0</v>
      </c>
      <c r="BD187" s="144">
        <f t="shared" si="70"/>
        <v>0</v>
      </c>
      <c r="BE187" s="144">
        <f t="shared" si="75"/>
        <v>0</v>
      </c>
      <c r="BF187" s="559">
        <f t="shared" si="58"/>
        <v>0</v>
      </c>
      <c r="BG187" s="17"/>
      <c r="BH187" s="10"/>
      <c r="BJ187" s="49">
        <f t="shared" si="76"/>
        <v>0</v>
      </c>
      <c r="BK187" s="49">
        <f t="shared" si="77"/>
        <v>1</v>
      </c>
      <c r="BL187" s="49">
        <f t="shared" si="78"/>
        <v>0</v>
      </c>
      <c r="BM187" s="49">
        <f t="shared" si="79"/>
        <v>0</v>
      </c>
      <c r="BN187" s="49">
        <f t="shared" si="80"/>
        <v>0</v>
      </c>
    </row>
    <row r="188" spans="1:66" x14ac:dyDescent="0.2">
      <c r="A188" s="514"/>
      <c r="B188" s="805"/>
      <c r="C188" s="364"/>
      <c r="D188" s="364"/>
      <c r="E188" s="511" t="str">
        <f t="shared" si="71"/>
        <v xml:space="preserve"> </v>
      </c>
      <c r="F188" s="201">
        <f t="shared" si="54"/>
        <v>0</v>
      </c>
      <c r="G188" s="198">
        <f t="shared" si="55"/>
        <v>176</v>
      </c>
      <c r="H188" s="197"/>
      <c r="I188" s="416"/>
      <c r="J188" s="115"/>
      <c r="K188" s="418"/>
      <c r="L188" s="417"/>
      <c r="M188" s="60"/>
      <c r="N188" s="102"/>
      <c r="O188" s="419"/>
      <c r="P188" s="116"/>
      <c r="Q188" s="116"/>
      <c r="R188" s="179"/>
      <c r="S188" s="248"/>
      <c r="T188" s="116"/>
      <c r="U188" s="116"/>
      <c r="V188" s="116"/>
      <c r="W188" s="117"/>
      <c r="X188" s="115"/>
      <c r="Y188" s="102"/>
      <c r="Z188" s="118"/>
      <c r="AA188" s="145">
        <f t="shared" si="59"/>
        <v>176</v>
      </c>
      <c r="AB188" s="751">
        <f t="shared" si="72"/>
        <v>0</v>
      </c>
      <c r="AC188" s="744">
        <f t="shared" si="60"/>
        <v>0</v>
      </c>
      <c r="AD188" s="254">
        <f t="shared" si="56"/>
        <v>0</v>
      </c>
      <c r="AE188" s="17"/>
      <c r="AF188" s="527" t="str">
        <f t="shared" si="61"/>
        <v xml:space="preserve"> </v>
      </c>
      <c r="AG188" s="49">
        <f t="shared" si="62"/>
        <v>0</v>
      </c>
      <c r="AH188" s="49">
        <f t="shared" si="63"/>
        <v>0</v>
      </c>
      <c r="AR188" s="49">
        <f t="shared" si="64"/>
        <v>0</v>
      </c>
      <c r="AS188" s="49">
        <f t="shared" si="65"/>
        <v>0</v>
      </c>
      <c r="AT188" s="49">
        <f t="shared" si="66"/>
        <v>0</v>
      </c>
      <c r="AU188" s="49">
        <f t="shared" si="67"/>
        <v>0</v>
      </c>
      <c r="AX188" s="372">
        <f t="shared" si="68"/>
        <v>0</v>
      </c>
      <c r="AY188" s="372">
        <f t="shared" si="69"/>
        <v>0</v>
      </c>
      <c r="AZ188" s="49">
        <f t="shared" si="57"/>
        <v>0</v>
      </c>
      <c r="BB188" s="49">
        <f t="shared" si="73"/>
        <v>0</v>
      </c>
      <c r="BC188" s="537">
        <f t="shared" si="74"/>
        <v>0</v>
      </c>
      <c r="BD188" s="144">
        <f t="shared" si="70"/>
        <v>0</v>
      </c>
      <c r="BE188" s="144">
        <f t="shared" si="75"/>
        <v>0</v>
      </c>
      <c r="BF188" s="559">
        <f t="shared" si="58"/>
        <v>0</v>
      </c>
      <c r="BG188" s="17"/>
      <c r="BH188" s="10"/>
      <c r="BJ188" s="49">
        <f t="shared" si="76"/>
        <v>0</v>
      </c>
      <c r="BK188" s="49">
        <f t="shared" si="77"/>
        <v>1</v>
      </c>
      <c r="BL188" s="49">
        <f t="shared" si="78"/>
        <v>0</v>
      </c>
      <c r="BM188" s="49">
        <f t="shared" si="79"/>
        <v>0</v>
      </c>
      <c r="BN188" s="49">
        <f t="shared" si="80"/>
        <v>0</v>
      </c>
    </row>
    <row r="189" spans="1:66" x14ac:dyDescent="0.2">
      <c r="A189" s="514"/>
      <c r="B189" s="805"/>
      <c r="C189" s="364"/>
      <c r="D189" s="364"/>
      <c r="E189" s="511" t="str">
        <f t="shared" si="71"/>
        <v xml:space="preserve"> </v>
      </c>
      <c r="F189" s="201">
        <f t="shared" si="54"/>
        <v>0</v>
      </c>
      <c r="G189" s="198">
        <f t="shared" si="55"/>
        <v>177</v>
      </c>
      <c r="H189" s="197"/>
      <c r="I189" s="416"/>
      <c r="J189" s="115"/>
      <c r="K189" s="418"/>
      <c r="L189" s="417"/>
      <c r="M189" s="60"/>
      <c r="N189" s="102"/>
      <c r="O189" s="419"/>
      <c r="P189" s="116"/>
      <c r="Q189" s="116"/>
      <c r="R189" s="179"/>
      <c r="S189" s="248"/>
      <c r="T189" s="116"/>
      <c r="U189" s="116"/>
      <c r="V189" s="116"/>
      <c r="W189" s="117"/>
      <c r="X189" s="115"/>
      <c r="Y189" s="102"/>
      <c r="Z189" s="118"/>
      <c r="AA189" s="145">
        <f t="shared" si="59"/>
        <v>177</v>
      </c>
      <c r="AB189" s="751">
        <f t="shared" si="72"/>
        <v>0</v>
      </c>
      <c r="AC189" s="744">
        <f t="shared" si="60"/>
        <v>0</v>
      </c>
      <c r="AD189" s="254">
        <f t="shared" si="56"/>
        <v>0</v>
      </c>
      <c r="AE189" s="17"/>
      <c r="AF189" s="527" t="str">
        <f t="shared" si="61"/>
        <v xml:space="preserve"> </v>
      </c>
      <c r="AG189" s="49">
        <f t="shared" si="62"/>
        <v>0</v>
      </c>
      <c r="AH189" s="49">
        <f t="shared" si="63"/>
        <v>0</v>
      </c>
      <c r="AR189" s="49">
        <f t="shared" si="64"/>
        <v>0</v>
      </c>
      <c r="AS189" s="49">
        <f t="shared" si="65"/>
        <v>0</v>
      </c>
      <c r="AT189" s="49">
        <f t="shared" si="66"/>
        <v>0</v>
      </c>
      <c r="AU189" s="49">
        <f t="shared" si="67"/>
        <v>0</v>
      </c>
      <c r="AX189" s="372">
        <f t="shared" si="68"/>
        <v>0</v>
      </c>
      <c r="AY189" s="372">
        <f t="shared" si="69"/>
        <v>0</v>
      </c>
      <c r="AZ189" s="49">
        <f t="shared" si="57"/>
        <v>0</v>
      </c>
      <c r="BB189" s="49">
        <f t="shared" si="73"/>
        <v>0</v>
      </c>
      <c r="BC189" s="537">
        <f t="shared" si="74"/>
        <v>0</v>
      </c>
      <c r="BD189" s="144">
        <f t="shared" si="70"/>
        <v>0</v>
      </c>
      <c r="BE189" s="144">
        <f t="shared" si="75"/>
        <v>0</v>
      </c>
      <c r="BF189" s="559">
        <f t="shared" si="58"/>
        <v>0</v>
      </c>
      <c r="BG189" s="17"/>
      <c r="BH189" s="10"/>
      <c r="BJ189" s="49">
        <f t="shared" si="76"/>
        <v>0</v>
      </c>
      <c r="BK189" s="49">
        <f t="shared" si="77"/>
        <v>1</v>
      </c>
      <c r="BL189" s="49">
        <f t="shared" si="78"/>
        <v>0</v>
      </c>
      <c r="BM189" s="49">
        <f t="shared" si="79"/>
        <v>0</v>
      </c>
      <c r="BN189" s="49">
        <f t="shared" si="80"/>
        <v>0</v>
      </c>
    </row>
    <row r="190" spans="1:66" x14ac:dyDescent="0.2">
      <c r="A190" s="514"/>
      <c r="B190" s="805"/>
      <c r="C190" s="364"/>
      <c r="D190" s="364"/>
      <c r="E190" s="511" t="str">
        <f t="shared" si="71"/>
        <v xml:space="preserve"> </v>
      </c>
      <c r="F190" s="201">
        <f t="shared" si="54"/>
        <v>0</v>
      </c>
      <c r="G190" s="198">
        <f t="shared" si="55"/>
        <v>178</v>
      </c>
      <c r="H190" s="197"/>
      <c r="I190" s="416"/>
      <c r="J190" s="115"/>
      <c r="K190" s="418"/>
      <c r="L190" s="417"/>
      <c r="M190" s="60"/>
      <c r="N190" s="102"/>
      <c r="O190" s="419"/>
      <c r="P190" s="116"/>
      <c r="Q190" s="116"/>
      <c r="R190" s="179"/>
      <c r="S190" s="248"/>
      <c r="T190" s="116"/>
      <c r="U190" s="116"/>
      <c r="V190" s="116"/>
      <c r="W190" s="117"/>
      <c r="X190" s="115"/>
      <c r="Y190" s="102"/>
      <c r="Z190" s="118"/>
      <c r="AA190" s="145">
        <f t="shared" si="59"/>
        <v>178</v>
      </c>
      <c r="AB190" s="751">
        <f t="shared" si="72"/>
        <v>0</v>
      </c>
      <c r="AC190" s="744">
        <f t="shared" si="60"/>
        <v>0</v>
      </c>
      <c r="AD190" s="254">
        <f t="shared" si="56"/>
        <v>0</v>
      </c>
      <c r="AE190" s="17"/>
      <c r="AF190" s="527" t="str">
        <f t="shared" si="61"/>
        <v xml:space="preserve"> </v>
      </c>
      <c r="AG190" s="49">
        <f t="shared" si="62"/>
        <v>0</v>
      </c>
      <c r="AH190" s="49">
        <f t="shared" si="63"/>
        <v>0</v>
      </c>
      <c r="AR190" s="49">
        <f t="shared" si="64"/>
        <v>0</v>
      </c>
      <c r="AS190" s="49">
        <f t="shared" si="65"/>
        <v>0</v>
      </c>
      <c r="AT190" s="49">
        <f t="shared" si="66"/>
        <v>0</v>
      </c>
      <c r="AU190" s="49">
        <f t="shared" si="67"/>
        <v>0</v>
      </c>
      <c r="AX190" s="372">
        <f t="shared" si="68"/>
        <v>0</v>
      </c>
      <c r="AY190" s="372">
        <f t="shared" si="69"/>
        <v>0</v>
      </c>
      <c r="AZ190" s="49">
        <f t="shared" si="57"/>
        <v>0</v>
      </c>
      <c r="BB190" s="49">
        <f t="shared" si="73"/>
        <v>0</v>
      </c>
      <c r="BC190" s="537">
        <f t="shared" si="74"/>
        <v>0</v>
      </c>
      <c r="BD190" s="144">
        <f t="shared" si="70"/>
        <v>0</v>
      </c>
      <c r="BE190" s="144">
        <f t="shared" si="75"/>
        <v>0</v>
      </c>
      <c r="BF190" s="559">
        <f t="shared" si="58"/>
        <v>0</v>
      </c>
      <c r="BG190" s="17"/>
      <c r="BH190" s="10"/>
      <c r="BJ190" s="49">
        <f t="shared" si="76"/>
        <v>0</v>
      </c>
      <c r="BK190" s="49">
        <f t="shared" si="77"/>
        <v>1</v>
      </c>
      <c r="BL190" s="49">
        <f t="shared" si="78"/>
        <v>0</v>
      </c>
      <c r="BM190" s="49">
        <f t="shared" si="79"/>
        <v>0</v>
      </c>
      <c r="BN190" s="49">
        <f t="shared" si="80"/>
        <v>0</v>
      </c>
    </row>
    <row r="191" spans="1:66" x14ac:dyDescent="0.2">
      <c r="A191" s="514"/>
      <c r="B191" s="805"/>
      <c r="C191" s="364"/>
      <c r="D191" s="364"/>
      <c r="E191" s="511" t="str">
        <f t="shared" si="71"/>
        <v xml:space="preserve"> </v>
      </c>
      <c r="F191" s="201">
        <f t="shared" si="54"/>
        <v>0</v>
      </c>
      <c r="G191" s="198">
        <f t="shared" si="55"/>
        <v>179</v>
      </c>
      <c r="H191" s="197"/>
      <c r="I191" s="416"/>
      <c r="J191" s="115"/>
      <c r="K191" s="418"/>
      <c r="L191" s="417"/>
      <c r="M191" s="60"/>
      <c r="N191" s="102"/>
      <c r="O191" s="419"/>
      <c r="P191" s="116"/>
      <c r="Q191" s="116"/>
      <c r="R191" s="179"/>
      <c r="S191" s="248"/>
      <c r="T191" s="116"/>
      <c r="U191" s="116"/>
      <c r="V191" s="116"/>
      <c r="W191" s="117"/>
      <c r="X191" s="115"/>
      <c r="Y191" s="102"/>
      <c r="Z191" s="118"/>
      <c r="AA191" s="145">
        <f t="shared" si="59"/>
        <v>179</v>
      </c>
      <c r="AB191" s="751">
        <f t="shared" si="72"/>
        <v>0</v>
      </c>
      <c r="AC191" s="744">
        <f t="shared" si="60"/>
        <v>0</v>
      </c>
      <c r="AD191" s="254">
        <f t="shared" si="56"/>
        <v>0</v>
      </c>
      <c r="AE191" s="17"/>
      <c r="AF191" s="527" t="str">
        <f t="shared" si="61"/>
        <v xml:space="preserve"> </v>
      </c>
      <c r="AG191" s="49">
        <f t="shared" si="62"/>
        <v>0</v>
      </c>
      <c r="AH191" s="49">
        <f t="shared" si="63"/>
        <v>0</v>
      </c>
      <c r="AR191" s="49">
        <f t="shared" si="64"/>
        <v>0</v>
      </c>
      <c r="AS191" s="49">
        <f t="shared" si="65"/>
        <v>0</v>
      </c>
      <c r="AT191" s="49">
        <f t="shared" si="66"/>
        <v>0</v>
      </c>
      <c r="AU191" s="49">
        <f t="shared" si="67"/>
        <v>0</v>
      </c>
      <c r="AX191" s="372">
        <f t="shared" si="68"/>
        <v>0</v>
      </c>
      <c r="AY191" s="372">
        <f t="shared" si="69"/>
        <v>0</v>
      </c>
      <c r="AZ191" s="49">
        <f t="shared" si="57"/>
        <v>0</v>
      </c>
      <c r="BB191" s="49">
        <f t="shared" si="73"/>
        <v>0</v>
      </c>
      <c r="BC191" s="537">
        <f t="shared" si="74"/>
        <v>0</v>
      </c>
      <c r="BD191" s="144">
        <f t="shared" si="70"/>
        <v>0</v>
      </c>
      <c r="BE191" s="144">
        <f t="shared" si="75"/>
        <v>0</v>
      </c>
      <c r="BF191" s="559">
        <f t="shared" si="58"/>
        <v>0</v>
      </c>
      <c r="BG191" s="17"/>
      <c r="BH191" s="10"/>
      <c r="BJ191" s="49">
        <f t="shared" si="76"/>
        <v>0</v>
      </c>
      <c r="BK191" s="49">
        <f t="shared" si="77"/>
        <v>1</v>
      </c>
      <c r="BL191" s="49">
        <f t="shared" si="78"/>
        <v>0</v>
      </c>
      <c r="BM191" s="49">
        <f t="shared" si="79"/>
        <v>0</v>
      </c>
      <c r="BN191" s="49">
        <f t="shared" si="80"/>
        <v>0</v>
      </c>
    </row>
    <row r="192" spans="1:66" x14ac:dyDescent="0.2">
      <c r="A192" s="514"/>
      <c r="B192" s="805"/>
      <c r="C192" s="364"/>
      <c r="D192" s="364"/>
      <c r="E192" s="511" t="str">
        <f t="shared" si="71"/>
        <v xml:space="preserve"> </v>
      </c>
      <c r="F192" s="201">
        <f t="shared" si="54"/>
        <v>0</v>
      </c>
      <c r="G192" s="198">
        <f t="shared" si="55"/>
        <v>180</v>
      </c>
      <c r="H192" s="197"/>
      <c r="I192" s="416"/>
      <c r="J192" s="115"/>
      <c r="K192" s="418"/>
      <c r="L192" s="417"/>
      <c r="M192" s="60"/>
      <c r="N192" s="102"/>
      <c r="O192" s="419"/>
      <c r="P192" s="116"/>
      <c r="Q192" s="116"/>
      <c r="R192" s="179"/>
      <c r="S192" s="248"/>
      <c r="T192" s="116"/>
      <c r="U192" s="116"/>
      <c r="V192" s="116"/>
      <c r="W192" s="117"/>
      <c r="X192" s="115"/>
      <c r="Y192" s="102"/>
      <c r="Z192" s="118"/>
      <c r="AA192" s="145">
        <f t="shared" si="59"/>
        <v>180</v>
      </c>
      <c r="AB192" s="751">
        <f t="shared" si="72"/>
        <v>0</v>
      </c>
      <c r="AC192" s="744">
        <f t="shared" si="60"/>
        <v>0</v>
      </c>
      <c r="AD192" s="254">
        <f t="shared" si="56"/>
        <v>0</v>
      </c>
      <c r="AE192" s="17"/>
      <c r="AF192" s="527" t="str">
        <f t="shared" si="61"/>
        <v xml:space="preserve"> </v>
      </c>
      <c r="AG192" s="49">
        <f t="shared" si="62"/>
        <v>0</v>
      </c>
      <c r="AH192" s="49">
        <f t="shared" si="63"/>
        <v>0</v>
      </c>
      <c r="AR192" s="49">
        <f t="shared" si="64"/>
        <v>0</v>
      </c>
      <c r="AS192" s="49">
        <f t="shared" si="65"/>
        <v>0</v>
      </c>
      <c r="AT192" s="49">
        <f t="shared" si="66"/>
        <v>0</v>
      </c>
      <c r="AU192" s="49">
        <f t="shared" si="67"/>
        <v>0</v>
      </c>
      <c r="AX192" s="372">
        <f t="shared" si="68"/>
        <v>0</v>
      </c>
      <c r="AY192" s="372">
        <f t="shared" si="69"/>
        <v>0</v>
      </c>
      <c r="AZ192" s="49">
        <f t="shared" si="57"/>
        <v>0</v>
      </c>
      <c r="BB192" s="49">
        <f t="shared" si="73"/>
        <v>0</v>
      </c>
      <c r="BC192" s="537">
        <f t="shared" si="74"/>
        <v>0</v>
      </c>
      <c r="BD192" s="144">
        <f t="shared" si="70"/>
        <v>0</v>
      </c>
      <c r="BE192" s="144">
        <f t="shared" si="75"/>
        <v>0</v>
      </c>
      <c r="BF192" s="559">
        <f t="shared" si="58"/>
        <v>0</v>
      </c>
      <c r="BG192" s="17"/>
      <c r="BH192" s="10"/>
      <c r="BJ192" s="49">
        <f t="shared" si="76"/>
        <v>0</v>
      </c>
      <c r="BK192" s="49">
        <f t="shared" si="77"/>
        <v>1</v>
      </c>
      <c r="BL192" s="49">
        <f t="shared" si="78"/>
        <v>0</v>
      </c>
      <c r="BM192" s="49">
        <f t="shared" si="79"/>
        <v>0</v>
      </c>
      <c r="BN192" s="49">
        <f t="shared" si="80"/>
        <v>0</v>
      </c>
    </row>
    <row r="193" spans="1:66" x14ac:dyDescent="0.2">
      <c r="A193" s="514"/>
      <c r="B193" s="805"/>
      <c r="C193" s="364"/>
      <c r="D193" s="364"/>
      <c r="E193" s="511" t="str">
        <f t="shared" si="71"/>
        <v xml:space="preserve"> </v>
      </c>
      <c r="F193" s="201">
        <f t="shared" si="54"/>
        <v>0</v>
      </c>
      <c r="G193" s="198">
        <f t="shared" si="55"/>
        <v>181</v>
      </c>
      <c r="H193" s="197"/>
      <c r="I193" s="416"/>
      <c r="J193" s="115"/>
      <c r="K193" s="418"/>
      <c r="L193" s="417"/>
      <c r="M193" s="60"/>
      <c r="N193" s="102"/>
      <c r="O193" s="419"/>
      <c r="P193" s="116"/>
      <c r="Q193" s="116"/>
      <c r="R193" s="179"/>
      <c r="S193" s="248"/>
      <c r="T193" s="116"/>
      <c r="U193" s="116"/>
      <c r="V193" s="116"/>
      <c r="W193" s="117"/>
      <c r="X193" s="115"/>
      <c r="Y193" s="102"/>
      <c r="Z193" s="118"/>
      <c r="AA193" s="145">
        <f t="shared" si="59"/>
        <v>181</v>
      </c>
      <c r="AB193" s="751">
        <f t="shared" si="72"/>
        <v>0</v>
      </c>
      <c r="AC193" s="744">
        <f t="shared" si="60"/>
        <v>0</v>
      </c>
      <c r="AD193" s="254">
        <f t="shared" si="56"/>
        <v>0</v>
      </c>
      <c r="AE193" s="17"/>
      <c r="AF193" s="527" t="str">
        <f t="shared" si="61"/>
        <v xml:space="preserve"> </v>
      </c>
      <c r="AG193" s="49">
        <f t="shared" si="62"/>
        <v>0</v>
      </c>
      <c r="AH193" s="49">
        <f t="shared" si="63"/>
        <v>0</v>
      </c>
      <c r="AR193" s="49">
        <f t="shared" si="64"/>
        <v>0</v>
      </c>
      <c r="AS193" s="49">
        <f t="shared" si="65"/>
        <v>0</v>
      </c>
      <c r="AT193" s="49">
        <f t="shared" si="66"/>
        <v>0</v>
      </c>
      <c r="AU193" s="49">
        <f t="shared" si="67"/>
        <v>0</v>
      </c>
      <c r="AX193" s="372">
        <f t="shared" si="68"/>
        <v>0</v>
      </c>
      <c r="AY193" s="372">
        <f t="shared" si="69"/>
        <v>0</v>
      </c>
      <c r="AZ193" s="49">
        <f t="shared" si="57"/>
        <v>0</v>
      </c>
      <c r="BB193" s="49">
        <f t="shared" si="73"/>
        <v>0</v>
      </c>
      <c r="BC193" s="537">
        <f t="shared" si="74"/>
        <v>0</v>
      </c>
      <c r="BD193" s="144">
        <f t="shared" si="70"/>
        <v>0</v>
      </c>
      <c r="BE193" s="144">
        <f t="shared" si="75"/>
        <v>0</v>
      </c>
      <c r="BF193" s="559">
        <f t="shared" si="58"/>
        <v>0</v>
      </c>
      <c r="BG193" s="17"/>
      <c r="BH193" s="10"/>
      <c r="BJ193" s="49">
        <f t="shared" si="76"/>
        <v>0</v>
      </c>
      <c r="BK193" s="49">
        <f t="shared" si="77"/>
        <v>1</v>
      </c>
      <c r="BL193" s="49">
        <f t="shared" si="78"/>
        <v>0</v>
      </c>
      <c r="BM193" s="49">
        <f t="shared" si="79"/>
        <v>0</v>
      </c>
      <c r="BN193" s="49">
        <f t="shared" si="80"/>
        <v>0</v>
      </c>
    </row>
    <row r="194" spans="1:66" x14ac:dyDescent="0.2">
      <c r="A194" s="514"/>
      <c r="B194" s="805"/>
      <c r="C194" s="364"/>
      <c r="D194" s="364"/>
      <c r="E194" s="511" t="str">
        <f t="shared" si="71"/>
        <v xml:space="preserve"> </v>
      </c>
      <c r="F194" s="201">
        <f t="shared" si="54"/>
        <v>0</v>
      </c>
      <c r="G194" s="198">
        <f t="shared" si="55"/>
        <v>182</v>
      </c>
      <c r="H194" s="197"/>
      <c r="I194" s="416"/>
      <c r="J194" s="115"/>
      <c r="K194" s="418"/>
      <c r="L194" s="417"/>
      <c r="M194" s="60"/>
      <c r="N194" s="102"/>
      <c r="O194" s="419"/>
      <c r="P194" s="116"/>
      <c r="Q194" s="116"/>
      <c r="R194" s="179"/>
      <c r="S194" s="248"/>
      <c r="T194" s="116"/>
      <c r="U194" s="116"/>
      <c r="V194" s="116"/>
      <c r="W194" s="117"/>
      <c r="X194" s="115"/>
      <c r="Y194" s="102"/>
      <c r="Z194" s="118"/>
      <c r="AA194" s="145">
        <f t="shared" si="59"/>
        <v>182</v>
      </c>
      <c r="AB194" s="751">
        <f t="shared" si="72"/>
        <v>0</v>
      </c>
      <c r="AC194" s="744">
        <f t="shared" si="60"/>
        <v>0</v>
      </c>
      <c r="AD194" s="254">
        <f t="shared" si="56"/>
        <v>0</v>
      </c>
      <c r="AE194" s="17"/>
      <c r="AF194" s="527" t="str">
        <f t="shared" si="61"/>
        <v xml:space="preserve"> </v>
      </c>
      <c r="AG194" s="49">
        <f t="shared" si="62"/>
        <v>0</v>
      </c>
      <c r="AH194" s="49">
        <f t="shared" si="63"/>
        <v>0</v>
      </c>
      <c r="AR194" s="49">
        <f t="shared" si="64"/>
        <v>0</v>
      </c>
      <c r="AS194" s="49">
        <f t="shared" si="65"/>
        <v>0</v>
      </c>
      <c r="AT194" s="49">
        <f t="shared" si="66"/>
        <v>0</v>
      </c>
      <c r="AU194" s="49">
        <f t="shared" si="67"/>
        <v>0</v>
      </c>
      <c r="AX194" s="372">
        <f t="shared" si="68"/>
        <v>0</v>
      </c>
      <c r="AY194" s="372">
        <f t="shared" si="69"/>
        <v>0</v>
      </c>
      <c r="AZ194" s="49">
        <f t="shared" si="57"/>
        <v>0</v>
      </c>
      <c r="BB194" s="49">
        <f t="shared" si="73"/>
        <v>0</v>
      </c>
      <c r="BC194" s="537">
        <f t="shared" si="74"/>
        <v>0</v>
      </c>
      <c r="BD194" s="144">
        <f t="shared" si="70"/>
        <v>0</v>
      </c>
      <c r="BE194" s="144">
        <f t="shared" si="75"/>
        <v>0</v>
      </c>
      <c r="BF194" s="559">
        <f t="shared" si="58"/>
        <v>0</v>
      </c>
      <c r="BG194" s="17"/>
      <c r="BH194" s="10"/>
      <c r="BJ194" s="49">
        <f t="shared" si="76"/>
        <v>0</v>
      </c>
      <c r="BK194" s="49">
        <f t="shared" si="77"/>
        <v>1</v>
      </c>
      <c r="BL194" s="49">
        <f t="shared" si="78"/>
        <v>0</v>
      </c>
      <c r="BM194" s="49">
        <f t="shared" si="79"/>
        <v>0</v>
      </c>
      <c r="BN194" s="49">
        <f t="shared" si="80"/>
        <v>0</v>
      </c>
    </row>
    <row r="195" spans="1:66" x14ac:dyDescent="0.2">
      <c r="A195" s="514"/>
      <c r="B195" s="805"/>
      <c r="C195" s="364"/>
      <c r="D195" s="364"/>
      <c r="E195" s="511" t="str">
        <f t="shared" si="71"/>
        <v xml:space="preserve"> </v>
      </c>
      <c r="F195" s="201">
        <f t="shared" si="54"/>
        <v>0</v>
      </c>
      <c r="G195" s="198">
        <f t="shared" si="55"/>
        <v>183</v>
      </c>
      <c r="H195" s="197"/>
      <c r="I195" s="416"/>
      <c r="J195" s="115"/>
      <c r="K195" s="418"/>
      <c r="L195" s="417"/>
      <c r="M195" s="60"/>
      <c r="N195" s="102"/>
      <c r="O195" s="419"/>
      <c r="P195" s="116"/>
      <c r="Q195" s="116"/>
      <c r="R195" s="179"/>
      <c r="S195" s="248"/>
      <c r="T195" s="116"/>
      <c r="U195" s="116"/>
      <c r="V195" s="116"/>
      <c r="W195" s="117"/>
      <c r="X195" s="115"/>
      <c r="Y195" s="102"/>
      <c r="Z195" s="118"/>
      <c r="AA195" s="145">
        <f t="shared" si="59"/>
        <v>183</v>
      </c>
      <c r="AB195" s="751">
        <f t="shared" si="72"/>
        <v>0</v>
      </c>
      <c r="AC195" s="744">
        <f t="shared" si="60"/>
        <v>0</v>
      </c>
      <c r="AD195" s="254">
        <f t="shared" si="56"/>
        <v>0</v>
      </c>
      <c r="AE195" s="17"/>
      <c r="AF195" s="527" t="str">
        <f t="shared" si="61"/>
        <v xml:space="preserve"> </v>
      </c>
      <c r="AG195" s="49">
        <f t="shared" si="62"/>
        <v>0</v>
      </c>
      <c r="AH195" s="49">
        <f t="shared" si="63"/>
        <v>0</v>
      </c>
      <c r="AR195" s="49">
        <f t="shared" si="64"/>
        <v>0</v>
      </c>
      <c r="AS195" s="49">
        <f t="shared" si="65"/>
        <v>0</v>
      </c>
      <c r="AT195" s="49">
        <f t="shared" si="66"/>
        <v>0</v>
      </c>
      <c r="AU195" s="49">
        <f t="shared" si="67"/>
        <v>0</v>
      </c>
      <c r="AX195" s="372">
        <f t="shared" si="68"/>
        <v>0</v>
      </c>
      <c r="AY195" s="372">
        <f t="shared" si="69"/>
        <v>0</v>
      </c>
      <c r="AZ195" s="49">
        <f t="shared" si="57"/>
        <v>0</v>
      </c>
      <c r="BB195" s="49">
        <f t="shared" si="73"/>
        <v>0</v>
      </c>
      <c r="BC195" s="537">
        <f t="shared" si="74"/>
        <v>0</v>
      </c>
      <c r="BD195" s="144">
        <f t="shared" si="70"/>
        <v>0</v>
      </c>
      <c r="BE195" s="144">
        <f t="shared" si="75"/>
        <v>0</v>
      </c>
      <c r="BF195" s="559">
        <f t="shared" si="58"/>
        <v>0</v>
      </c>
      <c r="BG195" s="17"/>
      <c r="BH195" s="10"/>
      <c r="BJ195" s="49">
        <f t="shared" si="76"/>
        <v>0</v>
      </c>
      <c r="BK195" s="49">
        <f t="shared" si="77"/>
        <v>1</v>
      </c>
      <c r="BL195" s="49">
        <f t="shared" si="78"/>
        <v>0</v>
      </c>
      <c r="BM195" s="49">
        <f t="shared" si="79"/>
        <v>0</v>
      </c>
      <c r="BN195" s="49">
        <f t="shared" si="80"/>
        <v>0</v>
      </c>
    </row>
    <row r="196" spans="1:66" x14ac:dyDescent="0.2">
      <c r="A196" s="514"/>
      <c r="B196" s="805"/>
      <c r="C196" s="364"/>
      <c r="D196" s="364"/>
      <c r="E196" s="511" t="str">
        <f t="shared" si="71"/>
        <v xml:space="preserve"> </v>
      </c>
      <c r="F196" s="201">
        <f t="shared" si="54"/>
        <v>0</v>
      </c>
      <c r="G196" s="198">
        <f t="shared" si="55"/>
        <v>184</v>
      </c>
      <c r="H196" s="197"/>
      <c r="I196" s="416"/>
      <c r="J196" s="115"/>
      <c r="K196" s="418"/>
      <c r="L196" s="417"/>
      <c r="M196" s="60"/>
      <c r="N196" s="102"/>
      <c r="O196" s="419"/>
      <c r="P196" s="116"/>
      <c r="Q196" s="116"/>
      <c r="R196" s="179"/>
      <c r="S196" s="248"/>
      <c r="T196" s="116"/>
      <c r="U196" s="116"/>
      <c r="V196" s="116"/>
      <c r="W196" s="117"/>
      <c r="X196" s="115"/>
      <c r="Y196" s="102"/>
      <c r="Z196" s="118"/>
      <c r="AA196" s="145">
        <f t="shared" si="59"/>
        <v>184</v>
      </c>
      <c r="AB196" s="751">
        <f t="shared" si="72"/>
        <v>0</v>
      </c>
      <c r="AC196" s="744">
        <f t="shared" si="60"/>
        <v>0</v>
      </c>
      <c r="AD196" s="254">
        <f t="shared" si="56"/>
        <v>0</v>
      </c>
      <c r="AE196" s="17"/>
      <c r="AF196" s="527" t="str">
        <f t="shared" si="61"/>
        <v xml:space="preserve"> </v>
      </c>
      <c r="AG196" s="49">
        <f t="shared" si="62"/>
        <v>0</v>
      </c>
      <c r="AH196" s="49">
        <f t="shared" si="63"/>
        <v>0</v>
      </c>
      <c r="AR196" s="49">
        <f t="shared" si="64"/>
        <v>0</v>
      </c>
      <c r="AS196" s="49">
        <f t="shared" si="65"/>
        <v>0</v>
      </c>
      <c r="AT196" s="49">
        <f t="shared" si="66"/>
        <v>0</v>
      </c>
      <c r="AU196" s="49">
        <f t="shared" si="67"/>
        <v>0</v>
      </c>
      <c r="AX196" s="372">
        <f t="shared" si="68"/>
        <v>0</v>
      </c>
      <c r="AY196" s="372">
        <f t="shared" si="69"/>
        <v>0</v>
      </c>
      <c r="AZ196" s="49">
        <f t="shared" si="57"/>
        <v>0</v>
      </c>
      <c r="BB196" s="49">
        <f t="shared" si="73"/>
        <v>0</v>
      </c>
      <c r="BC196" s="537">
        <f t="shared" si="74"/>
        <v>0</v>
      </c>
      <c r="BD196" s="144">
        <f t="shared" si="70"/>
        <v>0</v>
      </c>
      <c r="BE196" s="144">
        <f t="shared" si="75"/>
        <v>0</v>
      </c>
      <c r="BF196" s="559">
        <f t="shared" si="58"/>
        <v>0</v>
      </c>
      <c r="BG196" s="17"/>
      <c r="BH196" s="10"/>
      <c r="BJ196" s="49">
        <f t="shared" si="76"/>
        <v>0</v>
      </c>
      <c r="BK196" s="49">
        <f t="shared" si="77"/>
        <v>1</v>
      </c>
      <c r="BL196" s="49">
        <f t="shared" si="78"/>
        <v>0</v>
      </c>
      <c r="BM196" s="49">
        <f t="shared" si="79"/>
        <v>0</v>
      </c>
      <c r="BN196" s="49">
        <f t="shared" si="80"/>
        <v>0</v>
      </c>
    </row>
    <row r="197" spans="1:66" x14ac:dyDescent="0.2">
      <c r="A197" s="514"/>
      <c r="B197" s="805"/>
      <c r="C197" s="364"/>
      <c r="D197" s="364"/>
      <c r="E197" s="511" t="str">
        <f t="shared" si="71"/>
        <v xml:space="preserve"> </v>
      </c>
      <c r="F197" s="201">
        <f t="shared" si="54"/>
        <v>0</v>
      </c>
      <c r="G197" s="198">
        <f t="shared" si="55"/>
        <v>185</v>
      </c>
      <c r="H197" s="197"/>
      <c r="I197" s="416"/>
      <c r="J197" s="115"/>
      <c r="K197" s="418"/>
      <c r="L197" s="417"/>
      <c r="M197" s="60"/>
      <c r="N197" s="102"/>
      <c r="O197" s="419"/>
      <c r="P197" s="116"/>
      <c r="Q197" s="116"/>
      <c r="R197" s="179"/>
      <c r="S197" s="248"/>
      <c r="T197" s="116"/>
      <c r="U197" s="116"/>
      <c r="V197" s="116"/>
      <c r="W197" s="117"/>
      <c r="X197" s="115"/>
      <c r="Y197" s="102"/>
      <c r="Z197" s="118"/>
      <c r="AA197" s="145">
        <f t="shared" si="59"/>
        <v>185</v>
      </c>
      <c r="AB197" s="751">
        <f t="shared" si="72"/>
        <v>0</v>
      </c>
      <c r="AC197" s="744">
        <f t="shared" si="60"/>
        <v>0</v>
      </c>
      <c r="AD197" s="254">
        <f t="shared" si="56"/>
        <v>0</v>
      </c>
      <c r="AE197" s="17"/>
      <c r="AF197" s="527" t="str">
        <f t="shared" si="61"/>
        <v xml:space="preserve"> </v>
      </c>
      <c r="AG197" s="49">
        <f t="shared" si="62"/>
        <v>0</v>
      </c>
      <c r="AH197" s="49">
        <f t="shared" si="63"/>
        <v>0</v>
      </c>
      <c r="AR197" s="49">
        <f t="shared" si="64"/>
        <v>0</v>
      </c>
      <c r="AS197" s="49">
        <f t="shared" si="65"/>
        <v>0</v>
      </c>
      <c r="AT197" s="49">
        <f t="shared" si="66"/>
        <v>0</v>
      </c>
      <c r="AU197" s="49">
        <f t="shared" si="67"/>
        <v>0</v>
      </c>
      <c r="AX197" s="372">
        <f t="shared" si="68"/>
        <v>0</v>
      </c>
      <c r="AY197" s="372">
        <f t="shared" si="69"/>
        <v>0</v>
      </c>
      <c r="AZ197" s="49">
        <f t="shared" si="57"/>
        <v>0</v>
      </c>
      <c r="BB197" s="49">
        <f t="shared" si="73"/>
        <v>0</v>
      </c>
      <c r="BC197" s="537">
        <f t="shared" si="74"/>
        <v>0</v>
      </c>
      <c r="BD197" s="144">
        <f t="shared" si="70"/>
        <v>0</v>
      </c>
      <c r="BE197" s="144">
        <f t="shared" si="75"/>
        <v>0</v>
      </c>
      <c r="BF197" s="559">
        <f t="shared" si="58"/>
        <v>0</v>
      </c>
      <c r="BG197" s="17"/>
      <c r="BH197" s="10"/>
      <c r="BJ197" s="49">
        <f t="shared" si="76"/>
        <v>0</v>
      </c>
      <c r="BK197" s="49">
        <f t="shared" si="77"/>
        <v>1</v>
      </c>
      <c r="BL197" s="49">
        <f t="shared" si="78"/>
        <v>0</v>
      </c>
      <c r="BM197" s="49">
        <f t="shared" si="79"/>
        <v>0</v>
      </c>
      <c r="BN197" s="49">
        <f t="shared" si="80"/>
        <v>0</v>
      </c>
    </row>
    <row r="198" spans="1:66" x14ac:dyDescent="0.2">
      <c r="A198" s="514"/>
      <c r="B198" s="805"/>
      <c r="C198" s="364"/>
      <c r="D198" s="364"/>
      <c r="E198" s="511" t="str">
        <f t="shared" si="71"/>
        <v xml:space="preserve"> </v>
      </c>
      <c r="F198" s="201">
        <f t="shared" si="54"/>
        <v>0</v>
      </c>
      <c r="G198" s="198">
        <f t="shared" si="55"/>
        <v>186</v>
      </c>
      <c r="H198" s="197"/>
      <c r="I198" s="416"/>
      <c r="J198" s="115"/>
      <c r="K198" s="418"/>
      <c r="L198" s="417"/>
      <c r="M198" s="60"/>
      <c r="N198" s="102"/>
      <c r="O198" s="419"/>
      <c r="P198" s="116"/>
      <c r="Q198" s="116"/>
      <c r="R198" s="179"/>
      <c r="S198" s="248"/>
      <c r="T198" s="116"/>
      <c r="U198" s="116"/>
      <c r="V198" s="116"/>
      <c r="W198" s="117"/>
      <c r="X198" s="115"/>
      <c r="Y198" s="102"/>
      <c r="Z198" s="118"/>
      <c r="AA198" s="145">
        <f t="shared" si="59"/>
        <v>186</v>
      </c>
      <c r="AB198" s="751">
        <f t="shared" si="72"/>
        <v>0</v>
      </c>
      <c r="AC198" s="744">
        <f t="shared" si="60"/>
        <v>0</v>
      </c>
      <c r="AD198" s="254">
        <f t="shared" si="56"/>
        <v>0</v>
      </c>
      <c r="AE198" s="17"/>
      <c r="AF198" s="527" t="str">
        <f t="shared" si="61"/>
        <v xml:space="preserve"> </v>
      </c>
      <c r="AG198" s="49">
        <f t="shared" si="62"/>
        <v>0</v>
      </c>
      <c r="AH198" s="49">
        <f t="shared" si="63"/>
        <v>0</v>
      </c>
      <c r="AR198" s="49">
        <f t="shared" si="64"/>
        <v>0</v>
      </c>
      <c r="AS198" s="49">
        <f t="shared" si="65"/>
        <v>0</v>
      </c>
      <c r="AT198" s="49">
        <f t="shared" si="66"/>
        <v>0</v>
      </c>
      <c r="AU198" s="49">
        <f t="shared" si="67"/>
        <v>0</v>
      </c>
      <c r="AX198" s="372">
        <f t="shared" si="68"/>
        <v>0</v>
      </c>
      <c r="AY198" s="372">
        <f t="shared" si="69"/>
        <v>0</v>
      </c>
      <c r="AZ198" s="49">
        <f t="shared" si="57"/>
        <v>0</v>
      </c>
      <c r="BB198" s="49">
        <f t="shared" si="73"/>
        <v>0</v>
      </c>
      <c r="BC198" s="537">
        <f t="shared" si="74"/>
        <v>0</v>
      </c>
      <c r="BD198" s="144">
        <f t="shared" si="70"/>
        <v>0</v>
      </c>
      <c r="BE198" s="144">
        <f t="shared" si="75"/>
        <v>0</v>
      </c>
      <c r="BF198" s="559">
        <f t="shared" si="58"/>
        <v>0</v>
      </c>
      <c r="BG198" s="17"/>
      <c r="BH198" s="10"/>
      <c r="BJ198" s="49">
        <f t="shared" si="76"/>
        <v>0</v>
      </c>
      <c r="BK198" s="49">
        <f t="shared" si="77"/>
        <v>1</v>
      </c>
      <c r="BL198" s="49">
        <f t="shared" si="78"/>
        <v>0</v>
      </c>
      <c r="BM198" s="49">
        <f t="shared" si="79"/>
        <v>0</v>
      </c>
      <c r="BN198" s="49">
        <f t="shared" si="80"/>
        <v>0</v>
      </c>
    </row>
    <row r="199" spans="1:66" x14ac:dyDescent="0.2">
      <c r="A199" s="514"/>
      <c r="B199" s="805"/>
      <c r="C199" s="364"/>
      <c r="D199" s="364"/>
      <c r="E199" s="511" t="str">
        <f t="shared" si="71"/>
        <v xml:space="preserve"> </v>
      </c>
      <c r="F199" s="201">
        <f t="shared" si="54"/>
        <v>0</v>
      </c>
      <c r="G199" s="198">
        <f t="shared" si="55"/>
        <v>187</v>
      </c>
      <c r="H199" s="197"/>
      <c r="I199" s="416"/>
      <c r="J199" s="115"/>
      <c r="K199" s="418"/>
      <c r="L199" s="417"/>
      <c r="M199" s="60"/>
      <c r="N199" s="102"/>
      <c r="O199" s="419"/>
      <c r="P199" s="116"/>
      <c r="Q199" s="116"/>
      <c r="R199" s="179"/>
      <c r="S199" s="248"/>
      <c r="T199" s="116"/>
      <c r="U199" s="116"/>
      <c r="V199" s="116"/>
      <c r="W199" s="117"/>
      <c r="X199" s="115"/>
      <c r="Y199" s="102"/>
      <c r="Z199" s="118"/>
      <c r="AA199" s="145">
        <f t="shared" si="59"/>
        <v>187</v>
      </c>
      <c r="AB199" s="751">
        <f t="shared" si="72"/>
        <v>0</v>
      </c>
      <c r="AC199" s="744">
        <f t="shared" si="60"/>
        <v>0</v>
      </c>
      <c r="AD199" s="254">
        <f t="shared" si="56"/>
        <v>0</v>
      </c>
      <c r="AE199" s="17"/>
      <c r="AF199" s="527" t="str">
        <f t="shared" si="61"/>
        <v xml:space="preserve"> </v>
      </c>
      <c r="AG199" s="49">
        <f t="shared" si="62"/>
        <v>0</v>
      </c>
      <c r="AH199" s="49">
        <f t="shared" si="63"/>
        <v>0</v>
      </c>
      <c r="AR199" s="49">
        <f t="shared" si="64"/>
        <v>0</v>
      </c>
      <c r="AS199" s="49">
        <f t="shared" si="65"/>
        <v>0</v>
      </c>
      <c r="AT199" s="49">
        <f t="shared" si="66"/>
        <v>0</v>
      </c>
      <c r="AU199" s="49">
        <f t="shared" si="67"/>
        <v>0</v>
      </c>
      <c r="AX199" s="372">
        <f t="shared" si="68"/>
        <v>0</v>
      </c>
      <c r="AY199" s="372">
        <f t="shared" si="69"/>
        <v>0</v>
      </c>
      <c r="AZ199" s="49">
        <f t="shared" si="57"/>
        <v>0</v>
      </c>
      <c r="BB199" s="49">
        <f t="shared" si="73"/>
        <v>0</v>
      </c>
      <c r="BC199" s="537">
        <f t="shared" si="74"/>
        <v>0</v>
      </c>
      <c r="BD199" s="144">
        <f t="shared" si="70"/>
        <v>0</v>
      </c>
      <c r="BE199" s="144">
        <f t="shared" si="75"/>
        <v>0</v>
      </c>
      <c r="BF199" s="559">
        <f t="shared" si="58"/>
        <v>0</v>
      </c>
      <c r="BG199" s="17"/>
      <c r="BH199" s="10"/>
      <c r="BJ199" s="49">
        <f t="shared" si="76"/>
        <v>0</v>
      </c>
      <c r="BK199" s="49">
        <f t="shared" si="77"/>
        <v>1</v>
      </c>
      <c r="BL199" s="49">
        <f t="shared" si="78"/>
        <v>0</v>
      </c>
      <c r="BM199" s="49">
        <f t="shared" si="79"/>
        <v>0</v>
      </c>
      <c r="BN199" s="49">
        <f t="shared" si="80"/>
        <v>0</v>
      </c>
    </row>
    <row r="200" spans="1:66" x14ac:dyDescent="0.2">
      <c r="A200" s="514"/>
      <c r="B200" s="805"/>
      <c r="C200" s="364"/>
      <c r="D200" s="364"/>
      <c r="E200" s="511" t="str">
        <f t="shared" si="71"/>
        <v xml:space="preserve"> </v>
      </c>
      <c r="F200" s="201">
        <f t="shared" si="54"/>
        <v>0</v>
      </c>
      <c r="G200" s="198">
        <f t="shared" si="55"/>
        <v>188</v>
      </c>
      <c r="H200" s="197"/>
      <c r="I200" s="416"/>
      <c r="J200" s="115"/>
      <c r="K200" s="418"/>
      <c r="L200" s="417"/>
      <c r="M200" s="60"/>
      <c r="N200" s="102"/>
      <c r="O200" s="419"/>
      <c r="P200" s="116"/>
      <c r="Q200" s="116"/>
      <c r="R200" s="179"/>
      <c r="S200" s="248"/>
      <c r="T200" s="116"/>
      <c r="U200" s="116"/>
      <c r="V200" s="116"/>
      <c r="W200" s="117"/>
      <c r="X200" s="115"/>
      <c r="Y200" s="102"/>
      <c r="Z200" s="118"/>
      <c r="AA200" s="145">
        <f t="shared" si="59"/>
        <v>188</v>
      </c>
      <c r="AB200" s="751">
        <f t="shared" si="72"/>
        <v>0</v>
      </c>
      <c r="AC200" s="744">
        <f t="shared" si="60"/>
        <v>0</v>
      </c>
      <c r="AD200" s="254">
        <f t="shared" si="56"/>
        <v>0</v>
      </c>
      <c r="AE200" s="17"/>
      <c r="AF200" s="527" t="str">
        <f t="shared" si="61"/>
        <v xml:space="preserve"> </v>
      </c>
      <c r="AG200" s="49">
        <f t="shared" si="62"/>
        <v>0</v>
      </c>
      <c r="AH200" s="49">
        <f t="shared" si="63"/>
        <v>0</v>
      </c>
      <c r="AR200" s="49">
        <f t="shared" si="64"/>
        <v>0</v>
      </c>
      <c r="AS200" s="49">
        <f t="shared" si="65"/>
        <v>0</v>
      </c>
      <c r="AT200" s="49">
        <f t="shared" si="66"/>
        <v>0</v>
      </c>
      <c r="AU200" s="49">
        <f t="shared" si="67"/>
        <v>0</v>
      </c>
      <c r="AX200" s="372">
        <f t="shared" si="68"/>
        <v>0</v>
      </c>
      <c r="AY200" s="372">
        <f t="shared" si="69"/>
        <v>0</v>
      </c>
      <c r="AZ200" s="49">
        <f t="shared" si="57"/>
        <v>0</v>
      </c>
      <c r="BB200" s="49">
        <f t="shared" si="73"/>
        <v>0</v>
      </c>
      <c r="BC200" s="537">
        <f t="shared" si="74"/>
        <v>0</v>
      </c>
      <c r="BD200" s="144">
        <f t="shared" si="70"/>
        <v>0</v>
      </c>
      <c r="BE200" s="144">
        <f t="shared" si="75"/>
        <v>0</v>
      </c>
      <c r="BF200" s="559">
        <f t="shared" si="58"/>
        <v>0</v>
      </c>
      <c r="BG200" s="17"/>
      <c r="BH200" s="10"/>
      <c r="BJ200" s="49">
        <f t="shared" si="76"/>
        <v>0</v>
      </c>
      <c r="BK200" s="49">
        <f t="shared" si="77"/>
        <v>1</v>
      </c>
      <c r="BL200" s="49">
        <f t="shared" si="78"/>
        <v>0</v>
      </c>
      <c r="BM200" s="49">
        <f t="shared" si="79"/>
        <v>0</v>
      </c>
      <c r="BN200" s="49">
        <f t="shared" si="80"/>
        <v>0</v>
      </c>
    </row>
    <row r="201" spans="1:66" x14ac:dyDescent="0.2">
      <c r="A201" s="514"/>
      <c r="B201" s="805"/>
      <c r="C201" s="364"/>
      <c r="D201" s="364"/>
      <c r="E201" s="511" t="str">
        <f t="shared" si="71"/>
        <v xml:space="preserve"> </v>
      </c>
      <c r="F201" s="201">
        <f t="shared" si="54"/>
        <v>0</v>
      </c>
      <c r="G201" s="198">
        <f t="shared" si="55"/>
        <v>189</v>
      </c>
      <c r="H201" s="197"/>
      <c r="I201" s="416"/>
      <c r="J201" s="115"/>
      <c r="K201" s="418"/>
      <c r="L201" s="417"/>
      <c r="M201" s="60"/>
      <c r="N201" s="102"/>
      <c r="O201" s="419"/>
      <c r="P201" s="116"/>
      <c r="Q201" s="116"/>
      <c r="R201" s="179"/>
      <c r="S201" s="248"/>
      <c r="T201" s="116"/>
      <c r="U201" s="116"/>
      <c r="V201" s="116"/>
      <c r="W201" s="117"/>
      <c r="X201" s="115"/>
      <c r="Y201" s="102"/>
      <c r="Z201" s="118"/>
      <c r="AA201" s="145">
        <f t="shared" si="59"/>
        <v>189</v>
      </c>
      <c r="AB201" s="751">
        <f t="shared" si="72"/>
        <v>0</v>
      </c>
      <c r="AC201" s="744">
        <f t="shared" si="60"/>
        <v>0</v>
      </c>
      <c r="AD201" s="254">
        <f t="shared" si="56"/>
        <v>0</v>
      </c>
      <c r="AE201" s="17"/>
      <c r="AF201" s="527" t="str">
        <f t="shared" si="61"/>
        <v xml:space="preserve"> </v>
      </c>
      <c r="AG201" s="49">
        <f t="shared" si="62"/>
        <v>0</v>
      </c>
      <c r="AH201" s="49">
        <f t="shared" si="63"/>
        <v>0</v>
      </c>
      <c r="AR201" s="49">
        <f t="shared" si="64"/>
        <v>0</v>
      </c>
      <c r="AS201" s="49">
        <f t="shared" si="65"/>
        <v>0</v>
      </c>
      <c r="AT201" s="49">
        <f t="shared" si="66"/>
        <v>0</v>
      </c>
      <c r="AU201" s="49">
        <f t="shared" si="67"/>
        <v>0</v>
      </c>
      <c r="AX201" s="372">
        <f t="shared" si="68"/>
        <v>0</v>
      </c>
      <c r="AY201" s="372">
        <f t="shared" si="69"/>
        <v>0</v>
      </c>
      <c r="AZ201" s="49">
        <f t="shared" si="57"/>
        <v>0</v>
      </c>
      <c r="BB201" s="49">
        <f t="shared" si="73"/>
        <v>0</v>
      </c>
      <c r="BC201" s="537">
        <f t="shared" si="74"/>
        <v>0</v>
      </c>
      <c r="BD201" s="144">
        <f t="shared" si="70"/>
        <v>0</v>
      </c>
      <c r="BE201" s="144">
        <f t="shared" si="75"/>
        <v>0</v>
      </c>
      <c r="BF201" s="559">
        <f t="shared" si="58"/>
        <v>0</v>
      </c>
      <c r="BG201" s="17"/>
      <c r="BH201" s="10"/>
      <c r="BJ201" s="49">
        <f t="shared" si="76"/>
        <v>0</v>
      </c>
      <c r="BK201" s="49">
        <f t="shared" si="77"/>
        <v>1</v>
      </c>
      <c r="BL201" s="49">
        <f t="shared" si="78"/>
        <v>0</v>
      </c>
      <c r="BM201" s="49">
        <f t="shared" si="79"/>
        <v>0</v>
      </c>
      <c r="BN201" s="49">
        <f t="shared" si="80"/>
        <v>0</v>
      </c>
    </row>
    <row r="202" spans="1:66" x14ac:dyDescent="0.2">
      <c r="A202" s="514"/>
      <c r="B202" s="805"/>
      <c r="C202" s="364"/>
      <c r="D202" s="364"/>
      <c r="E202" s="511" t="str">
        <f t="shared" si="71"/>
        <v xml:space="preserve"> </v>
      </c>
      <c r="F202" s="201">
        <f t="shared" si="54"/>
        <v>0</v>
      </c>
      <c r="G202" s="198">
        <f t="shared" si="55"/>
        <v>190</v>
      </c>
      <c r="H202" s="197"/>
      <c r="I202" s="416"/>
      <c r="J202" s="115"/>
      <c r="K202" s="418"/>
      <c r="L202" s="417"/>
      <c r="M202" s="60"/>
      <c r="N202" s="102"/>
      <c r="O202" s="419"/>
      <c r="P202" s="116"/>
      <c r="Q202" s="116"/>
      <c r="R202" s="179"/>
      <c r="S202" s="248"/>
      <c r="T202" s="116"/>
      <c r="U202" s="116"/>
      <c r="V202" s="116"/>
      <c r="W202" s="117"/>
      <c r="X202" s="115"/>
      <c r="Y202" s="102"/>
      <c r="Z202" s="118"/>
      <c r="AA202" s="145">
        <f t="shared" si="59"/>
        <v>190</v>
      </c>
      <c r="AB202" s="751">
        <f t="shared" si="72"/>
        <v>0</v>
      </c>
      <c r="AC202" s="744">
        <f t="shared" si="60"/>
        <v>0</v>
      </c>
      <c r="AD202" s="254">
        <f t="shared" si="56"/>
        <v>0</v>
      </c>
      <c r="AE202" s="17"/>
      <c r="AF202" s="527" t="str">
        <f t="shared" si="61"/>
        <v xml:space="preserve"> </v>
      </c>
      <c r="AG202" s="49">
        <f t="shared" si="62"/>
        <v>0</v>
      </c>
      <c r="AH202" s="49">
        <f t="shared" si="63"/>
        <v>0</v>
      </c>
      <c r="AR202" s="49">
        <f t="shared" si="64"/>
        <v>0</v>
      </c>
      <c r="AS202" s="49">
        <f t="shared" si="65"/>
        <v>0</v>
      </c>
      <c r="AT202" s="49">
        <f t="shared" si="66"/>
        <v>0</v>
      </c>
      <c r="AU202" s="49">
        <f t="shared" si="67"/>
        <v>0</v>
      </c>
      <c r="AX202" s="372">
        <f t="shared" si="68"/>
        <v>0</v>
      </c>
      <c r="AY202" s="372">
        <f t="shared" si="69"/>
        <v>0</v>
      </c>
      <c r="AZ202" s="49">
        <f t="shared" si="57"/>
        <v>0</v>
      </c>
      <c r="BB202" s="49">
        <f t="shared" si="73"/>
        <v>0</v>
      </c>
      <c r="BC202" s="537">
        <f t="shared" si="74"/>
        <v>0</v>
      </c>
      <c r="BD202" s="144">
        <f t="shared" si="70"/>
        <v>0</v>
      </c>
      <c r="BE202" s="144">
        <f t="shared" si="75"/>
        <v>0</v>
      </c>
      <c r="BF202" s="559">
        <f t="shared" si="58"/>
        <v>0</v>
      </c>
      <c r="BG202" s="17"/>
      <c r="BH202" s="10"/>
      <c r="BJ202" s="49">
        <f t="shared" si="76"/>
        <v>0</v>
      </c>
      <c r="BK202" s="49">
        <f t="shared" si="77"/>
        <v>1</v>
      </c>
      <c r="BL202" s="49">
        <f t="shared" si="78"/>
        <v>0</v>
      </c>
      <c r="BM202" s="49">
        <f t="shared" si="79"/>
        <v>0</v>
      </c>
      <c r="BN202" s="49">
        <f t="shared" si="80"/>
        <v>0</v>
      </c>
    </row>
    <row r="203" spans="1:66" x14ac:dyDescent="0.2">
      <c r="A203" s="514"/>
      <c r="B203" s="805"/>
      <c r="C203" s="364"/>
      <c r="D203" s="364"/>
      <c r="E203" s="511" t="str">
        <f t="shared" si="71"/>
        <v xml:space="preserve"> </v>
      </c>
      <c r="F203" s="201">
        <f t="shared" si="54"/>
        <v>0</v>
      </c>
      <c r="G203" s="198">
        <f t="shared" si="55"/>
        <v>191</v>
      </c>
      <c r="H203" s="197"/>
      <c r="I203" s="416"/>
      <c r="J203" s="115"/>
      <c r="K203" s="418"/>
      <c r="L203" s="417"/>
      <c r="M203" s="60"/>
      <c r="N203" s="102"/>
      <c r="O203" s="419"/>
      <c r="P203" s="116"/>
      <c r="Q203" s="116"/>
      <c r="R203" s="179"/>
      <c r="S203" s="248"/>
      <c r="T203" s="116"/>
      <c r="U203" s="116"/>
      <c r="V203" s="116"/>
      <c r="W203" s="117"/>
      <c r="X203" s="115"/>
      <c r="Y203" s="102"/>
      <c r="Z203" s="118"/>
      <c r="AA203" s="145">
        <f t="shared" si="59"/>
        <v>191</v>
      </c>
      <c r="AB203" s="751">
        <f t="shared" si="72"/>
        <v>0</v>
      </c>
      <c r="AC203" s="744">
        <f t="shared" si="60"/>
        <v>0</v>
      </c>
      <c r="AD203" s="254">
        <f t="shared" si="56"/>
        <v>0</v>
      </c>
      <c r="AE203" s="17"/>
      <c r="AF203" s="527" t="str">
        <f t="shared" si="61"/>
        <v xml:space="preserve"> </v>
      </c>
      <c r="AG203" s="49">
        <f t="shared" si="62"/>
        <v>0</v>
      </c>
      <c r="AH203" s="49">
        <f t="shared" si="63"/>
        <v>0</v>
      </c>
      <c r="AR203" s="49">
        <f t="shared" si="64"/>
        <v>0</v>
      </c>
      <c r="AS203" s="49">
        <f t="shared" si="65"/>
        <v>0</v>
      </c>
      <c r="AT203" s="49">
        <f t="shared" si="66"/>
        <v>0</v>
      </c>
      <c r="AU203" s="49">
        <f t="shared" si="67"/>
        <v>0</v>
      </c>
      <c r="AX203" s="372">
        <f t="shared" si="68"/>
        <v>0</v>
      </c>
      <c r="AY203" s="372">
        <f t="shared" si="69"/>
        <v>0</v>
      </c>
      <c r="AZ203" s="49">
        <f t="shared" si="57"/>
        <v>0</v>
      </c>
      <c r="BB203" s="49">
        <f t="shared" si="73"/>
        <v>0</v>
      </c>
      <c r="BC203" s="537">
        <f t="shared" si="74"/>
        <v>0</v>
      </c>
      <c r="BD203" s="144">
        <f t="shared" si="70"/>
        <v>0</v>
      </c>
      <c r="BE203" s="144">
        <f t="shared" si="75"/>
        <v>0</v>
      </c>
      <c r="BF203" s="559">
        <f t="shared" si="58"/>
        <v>0</v>
      </c>
      <c r="BG203" s="17"/>
      <c r="BH203" s="10"/>
      <c r="BJ203" s="49">
        <f t="shared" si="76"/>
        <v>0</v>
      </c>
      <c r="BK203" s="49">
        <f t="shared" si="77"/>
        <v>1</v>
      </c>
      <c r="BL203" s="49">
        <f t="shared" si="78"/>
        <v>0</v>
      </c>
      <c r="BM203" s="49">
        <f t="shared" si="79"/>
        <v>0</v>
      </c>
      <c r="BN203" s="49">
        <f t="shared" si="80"/>
        <v>0</v>
      </c>
    </row>
    <row r="204" spans="1:66" x14ac:dyDescent="0.2">
      <c r="A204" s="514"/>
      <c r="B204" s="805"/>
      <c r="C204" s="364"/>
      <c r="D204" s="364"/>
      <c r="E204" s="511" t="str">
        <f t="shared" si="71"/>
        <v xml:space="preserve"> </v>
      </c>
      <c r="F204" s="201">
        <f t="shared" si="54"/>
        <v>0</v>
      </c>
      <c r="G204" s="198">
        <f t="shared" si="55"/>
        <v>192</v>
      </c>
      <c r="H204" s="197"/>
      <c r="I204" s="416"/>
      <c r="J204" s="115"/>
      <c r="K204" s="418"/>
      <c r="L204" s="417"/>
      <c r="M204" s="60"/>
      <c r="N204" s="102"/>
      <c r="O204" s="419"/>
      <c r="P204" s="116"/>
      <c r="Q204" s="116"/>
      <c r="R204" s="179"/>
      <c r="S204" s="248"/>
      <c r="T204" s="116"/>
      <c r="U204" s="116"/>
      <c r="V204" s="116"/>
      <c r="W204" s="117"/>
      <c r="X204" s="115"/>
      <c r="Y204" s="102"/>
      <c r="Z204" s="118"/>
      <c r="AA204" s="145">
        <f t="shared" si="59"/>
        <v>192</v>
      </c>
      <c r="AB204" s="751">
        <f t="shared" si="72"/>
        <v>0</v>
      </c>
      <c r="AC204" s="744">
        <f t="shared" si="60"/>
        <v>0</v>
      </c>
      <c r="AD204" s="254">
        <f t="shared" si="56"/>
        <v>0</v>
      </c>
      <c r="AE204" s="17"/>
      <c r="AF204" s="527" t="str">
        <f t="shared" si="61"/>
        <v xml:space="preserve"> </v>
      </c>
      <c r="AG204" s="49">
        <f t="shared" si="62"/>
        <v>0</v>
      </c>
      <c r="AH204" s="49">
        <f t="shared" si="63"/>
        <v>0</v>
      </c>
      <c r="AR204" s="49">
        <f t="shared" si="64"/>
        <v>0</v>
      </c>
      <c r="AS204" s="49">
        <f t="shared" si="65"/>
        <v>0</v>
      </c>
      <c r="AT204" s="49">
        <f t="shared" si="66"/>
        <v>0</v>
      </c>
      <c r="AU204" s="49">
        <f t="shared" si="67"/>
        <v>0</v>
      </c>
      <c r="AX204" s="372">
        <f t="shared" si="68"/>
        <v>0</v>
      </c>
      <c r="AY204" s="372">
        <f t="shared" si="69"/>
        <v>0</v>
      </c>
      <c r="AZ204" s="49">
        <f t="shared" si="57"/>
        <v>0</v>
      </c>
      <c r="BB204" s="49">
        <f t="shared" si="73"/>
        <v>0</v>
      </c>
      <c r="BC204" s="537">
        <f t="shared" si="74"/>
        <v>0</v>
      </c>
      <c r="BD204" s="144">
        <f t="shared" si="70"/>
        <v>0</v>
      </c>
      <c r="BE204" s="144">
        <f t="shared" si="75"/>
        <v>0</v>
      </c>
      <c r="BF204" s="559">
        <f t="shared" si="58"/>
        <v>0</v>
      </c>
      <c r="BG204" s="17"/>
      <c r="BH204" s="10"/>
      <c r="BJ204" s="49">
        <f t="shared" si="76"/>
        <v>0</v>
      </c>
      <c r="BK204" s="49">
        <f t="shared" si="77"/>
        <v>1</v>
      </c>
      <c r="BL204" s="49">
        <f t="shared" si="78"/>
        <v>0</v>
      </c>
      <c r="BM204" s="49">
        <f t="shared" si="79"/>
        <v>0</v>
      </c>
      <c r="BN204" s="49">
        <f t="shared" si="80"/>
        <v>0</v>
      </c>
    </row>
    <row r="205" spans="1:66" x14ac:dyDescent="0.2">
      <c r="A205" s="514"/>
      <c r="B205" s="805"/>
      <c r="C205" s="364"/>
      <c r="D205" s="364"/>
      <c r="E205" s="511" t="str">
        <f t="shared" si="71"/>
        <v xml:space="preserve"> </v>
      </c>
      <c r="F205" s="201">
        <f t="shared" ref="F205:F268" si="81">IF(ISBLANK(H205),0,VLOOKUP(TRIM(H205),AllVarieties,4,FALSE))</f>
        <v>0</v>
      </c>
      <c r="G205" s="198">
        <f t="shared" ref="G205:G268" si="82">ROW()-DPline</f>
        <v>193</v>
      </c>
      <c r="H205" s="197"/>
      <c r="I205" s="416"/>
      <c r="J205" s="115"/>
      <c r="K205" s="418"/>
      <c r="L205" s="417"/>
      <c r="M205" s="60"/>
      <c r="N205" s="102"/>
      <c r="O205" s="419"/>
      <c r="P205" s="116"/>
      <c r="Q205" s="116"/>
      <c r="R205" s="179"/>
      <c r="S205" s="248"/>
      <c r="T205" s="116"/>
      <c r="U205" s="116"/>
      <c r="V205" s="116"/>
      <c r="W205" s="117"/>
      <c r="X205" s="115"/>
      <c r="Y205" s="102"/>
      <c r="Z205" s="118"/>
      <c r="AA205" s="145">
        <f t="shared" si="59"/>
        <v>193</v>
      </c>
      <c r="AB205" s="751">
        <f t="shared" si="72"/>
        <v>0</v>
      </c>
      <c r="AC205" s="744">
        <f t="shared" si="60"/>
        <v>0</v>
      </c>
      <c r="AD205" s="254">
        <f t="shared" ref="AD205:AD268" si="83">+AC205*PDArate</f>
        <v>0</v>
      </c>
      <c r="AE205" s="17"/>
      <c r="AF205" s="527" t="str">
        <f t="shared" si="61"/>
        <v xml:space="preserve"> </v>
      </c>
      <c r="AG205" s="49">
        <f t="shared" si="62"/>
        <v>0</v>
      </c>
      <c r="AH205" s="49">
        <f t="shared" si="63"/>
        <v>0</v>
      </c>
      <c r="AR205" s="49">
        <f t="shared" si="64"/>
        <v>0</v>
      </c>
      <c r="AS205" s="49">
        <f t="shared" si="65"/>
        <v>0</v>
      </c>
      <c r="AT205" s="49">
        <f t="shared" si="66"/>
        <v>0</v>
      </c>
      <c r="AU205" s="49">
        <f t="shared" si="67"/>
        <v>0</v>
      </c>
      <c r="AX205" s="372">
        <f t="shared" si="68"/>
        <v>0</v>
      </c>
      <c r="AY205" s="372">
        <f t="shared" si="69"/>
        <v>0</v>
      </c>
      <c r="AZ205" s="49">
        <f t="shared" ref="AZ205:AZ268" si="84">IF(J205+K205 &gt; 0, 1, 0)</f>
        <v>0</v>
      </c>
      <c r="BB205" s="49">
        <f t="shared" si="73"/>
        <v>0</v>
      </c>
      <c r="BC205" s="537">
        <f t="shared" si="74"/>
        <v>0</v>
      </c>
      <c r="BD205" s="144">
        <f t="shared" si="70"/>
        <v>0</v>
      </c>
      <c r="BE205" s="144">
        <f t="shared" si="75"/>
        <v>0</v>
      </c>
      <c r="BF205" s="559">
        <f t="shared" ref="BF205:BF268" si="85">+BE205*PDArate</f>
        <v>0</v>
      </c>
      <c r="BG205" s="17"/>
      <c r="BH205" s="10"/>
      <c r="BJ205" s="49">
        <f t="shared" si="76"/>
        <v>0</v>
      </c>
      <c r="BK205" s="49">
        <f t="shared" si="77"/>
        <v>1</v>
      </c>
      <c r="BL205" s="49">
        <f t="shared" si="78"/>
        <v>0</v>
      </c>
      <c r="BM205" s="49">
        <f t="shared" si="79"/>
        <v>0</v>
      </c>
      <c r="BN205" s="49">
        <f t="shared" si="80"/>
        <v>0</v>
      </c>
    </row>
    <row r="206" spans="1:66" x14ac:dyDescent="0.2">
      <c r="A206" s="514"/>
      <c r="B206" s="805"/>
      <c r="C206" s="364"/>
      <c r="D206" s="364"/>
      <c r="E206" s="511" t="str">
        <f t="shared" si="71"/>
        <v xml:space="preserve"> </v>
      </c>
      <c r="F206" s="201">
        <f t="shared" si="81"/>
        <v>0</v>
      </c>
      <c r="G206" s="198">
        <f t="shared" si="82"/>
        <v>194</v>
      </c>
      <c r="H206" s="197"/>
      <c r="I206" s="416"/>
      <c r="J206" s="115"/>
      <c r="K206" s="418"/>
      <c r="L206" s="417"/>
      <c r="M206" s="60"/>
      <c r="N206" s="102"/>
      <c r="O206" s="419"/>
      <c r="P206" s="116"/>
      <c r="Q206" s="116"/>
      <c r="R206" s="179"/>
      <c r="S206" s="248"/>
      <c r="T206" s="116"/>
      <c r="U206" s="116"/>
      <c r="V206" s="116"/>
      <c r="W206" s="117"/>
      <c r="X206" s="115"/>
      <c r="Y206" s="102"/>
      <c r="Z206" s="118"/>
      <c r="AA206" s="145">
        <f t="shared" ref="AA206:AA269" si="86">+G206</f>
        <v>194</v>
      </c>
      <c r="AB206" s="751">
        <f t="shared" si="72"/>
        <v>0</v>
      </c>
      <c r="AC206" s="744">
        <f t="shared" ref="AC206:AC269" si="87">+AX206+AY206</f>
        <v>0</v>
      </c>
      <c r="AD206" s="254">
        <f t="shared" si="83"/>
        <v>0</v>
      </c>
      <c r="AE206" s="17"/>
      <c r="AF206" s="527" t="str">
        <f t="shared" ref="AF206:AF269" si="88">IF(AG206+AH206=1,"Enter both columns 5 and 16.", " ")</f>
        <v xml:space="preserve"> </v>
      </c>
      <c r="AG206" s="49">
        <f t="shared" ref="AG206:AG269" si="89">IF(L206+M206+N206+O206+W206 &gt; 0, 1, 0)</f>
        <v>0</v>
      </c>
      <c r="AH206" s="49">
        <f t="shared" ref="AH206:AH269" si="90">IF(AX206 &gt; 0, 1, 0)</f>
        <v>0</v>
      </c>
      <c r="AR206" s="49">
        <f t="shared" ref="AR206:AR269" si="91">IF(ISNA(+F206), 1, 0)</f>
        <v>0</v>
      </c>
      <c r="AS206" s="49">
        <f t="shared" ref="AS206:AS269" si="92">IF(ISERR(+F206), 1, 0)</f>
        <v>0</v>
      </c>
      <c r="AT206" s="49">
        <f t="shared" ref="AT206:AT269" si="93">IF(ISERR(+AC206), 1, 0)</f>
        <v>0</v>
      </c>
      <c r="AU206" s="49">
        <f t="shared" ref="AU206:AU269" si="94">IF(ISERR(+AD206), 1, 0)</f>
        <v>0</v>
      </c>
      <c r="AX206" s="372">
        <f t="shared" ref="AX206:AX269" si="95">ROUND(L206,1)*W206</f>
        <v>0</v>
      </c>
      <c r="AY206" s="372">
        <f t="shared" ref="AY206:AY269" si="96">ROUND(X206,1)*Z206</f>
        <v>0</v>
      </c>
      <c r="AZ206" s="49">
        <f t="shared" si="84"/>
        <v>0</v>
      </c>
      <c r="BB206" s="49">
        <f t="shared" si="73"/>
        <v>0</v>
      </c>
      <c r="BC206" s="537">
        <f t="shared" si="74"/>
        <v>0</v>
      </c>
      <c r="BD206" s="144">
        <f t="shared" si="70"/>
        <v>0</v>
      </c>
      <c r="BE206" s="144">
        <f t="shared" si="75"/>
        <v>0</v>
      </c>
      <c r="BF206" s="559">
        <f t="shared" si="85"/>
        <v>0</v>
      </c>
      <c r="BG206" s="17"/>
      <c r="BH206" s="10"/>
      <c r="BJ206" s="49">
        <f t="shared" si="76"/>
        <v>0</v>
      </c>
      <c r="BK206" s="49">
        <f t="shared" si="77"/>
        <v>1</v>
      </c>
      <c r="BL206" s="49">
        <f t="shared" si="78"/>
        <v>0</v>
      </c>
      <c r="BM206" s="49">
        <f t="shared" si="79"/>
        <v>0</v>
      </c>
      <c r="BN206" s="49">
        <f t="shared" si="80"/>
        <v>0</v>
      </c>
    </row>
    <row r="207" spans="1:66" x14ac:dyDescent="0.2">
      <c r="A207" s="514"/>
      <c r="B207" s="805"/>
      <c r="C207" s="364"/>
      <c r="D207" s="364"/>
      <c r="E207" s="511" t="str">
        <f t="shared" si="71"/>
        <v xml:space="preserve"> </v>
      </c>
      <c r="F207" s="201">
        <f t="shared" si="81"/>
        <v>0</v>
      </c>
      <c r="G207" s="198">
        <f t="shared" si="82"/>
        <v>195</v>
      </c>
      <c r="H207" s="197"/>
      <c r="I207" s="416"/>
      <c r="J207" s="115"/>
      <c r="K207" s="418"/>
      <c r="L207" s="417"/>
      <c r="M207" s="60"/>
      <c r="N207" s="102"/>
      <c r="O207" s="419"/>
      <c r="P207" s="116"/>
      <c r="Q207" s="116"/>
      <c r="R207" s="179"/>
      <c r="S207" s="248"/>
      <c r="T207" s="116"/>
      <c r="U207" s="116"/>
      <c r="V207" s="116"/>
      <c r="W207" s="117"/>
      <c r="X207" s="115"/>
      <c r="Y207" s="102"/>
      <c r="Z207" s="118"/>
      <c r="AA207" s="145">
        <f t="shared" si="86"/>
        <v>195</v>
      </c>
      <c r="AB207" s="751">
        <f t="shared" si="72"/>
        <v>0</v>
      </c>
      <c r="AC207" s="744">
        <f t="shared" si="87"/>
        <v>0</v>
      </c>
      <c r="AD207" s="254">
        <f t="shared" si="83"/>
        <v>0</v>
      </c>
      <c r="AE207" s="17"/>
      <c r="AF207" s="527" t="str">
        <f t="shared" si="88"/>
        <v xml:space="preserve"> </v>
      </c>
      <c r="AG207" s="49">
        <f t="shared" si="89"/>
        <v>0</v>
      </c>
      <c r="AH207" s="49">
        <f t="shared" si="90"/>
        <v>0</v>
      </c>
      <c r="AR207" s="49">
        <f t="shared" si="91"/>
        <v>0</v>
      </c>
      <c r="AS207" s="49">
        <f t="shared" si="92"/>
        <v>0</v>
      </c>
      <c r="AT207" s="49">
        <f t="shared" si="93"/>
        <v>0</v>
      </c>
      <c r="AU207" s="49">
        <f t="shared" si="94"/>
        <v>0</v>
      </c>
      <c r="AX207" s="372">
        <f t="shared" si="95"/>
        <v>0</v>
      </c>
      <c r="AY207" s="372">
        <f t="shared" si="96"/>
        <v>0</v>
      </c>
      <c r="AZ207" s="49">
        <f t="shared" si="84"/>
        <v>0</v>
      </c>
      <c r="BB207" s="49">
        <f t="shared" si="73"/>
        <v>0</v>
      </c>
      <c r="BC207" s="537">
        <f t="shared" si="74"/>
        <v>0</v>
      </c>
      <c r="BD207" s="144">
        <f t="shared" si="70"/>
        <v>0</v>
      </c>
      <c r="BE207" s="144">
        <f t="shared" si="75"/>
        <v>0</v>
      </c>
      <c r="BF207" s="559">
        <f t="shared" si="85"/>
        <v>0</v>
      </c>
      <c r="BG207" s="17"/>
      <c r="BH207" s="10"/>
      <c r="BJ207" s="49">
        <f t="shared" si="76"/>
        <v>0</v>
      </c>
      <c r="BK207" s="49">
        <f t="shared" si="77"/>
        <v>1</v>
      </c>
      <c r="BL207" s="49">
        <f t="shared" si="78"/>
        <v>0</v>
      </c>
      <c r="BM207" s="49">
        <f t="shared" si="79"/>
        <v>0</v>
      </c>
      <c r="BN207" s="49">
        <f t="shared" si="80"/>
        <v>0</v>
      </c>
    </row>
    <row r="208" spans="1:66" x14ac:dyDescent="0.2">
      <c r="A208" s="514"/>
      <c r="B208" s="805"/>
      <c r="C208" s="364"/>
      <c r="D208" s="364"/>
      <c r="E208" s="511" t="str">
        <f t="shared" si="71"/>
        <v xml:space="preserve"> </v>
      </c>
      <c r="F208" s="201">
        <f t="shared" si="81"/>
        <v>0</v>
      </c>
      <c r="G208" s="198">
        <f t="shared" si="82"/>
        <v>196</v>
      </c>
      <c r="H208" s="197"/>
      <c r="I208" s="416"/>
      <c r="J208" s="115"/>
      <c r="K208" s="418"/>
      <c r="L208" s="417"/>
      <c r="M208" s="60"/>
      <c r="N208" s="102"/>
      <c r="O208" s="419"/>
      <c r="P208" s="116"/>
      <c r="Q208" s="116"/>
      <c r="R208" s="179"/>
      <c r="S208" s="248"/>
      <c r="T208" s="116"/>
      <c r="U208" s="116"/>
      <c r="V208" s="116"/>
      <c r="W208" s="117"/>
      <c r="X208" s="115"/>
      <c r="Y208" s="102"/>
      <c r="Z208" s="118"/>
      <c r="AA208" s="145">
        <f t="shared" si="86"/>
        <v>196</v>
      </c>
      <c r="AB208" s="751">
        <f t="shared" si="72"/>
        <v>0</v>
      </c>
      <c r="AC208" s="744">
        <f t="shared" si="87"/>
        <v>0</v>
      </c>
      <c r="AD208" s="254">
        <f t="shared" si="83"/>
        <v>0</v>
      </c>
      <c r="AE208" s="17"/>
      <c r="AF208" s="527" t="str">
        <f t="shared" si="88"/>
        <v xml:space="preserve"> </v>
      </c>
      <c r="AG208" s="49">
        <f t="shared" si="89"/>
        <v>0</v>
      </c>
      <c r="AH208" s="49">
        <f t="shared" si="90"/>
        <v>0</v>
      </c>
      <c r="AR208" s="49">
        <f t="shared" si="91"/>
        <v>0</v>
      </c>
      <c r="AS208" s="49">
        <f t="shared" si="92"/>
        <v>0</v>
      </c>
      <c r="AT208" s="49">
        <f t="shared" si="93"/>
        <v>0</v>
      </c>
      <c r="AU208" s="49">
        <f t="shared" si="94"/>
        <v>0</v>
      </c>
      <c r="AX208" s="372">
        <f t="shared" si="95"/>
        <v>0</v>
      </c>
      <c r="AY208" s="372">
        <f t="shared" si="96"/>
        <v>0</v>
      </c>
      <c r="AZ208" s="49">
        <f t="shared" si="84"/>
        <v>0</v>
      </c>
      <c r="BB208" s="49">
        <f t="shared" si="73"/>
        <v>0</v>
      </c>
      <c r="BC208" s="537">
        <f t="shared" si="74"/>
        <v>0</v>
      </c>
      <c r="BD208" s="144">
        <f t="shared" ref="BD208:BD271" si="97">IF(VALUE(I208)&lt;1,0,IF(VALUE(I208)&gt;17,0,VLOOKUP(VALUE(F208),T10Value,VALUE(I208)+1,FALSE)))</f>
        <v>0</v>
      </c>
      <c r="BE208" s="144">
        <f t="shared" si="75"/>
        <v>0</v>
      </c>
      <c r="BF208" s="559">
        <f t="shared" si="85"/>
        <v>0</v>
      </c>
      <c r="BG208" s="17"/>
      <c r="BH208" s="10"/>
      <c r="BJ208" s="49">
        <f t="shared" si="76"/>
        <v>0</v>
      </c>
      <c r="BK208" s="49">
        <f t="shared" si="77"/>
        <v>1</v>
      </c>
      <c r="BL208" s="49">
        <f t="shared" si="78"/>
        <v>0</v>
      </c>
      <c r="BM208" s="49">
        <f t="shared" si="79"/>
        <v>0</v>
      </c>
      <c r="BN208" s="49">
        <f t="shared" si="80"/>
        <v>0</v>
      </c>
    </row>
    <row r="209" spans="1:66" x14ac:dyDescent="0.2">
      <c r="A209" s="514"/>
      <c r="B209" s="805"/>
      <c r="C209" s="364"/>
      <c r="D209" s="364"/>
      <c r="E209" s="511" t="str">
        <f t="shared" ref="E209:E272" si="98">IF(+BN209+BM209&gt;0,"&lt; Error"," ")</f>
        <v xml:space="preserve"> </v>
      </c>
      <c r="F209" s="201">
        <f t="shared" si="81"/>
        <v>0</v>
      </c>
      <c r="G209" s="198">
        <f t="shared" si="82"/>
        <v>197</v>
      </c>
      <c r="H209" s="197"/>
      <c r="I209" s="416"/>
      <c r="J209" s="115"/>
      <c r="K209" s="418"/>
      <c r="L209" s="417"/>
      <c r="M209" s="60"/>
      <c r="N209" s="102"/>
      <c r="O209" s="419"/>
      <c r="P209" s="116"/>
      <c r="Q209" s="116"/>
      <c r="R209" s="179"/>
      <c r="S209" s="248"/>
      <c r="T209" s="116"/>
      <c r="U209" s="116"/>
      <c r="V209" s="116"/>
      <c r="W209" s="117"/>
      <c r="X209" s="115"/>
      <c r="Y209" s="102"/>
      <c r="Z209" s="118"/>
      <c r="AA209" s="145">
        <f t="shared" si="86"/>
        <v>197</v>
      </c>
      <c r="AB209" s="751">
        <f t="shared" ref="AB209:AB272" si="99">C209*BJ209</f>
        <v>0</v>
      </c>
      <c r="AC209" s="744">
        <f t="shared" si="87"/>
        <v>0</v>
      </c>
      <c r="AD209" s="254">
        <f t="shared" si="83"/>
        <v>0</v>
      </c>
      <c r="AE209" s="17"/>
      <c r="AF209" s="527" t="str">
        <f t="shared" si="88"/>
        <v xml:space="preserve"> </v>
      </c>
      <c r="AG209" s="49">
        <f t="shared" si="89"/>
        <v>0</v>
      </c>
      <c r="AH209" s="49">
        <f t="shared" si="90"/>
        <v>0</v>
      </c>
      <c r="AR209" s="49">
        <f t="shared" si="91"/>
        <v>0</v>
      </c>
      <c r="AS209" s="49">
        <f t="shared" si="92"/>
        <v>0</v>
      </c>
      <c r="AT209" s="49">
        <f t="shared" si="93"/>
        <v>0</v>
      </c>
      <c r="AU209" s="49">
        <f t="shared" si="94"/>
        <v>0</v>
      </c>
      <c r="AX209" s="372">
        <f t="shared" si="95"/>
        <v>0</v>
      </c>
      <c r="AY209" s="372">
        <f t="shared" si="96"/>
        <v>0</v>
      </c>
      <c r="AZ209" s="49">
        <f t="shared" si="84"/>
        <v>0</v>
      </c>
      <c r="BB209" s="49">
        <f t="shared" ref="BB209:BB272" si="100">IF(+BC209&gt;0,IF(+BE209&lt;=0,1,0),0)</f>
        <v>0</v>
      </c>
      <c r="BC209" s="537">
        <f t="shared" ref="BC209:BC272" si="101">IF(+D209=1,IF(J209&gt;0, +J209, 0),0)</f>
        <v>0</v>
      </c>
      <c r="BD209" s="144">
        <f t="shared" si="97"/>
        <v>0</v>
      </c>
      <c r="BE209" s="144">
        <f t="shared" ref="BE209:BE272" si="102">ROUND(+BC209,1)*BD209</f>
        <v>0</v>
      </c>
      <c r="BF209" s="559">
        <f t="shared" si="85"/>
        <v>0</v>
      </c>
      <c r="BG209" s="17"/>
      <c r="BH209" s="10"/>
      <c r="BJ209" s="49">
        <f t="shared" ref="BJ209:BJ272" si="103">IF(J209+L209+M209=J209,0,IF(J209-L209-0.09&gt;0,IF(J209-L209&lt;=0.1*J209,J209-L209,0),0))</f>
        <v>0</v>
      </c>
      <c r="BK209" s="49">
        <f t="shared" ref="BK209:BK272" si="104">IF(L209+M209+J209+X209&lt;=0,1,IF(L209+M209+X209&gt;0,1,0))</f>
        <v>1</v>
      </c>
      <c r="BL209" s="49">
        <f t="shared" ref="BL209:BL272" si="105">IF(+BJ209&gt;0,1,0)</f>
        <v>0</v>
      </c>
      <c r="BM209" s="49">
        <f t="shared" ref="BM209:BM272" si="106">IF(ISNUMBER(C209),IF(2*BL209-C209&lt;0,1,IF(2*BL209-C209&gt;2,1,0)),IF(ISBLANK(C209),0,1))</f>
        <v>0</v>
      </c>
      <c r="BN209" s="49">
        <f t="shared" ref="BN209:BN272" si="107">IF(ISNUMBER(D209),IF(2*AG209-D209=1,1,IF(+D209=0,0, IF(+D209=1,0,1))),IF(ISBLANK(D209),0,1))</f>
        <v>0</v>
      </c>
    </row>
    <row r="210" spans="1:66" x14ac:dyDescent="0.2">
      <c r="A210" s="514"/>
      <c r="B210" s="805"/>
      <c r="C210" s="364"/>
      <c r="D210" s="364"/>
      <c r="E210" s="511" t="str">
        <f t="shared" si="98"/>
        <v xml:space="preserve"> </v>
      </c>
      <c r="F210" s="201">
        <f t="shared" si="81"/>
        <v>0</v>
      </c>
      <c r="G210" s="198">
        <f t="shared" si="82"/>
        <v>198</v>
      </c>
      <c r="H210" s="197"/>
      <c r="I210" s="416"/>
      <c r="J210" s="115"/>
      <c r="K210" s="418"/>
      <c r="L210" s="417"/>
      <c r="M210" s="60"/>
      <c r="N210" s="102"/>
      <c r="O210" s="419"/>
      <c r="P210" s="116"/>
      <c r="Q210" s="116"/>
      <c r="R210" s="179"/>
      <c r="S210" s="248"/>
      <c r="T210" s="116"/>
      <c r="U210" s="116"/>
      <c r="V210" s="116"/>
      <c r="W210" s="117"/>
      <c r="X210" s="115"/>
      <c r="Y210" s="102"/>
      <c r="Z210" s="118"/>
      <c r="AA210" s="145">
        <f t="shared" si="86"/>
        <v>198</v>
      </c>
      <c r="AB210" s="751">
        <f t="shared" si="99"/>
        <v>0</v>
      </c>
      <c r="AC210" s="744">
        <f t="shared" si="87"/>
        <v>0</v>
      </c>
      <c r="AD210" s="254">
        <f t="shared" si="83"/>
        <v>0</v>
      </c>
      <c r="AE210" s="17"/>
      <c r="AF210" s="527" t="str">
        <f t="shared" si="88"/>
        <v xml:space="preserve"> </v>
      </c>
      <c r="AG210" s="49">
        <f t="shared" si="89"/>
        <v>0</v>
      </c>
      <c r="AH210" s="49">
        <f t="shared" si="90"/>
        <v>0</v>
      </c>
      <c r="AR210" s="49">
        <f t="shared" si="91"/>
        <v>0</v>
      </c>
      <c r="AS210" s="49">
        <f t="shared" si="92"/>
        <v>0</v>
      </c>
      <c r="AT210" s="49">
        <f t="shared" si="93"/>
        <v>0</v>
      </c>
      <c r="AU210" s="49">
        <f t="shared" si="94"/>
        <v>0</v>
      </c>
      <c r="AX210" s="372">
        <f t="shared" si="95"/>
        <v>0</v>
      </c>
      <c r="AY210" s="372">
        <f t="shared" si="96"/>
        <v>0</v>
      </c>
      <c r="AZ210" s="49">
        <f t="shared" si="84"/>
        <v>0</v>
      </c>
      <c r="BB210" s="49">
        <f t="shared" si="100"/>
        <v>0</v>
      </c>
      <c r="BC210" s="537">
        <f t="shared" si="101"/>
        <v>0</v>
      </c>
      <c r="BD210" s="144">
        <f t="shared" si="97"/>
        <v>0</v>
      </c>
      <c r="BE210" s="144">
        <f t="shared" si="102"/>
        <v>0</v>
      </c>
      <c r="BF210" s="559">
        <f t="shared" si="85"/>
        <v>0</v>
      </c>
      <c r="BG210" s="17"/>
      <c r="BH210" s="10"/>
      <c r="BJ210" s="49">
        <f t="shared" si="103"/>
        <v>0</v>
      </c>
      <c r="BK210" s="49">
        <f t="shared" si="104"/>
        <v>1</v>
      </c>
      <c r="BL210" s="49">
        <f t="shared" si="105"/>
        <v>0</v>
      </c>
      <c r="BM210" s="49">
        <f t="shared" si="106"/>
        <v>0</v>
      </c>
      <c r="BN210" s="49">
        <f t="shared" si="107"/>
        <v>0</v>
      </c>
    </row>
    <row r="211" spans="1:66" x14ac:dyDescent="0.2">
      <c r="A211" s="514"/>
      <c r="B211" s="805"/>
      <c r="C211" s="364"/>
      <c r="D211" s="364"/>
      <c r="E211" s="511" t="str">
        <f t="shared" si="98"/>
        <v xml:space="preserve"> </v>
      </c>
      <c r="F211" s="201">
        <f t="shared" si="81"/>
        <v>0</v>
      </c>
      <c r="G211" s="198">
        <f t="shared" si="82"/>
        <v>199</v>
      </c>
      <c r="H211" s="197"/>
      <c r="I211" s="416"/>
      <c r="J211" s="115"/>
      <c r="K211" s="418"/>
      <c r="L211" s="417"/>
      <c r="M211" s="60"/>
      <c r="N211" s="102"/>
      <c r="O211" s="419"/>
      <c r="P211" s="116"/>
      <c r="Q211" s="116"/>
      <c r="R211" s="179"/>
      <c r="S211" s="248"/>
      <c r="T211" s="116"/>
      <c r="U211" s="116"/>
      <c r="V211" s="116"/>
      <c r="W211" s="117"/>
      <c r="X211" s="115"/>
      <c r="Y211" s="102"/>
      <c r="Z211" s="118"/>
      <c r="AA211" s="145">
        <f t="shared" si="86"/>
        <v>199</v>
      </c>
      <c r="AB211" s="751">
        <f t="shared" si="99"/>
        <v>0</v>
      </c>
      <c r="AC211" s="744">
        <f t="shared" si="87"/>
        <v>0</v>
      </c>
      <c r="AD211" s="254">
        <f t="shared" si="83"/>
        <v>0</v>
      </c>
      <c r="AE211" s="17"/>
      <c r="AF211" s="527" t="str">
        <f t="shared" si="88"/>
        <v xml:space="preserve"> </v>
      </c>
      <c r="AG211" s="49">
        <f t="shared" si="89"/>
        <v>0</v>
      </c>
      <c r="AH211" s="49">
        <f t="shared" si="90"/>
        <v>0</v>
      </c>
      <c r="AR211" s="49">
        <f t="shared" si="91"/>
        <v>0</v>
      </c>
      <c r="AS211" s="49">
        <f t="shared" si="92"/>
        <v>0</v>
      </c>
      <c r="AT211" s="49">
        <f t="shared" si="93"/>
        <v>0</v>
      </c>
      <c r="AU211" s="49">
        <f t="shared" si="94"/>
        <v>0</v>
      </c>
      <c r="AX211" s="372">
        <f t="shared" si="95"/>
        <v>0</v>
      </c>
      <c r="AY211" s="372">
        <f t="shared" si="96"/>
        <v>0</v>
      </c>
      <c r="AZ211" s="49">
        <f t="shared" si="84"/>
        <v>0</v>
      </c>
      <c r="BB211" s="49">
        <f t="shared" si="100"/>
        <v>0</v>
      </c>
      <c r="BC211" s="537">
        <f t="shared" si="101"/>
        <v>0</v>
      </c>
      <c r="BD211" s="144">
        <f t="shared" si="97"/>
        <v>0</v>
      </c>
      <c r="BE211" s="144">
        <f t="shared" si="102"/>
        <v>0</v>
      </c>
      <c r="BF211" s="559">
        <f t="shared" si="85"/>
        <v>0</v>
      </c>
      <c r="BG211" s="17"/>
      <c r="BH211" s="10"/>
      <c r="BJ211" s="49">
        <f t="shared" si="103"/>
        <v>0</v>
      </c>
      <c r="BK211" s="49">
        <f t="shared" si="104"/>
        <v>1</v>
      </c>
      <c r="BL211" s="49">
        <f t="shared" si="105"/>
        <v>0</v>
      </c>
      <c r="BM211" s="49">
        <f t="shared" si="106"/>
        <v>0</v>
      </c>
      <c r="BN211" s="49">
        <f t="shared" si="107"/>
        <v>0</v>
      </c>
    </row>
    <row r="212" spans="1:66" x14ac:dyDescent="0.2">
      <c r="A212" s="514"/>
      <c r="B212" s="805"/>
      <c r="C212" s="364"/>
      <c r="D212" s="364"/>
      <c r="E212" s="511" t="str">
        <f t="shared" si="98"/>
        <v xml:space="preserve"> </v>
      </c>
      <c r="F212" s="201">
        <f t="shared" si="81"/>
        <v>0</v>
      </c>
      <c r="G212" s="198">
        <f t="shared" si="82"/>
        <v>200</v>
      </c>
      <c r="H212" s="197"/>
      <c r="I212" s="416"/>
      <c r="J212" s="115"/>
      <c r="K212" s="418"/>
      <c r="L212" s="417"/>
      <c r="M212" s="60"/>
      <c r="N212" s="102"/>
      <c r="O212" s="419"/>
      <c r="P212" s="116"/>
      <c r="Q212" s="116"/>
      <c r="R212" s="179"/>
      <c r="S212" s="248"/>
      <c r="T212" s="116"/>
      <c r="U212" s="116"/>
      <c r="V212" s="116"/>
      <c r="W212" s="117"/>
      <c r="X212" s="115"/>
      <c r="Y212" s="102"/>
      <c r="Z212" s="118"/>
      <c r="AA212" s="145">
        <f t="shared" si="86"/>
        <v>200</v>
      </c>
      <c r="AB212" s="751">
        <f t="shared" si="99"/>
        <v>0</v>
      </c>
      <c r="AC212" s="744">
        <f t="shared" si="87"/>
        <v>0</v>
      </c>
      <c r="AD212" s="254">
        <f t="shared" si="83"/>
        <v>0</v>
      </c>
      <c r="AE212" s="17"/>
      <c r="AF212" s="527" t="str">
        <f t="shared" si="88"/>
        <v xml:space="preserve"> </v>
      </c>
      <c r="AG212" s="49">
        <f t="shared" si="89"/>
        <v>0</v>
      </c>
      <c r="AH212" s="49">
        <f t="shared" si="90"/>
        <v>0</v>
      </c>
      <c r="AR212" s="49">
        <f t="shared" si="91"/>
        <v>0</v>
      </c>
      <c r="AS212" s="49">
        <f t="shared" si="92"/>
        <v>0</v>
      </c>
      <c r="AT212" s="49">
        <f t="shared" si="93"/>
        <v>0</v>
      </c>
      <c r="AU212" s="49">
        <f t="shared" si="94"/>
        <v>0</v>
      </c>
      <c r="AX212" s="372">
        <f t="shared" si="95"/>
        <v>0</v>
      </c>
      <c r="AY212" s="372">
        <f t="shared" si="96"/>
        <v>0</v>
      </c>
      <c r="AZ212" s="49">
        <f t="shared" si="84"/>
        <v>0</v>
      </c>
      <c r="BB212" s="49">
        <f t="shared" si="100"/>
        <v>0</v>
      </c>
      <c r="BC212" s="537">
        <f t="shared" si="101"/>
        <v>0</v>
      </c>
      <c r="BD212" s="144">
        <f t="shared" si="97"/>
        <v>0</v>
      </c>
      <c r="BE212" s="144">
        <f t="shared" si="102"/>
        <v>0</v>
      </c>
      <c r="BF212" s="559">
        <f t="shared" si="85"/>
        <v>0</v>
      </c>
      <c r="BG212" s="17"/>
      <c r="BH212" s="10"/>
      <c r="BJ212" s="49">
        <f t="shared" si="103"/>
        <v>0</v>
      </c>
      <c r="BK212" s="49">
        <f t="shared" si="104"/>
        <v>1</v>
      </c>
      <c r="BL212" s="49">
        <f t="shared" si="105"/>
        <v>0</v>
      </c>
      <c r="BM212" s="49">
        <f t="shared" si="106"/>
        <v>0</v>
      </c>
      <c r="BN212" s="49">
        <f t="shared" si="107"/>
        <v>0</v>
      </c>
    </row>
    <row r="213" spans="1:66" x14ac:dyDescent="0.2">
      <c r="A213" s="514"/>
      <c r="B213" s="805"/>
      <c r="C213" s="364"/>
      <c r="D213" s="364"/>
      <c r="E213" s="511" t="str">
        <f t="shared" si="98"/>
        <v xml:space="preserve"> </v>
      </c>
      <c r="F213" s="201">
        <f t="shared" si="81"/>
        <v>0</v>
      </c>
      <c r="G213" s="198">
        <f t="shared" si="82"/>
        <v>201</v>
      </c>
      <c r="H213" s="197"/>
      <c r="I213" s="416"/>
      <c r="J213" s="115"/>
      <c r="K213" s="418"/>
      <c r="L213" s="417"/>
      <c r="M213" s="60"/>
      <c r="N213" s="102"/>
      <c r="O213" s="419"/>
      <c r="P213" s="116"/>
      <c r="Q213" s="116"/>
      <c r="R213" s="179"/>
      <c r="S213" s="248"/>
      <c r="T213" s="116"/>
      <c r="U213" s="116"/>
      <c r="V213" s="116"/>
      <c r="W213" s="117"/>
      <c r="X213" s="115"/>
      <c r="Y213" s="102"/>
      <c r="Z213" s="118"/>
      <c r="AA213" s="145">
        <f t="shared" si="86"/>
        <v>201</v>
      </c>
      <c r="AB213" s="751">
        <f t="shared" si="99"/>
        <v>0</v>
      </c>
      <c r="AC213" s="744">
        <f t="shared" si="87"/>
        <v>0</v>
      </c>
      <c r="AD213" s="254">
        <f t="shared" si="83"/>
        <v>0</v>
      </c>
      <c r="AE213" s="17"/>
      <c r="AF213" s="527" t="str">
        <f t="shared" si="88"/>
        <v xml:space="preserve"> </v>
      </c>
      <c r="AG213" s="49">
        <f t="shared" si="89"/>
        <v>0</v>
      </c>
      <c r="AH213" s="49">
        <f t="shared" si="90"/>
        <v>0</v>
      </c>
      <c r="AR213" s="49">
        <f t="shared" si="91"/>
        <v>0</v>
      </c>
      <c r="AS213" s="49">
        <f t="shared" si="92"/>
        <v>0</v>
      </c>
      <c r="AT213" s="49">
        <f t="shared" si="93"/>
        <v>0</v>
      </c>
      <c r="AU213" s="49">
        <f t="shared" si="94"/>
        <v>0</v>
      </c>
      <c r="AX213" s="372">
        <f t="shared" si="95"/>
        <v>0</v>
      </c>
      <c r="AY213" s="372">
        <f t="shared" si="96"/>
        <v>0</v>
      </c>
      <c r="AZ213" s="49">
        <f t="shared" si="84"/>
        <v>0</v>
      </c>
      <c r="BB213" s="49">
        <f t="shared" si="100"/>
        <v>0</v>
      </c>
      <c r="BC213" s="537">
        <f t="shared" si="101"/>
        <v>0</v>
      </c>
      <c r="BD213" s="144">
        <f t="shared" si="97"/>
        <v>0</v>
      </c>
      <c r="BE213" s="144">
        <f t="shared" si="102"/>
        <v>0</v>
      </c>
      <c r="BF213" s="559">
        <f t="shared" si="85"/>
        <v>0</v>
      </c>
      <c r="BG213" s="17"/>
      <c r="BH213" s="10"/>
      <c r="BJ213" s="49">
        <f t="shared" si="103"/>
        <v>0</v>
      </c>
      <c r="BK213" s="49">
        <f t="shared" si="104"/>
        <v>1</v>
      </c>
      <c r="BL213" s="49">
        <f t="shared" si="105"/>
        <v>0</v>
      </c>
      <c r="BM213" s="49">
        <f t="shared" si="106"/>
        <v>0</v>
      </c>
      <c r="BN213" s="49">
        <f t="shared" si="107"/>
        <v>0</v>
      </c>
    </row>
    <row r="214" spans="1:66" x14ac:dyDescent="0.2">
      <c r="A214" s="514"/>
      <c r="B214" s="805"/>
      <c r="C214" s="364"/>
      <c r="D214" s="364"/>
      <c r="E214" s="511" t="str">
        <f t="shared" si="98"/>
        <v xml:space="preserve"> </v>
      </c>
      <c r="F214" s="201">
        <f t="shared" si="81"/>
        <v>0</v>
      </c>
      <c r="G214" s="198">
        <f t="shared" si="82"/>
        <v>202</v>
      </c>
      <c r="H214" s="197"/>
      <c r="I214" s="416"/>
      <c r="J214" s="115"/>
      <c r="K214" s="418"/>
      <c r="L214" s="417"/>
      <c r="M214" s="60"/>
      <c r="N214" s="102"/>
      <c r="O214" s="419"/>
      <c r="P214" s="116"/>
      <c r="Q214" s="116"/>
      <c r="R214" s="179"/>
      <c r="S214" s="248"/>
      <c r="T214" s="116"/>
      <c r="U214" s="116"/>
      <c r="V214" s="116"/>
      <c r="W214" s="117"/>
      <c r="X214" s="115"/>
      <c r="Y214" s="102"/>
      <c r="Z214" s="118"/>
      <c r="AA214" s="145">
        <f t="shared" si="86"/>
        <v>202</v>
      </c>
      <c r="AB214" s="751">
        <f t="shared" si="99"/>
        <v>0</v>
      </c>
      <c r="AC214" s="744">
        <f t="shared" si="87"/>
        <v>0</v>
      </c>
      <c r="AD214" s="254">
        <f t="shared" si="83"/>
        <v>0</v>
      </c>
      <c r="AE214" s="17"/>
      <c r="AF214" s="527" t="str">
        <f t="shared" si="88"/>
        <v xml:space="preserve"> </v>
      </c>
      <c r="AG214" s="49">
        <f t="shared" si="89"/>
        <v>0</v>
      </c>
      <c r="AH214" s="49">
        <f t="shared" si="90"/>
        <v>0</v>
      </c>
      <c r="AR214" s="49">
        <f t="shared" si="91"/>
        <v>0</v>
      </c>
      <c r="AS214" s="49">
        <f t="shared" si="92"/>
        <v>0</v>
      </c>
      <c r="AT214" s="49">
        <f t="shared" si="93"/>
        <v>0</v>
      </c>
      <c r="AU214" s="49">
        <f t="shared" si="94"/>
        <v>0</v>
      </c>
      <c r="AX214" s="372">
        <f t="shared" si="95"/>
        <v>0</v>
      </c>
      <c r="AY214" s="372">
        <f t="shared" si="96"/>
        <v>0</v>
      </c>
      <c r="AZ214" s="49">
        <f t="shared" si="84"/>
        <v>0</v>
      </c>
      <c r="BB214" s="49">
        <f t="shared" si="100"/>
        <v>0</v>
      </c>
      <c r="BC214" s="537">
        <f t="shared" si="101"/>
        <v>0</v>
      </c>
      <c r="BD214" s="144">
        <f t="shared" si="97"/>
        <v>0</v>
      </c>
      <c r="BE214" s="144">
        <f t="shared" si="102"/>
        <v>0</v>
      </c>
      <c r="BF214" s="559">
        <f t="shared" si="85"/>
        <v>0</v>
      </c>
      <c r="BG214" s="17"/>
      <c r="BH214" s="10"/>
      <c r="BJ214" s="49">
        <f t="shared" si="103"/>
        <v>0</v>
      </c>
      <c r="BK214" s="49">
        <f t="shared" si="104"/>
        <v>1</v>
      </c>
      <c r="BL214" s="49">
        <f t="shared" si="105"/>
        <v>0</v>
      </c>
      <c r="BM214" s="49">
        <f t="shared" si="106"/>
        <v>0</v>
      </c>
      <c r="BN214" s="49">
        <f t="shared" si="107"/>
        <v>0</v>
      </c>
    </row>
    <row r="215" spans="1:66" x14ac:dyDescent="0.2">
      <c r="A215" s="514"/>
      <c r="B215" s="805"/>
      <c r="C215" s="364"/>
      <c r="D215" s="364"/>
      <c r="E215" s="511" t="str">
        <f t="shared" si="98"/>
        <v xml:space="preserve"> </v>
      </c>
      <c r="F215" s="201">
        <f t="shared" si="81"/>
        <v>0</v>
      </c>
      <c r="G215" s="198">
        <f t="shared" si="82"/>
        <v>203</v>
      </c>
      <c r="H215" s="197"/>
      <c r="I215" s="416"/>
      <c r="J215" s="115"/>
      <c r="K215" s="418"/>
      <c r="L215" s="417"/>
      <c r="M215" s="60"/>
      <c r="N215" s="102"/>
      <c r="O215" s="419"/>
      <c r="P215" s="116"/>
      <c r="Q215" s="116"/>
      <c r="R215" s="179"/>
      <c r="S215" s="248"/>
      <c r="T215" s="116"/>
      <c r="U215" s="116"/>
      <c r="V215" s="116"/>
      <c r="W215" s="117"/>
      <c r="X215" s="115"/>
      <c r="Y215" s="102"/>
      <c r="Z215" s="118"/>
      <c r="AA215" s="145">
        <f t="shared" si="86"/>
        <v>203</v>
      </c>
      <c r="AB215" s="751">
        <f t="shared" si="99"/>
        <v>0</v>
      </c>
      <c r="AC215" s="744">
        <f t="shared" si="87"/>
        <v>0</v>
      </c>
      <c r="AD215" s="254">
        <f t="shared" si="83"/>
        <v>0</v>
      </c>
      <c r="AE215" s="17"/>
      <c r="AF215" s="527" t="str">
        <f t="shared" si="88"/>
        <v xml:space="preserve"> </v>
      </c>
      <c r="AG215" s="49">
        <f t="shared" si="89"/>
        <v>0</v>
      </c>
      <c r="AH215" s="49">
        <f t="shared" si="90"/>
        <v>0</v>
      </c>
      <c r="AR215" s="49">
        <f t="shared" si="91"/>
        <v>0</v>
      </c>
      <c r="AS215" s="49">
        <f t="shared" si="92"/>
        <v>0</v>
      </c>
      <c r="AT215" s="49">
        <f t="shared" si="93"/>
        <v>0</v>
      </c>
      <c r="AU215" s="49">
        <f t="shared" si="94"/>
        <v>0</v>
      </c>
      <c r="AX215" s="372">
        <f t="shared" si="95"/>
        <v>0</v>
      </c>
      <c r="AY215" s="372">
        <f t="shared" si="96"/>
        <v>0</v>
      </c>
      <c r="AZ215" s="49">
        <f t="shared" si="84"/>
        <v>0</v>
      </c>
      <c r="BB215" s="49">
        <f t="shared" si="100"/>
        <v>0</v>
      </c>
      <c r="BC215" s="537">
        <f t="shared" si="101"/>
        <v>0</v>
      </c>
      <c r="BD215" s="144">
        <f t="shared" si="97"/>
        <v>0</v>
      </c>
      <c r="BE215" s="144">
        <f t="shared" si="102"/>
        <v>0</v>
      </c>
      <c r="BF215" s="559">
        <f t="shared" si="85"/>
        <v>0</v>
      </c>
      <c r="BG215" s="17"/>
      <c r="BH215" s="10"/>
      <c r="BJ215" s="49">
        <f t="shared" si="103"/>
        <v>0</v>
      </c>
      <c r="BK215" s="49">
        <f t="shared" si="104"/>
        <v>1</v>
      </c>
      <c r="BL215" s="49">
        <f t="shared" si="105"/>
        <v>0</v>
      </c>
      <c r="BM215" s="49">
        <f t="shared" si="106"/>
        <v>0</v>
      </c>
      <c r="BN215" s="49">
        <f t="shared" si="107"/>
        <v>0</v>
      </c>
    </row>
    <row r="216" spans="1:66" x14ac:dyDescent="0.2">
      <c r="A216" s="514"/>
      <c r="B216" s="805"/>
      <c r="C216" s="364"/>
      <c r="D216" s="364"/>
      <c r="E216" s="511" t="str">
        <f t="shared" si="98"/>
        <v xml:space="preserve"> </v>
      </c>
      <c r="F216" s="201">
        <f t="shared" si="81"/>
        <v>0</v>
      </c>
      <c r="G216" s="198">
        <f t="shared" si="82"/>
        <v>204</v>
      </c>
      <c r="H216" s="197"/>
      <c r="I216" s="416"/>
      <c r="J216" s="115"/>
      <c r="K216" s="418"/>
      <c r="L216" s="417"/>
      <c r="M216" s="60"/>
      <c r="N216" s="102"/>
      <c r="O216" s="419"/>
      <c r="P216" s="116"/>
      <c r="Q216" s="116"/>
      <c r="R216" s="179"/>
      <c r="S216" s="248"/>
      <c r="T216" s="116"/>
      <c r="U216" s="116"/>
      <c r="V216" s="116"/>
      <c r="W216" s="117"/>
      <c r="X216" s="115"/>
      <c r="Y216" s="102"/>
      <c r="Z216" s="118"/>
      <c r="AA216" s="145">
        <f t="shared" si="86"/>
        <v>204</v>
      </c>
      <c r="AB216" s="751">
        <f t="shared" si="99"/>
        <v>0</v>
      </c>
      <c r="AC216" s="744">
        <f t="shared" si="87"/>
        <v>0</v>
      </c>
      <c r="AD216" s="254">
        <f t="shared" si="83"/>
        <v>0</v>
      </c>
      <c r="AE216" s="17"/>
      <c r="AF216" s="527" t="str">
        <f t="shared" si="88"/>
        <v xml:space="preserve"> </v>
      </c>
      <c r="AG216" s="49">
        <f t="shared" si="89"/>
        <v>0</v>
      </c>
      <c r="AH216" s="49">
        <f t="shared" si="90"/>
        <v>0</v>
      </c>
      <c r="AR216" s="49">
        <f t="shared" si="91"/>
        <v>0</v>
      </c>
      <c r="AS216" s="49">
        <f t="shared" si="92"/>
        <v>0</v>
      </c>
      <c r="AT216" s="49">
        <f t="shared" si="93"/>
        <v>0</v>
      </c>
      <c r="AU216" s="49">
        <f t="shared" si="94"/>
        <v>0</v>
      </c>
      <c r="AX216" s="372">
        <f t="shared" si="95"/>
        <v>0</v>
      </c>
      <c r="AY216" s="372">
        <f t="shared" si="96"/>
        <v>0</v>
      </c>
      <c r="AZ216" s="49">
        <f t="shared" si="84"/>
        <v>0</v>
      </c>
      <c r="BB216" s="49">
        <f t="shared" si="100"/>
        <v>0</v>
      </c>
      <c r="BC216" s="537">
        <f t="shared" si="101"/>
        <v>0</v>
      </c>
      <c r="BD216" s="144">
        <f t="shared" si="97"/>
        <v>0</v>
      </c>
      <c r="BE216" s="144">
        <f t="shared" si="102"/>
        <v>0</v>
      </c>
      <c r="BF216" s="559">
        <f t="shared" si="85"/>
        <v>0</v>
      </c>
      <c r="BG216" s="17"/>
      <c r="BH216" s="10"/>
      <c r="BJ216" s="49">
        <f t="shared" si="103"/>
        <v>0</v>
      </c>
      <c r="BK216" s="49">
        <f t="shared" si="104"/>
        <v>1</v>
      </c>
      <c r="BL216" s="49">
        <f t="shared" si="105"/>
        <v>0</v>
      </c>
      <c r="BM216" s="49">
        <f t="shared" si="106"/>
        <v>0</v>
      </c>
      <c r="BN216" s="49">
        <f t="shared" si="107"/>
        <v>0</v>
      </c>
    </row>
    <row r="217" spans="1:66" x14ac:dyDescent="0.2">
      <c r="A217" s="514"/>
      <c r="B217" s="805"/>
      <c r="C217" s="364"/>
      <c r="D217" s="364"/>
      <c r="E217" s="511" t="str">
        <f t="shared" si="98"/>
        <v xml:space="preserve"> </v>
      </c>
      <c r="F217" s="201">
        <f t="shared" si="81"/>
        <v>0</v>
      </c>
      <c r="G217" s="198">
        <f t="shared" si="82"/>
        <v>205</v>
      </c>
      <c r="H217" s="197"/>
      <c r="I217" s="416"/>
      <c r="J217" s="115"/>
      <c r="K217" s="418"/>
      <c r="L217" s="417"/>
      <c r="M217" s="60"/>
      <c r="N217" s="102"/>
      <c r="O217" s="419"/>
      <c r="P217" s="116"/>
      <c r="Q217" s="116"/>
      <c r="R217" s="179"/>
      <c r="S217" s="248"/>
      <c r="T217" s="116"/>
      <c r="U217" s="116"/>
      <c r="V217" s="116"/>
      <c r="W217" s="117"/>
      <c r="X217" s="115"/>
      <c r="Y217" s="102"/>
      <c r="Z217" s="118"/>
      <c r="AA217" s="145">
        <f t="shared" si="86"/>
        <v>205</v>
      </c>
      <c r="AB217" s="751">
        <f t="shared" si="99"/>
        <v>0</v>
      </c>
      <c r="AC217" s="744">
        <f t="shared" si="87"/>
        <v>0</v>
      </c>
      <c r="AD217" s="254">
        <f t="shared" si="83"/>
        <v>0</v>
      </c>
      <c r="AE217" s="17"/>
      <c r="AF217" s="527" t="str">
        <f t="shared" si="88"/>
        <v xml:space="preserve"> </v>
      </c>
      <c r="AG217" s="49">
        <f t="shared" si="89"/>
        <v>0</v>
      </c>
      <c r="AH217" s="49">
        <f t="shared" si="90"/>
        <v>0</v>
      </c>
      <c r="AR217" s="49">
        <f t="shared" si="91"/>
        <v>0</v>
      </c>
      <c r="AS217" s="49">
        <f t="shared" si="92"/>
        <v>0</v>
      </c>
      <c r="AT217" s="49">
        <f t="shared" si="93"/>
        <v>0</v>
      </c>
      <c r="AU217" s="49">
        <f t="shared" si="94"/>
        <v>0</v>
      </c>
      <c r="AX217" s="372">
        <f t="shared" si="95"/>
        <v>0</v>
      </c>
      <c r="AY217" s="372">
        <f t="shared" si="96"/>
        <v>0</v>
      </c>
      <c r="AZ217" s="49">
        <f t="shared" si="84"/>
        <v>0</v>
      </c>
      <c r="BB217" s="49">
        <f t="shared" si="100"/>
        <v>0</v>
      </c>
      <c r="BC217" s="537">
        <f t="shared" si="101"/>
        <v>0</v>
      </c>
      <c r="BD217" s="144">
        <f t="shared" si="97"/>
        <v>0</v>
      </c>
      <c r="BE217" s="144">
        <f t="shared" si="102"/>
        <v>0</v>
      </c>
      <c r="BF217" s="559">
        <f t="shared" si="85"/>
        <v>0</v>
      </c>
      <c r="BG217" s="17"/>
      <c r="BH217" s="10"/>
      <c r="BJ217" s="49">
        <f t="shared" si="103"/>
        <v>0</v>
      </c>
      <c r="BK217" s="49">
        <f t="shared" si="104"/>
        <v>1</v>
      </c>
      <c r="BL217" s="49">
        <f t="shared" si="105"/>
        <v>0</v>
      </c>
      <c r="BM217" s="49">
        <f t="shared" si="106"/>
        <v>0</v>
      </c>
      <c r="BN217" s="49">
        <f t="shared" si="107"/>
        <v>0</v>
      </c>
    </row>
    <row r="218" spans="1:66" x14ac:dyDescent="0.2">
      <c r="A218" s="514"/>
      <c r="B218" s="805"/>
      <c r="C218" s="364"/>
      <c r="D218" s="364"/>
      <c r="E218" s="511" t="str">
        <f t="shared" si="98"/>
        <v xml:space="preserve"> </v>
      </c>
      <c r="F218" s="201">
        <f t="shared" si="81"/>
        <v>0</v>
      </c>
      <c r="G218" s="198">
        <f t="shared" si="82"/>
        <v>206</v>
      </c>
      <c r="H218" s="197"/>
      <c r="I218" s="416"/>
      <c r="J218" s="115"/>
      <c r="K218" s="418"/>
      <c r="L218" s="417"/>
      <c r="M218" s="60"/>
      <c r="N218" s="102"/>
      <c r="O218" s="419"/>
      <c r="P218" s="116"/>
      <c r="Q218" s="116"/>
      <c r="R218" s="179"/>
      <c r="S218" s="248"/>
      <c r="T218" s="116"/>
      <c r="U218" s="116"/>
      <c r="V218" s="116"/>
      <c r="W218" s="117"/>
      <c r="X218" s="115"/>
      <c r="Y218" s="102"/>
      <c r="Z218" s="118"/>
      <c r="AA218" s="145">
        <f t="shared" si="86"/>
        <v>206</v>
      </c>
      <c r="AB218" s="751">
        <f t="shared" si="99"/>
        <v>0</v>
      </c>
      <c r="AC218" s="744">
        <f t="shared" si="87"/>
        <v>0</v>
      </c>
      <c r="AD218" s="254">
        <f t="shared" si="83"/>
        <v>0</v>
      </c>
      <c r="AE218" s="17"/>
      <c r="AF218" s="527" t="str">
        <f t="shared" si="88"/>
        <v xml:space="preserve"> </v>
      </c>
      <c r="AG218" s="49">
        <f t="shared" si="89"/>
        <v>0</v>
      </c>
      <c r="AH218" s="49">
        <f t="shared" si="90"/>
        <v>0</v>
      </c>
      <c r="AR218" s="49">
        <f t="shared" si="91"/>
        <v>0</v>
      </c>
      <c r="AS218" s="49">
        <f t="shared" si="92"/>
        <v>0</v>
      </c>
      <c r="AT218" s="49">
        <f t="shared" si="93"/>
        <v>0</v>
      </c>
      <c r="AU218" s="49">
        <f t="shared" si="94"/>
        <v>0</v>
      </c>
      <c r="AX218" s="372">
        <f t="shared" si="95"/>
        <v>0</v>
      </c>
      <c r="AY218" s="372">
        <f t="shared" si="96"/>
        <v>0</v>
      </c>
      <c r="AZ218" s="49">
        <f t="shared" si="84"/>
        <v>0</v>
      </c>
      <c r="BB218" s="49">
        <f t="shared" si="100"/>
        <v>0</v>
      </c>
      <c r="BC218" s="537">
        <f t="shared" si="101"/>
        <v>0</v>
      </c>
      <c r="BD218" s="144">
        <f t="shared" si="97"/>
        <v>0</v>
      </c>
      <c r="BE218" s="144">
        <f t="shared" si="102"/>
        <v>0</v>
      </c>
      <c r="BF218" s="559">
        <f t="shared" si="85"/>
        <v>0</v>
      </c>
      <c r="BG218" s="17"/>
      <c r="BH218" s="10"/>
      <c r="BJ218" s="49">
        <f t="shared" si="103"/>
        <v>0</v>
      </c>
      <c r="BK218" s="49">
        <f t="shared" si="104"/>
        <v>1</v>
      </c>
      <c r="BL218" s="49">
        <f t="shared" si="105"/>
        <v>0</v>
      </c>
      <c r="BM218" s="49">
        <f t="shared" si="106"/>
        <v>0</v>
      </c>
      <c r="BN218" s="49">
        <f t="shared" si="107"/>
        <v>0</v>
      </c>
    </row>
    <row r="219" spans="1:66" x14ac:dyDescent="0.2">
      <c r="A219" s="514"/>
      <c r="B219" s="805"/>
      <c r="C219" s="364"/>
      <c r="D219" s="364"/>
      <c r="E219" s="511" t="str">
        <f t="shared" si="98"/>
        <v xml:space="preserve"> </v>
      </c>
      <c r="F219" s="201">
        <f t="shared" si="81"/>
        <v>0</v>
      </c>
      <c r="G219" s="198">
        <f t="shared" si="82"/>
        <v>207</v>
      </c>
      <c r="H219" s="197"/>
      <c r="I219" s="416"/>
      <c r="J219" s="115"/>
      <c r="K219" s="418"/>
      <c r="L219" s="417"/>
      <c r="M219" s="60"/>
      <c r="N219" s="102"/>
      <c r="O219" s="419"/>
      <c r="P219" s="116"/>
      <c r="Q219" s="116"/>
      <c r="R219" s="179"/>
      <c r="S219" s="248"/>
      <c r="T219" s="116"/>
      <c r="U219" s="116"/>
      <c r="V219" s="116"/>
      <c r="W219" s="117"/>
      <c r="X219" s="115"/>
      <c r="Y219" s="102"/>
      <c r="Z219" s="118"/>
      <c r="AA219" s="145">
        <f t="shared" si="86"/>
        <v>207</v>
      </c>
      <c r="AB219" s="751">
        <f t="shared" si="99"/>
        <v>0</v>
      </c>
      <c r="AC219" s="744">
        <f t="shared" si="87"/>
        <v>0</v>
      </c>
      <c r="AD219" s="254">
        <f t="shared" si="83"/>
        <v>0</v>
      </c>
      <c r="AE219" s="17"/>
      <c r="AF219" s="527" t="str">
        <f t="shared" si="88"/>
        <v xml:space="preserve"> </v>
      </c>
      <c r="AG219" s="49">
        <f t="shared" si="89"/>
        <v>0</v>
      </c>
      <c r="AH219" s="49">
        <f t="shared" si="90"/>
        <v>0</v>
      </c>
      <c r="AR219" s="49">
        <f t="shared" si="91"/>
        <v>0</v>
      </c>
      <c r="AS219" s="49">
        <f t="shared" si="92"/>
        <v>0</v>
      </c>
      <c r="AT219" s="49">
        <f t="shared" si="93"/>
        <v>0</v>
      </c>
      <c r="AU219" s="49">
        <f t="shared" si="94"/>
        <v>0</v>
      </c>
      <c r="AX219" s="372">
        <f t="shared" si="95"/>
        <v>0</v>
      </c>
      <c r="AY219" s="372">
        <f t="shared" si="96"/>
        <v>0</v>
      </c>
      <c r="AZ219" s="49">
        <f t="shared" si="84"/>
        <v>0</v>
      </c>
      <c r="BB219" s="49">
        <f t="shared" si="100"/>
        <v>0</v>
      </c>
      <c r="BC219" s="537">
        <f t="shared" si="101"/>
        <v>0</v>
      </c>
      <c r="BD219" s="144">
        <f t="shared" si="97"/>
        <v>0</v>
      </c>
      <c r="BE219" s="144">
        <f t="shared" si="102"/>
        <v>0</v>
      </c>
      <c r="BF219" s="559">
        <f t="shared" si="85"/>
        <v>0</v>
      </c>
      <c r="BG219" s="17"/>
      <c r="BH219" s="10"/>
      <c r="BJ219" s="49">
        <f t="shared" si="103"/>
        <v>0</v>
      </c>
      <c r="BK219" s="49">
        <f t="shared" si="104"/>
        <v>1</v>
      </c>
      <c r="BL219" s="49">
        <f t="shared" si="105"/>
        <v>0</v>
      </c>
      <c r="BM219" s="49">
        <f t="shared" si="106"/>
        <v>0</v>
      </c>
      <c r="BN219" s="49">
        <f t="shared" si="107"/>
        <v>0</v>
      </c>
    </row>
    <row r="220" spans="1:66" x14ac:dyDescent="0.2">
      <c r="A220" s="514"/>
      <c r="B220" s="805"/>
      <c r="C220" s="364"/>
      <c r="D220" s="364"/>
      <c r="E220" s="511" t="str">
        <f t="shared" si="98"/>
        <v xml:space="preserve"> </v>
      </c>
      <c r="F220" s="201">
        <f t="shared" si="81"/>
        <v>0</v>
      </c>
      <c r="G220" s="198">
        <f t="shared" si="82"/>
        <v>208</v>
      </c>
      <c r="H220" s="197"/>
      <c r="I220" s="416"/>
      <c r="J220" s="115"/>
      <c r="K220" s="418"/>
      <c r="L220" s="417"/>
      <c r="M220" s="60"/>
      <c r="N220" s="102"/>
      <c r="O220" s="419"/>
      <c r="P220" s="116"/>
      <c r="Q220" s="116"/>
      <c r="R220" s="179"/>
      <c r="S220" s="248"/>
      <c r="T220" s="116"/>
      <c r="U220" s="116"/>
      <c r="V220" s="116"/>
      <c r="W220" s="117"/>
      <c r="X220" s="115"/>
      <c r="Y220" s="102"/>
      <c r="Z220" s="118"/>
      <c r="AA220" s="145">
        <f t="shared" si="86"/>
        <v>208</v>
      </c>
      <c r="AB220" s="751">
        <f t="shared" si="99"/>
        <v>0</v>
      </c>
      <c r="AC220" s="744">
        <f t="shared" si="87"/>
        <v>0</v>
      </c>
      <c r="AD220" s="254">
        <f t="shared" si="83"/>
        <v>0</v>
      </c>
      <c r="AE220" s="17"/>
      <c r="AF220" s="527" t="str">
        <f t="shared" si="88"/>
        <v xml:space="preserve"> </v>
      </c>
      <c r="AG220" s="49">
        <f t="shared" si="89"/>
        <v>0</v>
      </c>
      <c r="AH220" s="49">
        <f t="shared" si="90"/>
        <v>0</v>
      </c>
      <c r="AR220" s="49">
        <f t="shared" si="91"/>
        <v>0</v>
      </c>
      <c r="AS220" s="49">
        <f t="shared" si="92"/>
        <v>0</v>
      </c>
      <c r="AT220" s="49">
        <f t="shared" si="93"/>
        <v>0</v>
      </c>
      <c r="AU220" s="49">
        <f t="shared" si="94"/>
        <v>0</v>
      </c>
      <c r="AX220" s="372">
        <f t="shared" si="95"/>
        <v>0</v>
      </c>
      <c r="AY220" s="372">
        <f t="shared" si="96"/>
        <v>0</v>
      </c>
      <c r="AZ220" s="49">
        <f t="shared" si="84"/>
        <v>0</v>
      </c>
      <c r="BB220" s="49">
        <f t="shared" si="100"/>
        <v>0</v>
      </c>
      <c r="BC220" s="537">
        <f t="shared" si="101"/>
        <v>0</v>
      </c>
      <c r="BD220" s="144">
        <f t="shared" si="97"/>
        <v>0</v>
      </c>
      <c r="BE220" s="144">
        <f t="shared" si="102"/>
        <v>0</v>
      </c>
      <c r="BF220" s="559">
        <f t="shared" si="85"/>
        <v>0</v>
      </c>
      <c r="BG220" s="17"/>
      <c r="BH220" s="10"/>
      <c r="BJ220" s="49">
        <f t="shared" si="103"/>
        <v>0</v>
      </c>
      <c r="BK220" s="49">
        <f t="shared" si="104"/>
        <v>1</v>
      </c>
      <c r="BL220" s="49">
        <f t="shared" si="105"/>
        <v>0</v>
      </c>
      <c r="BM220" s="49">
        <f t="shared" si="106"/>
        <v>0</v>
      </c>
      <c r="BN220" s="49">
        <f t="shared" si="107"/>
        <v>0</v>
      </c>
    </row>
    <row r="221" spans="1:66" x14ac:dyDescent="0.2">
      <c r="A221" s="514"/>
      <c r="B221" s="805"/>
      <c r="C221" s="364"/>
      <c r="D221" s="364"/>
      <c r="E221" s="511" t="str">
        <f t="shared" si="98"/>
        <v xml:space="preserve"> </v>
      </c>
      <c r="F221" s="201">
        <f t="shared" si="81"/>
        <v>0</v>
      </c>
      <c r="G221" s="198">
        <f t="shared" si="82"/>
        <v>209</v>
      </c>
      <c r="H221" s="197"/>
      <c r="I221" s="416"/>
      <c r="J221" s="115"/>
      <c r="K221" s="418"/>
      <c r="L221" s="417"/>
      <c r="M221" s="60"/>
      <c r="N221" s="102"/>
      <c r="O221" s="419"/>
      <c r="P221" s="116"/>
      <c r="Q221" s="116"/>
      <c r="R221" s="179"/>
      <c r="S221" s="248"/>
      <c r="T221" s="116"/>
      <c r="U221" s="116"/>
      <c r="V221" s="116"/>
      <c r="W221" s="117"/>
      <c r="X221" s="115"/>
      <c r="Y221" s="102"/>
      <c r="Z221" s="118"/>
      <c r="AA221" s="145">
        <f t="shared" si="86"/>
        <v>209</v>
      </c>
      <c r="AB221" s="751">
        <f t="shared" si="99"/>
        <v>0</v>
      </c>
      <c r="AC221" s="744">
        <f t="shared" si="87"/>
        <v>0</v>
      </c>
      <c r="AD221" s="254">
        <f t="shared" si="83"/>
        <v>0</v>
      </c>
      <c r="AE221" s="17"/>
      <c r="AF221" s="527" t="str">
        <f t="shared" si="88"/>
        <v xml:space="preserve"> </v>
      </c>
      <c r="AG221" s="49">
        <f t="shared" si="89"/>
        <v>0</v>
      </c>
      <c r="AH221" s="49">
        <f t="shared" si="90"/>
        <v>0</v>
      </c>
      <c r="AR221" s="49">
        <f t="shared" si="91"/>
        <v>0</v>
      </c>
      <c r="AS221" s="49">
        <f t="shared" si="92"/>
        <v>0</v>
      </c>
      <c r="AT221" s="49">
        <f t="shared" si="93"/>
        <v>0</v>
      </c>
      <c r="AU221" s="49">
        <f t="shared" si="94"/>
        <v>0</v>
      </c>
      <c r="AX221" s="372">
        <f t="shared" si="95"/>
        <v>0</v>
      </c>
      <c r="AY221" s="372">
        <f t="shared" si="96"/>
        <v>0</v>
      </c>
      <c r="AZ221" s="49">
        <f t="shared" si="84"/>
        <v>0</v>
      </c>
      <c r="BB221" s="49">
        <f t="shared" si="100"/>
        <v>0</v>
      </c>
      <c r="BC221" s="537">
        <f t="shared" si="101"/>
        <v>0</v>
      </c>
      <c r="BD221" s="144">
        <f t="shared" si="97"/>
        <v>0</v>
      </c>
      <c r="BE221" s="144">
        <f t="shared" si="102"/>
        <v>0</v>
      </c>
      <c r="BF221" s="559">
        <f t="shared" si="85"/>
        <v>0</v>
      </c>
      <c r="BG221" s="17"/>
      <c r="BH221" s="10"/>
      <c r="BJ221" s="49">
        <f t="shared" si="103"/>
        <v>0</v>
      </c>
      <c r="BK221" s="49">
        <f t="shared" si="104"/>
        <v>1</v>
      </c>
      <c r="BL221" s="49">
        <f t="shared" si="105"/>
        <v>0</v>
      </c>
      <c r="BM221" s="49">
        <f t="shared" si="106"/>
        <v>0</v>
      </c>
      <c r="BN221" s="49">
        <f t="shared" si="107"/>
        <v>0</v>
      </c>
    </row>
    <row r="222" spans="1:66" x14ac:dyDescent="0.2">
      <c r="A222" s="514"/>
      <c r="B222" s="805"/>
      <c r="C222" s="364"/>
      <c r="D222" s="364"/>
      <c r="E222" s="511" t="str">
        <f t="shared" si="98"/>
        <v xml:space="preserve"> </v>
      </c>
      <c r="F222" s="201">
        <f t="shared" si="81"/>
        <v>0</v>
      </c>
      <c r="G222" s="198">
        <f t="shared" si="82"/>
        <v>210</v>
      </c>
      <c r="H222" s="197"/>
      <c r="I222" s="416"/>
      <c r="J222" s="115"/>
      <c r="K222" s="418"/>
      <c r="L222" s="417"/>
      <c r="M222" s="60"/>
      <c r="N222" s="102"/>
      <c r="O222" s="419"/>
      <c r="P222" s="116"/>
      <c r="Q222" s="116"/>
      <c r="R222" s="179"/>
      <c r="S222" s="248"/>
      <c r="T222" s="116"/>
      <c r="U222" s="116"/>
      <c r="V222" s="116"/>
      <c r="W222" s="117"/>
      <c r="X222" s="115"/>
      <c r="Y222" s="102"/>
      <c r="Z222" s="118"/>
      <c r="AA222" s="145">
        <f t="shared" si="86"/>
        <v>210</v>
      </c>
      <c r="AB222" s="751">
        <f t="shared" si="99"/>
        <v>0</v>
      </c>
      <c r="AC222" s="744">
        <f t="shared" si="87"/>
        <v>0</v>
      </c>
      <c r="AD222" s="254">
        <f t="shared" si="83"/>
        <v>0</v>
      </c>
      <c r="AE222" s="17"/>
      <c r="AF222" s="527" t="str">
        <f t="shared" si="88"/>
        <v xml:space="preserve"> </v>
      </c>
      <c r="AG222" s="49">
        <f t="shared" si="89"/>
        <v>0</v>
      </c>
      <c r="AH222" s="49">
        <f t="shared" si="90"/>
        <v>0</v>
      </c>
      <c r="AR222" s="49">
        <f t="shared" si="91"/>
        <v>0</v>
      </c>
      <c r="AS222" s="49">
        <f t="shared" si="92"/>
        <v>0</v>
      </c>
      <c r="AT222" s="49">
        <f t="shared" si="93"/>
        <v>0</v>
      </c>
      <c r="AU222" s="49">
        <f t="shared" si="94"/>
        <v>0</v>
      </c>
      <c r="AX222" s="372">
        <f t="shared" si="95"/>
        <v>0</v>
      </c>
      <c r="AY222" s="372">
        <f t="shared" si="96"/>
        <v>0</v>
      </c>
      <c r="AZ222" s="49">
        <f t="shared" si="84"/>
        <v>0</v>
      </c>
      <c r="BB222" s="49">
        <f t="shared" si="100"/>
        <v>0</v>
      </c>
      <c r="BC222" s="537">
        <f t="shared" si="101"/>
        <v>0</v>
      </c>
      <c r="BD222" s="144">
        <f t="shared" si="97"/>
        <v>0</v>
      </c>
      <c r="BE222" s="144">
        <f t="shared" si="102"/>
        <v>0</v>
      </c>
      <c r="BF222" s="559">
        <f t="shared" si="85"/>
        <v>0</v>
      </c>
      <c r="BG222" s="17"/>
      <c r="BH222" s="10"/>
      <c r="BJ222" s="49">
        <f t="shared" si="103"/>
        <v>0</v>
      </c>
      <c r="BK222" s="49">
        <f t="shared" si="104"/>
        <v>1</v>
      </c>
      <c r="BL222" s="49">
        <f t="shared" si="105"/>
        <v>0</v>
      </c>
      <c r="BM222" s="49">
        <f t="shared" si="106"/>
        <v>0</v>
      </c>
      <c r="BN222" s="49">
        <f t="shared" si="107"/>
        <v>0</v>
      </c>
    </row>
    <row r="223" spans="1:66" x14ac:dyDescent="0.2">
      <c r="A223" s="514"/>
      <c r="B223" s="805"/>
      <c r="C223" s="364"/>
      <c r="D223" s="364"/>
      <c r="E223" s="511" t="str">
        <f t="shared" si="98"/>
        <v xml:space="preserve"> </v>
      </c>
      <c r="F223" s="201">
        <f t="shared" si="81"/>
        <v>0</v>
      </c>
      <c r="G223" s="198">
        <f t="shared" si="82"/>
        <v>211</v>
      </c>
      <c r="H223" s="197"/>
      <c r="I223" s="416"/>
      <c r="J223" s="115"/>
      <c r="K223" s="418"/>
      <c r="L223" s="417"/>
      <c r="M223" s="60"/>
      <c r="N223" s="102"/>
      <c r="O223" s="419"/>
      <c r="P223" s="116"/>
      <c r="Q223" s="116"/>
      <c r="R223" s="179"/>
      <c r="S223" s="248"/>
      <c r="T223" s="116"/>
      <c r="U223" s="116"/>
      <c r="V223" s="116"/>
      <c r="W223" s="117"/>
      <c r="X223" s="115"/>
      <c r="Y223" s="102"/>
      <c r="Z223" s="118"/>
      <c r="AA223" s="145">
        <f t="shared" si="86"/>
        <v>211</v>
      </c>
      <c r="AB223" s="751">
        <f t="shared" si="99"/>
        <v>0</v>
      </c>
      <c r="AC223" s="744">
        <f t="shared" si="87"/>
        <v>0</v>
      </c>
      <c r="AD223" s="254">
        <f t="shared" si="83"/>
        <v>0</v>
      </c>
      <c r="AE223" s="17"/>
      <c r="AF223" s="527" t="str">
        <f t="shared" si="88"/>
        <v xml:space="preserve"> </v>
      </c>
      <c r="AG223" s="49">
        <f t="shared" si="89"/>
        <v>0</v>
      </c>
      <c r="AH223" s="49">
        <f t="shared" si="90"/>
        <v>0</v>
      </c>
      <c r="AR223" s="49">
        <f t="shared" si="91"/>
        <v>0</v>
      </c>
      <c r="AS223" s="49">
        <f t="shared" si="92"/>
        <v>0</v>
      </c>
      <c r="AT223" s="49">
        <f t="shared" si="93"/>
        <v>0</v>
      </c>
      <c r="AU223" s="49">
        <f t="shared" si="94"/>
        <v>0</v>
      </c>
      <c r="AX223" s="372">
        <f t="shared" si="95"/>
        <v>0</v>
      </c>
      <c r="AY223" s="372">
        <f t="shared" si="96"/>
        <v>0</v>
      </c>
      <c r="AZ223" s="49">
        <f t="shared" si="84"/>
        <v>0</v>
      </c>
      <c r="BB223" s="49">
        <f t="shared" si="100"/>
        <v>0</v>
      </c>
      <c r="BC223" s="537">
        <f t="shared" si="101"/>
        <v>0</v>
      </c>
      <c r="BD223" s="144">
        <f t="shared" si="97"/>
        <v>0</v>
      </c>
      <c r="BE223" s="144">
        <f t="shared" si="102"/>
        <v>0</v>
      </c>
      <c r="BF223" s="559">
        <f t="shared" si="85"/>
        <v>0</v>
      </c>
      <c r="BG223" s="17"/>
      <c r="BH223" s="10"/>
      <c r="BJ223" s="49">
        <f t="shared" si="103"/>
        <v>0</v>
      </c>
      <c r="BK223" s="49">
        <f t="shared" si="104"/>
        <v>1</v>
      </c>
      <c r="BL223" s="49">
        <f t="shared" si="105"/>
        <v>0</v>
      </c>
      <c r="BM223" s="49">
        <f t="shared" si="106"/>
        <v>0</v>
      </c>
      <c r="BN223" s="49">
        <f t="shared" si="107"/>
        <v>0</v>
      </c>
    </row>
    <row r="224" spans="1:66" x14ac:dyDescent="0.2">
      <c r="A224" s="514"/>
      <c r="B224" s="805"/>
      <c r="C224" s="364"/>
      <c r="D224" s="364"/>
      <c r="E224" s="511" t="str">
        <f t="shared" si="98"/>
        <v xml:space="preserve"> </v>
      </c>
      <c r="F224" s="201">
        <f t="shared" si="81"/>
        <v>0</v>
      </c>
      <c r="G224" s="198">
        <f t="shared" si="82"/>
        <v>212</v>
      </c>
      <c r="H224" s="197"/>
      <c r="I224" s="416"/>
      <c r="J224" s="115"/>
      <c r="K224" s="418"/>
      <c r="L224" s="417"/>
      <c r="M224" s="60"/>
      <c r="N224" s="102"/>
      <c r="O224" s="419"/>
      <c r="P224" s="116"/>
      <c r="Q224" s="116"/>
      <c r="R224" s="179"/>
      <c r="S224" s="248"/>
      <c r="T224" s="116"/>
      <c r="U224" s="116"/>
      <c r="V224" s="116"/>
      <c r="W224" s="117"/>
      <c r="X224" s="115"/>
      <c r="Y224" s="102"/>
      <c r="Z224" s="118"/>
      <c r="AA224" s="145">
        <f t="shared" si="86"/>
        <v>212</v>
      </c>
      <c r="AB224" s="751">
        <f t="shared" si="99"/>
        <v>0</v>
      </c>
      <c r="AC224" s="744">
        <f t="shared" si="87"/>
        <v>0</v>
      </c>
      <c r="AD224" s="254">
        <f t="shared" si="83"/>
        <v>0</v>
      </c>
      <c r="AE224" s="17"/>
      <c r="AF224" s="527" t="str">
        <f t="shared" si="88"/>
        <v xml:space="preserve"> </v>
      </c>
      <c r="AG224" s="49">
        <f t="shared" si="89"/>
        <v>0</v>
      </c>
      <c r="AH224" s="49">
        <f t="shared" si="90"/>
        <v>0</v>
      </c>
      <c r="AR224" s="49">
        <f t="shared" si="91"/>
        <v>0</v>
      </c>
      <c r="AS224" s="49">
        <f t="shared" si="92"/>
        <v>0</v>
      </c>
      <c r="AT224" s="49">
        <f t="shared" si="93"/>
        <v>0</v>
      </c>
      <c r="AU224" s="49">
        <f t="shared" si="94"/>
        <v>0</v>
      </c>
      <c r="AX224" s="372">
        <f t="shared" si="95"/>
        <v>0</v>
      </c>
      <c r="AY224" s="372">
        <f t="shared" si="96"/>
        <v>0</v>
      </c>
      <c r="AZ224" s="49">
        <f t="shared" si="84"/>
        <v>0</v>
      </c>
      <c r="BB224" s="49">
        <f t="shared" si="100"/>
        <v>0</v>
      </c>
      <c r="BC224" s="537">
        <f t="shared" si="101"/>
        <v>0</v>
      </c>
      <c r="BD224" s="144">
        <f t="shared" si="97"/>
        <v>0</v>
      </c>
      <c r="BE224" s="144">
        <f t="shared" si="102"/>
        <v>0</v>
      </c>
      <c r="BF224" s="559">
        <f t="shared" si="85"/>
        <v>0</v>
      </c>
      <c r="BG224" s="17"/>
      <c r="BH224" s="10"/>
      <c r="BJ224" s="49">
        <f t="shared" si="103"/>
        <v>0</v>
      </c>
      <c r="BK224" s="49">
        <f t="shared" si="104"/>
        <v>1</v>
      </c>
      <c r="BL224" s="49">
        <f t="shared" si="105"/>
        <v>0</v>
      </c>
      <c r="BM224" s="49">
        <f t="shared" si="106"/>
        <v>0</v>
      </c>
      <c r="BN224" s="49">
        <f t="shared" si="107"/>
        <v>0</v>
      </c>
    </row>
    <row r="225" spans="1:66" x14ac:dyDescent="0.2">
      <c r="A225" s="514"/>
      <c r="B225" s="805"/>
      <c r="C225" s="364"/>
      <c r="D225" s="364"/>
      <c r="E225" s="511" t="str">
        <f t="shared" si="98"/>
        <v xml:space="preserve"> </v>
      </c>
      <c r="F225" s="201">
        <f t="shared" si="81"/>
        <v>0</v>
      </c>
      <c r="G225" s="198">
        <f t="shared" si="82"/>
        <v>213</v>
      </c>
      <c r="H225" s="197"/>
      <c r="I225" s="416"/>
      <c r="J225" s="115"/>
      <c r="K225" s="418"/>
      <c r="L225" s="417"/>
      <c r="M225" s="60"/>
      <c r="N225" s="102"/>
      <c r="O225" s="419"/>
      <c r="P225" s="116"/>
      <c r="Q225" s="116"/>
      <c r="R225" s="179"/>
      <c r="S225" s="248"/>
      <c r="T225" s="116"/>
      <c r="U225" s="116"/>
      <c r="V225" s="116"/>
      <c r="W225" s="117"/>
      <c r="X225" s="115"/>
      <c r="Y225" s="102"/>
      <c r="Z225" s="118"/>
      <c r="AA225" s="145">
        <f t="shared" si="86"/>
        <v>213</v>
      </c>
      <c r="AB225" s="751">
        <f t="shared" si="99"/>
        <v>0</v>
      </c>
      <c r="AC225" s="744">
        <f t="shared" si="87"/>
        <v>0</v>
      </c>
      <c r="AD225" s="254">
        <f t="shared" si="83"/>
        <v>0</v>
      </c>
      <c r="AE225" s="17"/>
      <c r="AF225" s="527" t="str">
        <f t="shared" si="88"/>
        <v xml:space="preserve"> </v>
      </c>
      <c r="AG225" s="49">
        <f t="shared" si="89"/>
        <v>0</v>
      </c>
      <c r="AH225" s="49">
        <f t="shared" si="90"/>
        <v>0</v>
      </c>
      <c r="AR225" s="49">
        <f t="shared" si="91"/>
        <v>0</v>
      </c>
      <c r="AS225" s="49">
        <f t="shared" si="92"/>
        <v>0</v>
      </c>
      <c r="AT225" s="49">
        <f t="shared" si="93"/>
        <v>0</v>
      </c>
      <c r="AU225" s="49">
        <f t="shared" si="94"/>
        <v>0</v>
      </c>
      <c r="AX225" s="372">
        <f t="shared" si="95"/>
        <v>0</v>
      </c>
      <c r="AY225" s="372">
        <f t="shared" si="96"/>
        <v>0</v>
      </c>
      <c r="AZ225" s="49">
        <f t="shared" si="84"/>
        <v>0</v>
      </c>
      <c r="BB225" s="49">
        <f t="shared" si="100"/>
        <v>0</v>
      </c>
      <c r="BC225" s="537">
        <f t="shared" si="101"/>
        <v>0</v>
      </c>
      <c r="BD225" s="144">
        <f t="shared" si="97"/>
        <v>0</v>
      </c>
      <c r="BE225" s="144">
        <f t="shared" si="102"/>
        <v>0</v>
      </c>
      <c r="BF225" s="559">
        <f t="shared" si="85"/>
        <v>0</v>
      </c>
      <c r="BG225" s="17"/>
      <c r="BH225" s="10"/>
      <c r="BJ225" s="49">
        <f t="shared" si="103"/>
        <v>0</v>
      </c>
      <c r="BK225" s="49">
        <f t="shared" si="104"/>
        <v>1</v>
      </c>
      <c r="BL225" s="49">
        <f t="shared" si="105"/>
        <v>0</v>
      </c>
      <c r="BM225" s="49">
        <f t="shared" si="106"/>
        <v>0</v>
      </c>
      <c r="BN225" s="49">
        <f t="shared" si="107"/>
        <v>0</v>
      </c>
    </row>
    <row r="226" spans="1:66" x14ac:dyDescent="0.2">
      <c r="A226" s="514"/>
      <c r="B226" s="805"/>
      <c r="C226" s="364"/>
      <c r="D226" s="364"/>
      <c r="E226" s="511" t="str">
        <f t="shared" si="98"/>
        <v xml:space="preserve"> </v>
      </c>
      <c r="F226" s="201">
        <f t="shared" si="81"/>
        <v>0</v>
      </c>
      <c r="G226" s="198">
        <f t="shared" si="82"/>
        <v>214</v>
      </c>
      <c r="H226" s="197"/>
      <c r="I226" s="416"/>
      <c r="J226" s="115"/>
      <c r="K226" s="418"/>
      <c r="L226" s="417"/>
      <c r="M226" s="60"/>
      <c r="N226" s="102"/>
      <c r="O226" s="419"/>
      <c r="P226" s="116"/>
      <c r="Q226" s="116"/>
      <c r="R226" s="179"/>
      <c r="S226" s="248"/>
      <c r="T226" s="116"/>
      <c r="U226" s="116"/>
      <c r="V226" s="116"/>
      <c r="W226" s="117"/>
      <c r="X226" s="115"/>
      <c r="Y226" s="102"/>
      <c r="Z226" s="118"/>
      <c r="AA226" s="145">
        <f t="shared" si="86"/>
        <v>214</v>
      </c>
      <c r="AB226" s="751">
        <f t="shared" si="99"/>
        <v>0</v>
      </c>
      <c r="AC226" s="744">
        <f t="shared" si="87"/>
        <v>0</v>
      </c>
      <c r="AD226" s="254">
        <f t="shared" si="83"/>
        <v>0</v>
      </c>
      <c r="AE226" s="17"/>
      <c r="AF226" s="527" t="str">
        <f t="shared" si="88"/>
        <v xml:space="preserve"> </v>
      </c>
      <c r="AG226" s="49">
        <f t="shared" si="89"/>
        <v>0</v>
      </c>
      <c r="AH226" s="49">
        <f t="shared" si="90"/>
        <v>0</v>
      </c>
      <c r="AR226" s="49">
        <f t="shared" si="91"/>
        <v>0</v>
      </c>
      <c r="AS226" s="49">
        <f t="shared" si="92"/>
        <v>0</v>
      </c>
      <c r="AT226" s="49">
        <f t="shared" si="93"/>
        <v>0</v>
      </c>
      <c r="AU226" s="49">
        <f t="shared" si="94"/>
        <v>0</v>
      </c>
      <c r="AX226" s="372">
        <f t="shared" si="95"/>
        <v>0</v>
      </c>
      <c r="AY226" s="372">
        <f t="shared" si="96"/>
        <v>0</v>
      </c>
      <c r="AZ226" s="49">
        <f t="shared" si="84"/>
        <v>0</v>
      </c>
      <c r="BB226" s="49">
        <f t="shared" si="100"/>
        <v>0</v>
      </c>
      <c r="BC226" s="537">
        <f t="shared" si="101"/>
        <v>0</v>
      </c>
      <c r="BD226" s="144">
        <f t="shared" si="97"/>
        <v>0</v>
      </c>
      <c r="BE226" s="144">
        <f t="shared" si="102"/>
        <v>0</v>
      </c>
      <c r="BF226" s="559">
        <f t="shared" si="85"/>
        <v>0</v>
      </c>
      <c r="BG226" s="17"/>
      <c r="BH226" s="10"/>
      <c r="BJ226" s="49">
        <f t="shared" si="103"/>
        <v>0</v>
      </c>
      <c r="BK226" s="49">
        <f t="shared" si="104"/>
        <v>1</v>
      </c>
      <c r="BL226" s="49">
        <f t="shared" si="105"/>
        <v>0</v>
      </c>
      <c r="BM226" s="49">
        <f t="shared" si="106"/>
        <v>0</v>
      </c>
      <c r="BN226" s="49">
        <f t="shared" si="107"/>
        <v>0</v>
      </c>
    </row>
    <row r="227" spans="1:66" x14ac:dyDescent="0.2">
      <c r="A227" s="514"/>
      <c r="B227" s="805"/>
      <c r="C227" s="364"/>
      <c r="D227" s="364"/>
      <c r="E227" s="511" t="str">
        <f t="shared" si="98"/>
        <v xml:space="preserve"> </v>
      </c>
      <c r="F227" s="201">
        <f t="shared" si="81"/>
        <v>0</v>
      </c>
      <c r="G227" s="198">
        <f t="shared" si="82"/>
        <v>215</v>
      </c>
      <c r="H227" s="197"/>
      <c r="I227" s="416"/>
      <c r="J227" s="115"/>
      <c r="K227" s="418"/>
      <c r="L227" s="417"/>
      <c r="M227" s="60"/>
      <c r="N227" s="102"/>
      <c r="O227" s="419"/>
      <c r="P227" s="116"/>
      <c r="Q227" s="116"/>
      <c r="R227" s="179"/>
      <c r="S227" s="248"/>
      <c r="T227" s="116"/>
      <c r="U227" s="116"/>
      <c r="V227" s="116"/>
      <c r="W227" s="117"/>
      <c r="X227" s="115"/>
      <c r="Y227" s="102"/>
      <c r="Z227" s="118"/>
      <c r="AA227" s="145">
        <f t="shared" si="86"/>
        <v>215</v>
      </c>
      <c r="AB227" s="751">
        <f t="shared" si="99"/>
        <v>0</v>
      </c>
      <c r="AC227" s="744">
        <f t="shared" si="87"/>
        <v>0</v>
      </c>
      <c r="AD227" s="254">
        <f t="shared" si="83"/>
        <v>0</v>
      </c>
      <c r="AE227" s="17"/>
      <c r="AF227" s="527" t="str">
        <f t="shared" si="88"/>
        <v xml:space="preserve"> </v>
      </c>
      <c r="AG227" s="49">
        <f t="shared" si="89"/>
        <v>0</v>
      </c>
      <c r="AH227" s="49">
        <f t="shared" si="90"/>
        <v>0</v>
      </c>
      <c r="AR227" s="49">
        <f t="shared" si="91"/>
        <v>0</v>
      </c>
      <c r="AS227" s="49">
        <f t="shared" si="92"/>
        <v>0</v>
      </c>
      <c r="AT227" s="49">
        <f t="shared" si="93"/>
        <v>0</v>
      </c>
      <c r="AU227" s="49">
        <f t="shared" si="94"/>
        <v>0</v>
      </c>
      <c r="AX227" s="372">
        <f t="shared" si="95"/>
        <v>0</v>
      </c>
      <c r="AY227" s="372">
        <f t="shared" si="96"/>
        <v>0</v>
      </c>
      <c r="AZ227" s="49">
        <f t="shared" si="84"/>
        <v>0</v>
      </c>
      <c r="BB227" s="49">
        <f t="shared" si="100"/>
        <v>0</v>
      </c>
      <c r="BC227" s="537">
        <f t="shared" si="101"/>
        <v>0</v>
      </c>
      <c r="BD227" s="144">
        <f t="shared" si="97"/>
        <v>0</v>
      </c>
      <c r="BE227" s="144">
        <f t="shared" si="102"/>
        <v>0</v>
      </c>
      <c r="BF227" s="559">
        <f t="shared" si="85"/>
        <v>0</v>
      </c>
      <c r="BG227" s="17"/>
      <c r="BH227" s="10"/>
      <c r="BJ227" s="49">
        <f t="shared" si="103"/>
        <v>0</v>
      </c>
      <c r="BK227" s="49">
        <f t="shared" si="104"/>
        <v>1</v>
      </c>
      <c r="BL227" s="49">
        <f t="shared" si="105"/>
        <v>0</v>
      </c>
      <c r="BM227" s="49">
        <f t="shared" si="106"/>
        <v>0</v>
      </c>
      <c r="BN227" s="49">
        <f t="shared" si="107"/>
        <v>0</v>
      </c>
    </row>
    <row r="228" spans="1:66" x14ac:dyDescent="0.2">
      <c r="A228" s="514"/>
      <c r="B228" s="805"/>
      <c r="C228" s="364"/>
      <c r="D228" s="364"/>
      <c r="E228" s="511" t="str">
        <f t="shared" si="98"/>
        <v xml:space="preserve"> </v>
      </c>
      <c r="F228" s="201">
        <f t="shared" si="81"/>
        <v>0</v>
      </c>
      <c r="G228" s="198">
        <f t="shared" si="82"/>
        <v>216</v>
      </c>
      <c r="H228" s="197"/>
      <c r="I228" s="416"/>
      <c r="J228" s="115"/>
      <c r="K228" s="418"/>
      <c r="L228" s="417"/>
      <c r="M228" s="60"/>
      <c r="N228" s="102"/>
      <c r="O228" s="419"/>
      <c r="P228" s="116"/>
      <c r="Q228" s="116"/>
      <c r="R228" s="179"/>
      <c r="S228" s="248"/>
      <c r="T228" s="116"/>
      <c r="U228" s="116"/>
      <c r="V228" s="116"/>
      <c r="W228" s="117"/>
      <c r="X228" s="115"/>
      <c r="Y228" s="102"/>
      <c r="Z228" s="118"/>
      <c r="AA228" s="145">
        <f t="shared" si="86"/>
        <v>216</v>
      </c>
      <c r="AB228" s="751">
        <f t="shared" si="99"/>
        <v>0</v>
      </c>
      <c r="AC228" s="744">
        <f t="shared" si="87"/>
        <v>0</v>
      </c>
      <c r="AD228" s="254">
        <f t="shared" si="83"/>
        <v>0</v>
      </c>
      <c r="AE228" s="17"/>
      <c r="AF228" s="527" t="str">
        <f t="shared" si="88"/>
        <v xml:space="preserve"> </v>
      </c>
      <c r="AG228" s="49">
        <f t="shared" si="89"/>
        <v>0</v>
      </c>
      <c r="AH228" s="49">
        <f t="shared" si="90"/>
        <v>0</v>
      </c>
      <c r="AR228" s="49">
        <f t="shared" si="91"/>
        <v>0</v>
      </c>
      <c r="AS228" s="49">
        <f t="shared" si="92"/>
        <v>0</v>
      </c>
      <c r="AT228" s="49">
        <f t="shared" si="93"/>
        <v>0</v>
      </c>
      <c r="AU228" s="49">
        <f t="shared" si="94"/>
        <v>0</v>
      </c>
      <c r="AX228" s="372">
        <f t="shared" si="95"/>
        <v>0</v>
      </c>
      <c r="AY228" s="372">
        <f t="shared" si="96"/>
        <v>0</v>
      </c>
      <c r="AZ228" s="49">
        <f t="shared" si="84"/>
        <v>0</v>
      </c>
      <c r="BB228" s="49">
        <f t="shared" si="100"/>
        <v>0</v>
      </c>
      <c r="BC228" s="537">
        <f t="shared" si="101"/>
        <v>0</v>
      </c>
      <c r="BD228" s="144">
        <f t="shared" si="97"/>
        <v>0</v>
      </c>
      <c r="BE228" s="144">
        <f t="shared" si="102"/>
        <v>0</v>
      </c>
      <c r="BF228" s="559">
        <f t="shared" si="85"/>
        <v>0</v>
      </c>
      <c r="BG228" s="17"/>
      <c r="BH228" s="10"/>
      <c r="BJ228" s="49">
        <f t="shared" si="103"/>
        <v>0</v>
      </c>
      <c r="BK228" s="49">
        <f t="shared" si="104"/>
        <v>1</v>
      </c>
      <c r="BL228" s="49">
        <f t="shared" si="105"/>
        <v>0</v>
      </c>
      <c r="BM228" s="49">
        <f t="shared" si="106"/>
        <v>0</v>
      </c>
      <c r="BN228" s="49">
        <f t="shared" si="107"/>
        <v>0</v>
      </c>
    </row>
    <row r="229" spans="1:66" x14ac:dyDescent="0.2">
      <c r="A229" s="514"/>
      <c r="B229" s="805"/>
      <c r="C229" s="364"/>
      <c r="D229" s="364"/>
      <c r="E229" s="511" t="str">
        <f t="shared" si="98"/>
        <v xml:space="preserve"> </v>
      </c>
      <c r="F229" s="201">
        <f t="shared" si="81"/>
        <v>0</v>
      </c>
      <c r="G229" s="198">
        <f t="shared" si="82"/>
        <v>217</v>
      </c>
      <c r="H229" s="197"/>
      <c r="I229" s="416"/>
      <c r="J229" s="115"/>
      <c r="K229" s="418"/>
      <c r="L229" s="417"/>
      <c r="M229" s="60"/>
      <c r="N229" s="102"/>
      <c r="O229" s="419"/>
      <c r="P229" s="116"/>
      <c r="Q229" s="116"/>
      <c r="R229" s="179"/>
      <c r="S229" s="248"/>
      <c r="T229" s="116"/>
      <c r="U229" s="116"/>
      <c r="V229" s="116"/>
      <c r="W229" s="117"/>
      <c r="X229" s="115"/>
      <c r="Y229" s="102"/>
      <c r="Z229" s="118"/>
      <c r="AA229" s="145">
        <f t="shared" si="86"/>
        <v>217</v>
      </c>
      <c r="AB229" s="751">
        <f t="shared" si="99"/>
        <v>0</v>
      </c>
      <c r="AC229" s="744">
        <f t="shared" si="87"/>
        <v>0</v>
      </c>
      <c r="AD229" s="254">
        <f t="shared" si="83"/>
        <v>0</v>
      </c>
      <c r="AE229" s="17"/>
      <c r="AF229" s="527" t="str">
        <f t="shared" si="88"/>
        <v xml:space="preserve"> </v>
      </c>
      <c r="AG229" s="49">
        <f t="shared" si="89"/>
        <v>0</v>
      </c>
      <c r="AH229" s="49">
        <f t="shared" si="90"/>
        <v>0</v>
      </c>
      <c r="AR229" s="49">
        <f t="shared" si="91"/>
        <v>0</v>
      </c>
      <c r="AS229" s="49">
        <f t="shared" si="92"/>
        <v>0</v>
      </c>
      <c r="AT229" s="49">
        <f t="shared" si="93"/>
        <v>0</v>
      </c>
      <c r="AU229" s="49">
        <f t="shared" si="94"/>
        <v>0</v>
      </c>
      <c r="AX229" s="372">
        <f t="shared" si="95"/>
        <v>0</v>
      </c>
      <c r="AY229" s="372">
        <f t="shared" si="96"/>
        <v>0</v>
      </c>
      <c r="AZ229" s="49">
        <f t="shared" si="84"/>
        <v>0</v>
      </c>
      <c r="BB229" s="49">
        <f t="shared" si="100"/>
        <v>0</v>
      </c>
      <c r="BC229" s="537">
        <f t="shared" si="101"/>
        <v>0</v>
      </c>
      <c r="BD229" s="144">
        <f t="shared" si="97"/>
        <v>0</v>
      </c>
      <c r="BE229" s="144">
        <f t="shared" si="102"/>
        <v>0</v>
      </c>
      <c r="BF229" s="559">
        <f t="shared" si="85"/>
        <v>0</v>
      </c>
      <c r="BG229" s="17"/>
      <c r="BH229" s="10"/>
      <c r="BJ229" s="49">
        <f t="shared" si="103"/>
        <v>0</v>
      </c>
      <c r="BK229" s="49">
        <f t="shared" si="104"/>
        <v>1</v>
      </c>
      <c r="BL229" s="49">
        <f t="shared" si="105"/>
        <v>0</v>
      </c>
      <c r="BM229" s="49">
        <f t="shared" si="106"/>
        <v>0</v>
      </c>
      <c r="BN229" s="49">
        <f t="shared" si="107"/>
        <v>0</v>
      </c>
    </row>
    <row r="230" spans="1:66" x14ac:dyDescent="0.2">
      <c r="A230" s="514"/>
      <c r="B230" s="805"/>
      <c r="C230" s="364"/>
      <c r="D230" s="364"/>
      <c r="E230" s="511" t="str">
        <f t="shared" si="98"/>
        <v xml:space="preserve"> </v>
      </c>
      <c r="F230" s="201">
        <f t="shared" si="81"/>
        <v>0</v>
      </c>
      <c r="G230" s="198">
        <f t="shared" si="82"/>
        <v>218</v>
      </c>
      <c r="H230" s="197"/>
      <c r="I230" s="416"/>
      <c r="J230" s="115"/>
      <c r="K230" s="418"/>
      <c r="L230" s="417"/>
      <c r="M230" s="60"/>
      <c r="N230" s="102"/>
      <c r="O230" s="419"/>
      <c r="P230" s="116"/>
      <c r="Q230" s="116"/>
      <c r="R230" s="179"/>
      <c r="S230" s="248"/>
      <c r="T230" s="116"/>
      <c r="U230" s="116"/>
      <c r="V230" s="116"/>
      <c r="W230" s="117"/>
      <c r="X230" s="115"/>
      <c r="Y230" s="102"/>
      <c r="Z230" s="118"/>
      <c r="AA230" s="145">
        <f t="shared" si="86"/>
        <v>218</v>
      </c>
      <c r="AB230" s="751">
        <f t="shared" si="99"/>
        <v>0</v>
      </c>
      <c r="AC230" s="744">
        <f t="shared" si="87"/>
        <v>0</v>
      </c>
      <c r="AD230" s="254">
        <f t="shared" si="83"/>
        <v>0</v>
      </c>
      <c r="AE230" s="17"/>
      <c r="AF230" s="527" t="str">
        <f t="shared" si="88"/>
        <v xml:space="preserve"> </v>
      </c>
      <c r="AG230" s="49">
        <f t="shared" si="89"/>
        <v>0</v>
      </c>
      <c r="AH230" s="49">
        <f t="shared" si="90"/>
        <v>0</v>
      </c>
      <c r="AR230" s="49">
        <f t="shared" si="91"/>
        <v>0</v>
      </c>
      <c r="AS230" s="49">
        <f t="shared" si="92"/>
        <v>0</v>
      </c>
      <c r="AT230" s="49">
        <f t="shared" si="93"/>
        <v>0</v>
      </c>
      <c r="AU230" s="49">
        <f t="shared" si="94"/>
        <v>0</v>
      </c>
      <c r="AX230" s="372">
        <f t="shared" si="95"/>
        <v>0</v>
      </c>
      <c r="AY230" s="372">
        <f t="shared" si="96"/>
        <v>0</v>
      </c>
      <c r="AZ230" s="49">
        <f t="shared" si="84"/>
        <v>0</v>
      </c>
      <c r="BB230" s="49">
        <f t="shared" si="100"/>
        <v>0</v>
      </c>
      <c r="BC230" s="537">
        <f t="shared" si="101"/>
        <v>0</v>
      </c>
      <c r="BD230" s="144">
        <f t="shared" si="97"/>
        <v>0</v>
      </c>
      <c r="BE230" s="144">
        <f t="shared" si="102"/>
        <v>0</v>
      </c>
      <c r="BF230" s="559">
        <f t="shared" si="85"/>
        <v>0</v>
      </c>
      <c r="BG230" s="17"/>
      <c r="BH230" s="10"/>
      <c r="BJ230" s="49">
        <f t="shared" si="103"/>
        <v>0</v>
      </c>
      <c r="BK230" s="49">
        <f t="shared" si="104"/>
        <v>1</v>
      </c>
      <c r="BL230" s="49">
        <f t="shared" si="105"/>
        <v>0</v>
      </c>
      <c r="BM230" s="49">
        <f t="shared" si="106"/>
        <v>0</v>
      </c>
      <c r="BN230" s="49">
        <f t="shared" si="107"/>
        <v>0</v>
      </c>
    </row>
    <row r="231" spans="1:66" x14ac:dyDescent="0.2">
      <c r="A231" s="514"/>
      <c r="B231" s="805"/>
      <c r="C231" s="364"/>
      <c r="D231" s="364"/>
      <c r="E231" s="511" t="str">
        <f t="shared" si="98"/>
        <v xml:space="preserve"> </v>
      </c>
      <c r="F231" s="201">
        <f t="shared" si="81"/>
        <v>0</v>
      </c>
      <c r="G231" s="198">
        <f t="shared" si="82"/>
        <v>219</v>
      </c>
      <c r="H231" s="197"/>
      <c r="I231" s="416"/>
      <c r="J231" s="115"/>
      <c r="K231" s="418"/>
      <c r="L231" s="417"/>
      <c r="M231" s="60"/>
      <c r="N231" s="102"/>
      <c r="O231" s="419"/>
      <c r="P231" s="116"/>
      <c r="Q231" s="116"/>
      <c r="R231" s="179"/>
      <c r="S231" s="248"/>
      <c r="T231" s="116"/>
      <c r="U231" s="116"/>
      <c r="V231" s="116"/>
      <c r="W231" s="117"/>
      <c r="X231" s="115"/>
      <c r="Y231" s="102"/>
      <c r="Z231" s="118"/>
      <c r="AA231" s="145">
        <f t="shared" si="86"/>
        <v>219</v>
      </c>
      <c r="AB231" s="751">
        <f t="shared" si="99"/>
        <v>0</v>
      </c>
      <c r="AC231" s="744">
        <f t="shared" si="87"/>
        <v>0</v>
      </c>
      <c r="AD231" s="254">
        <f t="shared" si="83"/>
        <v>0</v>
      </c>
      <c r="AE231" s="17"/>
      <c r="AF231" s="527" t="str">
        <f t="shared" si="88"/>
        <v xml:space="preserve"> </v>
      </c>
      <c r="AG231" s="49">
        <f t="shared" si="89"/>
        <v>0</v>
      </c>
      <c r="AH231" s="49">
        <f t="shared" si="90"/>
        <v>0</v>
      </c>
      <c r="AR231" s="49">
        <f t="shared" si="91"/>
        <v>0</v>
      </c>
      <c r="AS231" s="49">
        <f t="shared" si="92"/>
        <v>0</v>
      </c>
      <c r="AT231" s="49">
        <f t="shared" si="93"/>
        <v>0</v>
      </c>
      <c r="AU231" s="49">
        <f t="shared" si="94"/>
        <v>0</v>
      </c>
      <c r="AX231" s="372">
        <f t="shared" si="95"/>
        <v>0</v>
      </c>
      <c r="AY231" s="372">
        <f t="shared" si="96"/>
        <v>0</v>
      </c>
      <c r="AZ231" s="49">
        <f t="shared" si="84"/>
        <v>0</v>
      </c>
      <c r="BB231" s="49">
        <f t="shared" si="100"/>
        <v>0</v>
      </c>
      <c r="BC231" s="537">
        <f t="shared" si="101"/>
        <v>0</v>
      </c>
      <c r="BD231" s="144">
        <f t="shared" si="97"/>
        <v>0</v>
      </c>
      <c r="BE231" s="144">
        <f t="shared" si="102"/>
        <v>0</v>
      </c>
      <c r="BF231" s="559">
        <f t="shared" si="85"/>
        <v>0</v>
      </c>
      <c r="BG231" s="17"/>
      <c r="BH231" s="10"/>
      <c r="BJ231" s="49">
        <f t="shared" si="103"/>
        <v>0</v>
      </c>
      <c r="BK231" s="49">
        <f t="shared" si="104"/>
        <v>1</v>
      </c>
      <c r="BL231" s="49">
        <f t="shared" si="105"/>
        <v>0</v>
      </c>
      <c r="BM231" s="49">
        <f t="shared" si="106"/>
        <v>0</v>
      </c>
      <c r="BN231" s="49">
        <f t="shared" si="107"/>
        <v>0</v>
      </c>
    </row>
    <row r="232" spans="1:66" x14ac:dyDescent="0.2">
      <c r="A232" s="514"/>
      <c r="B232" s="805"/>
      <c r="C232" s="364"/>
      <c r="D232" s="364"/>
      <c r="E232" s="511" t="str">
        <f t="shared" si="98"/>
        <v xml:space="preserve"> </v>
      </c>
      <c r="F232" s="201">
        <f t="shared" si="81"/>
        <v>0</v>
      </c>
      <c r="G232" s="198">
        <f t="shared" si="82"/>
        <v>220</v>
      </c>
      <c r="H232" s="197"/>
      <c r="I232" s="416"/>
      <c r="J232" s="115"/>
      <c r="K232" s="418"/>
      <c r="L232" s="417"/>
      <c r="M232" s="60"/>
      <c r="N232" s="102"/>
      <c r="O232" s="419"/>
      <c r="P232" s="116"/>
      <c r="Q232" s="116"/>
      <c r="R232" s="179"/>
      <c r="S232" s="248"/>
      <c r="T232" s="116"/>
      <c r="U232" s="116"/>
      <c r="V232" s="116"/>
      <c r="W232" s="117"/>
      <c r="X232" s="115"/>
      <c r="Y232" s="102"/>
      <c r="Z232" s="118"/>
      <c r="AA232" s="145">
        <f t="shared" si="86"/>
        <v>220</v>
      </c>
      <c r="AB232" s="751">
        <f t="shared" si="99"/>
        <v>0</v>
      </c>
      <c r="AC232" s="744">
        <f t="shared" si="87"/>
        <v>0</v>
      </c>
      <c r="AD232" s="254">
        <f t="shared" si="83"/>
        <v>0</v>
      </c>
      <c r="AE232" s="17"/>
      <c r="AF232" s="527" t="str">
        <f t="shared" si="88"/>
        <v xml:space="preserve"> </v>
      </c>
      <c r="AG232" s="49">
        <f t="shared" si="89"/>
        <v>0</v>
      </c>
      <c r="AH232" s="49">
        <f t="shared" si="90"/>
        <v>0</v>
      </c>
      <c r="AR232" s="49">
        <f t="shared" si="91"/>
        <v>0</v>
      </c>
      <c r="AS232" s="49">
        <f t="shared" si="92"/>
        <v>0</v>
      </c>
      <c r="AT232" s="49">
        <f t="shared" si="93"/>
        <v>0</v>
      </c>
      <c r="AU232" s="49">
        <f t="shared" si="94"/>
        <v>0</v>
      </c>
      <c r="AX232" s="372">
        <f t="shared" si="95"/>
        <v>0</v>
      </c>
      <c r="AY232" s="372">
        <f t="shared" si="96"/>
        <v>0</v>
      </c>
      <c r="AZ232" s="49">
        <f t="shared" si="84"/>
        <v>0</v>
      </c>
      <c r="BB232" s="49">
        <f t="shared" si="100"/>
        <v>0</v>
      </c>
      <c r="BC232" s="537">
        <f t="shared" si="101"/>
        <v>0</v>
      </c>
      <c r="BD232" s="144">
        <f t="shared" si="97"/>
        <v>0</v>
      </c>
      <c r="BE232" s="144">
        <f t="shared" si="102"/>
        <v>0</v>
      </c>
      <c r="BF232" s="559">
        <f t="shared" si="85"/>
        <v>0</v>
      </c>
      <c r="BG232" s="17"/>
      <c r="BH232" s="10"/>
      <c r="BJ232" s="49">
        <f t="shared" si="103"/>
        <v>0</v>
      </c>
      <c r="BK232" s="49">
        <f t="shared" si="104"/>
        <v>1</v>
      </c>
      <c r="BL232" s="49">
        <f t="shared" si="105"/>
        <v>0</v>
      </c>
      <c r="BM232" s="49">
        <f t="shared" si="106"/>
        <v>0</v>
      </c>
      <c r="BN232" s="49">
        <f t="shared" si="107"/>
        <v>0</v>
      </c>
    </row>
    <row r="233" spans="1:66" x14ac:dyDescent="0.2">
      <c r="A233" s="514"/>
      <c r="B233" s="805"/>
      <c r="C233" s="364"/>
      <c r="D233" s="364"/>
      <c r="E233" s="511" t="str">
        <f t="shared" si="98"/>
        <v xml:space="preserve"> </v>
      </c>
      <c r="F233" s="201">
        <f t="shared" si="81"/>
        <v>0</v>
      </c>
      <c r="G233" s="198">
        <f t="shared" si="82"/>
        <v>221</v>
      </c>
      <c r="H233" s="197"/>
      <c r="I233" s="416"/>
      <c r="J233" s="115"/>
      <c r="K233" s="418"/>
      <c r="L233" s="417"/>
      <c r="M233" s="60"/>
      <c r="N233" s="102"/>
      <c r="O233" s="419"/>
      <c r="P233" s="116"/>
      <c r="Q233" s="116"/>
      <c r="R233" s="179"/>
      <c r="S233" s="248"/>
      <c r="T233" s="116"/>
      <c r="U233" s="116"/>
      <c r="V233" s="116"/>
      <c r="W233" s="117"/>
      <c r="X233" s="115"/>
      <c r="Y233" s="102"/>
      <c r="Z233" s="118"/>
      <c r="AA233" s="145">
        <f t="shared" si="86"/>
        <v>221</v>
      </c>
      <c r="AB233" s="751">
        <f t="shared" si="99"/>
        <v>0</v>
      </c>
      <c r="AC233" s="744">
        <f t="shared" si="87"/>
        <v>0</v>
      </c>
      <c r="AD233" s="254">
        <f t="shared" si="83"/>
        <v>0</v>
      </c>
      <c r="AE233" s="17"/>
      <c r="AF233" s="527" t="str">
        <f t="shared" si="88"/>
        <v xml:space="preserve"> </v>
      </c>
      <c r="AG233" s="49">
        <f t="shared" si="89"/>
        <v>0</v>
      </c>
      <c r="AH233" s="49">
        <f t="shared" si="90"/>
        <v>0</v>
      </c>
      <c r="AR233" s="49">
        <f t="shared" si="91"/>
        <v>0</v>
      </c>
      <c r="AS233" s="49">
        <f t="shared" si="92"/>
        <v>0</v>
      </c>
      <c r="AT233" s="49">
        <f t="shared" si="93"/>
        <v>0</v>
      </c>
      <c r="AU233" s="49">
        <f t="shared" si="94"/>
        <v>0</v>
      </c>
      <c r="AX233" s="372">
        <f t="shared" si="95"/>
        <v>0</v>
      </c>
      <c r="AY233" s="372">
        <f t="shared" si="96"/>
        <v>0</v>
      </c>
      <c r="AZ233" s="49">
        <f t="shared" si="84"/>
        <v>0</v>
      </c>
      <c r="BB233" s="49">
        <f t="shared" si="100"/>
        <v>0</v>
      </c>
      <c r="BC233" s="537">
        <f t="shared" si="101"/>
        <v>0</v>
      </c>
      <c r="BD233" s="144">
        <f t="shared" si="97"/>
        <v>0</v>
      </c>
      <c r="BE233" s="144">
        <f t="shared" si="102"/>
        <v>0</v>
      </c>
      <c r="BF233" s="559">
        <f t="shared" si="85"/>
        <v>0</v>
      </c>
      <c r="BG233" s="17"/>
      <c r="BH233" s="10"/>
      <c r="BJ233" s="49">
        <f t="shared" si="103"/>
        <v>0</v>
      </c>
      <c r="BK233" s="49">
        <f t="shared" si="104"/>
        <v>1</v>
      </c>
      <c r="BL233" s="49">
        <f t="shared" si="105"/>
        <v>0</v>
      </c>
      <c r="BM233" s="49">
        <f t="shared" si="106"/>
        <v>0</v>
      </c>
      <c r="BN233" s="49">
        <f t="shared" si="107"/>
        <v>0</v>
      </c>
    </row>
    <row r="234" spans="1:66" x14ac:dyDescent="0.2">
      <c r="A234" s="514"/>
      <c r="B234" s="805"/>
      <c r="C234" s="364"/>
      <c r="D234" s="364"/>
      <c r="E234" s="511" t="str">
        <f t="shared" si="98"/>
        <v xml:space="preserve"> </v>
      </c>
      <c r="F234" s="201">
        <f t="shared" si="81"/>
        <v>0</v>
      </c>
      <c r="G234" s="198">
        <f t="shared" si="82"/>
        <v>222</v>
      </c>
      <c r="H234" s="197"/>
      <c r="I234" s="416"/>
      <c r="J234" s="115"/>
      <c r="K234" s="418"/>
      <c r="L234" s="417"/>
      <c r="M234" s="60"/>
      <c r="N234" s="102"/>
      <c r="O234" s="419"/>
      <c r="P234" s="116"/>
      <c r="Q234" s="116"/>
      <c r="R234" s="179"/>
      <c r="S234" s="248"/>
      <c r="T234" s="116"/>
      <c r="U234" s="116"/>
      <c r="V234" s="116"/>
      <c r="W234" s="117"/>
      <c r="X234" s="115"/>
      <c r="Y234" s="102"/>
      <c r="Z234" s="118"/>
      <c r="AA234" s="145">
        <f t="shared" si="86"/>
        <v>222</v>
      </c>
      <c r="AB234" s="751">
        <f t="shared" si="99"/>
        <v>0</v>
      </c>
      <c r="AC234" s="744">
        <f t="shared" si="87"/>
        <v>0</v>
      </c>
      <c r="AD234" s="254">
        <f t="shared" si="83"/>
        <v>0</v>
      </c>
      <c r="AE234" s="17"/>
      <c r="AF234" s="527" t="str">
        <f t="shared" si="88"/>
        <v xml:space="preserve"> </v>
      </c>
      <c r="AG234" s="49">
        <f t="shared" si="89"/>
        <v>0</v>
      </c>
      <c r="AH234" s="49">
        <f t="shared" si="90"/>
        <v>0</v>
      </c>
      <c r="AR234" s="49">
        <f t="shared" si="91"/>
        <v>0</v>
      </c>
      <c r="AS234" s="49">
        <f t="shared" si="92"/>
        <v>0</v>
      </c>
      <c r="AT234" s="49">
        <f t="shared" si="93"/>
        <v>0</v>
      </c>
      <c r="AU234" s="49">
        <f t="shared" si="94"/>
        <v>0</v>
      </c>
      <c r="AX234" s="372">
        <f t="shared" si="95"/>
        <v>0</v>
      </c>
      <c r="AY234" s="372">
        <f t="shared" si="96"/>
        <v>0</v>
      </c>
      <c r="AZ234" s="49">
        <f t="shared" si="84"/>
        <v>0</v>
      </c>
      <c r="BB234" s="49">
        <f t="shared" si="100"/>
        <v>0</v>
      </c>
      <c r="BC234" s="537">
        <f t="shared" si="101"/>
        <v>0</v>
      </c>
      <c r="BD234" s="144">
        <f t="shared" si="97"/>
        <v>0</v>
      </c>
      <c r="BE234" s="144">
        <f t="shared" si="102"/>
        <v>0</v>
      </c>
      <c r="BF234" s="559">
        <f t="shared" si="85"/>
        <v>0</v>
      </c>
      <c r="BG234" s="17"/>
      <c r="BH234" s="10"/>
      <c r="BJ234" s="49">
        <f t="shared" si="103"/>
        <v>0</v>
      </c>
      <c r="BK234" s="49">
        <f t="shared" si="104"/>
        <v>1</v>
      </c>
      <c r="BL234" s="49">
        <f t="shared" si="105"/>
        <v>0</v>
      </c>
      <c r="BM234" s="49">
        <f t="shared" si="106"/>
        <v>0</v>
      </c>
      <c r="BN234" s="49">
        <f t="shared" si="107"/>
        <v>0</v>
      </c>
    </row>
    <row r="235" spans="1:66" x14ac:dyDescent="0.2">
      <c r="A235" s="514"/>
      <c r="B235" s="805"/>
      <c r="C235" s="364"/>
      <c r="D235" s="364"/>
      <c r="E235" s="511" t="str">
        <f t="shared" si="98"/>
        <v xml:space="preserve"> </v>
      </c>
      <c r="F235" s="201">
        <f t="shared" si="81"/>
        <v>0</v>
      </c>
      <c r="G235" s="198">
        <f t="shared" si="82"/>
        <v>223</v>
      </c>
      <c r="H235" s="197"/>
      <c r="I235" s="416"/>
      <c r="J235" s="115"/>
      <c r="K235" s="418"/>
      <c r="L235" s="417"/>
      <c r="M235" s="60"/>
      <c r="N235" s="102"/>
      <c r="O235" s="419"/>
      <c r="P235" s="116"/>
      <c r="Q235" s="116"/>
      <c r="R235" s="179"/>
      <c r="S235" s="248"/>
      <c r="T235" s="116"/>
      <c r="U235" s="116"/>
      <c r="V235" s="116"/>
      <c r="W235" s="117"/>
      <c r="X235" s="115"/>
      <c r="Y235" s="102"/>
      <c r="Z235" s="118"/>
      <c r="AA235" s="145">
        <f t="shared" si="86"/>
        <v>223</v>
      </c>
      <c r="AB235" s="751">
        <f t="shared" si="99"/>
        <v>0</v>
      </c>
      <c r="AC235" s="744">
        <f t="shared" si="87"/>
        <v>0</v>
      </c>
      <c r="AD235" s="254">
        <f t="shared" si="83"/>
        <v>0</v>
      </c>
      <c r="AE235" s="17"/>
      <c r="AF235" s="527" t="str">
        <f t="shared" si="88"/>
        <v xml:space="preserve"> </v>
      </c>
      <c r="AG235" s="49">
        <f t="shared" si="89"/>
        <v>0</v>
      </c>
      <c r="AH235" s="49">
        <f t="shared" si="90"/>
        <v>0</v>
      </c>
      <c r="AR235" s="49">
        <f t="shared" si="91"/>
        <v>0</v>
      </c>
      <c r="AS235" s="49">
        <f t="shared" si="92"/>
        <v>0</v>
      </c>
      <c r="AT235" s="49">
        <f t="shared" si="93"/>
        <v>0</v>
      </c>
      <c r="AU235" s="49">
        <f t="shared" si="94"/>
        <v>0</v>
      </c>
      <c r="AX235" s="372">
        <f t="shared" si="95"/>
        <v>0</v>
      </c>
      <c r="AY235" s="372">
        <f t="shared" si="96"/>
        <v>0</v>
      </c>
      <c r="AZ235" s="49">
        <f t="shared" si="84"/>
        <v>0</v>
      </c>
      <c r="BB235" s="49">
        <f t="shared" si="100"/>
        <v>0</v>
      </c>
      <c r="BC235" s="537">
        <f t="shared" si="101"/>
        <v>0</v>
      </c>
      <c r="BD235" s="144">
        <f t="shared" si="97"/>
        <v>0</v>
      </c>
      <c r="BE235" s="144">
        <f t="shared" si="102"/>
        <v>0</v>
      </c>
      <c r="BF235" s="559">
        <f t="shared" si="85"/>
        <v>0</v>
      </c>
      <c r="BG235" s="17"/>
      <c r="BH235" s="10"/>
      <c r="BJ235" s="49">
        <f t="shared" si="103"/>
        <v>0</v>
      </c>
      <c r="BK235" s="49">
        <f t="shared" si="104"/>
        <v>1</v>
      </c>
      <c r="BL235" s="49">
        <f t="shared" si="105"/>
        <v>0</v>
      </c>
      <c r="BM235" s="49">
        <f t="shared" si="106"/>
        <v>0</v>
      </c>
      <c r="BN235" s="49">
        <f t="shared" si="107"/>
        <v>0</v>
      </c>
    </row>
    <row r="236" spans="1:66" x14ac:dyDescent="0.2">
      <c r="A236" s="514"/>
      <c r="B236" s="805"/>
      <c r="C236" s="364"/>
      <c r="D236" s="364"/>
      <c r="E236" s="511" t="str">
        <f t="shared" si="98"/>
        <v xml:space="preserve"> </v>
      </c>
      <c r="F236" s="201">
        <f t="shared" si="81"/>
        <v>0</v>
      </c>
      <c r="G236" s="198">
        <f t="shared" si="82"/>
        <v>224</v>
      </c>
      <c r="H236" s="197"/>
      <c r="I236" s="416"/>
      <c r="J236" s="115"/>
      <c r="K236" s="418"/>
      <c r="L236" s="417"/>
      <c r="M236" s="60"/>
      <c r="N236" s="102"/>
      <c r="O236" s="419"/>
      <c r="P236" s="116"/>
      <c r="Q236" s="116"/>
      <c r="R236" s="179"/>
      <c r="S236" s="248"/>
      <c r="T236" s="116"/>
      <c r="U236" s="116"/>
      <c r="V236" s="116"/>
      <c r="W236" s="117"/>
      <c r="X236" s="115"/>
      <c r="Y236" s="102"/>
      <c r="Z236" s="118"/>
      <c r="AA236" s="145">
        <f t="shared" si="86"/>
        <v>224</v>
      </c>
      <c r="AB236" s="751">
        <f t="shared" si="99"/>
        <v>0</v>
      </c>
      <c r="AC236" s="744">
        <f t="shared" si="87"/>
        <v>0</v>
      </c>
      <c r="AD236" s="254">
        <f t="shared" si="83"/>
        <v>0</v>
      </c>
      <c r="AE236" s="17"/>
      <c r="AF236" s="527" t="str">
        <f t="shared" si="88"/>
        <v xml:space="preserve"> </v>
      </c>
      <c r="AG236" s="49">
        <f t="shared" si="89"/>
        <v>0</v>
      </c>
      <c r="AH236" s="49">
        <f t="shared" si="90"/>
        <v>0</v>
      </c>
      <c r="AR236" s="49">
        <f t="shared" si="91"/>
        <v>0</v>
      </c>
      <c r="AS236" s="49">
        <f t="shared" si="92"/>
        <v>0</v>
      </c>
      <c r="AT236" s="49">
        <f t="shared" si="93"/>
        <v>0</v>
      </c>
      <c r="AU236" s="49">
        <f t="shared" si="94"/>
        <v>0</v>
      </c>
      <c r="AX236" s="372">
        <f t="shared" si="95"/>
        <v>0</v>
      </c>
      <c r="AY236" s="372">
        <f t="shared" si="96"/>
        <v>0</v>
      </c>
      <c r="AZ236" s="49">
        <f t="shared" si="84"/>
        <v>0</v>
      </c>
      <c r="BB236" s="49">
        <f t="shared" si="100"/>
        <v>0</v>
      </c>
      <c r="BC236" s="537">
        <f t="shared" si="101"/>
        <v>0</v>
      </c>
      <c r="BD236" s="144">
        <f t="shared" si="97"/>
        <v>0</v>
      </c>
      <c r="BE236" s="144">
        <f t="shared" si="102"/>
        <v>0</v>
      </c>
      <c r="BF236" s="559">
        <f t="shared" si="85"/>
        <v>0</v>
      </c>
      <c r="BG236" s="17"/>
      <c r="BH236" s="10"/>
      <c r="BJ236" s="49">
        <f t="shared" si="103"/>
        <v>0</v>
      </c>
      <c r="BK236" s="49">
        <f t="shared" si="104"/>
        <v>1</v>
      </c>
      <c r="BL236" s="49">
        <f t="shared" si="105"/>
        <v>0</v>
      </c>
      <c r="BM236" s="49">
        <f t="shared" si="106"/>
        <v>0</v>
      </c>
      <c r="BN236" s="49">
        <f t="shared" si="107"/>
        <v>0</v>
      </c>
    </row>
    <row r="237" spans="1:66" x14ac:dyDescent="0.2">
      <c r="A237" s="514"/>
      <c r="B237" s="805"/>
      <c r="C237" s="364"/>
      <c r="D237" s="364"/>
      <c r="E237" s="511" t="str">
        <f t="shared" si="98"/>
        <v xml:space="preserve"> </v>
      </c>
      <c r="F237" s="201">
        <f t="shared" si="81"/>
        <v>0</v>
      </c>
      <c r="G237" s="198">
        <f t="shared" si="82"/>
        <v>225</v>
      </c>
      <c r="H237" s="197"/>
      <c r="I237" s="416"/>
      <c r="J237" s="115"/>
      <c r="K237" s="418"/>
      <c r="L237" s="417"/>
      <c r="M237" s="60"/>
      <c r="N237" s="102"/>
      <c r="O237" s="419"/>
      <c r="P237" s="116"/>
      <c r="Q237" s="116"/>
      <c r="R237" s="179"/>
      <c r="S237" s="248"/>
      <c r="T237" s="116"/>
      <c r="U237" s="116"/>
      <c r="V237" s="116"/>
      <c r="W237" s="117"/>
      <c r="X237" s="115"/>
      <c r="Y237" s="102"/>
      <c r="Z237" s="118"/>
      <c r="AA237" s="145">
        <f t="shared" si="86"/>
        <v>225</v>
      </c>
      <c r="AB237" s="751">
        <f t="shared" si="99"/>
        <v>0</v>
      </c>
      <c r="AC237" s="744">
        <f t="shared" si="87"/>
        <v>0</v>
      </c>
      <c r="AD237" s="254">
        <f t="shared" si="83"/>
        <v>0</v>
      </c>
      <c r="AE237" s="17"/>
      <c r="AF237" s="527" t="str">
        <f t="shared" si="88"/>
        <v xml:space="preserve"> </v>
      </c>
      <c r="AG237" s="49">
        <f t="shared" si="89"/>
        <v>0</v>
      </c>
      <c r="AH237" s="49">
        <f t="shared" si="90"/>
        <v>0</v>
      </c>
      <c r="AR237" s="49">
        <f t="shared" si="91"/>
        <v>0</v>
      </c>
      <c r="AS237" s="49">
        <f t="shared" si="92"/>
        <v>0</v>
      </c>
      <c r="AT237" s="49">
        <f t="shared" si="93"/>
        <v>0</v>
      </c>
      <c r="AU237" s="49">
        <f t="shared" si="94"/>
        <v>0</v>
      </c>
      <c r="AX237" s="372">
        <f t="shared" si="95"/>
        <v>0</v>
      </c>
      <c r="AY237" s="372">
        <f t="shared" si="96"/>
        <v>0</v>
      </c>
      <c r="AZ237" s="49">
        <f t="shared" si="84"/>
        <v>0</v>
      </c>
      <c r="BB237" s="49">
        <f t="shared" si="100"/>
        <v>0</v>
      </c>
      <c r="BC237" s="537">
        <f t="shared" si="101"/>
        <v>0</v>
      </c>
      <c r="BD237" s="144">
        <f t="shared" si="97"/>
        <v>0</v>
      </c>
      <c r="BE237" s="144">
        <f t="shared" si="102"/>
        <v>0</v>
      </c>
      <c r="BF237" s="559">
        <f t="shared" si="85"/>
        <v>0</v>
      </c>
      <c r="BG237" s="17"/>
      <c r="BH237" s="10"/>
      <c r="BJ237" s="49">
        <f t="shared" si="103"/>
        <v>0</v>
      </c>
      <c r="BK237" s="49">
        <f t="shared" si="104"/>
        <v>1</v>
      </c>
      <c r="BL237" s="49">
        <f t="shared" si="105"/>
        <v>0</v>
      </c>
      <c r="BM237" s="49">
        <f t="shared" si="106"/>
        <v>0</v>
      </c>
      <c r="BN237" s="49">
        <f t="shared" si="107"/>
        <v>0</v>
      </c>
    </row>
    <row r="238" spans="1:66" x14ac:dyDescent="0.2">
      <c r="A238" s="514"/>
      <c r="B238" s="805"/>
      <c r="C238" s="364"/>
      <c r="D238" s="364"/>
      <c r="E238" s="511" t="str">
        <f t="shared" si="98"/>
        <v xml:space="preserve"> </v>
      </c>
      <c r="F238" s="201">
        <f t="shared" si="81"/>
        <v>0</v>
      </c>
      <c r="G238" s="198">
        <f t="shared" si="82"/>
        <v>226</v>
      </c>
      <c r="H238" s="197"/>
      <c r="I238" s="416"/>
      <c r="J238" s="115"/>
      <c r="K238" s="418"/>
      <c r="L238" s="417"/>
      <c r="M238" s="60"/>
      <c r="N238" s="102"/>
      <c r="O238" s="419"/>
      <c r="P238" s="116"/>
      <c r="Q238" s="116"/>
      <c r="R238" s="179"/>
      <c r="S238" s="248"/>
      <c r="T238" s="116"/>
      <c r="U238" s="116"/>
      <c r="V238" s="116"/>
      <c r="W238" s="117"/>
      <c r="X238" s="115"/>
      <c r="Y238" s="102"/>
      <c r="Z238" s="118"/>
      <c r="AA238" s="145">
        <f t="shared" si="86"/>
        <v>226</v>
      </c>
      <c r="AB238" s="751">
        <f t="shared" si="99"/>
        <v>0</v>
      </c>
      <c r="AC238" s="744">
        <f t="shared" si="87"/>
        <v>0</v>
      </c>
      <c r="AD238" s="254">
        <f t="shared" si="83"/>
        <v>0</v>
      </c>
      <c r="AE238" s="17"/>
      <c r="AF238" s="527" t="str">
        <f t="shared" si="88"/>
        <v xml:space="preserve"> </v>
      </c>
      <c r="AG238" s="49">
        <f t="shared" si="89"/>
        <v>0</v>
      </c>
      <c r="AH238" s="49">
        <f t="shared" si="90"/>
        <v>0</v>
      </c>
      <c r="AR238" s="49">
        <f t="shared" si="91"/>
        <v>0</v>
      </c>
      <c r="AS238" s="49">
        <f t="shared" si="92"/>
        <v>0</v>
      </c>
      <c r="AT238" s="49">
        <f t="shared" si="93"/>
        <v>0</v>
      </c>
      <c r="AU238" s="49">
        <f t="shared" si="94"/>
        <v>0</v>
      </c>
      <c r="AX238" s="372">
        <f t="shared" si="95"/>
        <v>0</v>
      </c>
      <c r="AY238" s="372">
        <f t="shared" si="96"/>
        <v>0</v>
      </c>
      <c r="AZ238" s="49">
        <f t="shared" si="84"/>
        <v>0</v>
      </c>
      <c r="BB238" s="49">
        <f t="shared" si="100"/>
        <v>0</v>
      </c>
      <c r="BC238" s="537">
        <f t="shared" si="101"/>
        <v>0</v>
      </c>
      <c r="BD238" s="144">
        <f t="shared" si="97"/>
        <v>0</v>
      </c>
      <c r="BE238" s="144">
        <f t="shared" si="102"/>
        <v>0</v>
      </c>
      <c r="BF238" s="559">
        <f t="shared" si="85"/>
        <v>0</v>
      </c>
      <c r="BG238" s="17"/>
      <c r="BH238" s="10"/>
      <c r="BJ238" s="49">
        <f t="shared" si="103"/>
        <v>0</v>
      </c>
      <c r="BK238" s="49">
        <f t="shared" si="104"/>
        <v>1</v>
      </c>
      <c r="BL238" s="49">
        <f t="shared" si="105"/>
        <v>0</v>
      </c>
      <c r="BM238" s="49">
        <f t="shared" si="106"/>
        <v>0</v>
      </c>
      <c r="BN238" s="49">
        <f t="shared" si="107"/>
        <v>0</v>
      </c>
    </row>
    <row r="239" spans="1:66" x14ac:dyDescent="0.2">
      <c r="A239" s="514"/>
      <c r="B239" s="805"/>
      <c r="C239" s="364"/>
      <c r="D239" s="364"/>
      <c r="E239" s="511" t="str">
        <f t="shared" si="98"/>
        <v xml:space="preserve"> </v>
      </c>
      <c r="F239" s="201">
        <f t="shared" si="81"/>
        <v>0</v>
      </c>
      <c r="G239" s="198">
        <f t="shared" si="82"/>
        <v>227</v>
      </c>
      <c r="H239" s="197"/>
      <c r="I239" s="416"/>
      <c r="J239" s="115"/>
      <c r="K239" s="418"/>
      <c r="L239" s="417"/>
      <c r="M239" s="60"/>
      <c r="N239" s="102"/>
      <c r="O239" s="419"/>
      <c r="P239" s="116"/>
      <c r="Q239" s="116"/>
      <c r="R239" s="179"/>
      <c r="S239" s="248"/>
      <c r="T239" s="116"/>
      <c r="U239" s="116"/>
      <c r="V239" s="116"/>
      <c r="W239" s="117"/>
      <c r="X239" s="115"/>
      <c r="Y239" s="102"/>
      <c r="Z239" s="118"/>
      <c r="AA239" s="145">
        <f t="shared" si="86"/>
        <v>227</v>
      </c>
      <c r="AB239" s="751">
        <f t="shared" si="99"/>
        <v>0</v>
      </c>
      <c r="AC239" s="744">
        <f t="shared" si="87"/>
        <v>0</v>
      </c>
      <c r="AD239" s="254">
        <f t="shared" si="83"/>
        <v>0</v>
      </c>
      <c r="AE239" s="17"/>
      <c r="AF239" s="527" t="str">
        <f t="shared" si="88"/>
        <v xml:space="preserve"> </v>
      </c>
      <c r="AG239" s="49">
        <f t="shared" si="89"/>
        <v>0</v>
      </c>
      <c r="AH239" s="49">
        <f t="shared" si="90"/>
        <v>0</v>
      </c>
      <c r="AR239" s="49">
        <f t="shared" si="91"/>
        <v>0</v>
      </c>
      <c r="AS239" s="49">
        <f t="shared" si="92"/>
        <v>0</v>
      </c>
      <c r="AT239" s="49">
        <f t="shared" si="93"/>
        <v>0</v>
      </c>
      <c r="AU239" s="49">
        <f t="shared" si="94"/>
        <v>0</v>
      </c>
      <c r="AX239" s="372">
        <f t="shared" si="95"/>
        <v>0</v>
      </c>
      <c r="AY239" s="372">
        <f t="shared" si="96"/>
        <v>0</v>
      </c>
      <c r="AZ239" s="49">
        <f t="shared" si="84"/>
        <v>0</v>
      </c>
      <c r="BB239" s="49">
        <f t="shared" si="100"/>
        <v>0</v>
      </c>
      <c r="BC239" s="537">
        <f t="shared" si="101"/>
        <v>0</v>
      </c>
      <c r="BD239" s="144">
        <f t="shared" si="97"/>
        <v>0</v>
      </c>
      <c r="BE239" s="144">
        <f t="shared" si="102"/>
        <v>0</v>
      </c>
      <c r="BF239" s="559">
        <f t="shared" si="85"/>
        <v>0</v>
      </c>
      <c r="BG239" s="17"/>
      <c r="BH239" s="10"/>
      <c r="BJ239" s="49">
        <f t="shared" si="103"/>
        <v>0</v>
      </c>
      <c r="BK239" s="49">
        <f t="shared" si="104"/>
        <v>1</v>
      </c>
      <c r="BL239" s="49">
        <f t="shared" si="105"/>
        <v>0</v>
      </c>
      <c r="BM239" s="49">
        <f t="shared" si="106"/>
        <v>0</v>
      </c>
      <c r="BN239" s="49">
        <f t="shared" si="107"/>
        <v>0</v>
      </c>
    </row>
    <row r="240" spans="1:66" x14ac:dyDescent="0.2">
      <c r="A240" s="514"/>
      <c r="B240" s="805"/>
      <c r="C240" s="364"/>
      <c r="D240" s="364"/>
      <c r="E240" s="511" t="str">
        <f t="shared" si="98"/>
        <v xml:space="preserve"> </v>
      </c>
      <c r="F240" s="201">
        <f t="shared" si="81"/>
        <v>0</v>
      </c>
      <c r="G240" s="198">
        <f t="shared" si="82"/>
        <v>228</v>
      </c>
      <c r="H240" s="197"/>
      <c r="I240" s="416"/>
      <c r="J240" s="115"/>
      <c r="K240" s="418"/>
      <c r="L240" s="417"/>
      <c r="M240" s="60"/>
      <c r="N240" s="102"/>
      <c r="O240" s="419"/>
      <c r="P240" s="116"/>
      <c r="Q240" s="116"/>
      <c r="R240" s="179"/>
      <c r="S240" s="248"/>
      <c r="T240" s="116"/>
      <c r="U240" s="116"/>
      <c r="V240" s="116"/>
      <c r="W240" s="117"/>
      <c r="X240" s="115"/>
      <c r="Y240" s="102"/>
      <c r="Z240" s="118"/>
      <c r="AA240" s="145">
        <f t="shared" si="86"/>
        <v>228</v>
      </c>
      <c r="AB240" s="751">
        <f t="shared" si="99"/>
        <v>0</v>
      </c>
      <c r="AC240" s="744">
        <f t="shared" si="87"/>
        <v>0</v>
      </c>
      <c r="AD240" s="254">
        <f t="shared" si="83"/>
        <v>0</v>
      </c>
      <c r="AE240" s="17"/>
      <c r="AF240" s="527" t="str">
        <f t="shared" si="88"/>
        <v xml:space="preserve"> </v>
      </c>
      <c r="AG240" s="49">
        <f t="shared" si="89"/>
        <v>0</v>
      </c>
      <c r="AH240" s="49">
        <f t="shared" si="90"/>
        <v>0</v>
      </c>
      <c r="AR240" s="49">
        <f t="shared" si="91"/>
        <v>0</v>
      </c>
      <c r="AS240" s="49">
        <f t="shared" si="92"/>
        <v>0</v>
      </c>
      <c r="AT240" s="49">
        <f t="shared" si="93"/>
        <v>0</v>
      </c>
      <c r="AU240" s="49">
        <f t="shared" si="94"/>
        <v>0</v>
      </c>
      <c r="AX240" s="372">
        <f t="shared" si="95"/>
        <v>0</v>
      </c>
      <c r="AY240" s="372">
        <f t="shared" si="96"/>
        <v>0</v>
      </c>
      <c r="AZ240" s="49">
        <f t="shared" si="84"/>
        <v>0</v>
      </c>
      <c r="BB240" s="49">
        <f t="shared" si="100"/>
        <v>0</v>
      </c>
      <c r="BC240" s="537">
        <f t="shared" si="101"/>
        <v>0</v>
      </c>
      <c r="BD240" s="144">
        <f t="shared" si="97"/>
        <v>0</v>
      </c>
      <c r="BE240" s="144">
        <f t="shared" si="102"/>
        <v>0</v>
      </c>
      <c r="BF240" s="559">
        <f t="shared" si="85"/>
        <v>0</v>
      </c>
      <c r="BG240" s="17"/>
      <c r="BH240" s="10"/>
      <c r="BJ240" s="49">
        <f t="shared" si="103"/>
        <v>0</v>
      </c>
      <c r="BK240" s="49">
        <f t="shared" si="104"/>
        <v>1</v>
      </c>
      <c r="BL240" s="49">
        <f t="shared" si="105"/>
        <v>0</v>
      </c>
      <c r="BM240" s="49">
        <f t="shared" si="106"/>
        <v>0</v>
      </c>
      <c r="BN240" s="49">
        <f t="shared" si="107"/>
        <v>0</v>
      </c>
    </row>
    <row r="241" spans="1:66" x14ac:dyDescent="0.2">
      <c r="A241" s="514"/>
      <c r="B241" s="805"/>
      <c r="C241" s="364"/>
      <c r="D241" s="364"/>
      <c r="E241" s="511" t="str">
        <f t="shared" si="98"/>
        <v xml:space="preserve"> </v>
      </c>
      <c r="F241" s="201">
        <f t="shared" si="81"/>
        <v>0</v>
      </c>
      <c r="G241" s="198">
        <f t="shared" si="82"/>
        <v>229</v>
      </c>
      <c r="H241" s="197"/>
      <c r="I241" s="416"/>
      <c r="J241" s="115"/>
      <c r="K241" s="418"/>
      <c r="L241" s="417"/>
      <c r="M241" s="60"/>
      <c r="N241" s="102"/>
      <c r="O241" s="419"/>
      <c r="P241" s="116"/>
      <c r="Q241" s="116"/>
      <c r="R241" s="179"/>
      <c r="S241" s="248"/>
      <c r="T241" s="116"/>
      <c r="U241" s="116"/>
      <c r="V241" s="116"/>
      <c r="W241" s="117"/>
      <c r="X241" s="115"/>
      <c r="Y241" s="102"/>
      <c r="Z241" s="118"/>
      <c r="AA241" s="145">
        <f t="shared" si="86"/>
        <v>229</v>
      </c>
      <c r="AB241" s="751">
        <f t="shared" si="99"/>
        <v>0</v>
      </c>
      <c r="AC241" s="744">
        <f t="shared" si="87"/>
        <v>0</v>
      </c>
      <c r="AD241" s="254">
        <f t="shared" si="83"/>
        <v>0</v>
      </c>
      <c r="AE241" s="17"/>
      <c r="AF241" s="527" t="str">
        <f t="shared" si="88"/>
        <v xml:space="preserve"> </v>
      </c>
      <c r="AG241" s="49">
        <f t="shared" si="89"/>
        <v>0</v>
      </c>
      <c r="AH241" s="49">
        <f t="shared" si="90"/>
        <v>0</v>
      </c>
      <c r="AR241" s="49">
        <f t="shared" si="91"/>
        <v>0</v>
      </c>
      <c r="AS241" s="49">
        <f t="shared" si="92"/>
        <v>0</v>
      </c>
      <c r="AT241" s="49">
        <f t="shared" si="93"/>
        <v>0</v>
      </c>
      <c r="AU241" s="49">
        <f t="shared" si="94"/>
        <v>0</v>
      </c>
      <c r="AX241" s="372">
        <f t="shared" si="95"/>
        <v>0</v>
      </c>
      <c r="AY241" s="372">
        <f t="shared" si="96"/>
        <v>0</v>
      </c>
      <c r="AZ241" s="49">
        <f t="shared" si="84"/>
        <v>0</v>
      </c>
      <c r="BB241" s="49">
        <f t="shared" si="100"/>
        <v>0</v>
      </c>
      <c r="BC241" s="537">
        <f t="shared" si="101"/>
        <v>0</v>
      </c>
      <c r="BD241" s="144">
        <f t="shared" si="97"/>
        <v>0</v>
      </c>
      <c r="BE241" s="144">
        <f t="shared" si="102"/>
        <v>0</v>
      </c>
      <c r="BF241" s="559">
        <f t="shared" si="85"/>
        <v>0</v>
      </c>
      <c r="BG241" s="17"/>
      <c r="BH241" s="10"/>
      <c r="BJ241" s="49">
        <f t="shared" si="103"/>
        <v>0</v>
      </c>
      <c r="BK241" s="49">
        <f t="shared" si="104"/>
        <v>1</v>
      </c>
      <c r="BL241" s="49">
        <f t="shared" si="105"/>
        <v>0</v>
      </c>
      <c r="BM241" s="49">
        <f t="shared" si="106"/>
        <v>0</v>
      </c>
      <c r="BN241" s="49">
        <f t="shared" si="107"/>
        <v>0</v>
      </c>
    </row>
    <row r="242" spans="1:66" x14ac:dyDescent="0.2">
      <c r="A242" s="514"/>
      <c r="B242" s="805"/>
      <c r="C242" s="364"/>
      <c r="D242" s="364"/>
      <c r="E242" s="511" t="str">
        <f t="shared" si="98"/>
        <v xml:space="preserve"> </v>
      </c>
      <c r="F242" s="201">
        <f t="shared" si="81"/>
        <v>0</v>
      </c>
      <c r="G242" s="198">
        <f t="shared" si="82"/>
        <v>230</v>
      </c>
      <c r="H242" s="197"/>
      <c r="I242" s="416"/>
      <c r="J242" s="115"/>
      <c r="K242" s="418"/>
      <c r="L242" s="417"/>
      <c r="M242" s="60"/>
      <c r="N242" s="102"/>
      <c r="O242" s="419"/>
      <c r="P242" s="116"/>
      <c r="Q242" s="116"/>
      <c r="R242" s="179"/>
      <c r="S242" s="248"/>
      <c r="T242" s="116"/>
      <c r="U242" s="116"/>
      <c r="V242" s="116"/>
      <c r="W242" s="117"/>
      <c r="X242" s="115"/>
      <c r="Y242" s="102"/>
      <c r="Z242" s="118"/>
      <c r="AA242" s="145">
        <f t="shared" si="86"/>
        <v>230</v>
      </c>
      <c r="AB242" s="751">
        <f t="shared" si="99"/>
        <v>0</v>
      </c>
      <c r="AC242" s="744">
        <f t="shared" si="87"/>
        <v>0</v>
      </c>
      <c r="AD242" s="254">
        <f t="shared" si="83"/>
        <v>0</v>
      </c>
      <c r="AE242" s="17"/>
      <c r="AF242" s="527" t="str">
        <f t="shared" si="88"/>
        <v xml:space="preserve"> </v>
      </c>
      <c r="AG242" s="49">
        <f t="shared" si="89"/>
        <v>0</v>
      </c>
      <c r="AH242" s="49">
        <f t="shared" si="90"/>
        <v>0</v>
      </c>
      <c r="AR242" s="49">
        <f t="shared" si="91"/>
        <v>0</v>
      </c>
      <c r="AS242" s="49">
        <f t="shared" si="92"/>
        <v>0</v>
      </c>
      <c r="AT242" s="49">
        <f t="shared" si="93"/>
        <v>0</v>
      </c>
      <c r="AU242" s="49">
        <f t="shared" si="94"/>
        <v>0</v>
      </c>
      <c r="AX242" s="372">
        <f t="shared" si="95"/>
        <v>0</v>
      </c>
      <c r="AY242" s="372">
        <f t="shared" si="96"/>
        <v>0</v>
      </c>
      <c r="AZ242" s="49">
        <f t="shared" si="84"/>
        <v>0</v>
      </c>
      <c r="BB242" s="49">
        <f t="shared" si="100"/>
        <v>0</v>
      </c>
      <c r="BC242" s="537">
        <f t="shared" si="101"/>
        <v>0</v>
      </c>
      <c r="BD242" s="144">
        <f t="shared" si="97"/>
        <v>0</v>
      </c>
      <c r="BE242" s="144">
        <f t="shared" si="102"/>
        <v>0</v>
      </c>
      <c r="BF242" s="559">
        <f t="shared" si="85"/>
        <v>0</v>
      </c>
      <c r="BG242" s="17"/>
      <c r="BH242" s="10"/>
      <c r="BJ242" s="49">
        <f t="shared" si="103"/>
        <v>0</v>
      </c>
      <c r="BK242" s="49">
        <f t="shared" si="104"/>
        <v>1</v>
      </c>
      <c r="BL242" s="49">
        <f t="shared" si="105"/>
        <v>0</v>
      </c>
      <c r="BM242" s="49">
        <f t="shared" si="106"/>
        <v>0</v>
      </c>
      <c r="BN242" s="49">
        <f t="shared" si="107"/>
        <v>0</v>
      </c>
    </row>
    <row r="243" spans="1:66" x14ac:dyDescent="0.2">
      <c r="A243" s="514"/>
      <c r="B243" s="805"/>
      <c r="C243" s="364"/>
      <c r="D243" s="364"/>
      <c r="E243" s="511" t="str">
        <f t="shared" si="98"/>
        <v xml:space="preserve"> </v>
      </c>
      <c r="F243" s="201">
        <f t="shared" si="81"/>
        <v>0</v>
      </c>
      <c r="G243" s="198">
        <f t="shared" si="82"/>
        <v>231</v>
      </c>
      <c r="H243" s="197"/>
      <c r="I243" s="416"/>
      <c r="J243" s="115"/>
      <c r="K243" s="418"/>
      <c r="L243" s="417"/>
      <c r="M243" s="60"/>
      <c r="N243" s="102"/>
      <c r="O243" s="419"/>
      <c r="P243" s="116"/>
      <c r="Q243" s="116"/>
      <c r="R243" s="179"/>
      <c r="S243" s="248"/>
      <c r="T243" s="116"/>
      <c r="U243" s="116"/>
      <c r="V243" s="116"/>
      <c r="W243" s="117"/>
      <c r="X243" s="115"/>
      <c r="Y243" s="102"/>
      <c r="Z243" s="118"/>
      <c r="AA243" s="145">
        <f t="shared" si="86"/>
        <v>231</v>
      </c>
      <c r="AB243" s="751">
        <f t="shared" si="99"/>
        <v>0</v>
      </c>
      <c r="AC243" s="744">
        <f t="shared" si="87"/>
        <v>0</v>
      </c>
      <c r="AD243" s="254">
        <f t="shared" si="83"/>
        <v>0</v>
      </c>
      <c r="AE243" s="17"/>
      <c r="AF243" s="527" t="str">
        <f t="shared" si="88"/>
        <v xml:space="preserve"> </v>
      </c>
      <c r="AG243" s="49">
        <f t="shared" si="89"/>
        <v>0</v>
      </c>
      <c r="AH243" s="49">
        <f t="shared" si="90"/>
        <v>0</v>
      </c>
      <c r="AR243" s="49">
        <f t="shared" si="91"/>
        <v>0</v>
      </c>
      <c r="AS243" s="49">
        <f t="shared" si="92"/>
        <v>0</v>
      </c>
      <c r="AT243" s="49">
        <f t="shared" si="93"/>
        <v>0</v>
      </c>
      <c r="AU243" s="49">
        <f t="shared" si="94"/>
        <v>0</v>
      </c>
      <c r="AX243" s="372">
        <f t="shared" si="95"/>
        <v>0</v>
      </c>
      <c r="AY243" s="372">
        <f t="shared" si="96"/>
        <v>0</v>
      </c>
      <c r="AZ243" s="49">
        <f t="shared" si="84"/>
        <v>0</v>
      </c>
      <c r="BB243" s="49">
        <f t="shared" si="100"/>
        <v>0</v>
      </c>
      <c r="BC243" s="537">
        <f t="shared" si="101"/>
        <v>0</v>
      </c>
      <c r="BD243" s="144">
        <f t="shared" si="97"/>
        <v>0</v>
      </c>
      <c r="BE243" s="144">
        <f t="shared" si="102"/>
        <v>0</v>
      </c>
      <c r="BF243" s="559">
        <f t="shared" si="85"/>
        <v>0</v>
      </c>
      <c r="BG243" s="17"/>
      <c r="BH243" s="10"/>
      <c r="BJ243" s="49">
        <f t="shared" si="103"/>
        <v>0</v>
      </c>
      <c r="BK243" s="49">
        <f t="shared" si="104"/>
        <v>1</v>
      </c>
      <c r="BL243" s="49">
        <f t="shared" si="105"/>
        <v>0</v>
      </c>
      <c r="BM243" s="49">
        <f t="shared" si="106"/>
        <v>0</v>
      </c>
      <c r="BN243" s="49">
        <f t="shared" si="107"/>
        <v>0</v>
      </c>
    </row>
    <row r="244" spans="1:66" x14ac:dyDescent="0.2">
      <c r="A244" s="514"/>
      <c r="B244" s="805"/>
      <c r="C244" s="364"/>
      <c r="D244" s="364"/>
      <c r="E244" s="511" t="str">
        <f t="shared" si="98"/>
        <v xml:space="preserve"> </v>
      </c>
      <c r="F244" s="201">
        <f t="shared" si="81"/>
        <v>0</v>
      </c>
      <c r="G244" s="198">
        <f t="shared" si="82"/>
        <v>232</v>
      </c>
      <c r="H244" s="197"/>
      <c r="I244" s="416"/>
      <c r="J244" s="115"/>
      <c r="K244" s="418"/>
      <c r="L244" s="417"/>
      <c r="M244" s="60"/>
      <c r="N244" s="102"/>
      <c r="O244" s="419"/>
      <c r="P244" s="116"/>
      <c r="Q244" s="116"/>
      <c r="R244" s="179"/>
      <c r="S244" s="248"/>
      <c r="T244" s="116"/>
      <c r="U244" s="116"/>
      <c r="V244" s="116"/>
      <c r="W244" s="117"/>
      <c r="X244" s="115"/>
      <c r="Y244" s="102"/>
      <c r="Z244" s="118"/>
      <c r="AA244" s="145">
        <f t="shared" si="86"/>
        <v>232</v>
      </c>
      <c r="AB244" s="751">
        <f t="shared" si="99"/>
        <v>0</v>
      </c>
      <c r="AC244" s="744">
        <f t="shared" si="87"/>
        <v>0</v>
      </c>
      <c r="AD244" s="254">
        <f t="shared" si="83"/>
        <v>0</v>
      </c>
      <c r="AE244" s="17"/>
      <c r="AF244" s="527" t="str">
        <f t="shared" si="88"/>
        <v xml:space="preserve"> </v>
      </c>
      <c r="AG244" s="49">
        <f t="shared" si="89"/>
        <v>0</v>
      </c>
      <c r="AH244" s="49">
        <f t="shared" si="90"/>
        <v>0</v>
      </c>
      <c r="AR244" s="49">
        <f t="shared" si="91"/>
        <v>0</v>
      </c>
      <c r="AS244" s="49">
        <f t="shared" si="92"/>
        <v>0</v>
      </c>
      <c r="AT244" s="49">
        <f t="shared" si="93"/>
        <v>0</v>
      </c>
      <c r="AU244" s="49">
        <f t="shared" si="94"/>
        <v>0</v>
      </c>
      <c r="AX244" s="372">
        <f t="shared" si="95"/>
        <v>0</v>
      </c>
      <c r="AY244" s="372">
        <f t="shared" si="96"/>
        <v>0</v>
      </c>
      <c r="AZ244" s="49">
        <f t="shared" si="84"/>
        <v>0</v>
      </c>
      <c r="BB244" s="49">
        <f t="shared" si="100"/>
        <v>0</v>
      </c>
      <c r="BC244" s="537">
        <f t="shared" si="101"/>
        <v>0</v>
      </c>
      <c r="BD244" s="144">
        <f t="shared" si="97"/>
        <v>0</v>
      </c>
      <c r="BE244" s="144">
        <f t="shared" si="102"/>
        <v>0</v>
      </c>
      <c r="BF244" s="559">
        <f t="shared" si="85"/>
        <v>0</v>
      </c>
      <c r="BG244" s="17"/>
      <c r="BH244" s="10"/>
      <c r="BJ244" s="49">
        <f t="shared" si="103"/>
        <v>0</v>
      </c>
      <c r="BK244" s="49">
        <f t="shared" si="104"/>
        <v>1</v>
      </c>
      <c r="BL244" s="49">
        <f t="shared" si="105"/>
        <v>0</v>
      </c>
      <c r="BM244" s="49">
        <f t="shared" si="106"/>
        <v>0</v>
      </c>
      <c r="BN244" s="49">
        <f t="shared" si="107"/>
        <v>0</v>
      </c>
    </row>
    <row r="245" spans="1:66" x14ac:dyDescent="0.2">
      <c r="A245" s="514"/>
      <c r="B245" s="805"/>
      <c r="C245" s="364"/>
      <c r="D245" s="364"/>
      <c r="E245" s="511" t="str">
        <f t="shared" si="98"/>
        <v xml:space="preserve"> </v>
      </c>
      <c r="F245" s="201">
        <f t="shared" si="81"/>
        <v>0</v>
      </c>
      <c r="G245" s="198">
        <f t="shared" si="82"/>
        <v>233</v>
      </c>
      <c r="H245" s="197"/>
      <c r="I245" s="416"/>
      <c r="J245" s="115"/>
      <c r="K245" s="418"/>
      <c r="L245" s="417"/>
      <c r="M245" s="60"/>
      <c r="N245" s="102"/>
      <c r="O245" s="419"/>
      <c r="P245" s="116"/>
      <c r="Q245" s="116"/>
      <c r="R245" s="179"/>
      <c r="S245" s="248"/>
      <c r="T245" s="116"/>
      <c r="U245" s="116"/>
      <c r="V245" s="116"/>
      <c r="W245" s="117"/>
      <c r="X245" s="115"/>
      <c r="Y245" s="102"/>
      <c r="Z245" s="118"/>
      <c r="AA245" s="145">
        <f t="shared" si="86"/>
        <v>233</v>
      </c>
      <c r="AB245" s="751">
        <f t="shared" si="99"/>
        <v>0</v>
      </c>
      <c r="AC245" s="744">
        <f t="shared" si="87"/>
        <v>0</v>
      </c>
      <c r="AD245" s="254">
        <f t="shared" si="83"/>
        <v>0</v>
      </c>
      <c r="AE245" s="17"/>
      <c r="AF245" s="527" t="str">
        <f t="shared" si="88"/>
        <v xml:space="preserve"> </v>
      </c>
      <c r="AG245" s="49">
        <f t="shared" si="89"/>
        <v>0</v>
      </c>
      <c r="AH245" s="49">
        <f t="shared" si="90"/>
        <v>0</v>
      </c>
      <c r="AR245" s="49">
        <f t="shared" si="91"/>
        <v>0</v>
      </c>
      <c r="AS245" s="49">
        <f t="shared" si="92"/>
        <v>0</v>
      </c>
      <c r="AT245" s="49">
        <f t="shared" si="93"/>
        <v>0</v>
      </c>
      <c r="AU245" s="49">
        <f t="shared" si="94"/>
        <v>0</v>
      </c>
      <c r="AX245" s="372">
        <f t="shared" si="95"/>
        <v>0</v>
      </c>
      <c r="AY245" s="372">
        <f t="shared" si="96"/>
        <v>0</v>
      </c>
      <c r="AZ245" s="49">
        <f t="shared" si="84"/>
        <v>0</v>
      </c>
      <c r="BB245" s="49">
        <f t="shared" si="100"/>
        <v>0</v>
      </c>
      <c r="BC245" s="537">
        <f t="shared" si="101"/>
        <v>0</v>
      </c>
      <c r="BD245" s="144">
        <f t="shared" si="97"/>
        <v>0</v>
      </c>
      <c r="BE245" s="144">
        <f t="shared" si="102"/>
        <v>0</v>
      </c>
      <c r="BF245" s="559">
        <f t="shared" si="85"/>
        <v>0</v>
      </c>
      <c r="BG245" s="17"/>
      <c r="BH245" s="10"/>
      <c r="BJ245" s="49">
        <f t="shared" si="103"/>
        <v>0</v>
      </c>
      <c r="BK245" s="49">
        <f t="shared" si="104"/>
        <v>1</v>
      </c>
      <c r="BL245" s="49">
        <f t="shared" si="105"/>
        <v>0</v>
      </c>
      <c r="BM245" s="49">
        <f t="shared" si="106"/>
        <v>0</v>
      </c>
      <c r="BN245" s="49">
        <f t="shared" si="107"/>
        <v>0</v>
      </c>
    </row>
    <row r="246" spans="1:66" x14ac:dyDescent="0.2">
      <c r="A246" s="514"/>
      <c r="B246" s="805"/>
      <c r="C246" s="364"/>
      <c r="D246" s="364"/>
      <c r="E246" s="511" t="str">
        <f t="shared" si="98"/>
        <v xml:space="preserve"> </v>
      </c>
      <c r="F246" s="201">
        <f t="shared" si="81"/>
        <v>0</v>
      </c>
      <c r="G246" s="198">
        <f t="shared" si="82"/>
        <v>234</v>
      </c>
      <c r="H246" s="197"/>
      <c r="I246" s="416"/>
      <c r="J246" s="115"/>
      <c r="K246" s="418"/>
      <c r="L246" s="417"/>
      <c r="M246" s="60"/>
      <c r="N246" s="102"/>
      <c r="O246" s="419"/>
      <c r="P246" s="116"/>
      <c r="Q246" s="116"/>
      <c r="R246" s="179"/>
      <c r="S246" s="248"/>
      <c r="T246" s="116"/>
      <c r="U246" s="116"/>
      <c r="V246" s="116"/>
      <c r="W246" s="117"/>
      <c r="X246" s="115"/>
      <c r="Y246" s="102"/>
      <c r="Z246" s="118"/>
      <c r="AA246" s="145">
        <f t="shared" si="86"/>
        <v>234</v>
      </c>
      <c r="AB246" s="751">
        <f t="shared" si="99"/>
        <v>0</v>
      </c>
      <c r="AC246" s="744">
        <f t="shared" si="87"/>
        <v>0</v>
      </c>
      <c r="AD246" s="254">
        <f t="shared" si="83"/>
        <v>0</v>
      </c>
      <c r="AE246" s="17"/>
      <c r="AF246" s="527" t="str">
        <f t="shared" si="88"/>
        <v xml:space="preserve"> </v>
      </c>
      <c r="AG246" s="49">
        <f t="shared" si="89"/>
        <v>0</v>
      </c>
      <c r="AH246" s="49">
        <f t="shared" si="90"/>
        <v>0</v>
      </c>
      <c r="AR246" s="49">
        <f t="shared" si="91"/>
        <v>0</v>
      </c>
      <c r="AS246" s="49">
        <f t="shared" si="92"/>
        <v>0</v>
      </c>
      <c r="AT246" s="49">
        <f t="shared" si="93"/>
        <v>0</v>
      </c>
      <c r="AU246" s="49">
        <f t="shared" si="94"/>
        <v>0</v>
      </c>
      <c r="AX246" s="372">
        <f t="shared" si="95"/>
        <v>0</v>
      </c>
      <c r="AY246" s="372">
        <f t="shared" si="96"/>
        <v>0</v>
      </c>
      <c r="AZ246" s="49">
        <f t="shared" si="84"/>
        <v>0</v>
      </c>
      <c r="BB246" s="49">
        <f t="shared" si="100"/>
        <v>0</v>
      </c>
      <c r="BC246" s="537">
        <f t="shared" si="101"/>
        <v>0</v>
      </c>
      <c r="BD246" s="144">
        <f t="shared" si="97"/>
        <v>0</v>
      </c>
      <c r="BE246" s="144">
        <f t="shared" si="102"/>
        <v>0</v>
      </c>
      <c r="BF246" s="559">
        <f t="shared" si="85"/>
        <v>0</v>
      </c>
      <c r="BG246" s="17"/>
      <c r="BH246" s="10"/>
      <c r="BJ246" s="49">
        <f t="shared" si="103"/>
        <v>0</v>
      </c>
      <c r="BK246" s="49">
        <f t="shared" si="104"/>
        <v>1</v>
      </c>
      <c r="BL246" s="49">
        <f t="shared" si="105"/>
        <v>0</v>
      </c>
      <c r="BM246" s="49">
        <f t="shared" si="106"/>
        <v>0</v>
      </c>
      <c r="BN246" s="49">
        <f t="shared" si="107"/>
        <v>0</v>
      </c>
    </row>
    <row r="247" spans="1:66" x14ac:dyDescent="0.2">
      <c r="A247" s="514"/>
      <c r="B247" s="805"/>
      <c r="C247" s="364"/>
      <c r="D247" s="364"/>
      <c r="E247" s="511" t="str">
        <f t="shared" si="98"/>
        <v xml:space="preserve"> </v>
      </c>
      <c r="F247" s="201">
        <f t="shared" si="81"/>
        <v>0</v>
      </c>
      <c r="G247" s="198">
        <f t="shared" si="82"/>
        <v>235</v>
      </c>
      <c r="H247" s="197"/>
      <c r="I247" s="416"/>
      <c r="J247" s="115"/>
      <c r="K247" s="418"/>
      <c r="L247" s="417"/>
      <c r="M247" s="60"/>
      <c r="N247" s="102"/>
      <c r="O247" s="419"/>
      <c r="P247" s="116"/>
      <c r="Q247" s="116"/>
      <c r="R247" s="179"/>
      <c r="S247" s="248"/>
      <c r="T247" s="116"/>
      <c r="U247" s="116"/>
      <c r="V247" s="116"/>
      <c r="W247" s="117"/>
      <c r="X247" s="115"/>
      <c r="Y247" s="102"/>
      <c r="Z247" s="118"/>
      <c r="AA247" s="145">
        <f t="shared" si="86"/>
        <v>235</v>
      </c>
      <c r="AB247" s="751">
        <f t="shared" si="99"/>
        <v>0</v>
      </c>
      <c r="AC247" s="744">
        <f t="shared" si="87"/>
        <v>0</v>
      </c>
      <c r="AD247" s="254">
        <f t="shared" si="83"/>
        <v>0</v>
      </c>
      <c r="AE247" s="17"/>
      <c r="AF247" s="527" t="str">
        <f t="shared" si="88"/>
        <v xml:space="preserve"> </v>
      </c>
      <c r="AG247" s="49">
        <f t="shared" si="89"/>
        <v>0</v>
      </c>
      <c r="AH247" s="49">
        <f t="shared" si="90"/>
        <v>0</v>
      </c>
      <c r="AR247" s="49">
        <f t="shared" si="91"/>
        <v>0</v>
      </c>
      <c r="AS247" s="49">
        <f t="shared" si="92"/>
        <v>0</v>
      </c>
      <c r="AT247" s="49">
        <f t="shared" si="93"/>
        <v>0</v>
      </c>
      <c r="AU247" s="49">
        <f t="shared" si="94"/>
        <v>0</v>
      </c>
      <c r="AX247" s="372">
        <f t="shared" si="95"/>
        <v>0</v>
      </c>
      <c r="AY247" s="372">
        <f t="shared" si="96"/>
        <v>0</v>
      </c>
      <c r="AZ247" s="49">
        <f t="shared" si="84"/>
        <v>0</v>
      </c>
      <c r="BB247" s="49">
        <f t="shared" si="100"/>
        <v>0</v>
      </c>
      <c r="BC247" s="537">
        <f t="shared" si="101"/>
        <v>0</v>
      </c>
      <c r="BD247" s="144">
        <f t="shared" si="97"/>
        <v>0</v>
      </c>
      <c r="BE247" s="144">
        <f t="shared" si="102"/>
        <v>0</v>
      </c>
      <c r="BF247" s="559">
        <f t="shared" si="85"/>
        <v>0</v>
      </c>
      <c r="BG247" s="17"/>
      <c r="BH247" s="10"/>
      <c r="BJ247" s="49">
        <f t="shared" si="103"/>
        <v>0</v>
      </c>
      <c r="BK247" s="49">
        <f t="shared" si="104"/>
        <v>1</v>
      </c>
      <c r="BL247" s="49">
        <f t="shared" si="105"/>
        <v>0</v>
      </c>
      <c r="BM247" s="49">
        <f t="shared" si="106"/>
        <v>0</v>
      </c>
      <c r="BN247" s="49">
        <f t="shared" si="107"/>
        <v>0</v>
      </c>
    </row>
    <row r="248" spans="1:66" x14ac:dyDescent="0.2">
      <c r="A248" s="514"/>
      <c r="B248" s="805"/>
      <c r="C248" s="364"/>
      <c r="D248" s="364"/>
      <c r="E248" s="511" t="str">
        <f t="shared" si="98"/>
        <v xml:space="preserve"> </v>
      </c>
      <c r="F248" s="201">
        <f t="shared" si="81"/>
        <v>0</v>
      </c>
      <c r="G248" s="198">
        <f t="shared" si="82"/>
        <v>236</v>
      </c>
      <c r="H248" s="197"/>
      <c r="I248" s="416"/>
      <c r="J248" s="115"/>
      <c r="K248" s="418"/>
      <c r="L248" s="417"/>
      <c r="M248" s="60"/>
      <c r="N248" s="102"/>
      <c r="O248" s="419"/>
      <c r="P248" s="116"/>
      <c r="Q248" s="116"/>
      <c r="R248" s="179"/>
      <c r="S248" s="248"/>
      <c r="T248" s="116"/>
      <c r="U248" s="116"/>
      <c r="V248" s="116"/>
      <c r="W248" s="117"/>
      <c r="X248" s="115"/>
      <c r="Y248" s="102"/>
      <c r="Z248" s="118"/>
      <c r="AA248" s="145">
        <f t="shared" si="86"/>
        <v>236</v>
      </c>
      <c r="AB248" s="751">
        <f t="shared" si="99"/>
        <v>0</v>
      </c>
      <c r="AC248" s="744">
        <f t="shared" si="87"/>
        <v>0</v>
      </c>
      <c r="AD248" s="254">
        <f t="shared" si="83"/>
        <v>0</v>
      </c>
      <c r="AE248" s="17"/>
      <c r="AF248" s="527" t="str">
        <f t="shared" si="88"/>
        <v xml:space="preserve"> </v>
      </c>
      <c r="AG248" s="49">
        <f t="shared" si="89"/>
        <v>0</v>
      </c>
      <c r="AH248" s="49">
        <f t="shared" si="90"/>
        <v>0</v>
      </c>
      <c r="AR248" s="49">
        <f t="shared" si="91"/>
        <v>0</v>
      </c>
      <c r="AS248" s="49">
        <f t="shared" si="92"/>
        <v>0</v>
      </c>
      <c r="AT248" s="49">
        <f t="shared" si="93"/>
        <v>0</v>
      </c>
      <c r="AU248" s="49">
        <f t="shared" si="94"/>
        <v>0</v>
      </c>
      <c r="AX248" s="372">
        <f t="shared" si="95"/>
        <v>0</v>
      </c>
      <c r="AY248" s="372">
        <f t="shared" si="96"/>
        <v>0</v>
      </c>
      <c r="AZ248" s="49">
        <f t="shared" si="84"/>
        <v>0</v>
      </c>
      <c r="BB248" s="49">
        <f t="shared" si="100"/>
        <v>0</v>
      </c>
      <c r="BC248" s="537">
        <f t="shared" si="101"/>
        <v>0</v>
      </c>
      <c r="BD248" s="144">
        <f t="shared" si="97"/>
        <v>0</v>
      </c>
      <c r="BE248" s="144">
        <f t="shared" si="102"/>
        <v>0</v>
      </c>
      <c r="BF248" s="559">
        <f t="shared" si="85"/>
        <v>0</v>
      </c>
      <c r="BG248" s="17"/>
      <c r="BH248" s="10"/>
      <c r="BJ248" s="49">
        <f t="shared" si="103"/>
        <v>0</v>
      </c>
      <c r="BK248" s="49">
        <f t="shared" si="104"/>
        <v>1</v>
      </c>
      <c r="BL248" s="49">
        <f t="shared" si="105"/>
        <v>0</v>
      </c>
      <c r="BM248" s="49">
        <f t="shared" si="106"/>
        <v>0</v>
      </c>
      <c r="BN248" s="49">
        <f t="shared" si="107"/>
        <v>0</v>
      </c>
    </row>
    <row r="249" spans="1:66" x14ac:dyDescent="0.2">
      <c r="A249" s="514"/>
      <c r="B249" s="805"/>
      <c r="C249" s="364"/>
      <c r="D249" s="364"/>
      <c r="E249" s="511" t="str">
        <f t="shared" si="98"/>
        <v xml:space="preserve"> </v>
      </c>
      <c r="F249" s="201">
        <f t="shared" si="81"/>
        <v>0</v>
      </c>
      <c r="G249" s="198">
        <f t="shared" si="82"/>
        <v>237</v>
      </c>
      <c r="H249" s="197"/>
      <c r="I249" s="416"/>
      <c r="J249" s="115"/>
      <c r="K249" s="418"/>
      <c r="L249" s="417"/>
      <c r="M249" s="60"/>
      <c r="N249" s="102"/>
      <c r="O249" s="419"/>
      <c r="P249" s="116"/>
      <c r="Q249" s="116"/>
      <c r="R249" s="179"/>
      <c r="S249" s="248"/>
      <c r="T249" s="116"/>
      <c r="U249" s="116"/>
      <c r="V249" s="116"/>
      <c r="W249" s="117"/>
      <c r="X249" s="115"/>
      <c r="Y249" s="102"/>
      <c r="Z249" s="118"/>
      <c r="AA249" s="145">
        <f t="shared" si="86"/>
        <v>237</v>
      </c>
      <c r="AB249" s="751">
        <f t="shared" si="99"/>
        <v>0</v>
      </c>
      <c r="AC249" s="744">
        <f t="shared" si="87"/>
        <v>0</v>
      </c>
      <c r="AD249" s="254">
        <f t="shared" si="83"/>
        <v>0</v>
      </c>
      <c r="AE249" s="17"/>
      <c r="AF249" s="527" t="str">
        <f t="shared" si="88"/>
        <v xml:space="preserve"> </v>
      </c>
      <c r="AG249" s="49">
        <f t="shared" si="89"/>
        <v>0</v>
      </c>
      <c r="AH249" s="49">
        <f t="shared" si="90"/>
        <v>0</v>
      </c>
      <c r="AR249" s="49">
        <f t="shared" si="91"/>
        <v>0</v>
      </c>
      <c r="AS249" s="49">
        <f t="shared" si="92"/>
        <v>0</v>
      </c>
      <c r="AT249" s="49">
        <f t="shared" si="93"/>
        <v>0</v>
      </c>
      <c r="AU249" s="49">
        <f t="shared" si="94"/>
        <v>0</v>
      </c>
      <c r="AX249" s="372">
        <f t="shared" si="95"/>
        <v>0</v>
      </c>
      <c r="AY249" s="372">
        <f t="shared" si="96"/>
        <v>0</v>
      </c>
      <c r="AZ249" s="49">
        <f t="shared" si="84"/>
        <v>0</v>
      </c>
      <c r="BB249" s="49">
        <f t="shared" si="100"/>
        <v>0</v>
      </c>
      <c r="BC249" s="537">
        <f t="shared" si="101"/>
        <v>0</v>
      </c>
      <c r="BD249" s="144">
        <f t="shared" si="97"/>
        <v>0</v>
      </c>
      <c r="BE249" s="144">
        <f t="shared" si="102"/>
        <v>0</v>
      </c>
      <c r="BF249" s="559">
        <f t="shared" si="85"/>
        <v>0</v>
      </c>
      <c r="BG249" s="17"/>
      <c r="BH249" s="10"/>
      <c r="BJ249" s="49">
        <f t="shared" si="103"/>
        <v>0</v>
      </c>
      <c r="BK249" s="49">
        <f t="shared" si="104"/>
        <v>1</v>
      </c>
      <c r="BL249" s="49">
        <f t="shared" si="105"/>
        <v>0</v>
      </c>
      <c r="BM249" s="49">
        <f t="shared" si="106"/>
        <v>0</v>
      </c>
      <c r="BN249" s="49">
        <f t="shared" si="107"/>
        <v>0</v>
      </c>
    </row>
    <row r="250" spans="1:66" x14ac:dyDescent="0.2">
      <c r="A250" s="514"/>
      <c r="B250" s="805"/>
      <c r="C250" s="364"/>
      <c r="D250" s="364"/>
      <c r="E250" s="511" t="str">
        <f t="shared" si="98"/>
        <v xml:space="preserve"> </v>
      </c>
      <c r="F250" s="201">
        <f t="shared" si="81"/>
        <v>0</v>
      </c>
      <c r="G250" s="198">
        <f t="shared" si="82"/>
        <v>238</v>
      </c>
      <c r="H250" s="197"/>
      <c r="I250" s="416"/>
      <c r="J250" s="115"/>
      <c r="K250" s="418"/>
      <c r="L250" s="417"/>
      <c r="M250" s="60"/>
      <c r="N250" s="102"/>
      <c r="O250" s="419"/>
      <c r="P250" s="116"/>
      <c r="Q250" s="116"/>
      <c r="R250" s="179"/>
      <c r="S250" s="248"/>
      <c r="T250" s="116"/>
      <c r="U250" s="116"/>
      <c r="V250" s="116"/>
      <c r="W250" s="117"/>
      <c r="X250" s="115"/>
      <c r="Y250" s="102"/>
      <c r="Z250" s="118"/>
      <c r="AA250" s="145">
        <f t="shared" si="86"/>
        <v>238</v>
      </c>
      <c r="AB250" s="751">
        <f t="shared" si="99"/>
        <v>0</v>
      </c>
      <c r="AC250" s="744">
        <f t="shared" si="87"/>
        <v>0</v>
      </c>
      <c r="AD250" s="254">
        <f t="shared" si="83"/>
        <v>0</v>
      </c>
      <c r="AE250" s="17"/>
      <c r="AF250" s="527" t="str">
        <f t="shared" si="88"/>
        <v xml:space="preserve"> </v>
      </c>
      <c r="AG250" s="49">
        <f t="shared" si="89"/>
        <v>0</v>
      </c>
      <c r="AH250" s="49">
        <f t="shared" si="90"/>
        <v>0</v>
      </c>
      <c r="AR250" s="49">
        <f t="shared" si="91"/>
        <v>0</v>
      </c>
      <c r="AS250" s="49">
        <f t="shared" si="92"/>
        <v>0</v>
      </c>
      <c r="AT250" s="49">
        <f t="shared" si="93"/>
        <v>0</v>
      </c>
      <c r="AU250" s="49">
        <f t="shared" si="94"/>
        <v>0</v>
      </c>
      <c r="AX250" s="372">
        <f t="shared" si="95"/>
        <v>0</v>
      </c>
      <c r="AY250" s="372">
        <f t="shared" si="96"/>
        <v>0</v>
      </c>
      <c r="AZ250" s="49">
        <f t="shared" si="84"/>
        <v>0</v>
      </c>
      <c r="BB250" s="49">
        <f t="shared" si="100"/>
        <v>0</v>
      </c>
      <c r="BC250" s="537">
        <f t="shared" si="101"/>
        <v>0</v>
      </c>
      <c r="BD250" s="144">
        <f t="shared" si="97"/>
        <v>0</v>
      </c>
      <c r="BE250" s="144">
        <f t="shared" si="102"/>
        <v>0</v>
      </c>
      <c r="BF250" s="559">
        <f t="shared" si="85"/>
        <v>0</v>
      </c>
      <c r="BG250" s="17"/>
      <c r="BH250" s="10"/>
      <c r="BJ250" s="49">
        <f t="shared" si="103"/>
        <v>0</v>
      </c>
      <c r="BK250" s="49">
        <f t="shared" si="104"/>
        <v>1</v>
      </c>
      <c r="BL250" s="49">
        <f t="shared" si="105"/>
        <v>0</v>
      </c>
      <c r="BM250" s="49">
        <f t="shared" si="106"/>
        <v>0</v>
      </c>
      <c r="BN250" s="49">
        <f t="shared" si="107"/>
        <v>0</v>
      </c>
    </row>
    <row r="251" spans="1:66" x14ac:dyDescent="0.2">
      <c r="A251" s="514"/>
      <c r="B251" s="805"/>
      <c r="C251" s="364"/>
      <c r="D251" s="364"/>
      <c r="E251" s="511" t="str">
        <f t="shared" si="98"/>
        <v xml:space="preserve"> </v>
      </c>
      <c r="F251" s="201">
        <f t="shared" si="81"/>
        <v>0</v>
      </c>
      <c r="G251" s="198">
        <f t="shared" si="82"/>
        <v>239</v>
      </c>
      <c r="H251" s="197"/>
      <c r="I251" s="416"/>
      <c r="J251" s="115"/>
      <c r="K251" s="418"/>
      <c r="L251" s="417"/>
      <c r="M251" s="60"/>
      <c r="N251" s="102"/>
      <c r="O251" s="419"/>
      <c r="P251" s="116"/>
      <c r="Q251" s="116"/>
      <c r="R251" s="179"/>
      <c r="S251" s="248"/>
      <c r="T251" s="116"/>
      <c r="U251" s="116"/>
      <c r="V251" s="116"/>
      <c r="W251" s="117"/>
      <c r="X251" s="115"/>
      <c r="Y251" s="102"/>
      <c r="Z251" s="118"/>
      <c r="AA251" s="145">
        <f t="shared" si="86"/>
        <v>239</v>
      </c>
      <c r="AB251" s="751">
        <f t="shared" si="99"/>
        <v>0</v>
      </c>
      <c r="AC251" s="744">
        <f t="shared" si="87"/>
        <v>0</v>
      </c>
      <c r="AD251" s="254">
        <f t="shared" si="83"/>
        <v>0</v>
      </c>
      <c r="AE251" s="17"/>
      <c r="AF251" s="527" t="str">
        <f t="shared" si="88"/>
        <v xml:space="preserve"> </v>
      </c>
      <c r="AG251" s="49">
        <f t="shared" si="89"/>
        <v>0</v>
      </c>
      <c r="AH251" s="49">
        <f t="shared" si="90"/>
        <v>0</v>
      </c>
      <c r="AR251" s="49">
        <f t="shared" si="91"/>
        <v>0</v>
      </c>
      <c r="AS251" s="49">
        <f t="shared" si="92"/>
        <v>0</v>
      </c>
      <c r="AT251" s="49">
        <f t="shared" si="93"/>
        <v>0</v>
      </c>
      <c r="AU251" s="49">
        <f t="shared" si="94"/>
        <v>0</v>
      </c>
      <c r="AX251" s="372">
        <f t="shared" si="95"/>
        <v>0</v>
      </c>
      <c r="AY251" s="372">
        <f t="shared" si="96"/>
        <v>0</v>
      </c>
      <c r="AZ251" s="49">
        <f t="shared" si="84"/>
        <v>0</v>
      </c>
      <c r="BB251" s="49">
        <f t="shared" si="100"/>
        <v>0</v>
      </c>
      <c r="BC251" s="537">
        <f t="shared" si="101"/>
        <v>0</v>
      </c>
      <c r="BD251" s="144">
        <f t="shared" si="97"/>
        <v>0</v>
      </c>
      <c r="BE251" s="144">
        <f t="shared" si="102"/>
        <v>0</v>
      </c>
      <c r="BF251" s="559">
        <f t="shared" si="85"/>
        <v>0</v>
      </c>
      <c r="BG251" s="17"/>
      <c r="BH251" s="10"/>
      <c r="BJ251" s="49">
        <f t="shared" si="103"/>
        <v>0</v>
      </c>
      <c r="BK251" s="49">
        <f t="shared" si="104"/>
        <v>1</v>
      </c>
      <c r="BL251" s="49">
        <f t="shared" si="105"/>
        <v>0</v>
      </c>
      <c r="BM251" s="49">
        <f t="shared" si="106"/>
        <v>0</v>
      </c>
      <c r="BN251" s="49">
        <f t="shared" si="107"/>
        <v>0</v>
      </c>
    </row>
    <row r="252" spans="1:66" x14ac:dyDescent="0.2">
      <c r="A252" s="514"/>
      <c r="B252" s="805"/>
      <c r="C252" s="364"/>
      <c r="D252" s="364"/>
      <c r="E252" s="511" t="str">
        <f t="shared" si="98"/>
        <v xml:space="preserve"> </v>
      </c>
      <c r="F252" s="201">
        <f t="shared" si="81"/>
        <v>0</v>
      </c>
      <c r="G252" s="198">
        <f t="shared" si="82"/>
        <v>240</v>
      </c>
      <c r="H252" s="197"/>
      <c r="I252" s="416"/>
      <c r="J252" s="115"/>
      <c r="K252" s="418"/>
      <c r="L252" s="417"/>
      <c r="M252" s="60"/>
      <c r="N252" s="102"/>
      <c r="O252" s="419"/>
      <c r="P252" s="116"/>
      <c r="Q252" s="116"/>
      <c r="R252" s="179"/>
      <c r="S252" s="248"/>
      <c r="T252" s="116"/>
      <c r="U252" s="116"/>
      <c r="V252" s="116"/>
      <c r="W252" s="117"/>
      <c r="X252" s="115"/>
      <c r="Y252" s="102"/>
      <c r="Z252" s="118"/>
      <c r="AA252" s="145">
        <f t="shared" si="86"/>
        <v>240</v>
      </c>
      <c r="AB252" s="751">
        <f t="shared" si="99"/>
        <v>0</v>
      </c>
      <c r="AC252" s="744">
        <f t="shared" si="87"/>
        <v>0</v>
      </c>
      <c r="AD252" s="254">
        <f t="shared" si="83"/>
        <v>0</v>
      </c>
      <c r="AE252" s="17"/>
      <c r="AF252" s="527" t="str">
        <f t="shared" si="88"/>
        <v xml:space="preserve"> </v>
      </c>
      <c r="AG252" s="49">
        <f t="shared" si="89"/>
        <v>0</v>
      </c>
      <c r="AH252" s="49">
        <f t="shared" si="90"/>
        <v>0</v>
      </c>
      <c r="AR252" s="49">
        <f t="shared" si="91"/>
        <v>0</v>
      </c>
      <c r="AS252" s="49">
        <f t="shared" si="92"/>
        <v>0</v>
      </c>
      <c r="AT252" s="49">
        <f t="shared" si="93"/>
        <v>0</v>
      </c>
      <c r="AU252" s="49">
        <f t="shared" si="94"/>
        <v>0</v>
      </c>
      <c r="AX252" s="372">
        <f t="shared" si="95"/>
        <v>0</v>
      </c>
      <c r="AY252" s="372">
        <f t="shared" si="96"/>
        <v>0</v>
      </c>
      <c r="AZ252" s="49">
        <f t="shared" si="84"/>
        <v>0</v>
      </c>
      <c r="BB252" s="49">
        <f t="shared" si="100"/>
        <v>0</v>
      </c>
      <c r="BC252" s="537">
        <f t="shared" si="101"/>
        <v>0</v>
      </c>
      <c r="BD252" s="144">
        <f t="shared" si="97"/>
        <v>0</v>
      </c>
      <c r="BE252" s="144">
        <f t="shared" si="102"/>
        <v>0</v>
      </c>
      <c r="BF252" s="559">
        <f t="shared" si="85"/>
        <v>0</v>
      </c>
      <c r="BG252" s="17"/>
      <c r="BH252" s="10"/>
      <c r="BJ252" s="49">
        <f t="shared" si="103"/>
        <v>0</v>
      </c>
      <c r="BK252" s="49">
        <f t="shared" si="104"/>
        <v>1</v>
      </c>
      <c r="BL252" s="49">
        <f t="shared" si="105"/>
        <v>0</v>
      </c>
      <c r="BM252" s="49">
        <f t="shared" si="106"/>
        <v>0</v>
      </c>
      <c r="BN252" s="49">
        <f t="shared" si="107"/>
        <v>0</v>
      </c>
    </row>
    <row r="253" spans="1:66" x14ac:dyDescent="0.2">
      <c r="A253" s="514"/>
      <c r="B253" s="805"/>
      <c r="C253" s="364"/>
      <c r="D253" s="364"/>
      <c r="E253" s="511" t="str">
        <f t="shared" si="98"/>
        <v xml:space="preserve"> </v>
      </c>
      <c r="F253" s="201">
        <f t="shared" si="81"/>
        <v>0</v>
      </c>
      <c r="G253" s="198">
        <f t="shared" si="82"/>
        <v>241</v>
      </c>
      <c r="H253" s="197"/>
      <c r="I253" s="416"/>
      <c r="J253" s="115"/>
      <c r="K253" s="418"/>
      <c r="L253" s="417"/>
      <c r="M253" s="60"/>
      <c r="N253" s="102"/>
      <c r="O253" s="419"/>
      <c r="P253" s="116"/>
      <c r="Q253" s="116"/>
      <c r="R253" s="179"/>
      <c r="S253" s="248"/>
      <c r="T253" s="116"/>
      <c r="U253" s="116"/>
      <c r="V253" s="116"/>
      <c r="W253" s="117"/>
      <c r="X253" s="115"/>
      <c r="Y253" s="102"/>
      <c r="Z253" s="118"/>
      <c r="AA253" s="145">
        <f t="shared" si="86"/>
        <v>241</v>
      </c>
      <c r="AB253" s="751">
        <f t="shared" si="99"/>
        <v>0</v>
      </c>
      <c r="AC253" s="744">
        <f t="shared" si="87"/>
        <v>0</v>
      </c>
      <c r="AD253" s="254">
        <f t="shared" si="83"/>
        <v>0</v>
      </c>
      <c r="AE253" s="17"/>
      <c r="AF253" s="527" t="str">
        <f t="shared" si="88"/>
        <v xml:space="preserve"> </v>
      </c>
      <c r="AG253" s="49">
        <f t="shared" si="89"/>
        <v>0</v>
      </c>
      <c r="AH253" s="49">
        <f t="shared" si="90"/>
        <v>0</v>
      </c>
      <c r="AR253" s="49">
        <f t="shared" si="91"/>
        <v>0</v>
      </c>
      <c r="AS253" s="49">
        <f t="shared" si="92"/>
        <v>0</v>
      </c>
      <c r="AT253" s="49">
        <f t="shared" si="93"/>
        <v>0</v>
      </c>
      <c r="AU253" s="49">
        <f t="shared" si="94"/>
        <v>0</v>
      </c>
      <c r="AX253" s="372">
        <f t="shared" si="95"/>
        <v>0</v>
      </c>
      <c r="AY253" s="372">
        <f t="shared" si="96"/>
        <v>0</v>
      </c>
      <c r="AZ253" s="49">
        <f t="shared" si="84"/>
        <v>0</v>
      </c>
      <c r="BB253" s="49">
        <f t="shared" si="100"/>
        <v>0</v>
      </c>
      <c r="BC253" s="537">
        <f t="shared" si="101"/>
        <v>0</v>
      </c>
      <c r="BD253" s="144">
        <f t="shared" si="97"/>
        <v>0</v>
      </c>
      <c r="BE253" s="144">
        <f t="shared" si="102"/>
        <v>0</v>
      </c>
      <c r="BF253" s="559">
        <f t="shared" si="85"/>
        <v>0</v>
      </c>
      <c r="BG253" s="17"/>
      <c r="BH253" s="10"/>
      <c r="BJ253" s="49">
        <f t="shared" si="103"/>
        <v>0</v>
      </c>
      <c r="BK253" s="49">
        <f t="shared" si="104"/>
        <v>1</v>
      </c>
      <c r="BL253" s="49">
        <f t="shared" si="105"/>
        <v>0</v>
      </c>
      <c r="BM253" s="49">
        <f t="shared" si="106"/>
        <v>0</v>
      </c>
      <c r="BN253" s="49">
        <f t="shared" si="107"/>
        <v>0</v>
      </c>
    </row>
    <row r="254" spans="1:66" x14ac:dyDescent="0.2">
      <c r="A254" s="514"/>
      <c r="B254" s="805"/>
      <c r="C254" s="364"/>
      <c r="D254" s="364"/>
      <c r="E254" s="511" t="str">
        <f t="shared" si="98"/>
        <v xml:space="preserve"> </v>
      </c>
      <c r="F254" s="201">
        <f t="shared" si="81"/>
        <v>0</v>
      </c>
      <c r="G254" s="198">
        <f t="shared" si="82"/>
        <v>242</v>
      </c>
      <c r="H254" s="197"/>
      <c r="I254" s="416"/>
      <c r="J254" s="115"/>
      <c r="K254" s="418"/>
      <c r="L254" s="417"/>
      <c r="M254" s="60"/>
      <c r="N254" s="102"/>
      <c r="O254" s="419"/>
      <c r="P254" s="116"/>
      <c r="Q254" s="116"/>
      <c r="R254" s="179"/>
      <c r="S254" s="248"/>
      <c r="T254" s="116"/>
      <c r="U254" s="116"/>
      <c r="V254" s="116"/>
      <c r="W254" s="117"/>
      <c r="X254" s="115"/>
      <c r="Y254" s="102"/>
      <c r="Z254" s="118"/>
      <c r="AA254" s="145">
        <f t="shared" si="86"/>
        <v>242</v>
      </c>
      <c r="AB254" s="751">
        <f t="shared" si="99"/>
        <v>0</v>
      </c>
      <c r="AC254" s="744">
        <f t="shared" si="87"/>
        <v>0</v>
      </c>
      <c r="AD254" s="254">
        <f t="shared" si="83"/>
        <v>0</v>
      </c>
      <c r="AE254" s="17"/>
      <c r="AF254" s="527" t="str">
        <f t="shared" si="88"/>
        <v xml:space="preserve"> </v>
      </c>
      <c r="AG254" s="49">
        <f t="shared" si="89"/>
        <v>0</v>
      </c>
      <c r="AH254" s="49">
        <f t="shared" si="90"/>
        <v>0</v>
      </c>
      <c r="AR254" s="49">
        <f t="shared" si="91"/>
        <v>0</v>
      </c>
      <c r="AS254" s="49">
        <f t="shared" si="92"/>
        <v>0</v>
      </c>
      <c r="AT254" s="49">
        <f t="shared" si="93"/>
        <v>0</v>
      </c>
      <c r="AU254" s="49">
        <f t="shared" si="94"/>
        <v>0</v>
      </c>
      <c r="AX254" s="372">
        <f t="shared" si="95"/>
        <v>0</v>
      </c>
      <c r="AY254" s="372">
        <f t="shared" si="96"/>
        <v>0</v>
      </c>
      <c r="AZ254" s="49">
        <f t="shared" si="84"/>
        <v>0</v>
      </c>
      <c r="BB254" s="49">
        <f t="shared" si="100"/>
        <v>0</v>
      </c>
      <c r="BC254" s="537">
        <f t="shared" si="101"/>
        <v>0</v>
      </c>
      <c r="BD254" s="144">
        <f t="shared" si="97"/>
        <v>0</v>
      </c>
      <c r="BE254" s="144">
        <f t="shared" si="102"/>
        <v>0</v>
      </c>
      <c r="BF254" s="559">
        <f t="shared" si="85"/>
        <v>0</v>
      </c>
      <c r="BG254" s="17"/>
      <c r="BH254" s="10"/>
      <c r="BJ254" s="49">
        <f t="shared" si="103"/>
        <v>0</v>
      </c>
      <c r="BK254" s="49">
        <f t="shared" si="104"/>
        <v>1</v>
      </c>
      <c r="BL254" s="49">
        <f t="shared" si="105"/>
        <v>0</v>
      </c>
      <c r="BM254" s="49">
        <f t="shared" si="106"/>
        <v>0</v>
      </c>
      <c r="BN254" s="49">
        <f t="shared" si="107"/>
        <v>0</v>
      </c>
    </row>
    <row r="255" spans="1:66" x14ac:dyDescent="0.2">
      <c r="A255" s="514"/>
      <c r="B255" s="805"/>
      <c r="C255" s="364"/>
      <c r="D255" s="364"/>
      <c r="E255" s="511" t="str">
        <f t="shared" si="98"/>
        <v xml:space="preserve"> </v>
      </c>
      <c r="F255" s="201">
        <f t="shared" si="81"/>
        <v>0</v>
      </c>
      <c r="G255" s="198">
        <f t="shared" si="82"/>
        <v>243</v>
      </c>
      <c r="H255" s="197"/>
      <c r="I255" s="416"/>
      <c r="J255" s="115"/>
      <c r="K255" s="418"/>
      <c r="L255" s="417"/>
      <c r="M255" s="60"/>
      <c r="N255" s="102"/>
      <c r="O255" s="419"/>
      <c r="P255" s="116"/>
      <c r="Q255" s="116"/>
      <c r="R255" s="179"/>
      <c r="S255" s="248"/>
      <c r="T255" s="116"/>
      <c r="U255" s="116"/>
      <c r="V255" s="116"/>
      <c r="W255" s="117"/>
      <c r="X255" s="115"/>
      <c r="Y255" s="102"/>
      <c r="Z255" s="118"/>
      <c r="AA255" s="145">
        <f t="shared" si="86"/>
        <v>243</v>
      </c>
      <c r="AB255" s="751">
        <f t="shared" si="99"/>
        <v>0</v>
      </c>
      <c r="AC255" s="744">
        <f t="shared" si="87"/>
        <v>0</v>
      </c>
      <c r="AD255" s="254">
        <f t="shared" si="83"/>
        <v>0</v>
      </c>
      <c r="AE255" s="17"/>
      <c r="AF255" s="527" t="str">
        <f t="shared" si="88"/>
        <v xml:space="preserve"> </v>
      </c>
      <c r="AG255" s="49">
        <f t="shared" si="89"/>
        <v>0</v>
      </c>
      <c r="AH255" s="49">
        <f t="shared" si="90"/>
        <v>0</v>
      </c>
      <c r="AR255" s="49">
        <f t="shared" si="91"/>
        <v>0</v>
      </c>
      <c r="AS255" s="49">
        <f t="shared" si="92"/>
        <v>0</v>
      </c>
      <c r="AT255" s="49">
        <f t="shared" si="93"/>
        <v>0</v>
      </c>
      <c r="AU255" s="49">
        <f t="shared" si="94"/>
        <v>0</v>
      </c>
      <c r="AX255" s="372">
        <f t="shared" si="95"/>
        <v>0</v>
      </c>
      <c r="AY255" s="372">
        <f t="shared" si="96"/>
        <v>0</v>
      </c>
      <c r="AZ255" s="49">
        <f t="shared" si="84"/>
        <v>0</v>
      </c>
      <c r="BB255" s="49">
        <f t="shared" si="100"/>
        <v>0</v>
      </c>
      <c r="BC255" s="537">
        <f t="shared" si="101"/>
        <v>0</v>
      </c>
      <c r="BD255" s="144">
        <f t="shared" si="97"/>
        <v>0</v>
      </c>
      <c r="BE255" s="144">
        <f t="shared" si="102"/>
        <v>0</v>
      </c>
      <c r="BF255" s="559">
        <f t="shared" si="85"/>
        <v>0</v>
      </c>
      <c r="BG255" s="17"/>
      <c r="BH255" s="10"/>
      <c r="BJ255" s="49">
        <f t="shared" si="103"/>
        <v>0</v>
      </c>
      <c r="BK255" s="49">
        <f t="shared" si="104"/>
        <v>1</v>
      </c>
      <c r="BL255" s="49">
        <f t="shared" si="105"/>
        <v>0</v>
      </c>
      <c r="BM255" s="49">
        <f t="shared" si="106"/>
        <v>0</v>
      </c>
      <c r="BN255" s="49">
        <f t="shared" si="107"/>
        <v>0</v>
      </c>
    </row>
    <row r="256" spans="1:66" x14ac:dyDescent="0.2">
      <c r="A256" s="514"/>
      <c r="B256" s="805"/>
      <c r="C256" s="364"/>
      <c r="D256" s="364"/>
      <c r="E256" s="511" t="str">
        <f t="shared" si="98"/>
        <v xml:space="preserve"> </v>
      </c>
      <c r="F256" s="201">
        <f t="shared" si="81"/>
        <v>0</v>
      </c>
      <c r="G256" s="198">
        <f t="shared" si="82"/>
        <v>244</v>
      </c>
      <c r="H256" s="197"/>
      <c r="I256" s="416"/>
      <c r="J256" s="115"/>
      <c r="K256" s="418"/>
      <c r="L256" s="417"/>
      <c r="M256" s="60"/>
      <c r="N256" s="102"/>
      <c r="O256" s="419"/>
      <c r="P256" s="116"/>
      <c r="Q256" s="116"/>
      <c r="R256" s="179"/>
      <c r="S256" s="248"/>
      <c r="T256" s="116"/>
      <c r="U256" s="116"/>
      <c r="V256" s="116"/>
      <c r="W256" s="117"/>
      <c r="X256" s="115"/>
      <c r="Y256" s="102"/>
      <c r="Z256" s="118"/>
      <c r="AA256" s="145">
        <f t="shared" si="86"/>
        <v>244</v>
      </c>
      <c r="AB256" s="751">
        <f t="shared" si="99"/>
        <v>0</v>
      </c>
      <c r="AC256" s="744">
        <f t="shared" si="87"/>
        <v>0</v>
      </c>
      <c r="AD256" s="254">
        <f t="shared" si="83"/>
        <v>0</v>
      </c>
      <c r="AE256" s="17"/>
      <c r="AF256" s="527" t="str">
        <f t="shared" si="88"/>
        <v xml:space="preserve"> </v>
      </c>
      <c r="AG256" s="49">
        <f t="shared" si="89"/>
        <v>0</v>
      </c>
      <c r="AH256" s="49">
        <f t="shared" si="90"/>
        <v>0</v>
      </c>
      <c r="AR256" s="49">
        <f t="shared" si="91"/>
        <v>0</v>
      </c>
      <c r="AS256" s="49">
        <f t="shared" si="92"/>
        <v>0</v>
      </c>
      <c r="AT256" s="49">
        <f t="shared" si="93"/>
        <v>0</v>
      </c>
      <c r="AU256" s="49">
        <f t="shared" si="94"/>
        <v>0</v>
      </c>
      <c r="AX256" s="372">
        <f t="shared" si="95"/>
        <v>0</v>
      </c>
      <c r="AY256" s="372">
        <f t="shared" si="96"/>
        <v>0</v>
      </c>
      <c r="AZ256" s="49">
        <f t="shared" si="84"/>
        <v>0</v>
      </c>
      <c r="BB256" s="49">
        <f t="shared" si="100"/>
        <v>0</v>
      </c>
      <c r="BC256" s="537">
        <f t="shared" si="101"/>
        <v>0</v>
      </c>
      <c r="BD256" s="144">
        <f t="shared" si="97"/>
        <v>0</v>
      </c>
      <c r="BE256" s="144">
        <f t="shared" si="102"/>
        <v>0</v>
      </c>
      <c r="BF256" s="559">
        <f t="shared" si="85"/>
        <v>0</v>
      </c>
      <c r="BG256" s="17"/>
      <c r="BH256" s="10"/>
      <c r="BJ256" s="49">
        <f t="shared" si="103"/>
        <v>0</v>
      </c>
      <c r="BK256" s="49">
        <f t="shared" si="104"/>
        <v>1</v>
      </c>
      <c r="BL256" s="49">
        <f t="shared" si="105"/>
        <v>0</v>
      </c>
      <c r="BM256" s="49">
        <f t="shared" si="106"/>
        <v>0</v>
      </c>
      <c r="BN256" s="49">
        <f t="shared" si="107"/>
        <v>0</v>
      </c>
    </row>
    <row r="257" spans="1:66" x14ac:dyDescent="0.2">
      <c r="A257" s="514"/>
      <c r="B257" s="805"/>
      <c r="C257" s="364"/>
      <c r="D257" s="364"/>
      <c r="E257" s="511" t="str">
        <f t="shared" si="98"/>
        <v xml:space="preserve"> </v>
      </c>
      <c r="F257" s="201">
        <f t="shared" si="81"/>
        <v>0</v>
      </c>
      <c r="G257" s="198">
        <f t="shared" si="82"/>
        <v>245</v>
      </c>
      <c r="H257" s="197"/>
      <c r="I257" s="416"/>
      <c r="J257" s="115"/>
      <c r="K257" s="418"/>
      <c r="L257" s="417"/>
      <c r="M257" s="60"/>
      <c r="N257" s="102"/>
      <c r="O257" s="419"/>
      <c r="P257" s="116"/>
      <c r="Q257" s="116"/>
      <c r="R257" s="179"/>
      <c r="S257" s="248"/>
      <c r="T257" s="116"/>
      <c r="U257" s="116"/>
      <c r="V257" s="116"/>
      <c r="W257" s="117"/>
      <c r="X257" s="115"/>
      <c r="Y257" s="102"/>
      <c r="Z257" s="118"/>
      <c r="AA257" s="145">
        <f t="shared" si="86"/>
        <v>245</v>
      </c>
      <c r="AB257" s="751">
        <f t="shared" si="99"/>
        <v>0</v>
      </c>
      <c r="AC257" s="744">
        <f t="shared" si="87"/>
        <v>0</v>
      </c>
      <c r="AD257" s="254">
        <f t="shared" si="83"/>
        <v>0</v>
      </c>
      <c r="AE257" s="17"/>
      <c r="AF257" s="527" t="str">
        <f t="shared" si="88"/>
        <v xml:space="preserve"> </v>
      </c>
      <c r="AG257" s="49">
        <f t="shared" si="89"/>
        <v>0</v>
      </c>
      <c r="AH257" s="49">
        <f t="shared" si="90"/>
        <v>0</v>
      </c>
      <c r="AR257" s="49">
        <f t="shared" si="91"/>
        <v>0</v>
      </c>
      <c r="AS257" s="49">
        <f t="shared" si="92"/>
        <v>0</v>
      </c>
      <c r="AT257" s="49">
        <f t="shared" si="93"/>
        <v>0</v>
      </c>
      <c r="AU257" s="49">
        <f t="shared" si="94"/>
        <v>0</v>
      </c>
      <c r="AX257" s="372">
        <f t="shared" si="95"/>
        <v>0</v>
      </c>
      <c r="AY257" s="372">
        <f t="shared" si="96"/>
        <v>0</v>
      </c>
      <c r="AZ257" s="49">
        <f t="shared" si="84"/>
        <v>0</v>
      </c>
      <c r="BB257" s="49">
        <f t="shared" si="100"/>
        <v>0</v>
      </c>
      <c r="BC257" s="537">
        <f t="shared" si="101"/>
        <v>0</v>
      </c>
      <c r="BD257" s="144">
        <f t="shared" si="97"/>
        <v>0</v>
      </c>
      <c r="BE257" s="144">
        <f t="shared" si="102"/>
        <v>0</v>
      </c>
      <c r="BF257" s="559">
        <f t="shared" si="85"/>
        <v>0</v>
      </c>
      <c r="BG257" s="17"/>
      <c r="BH257" s="10"/>
      <c r="BJ257" s="49">
        <f t="shared" si="103"/>
        <v>0</v>
      </c>
      <c r="BK257" s="49">
        <f t="shared" si="104"/>
        <v>1</v>
      </c>
      <c r="BL257" s="49">
        <f t="shared" si="105"/>
        <v>0</v>
      </c>
      <c r="BM257" s="49">
        <f t="shared" si="106"/>
        <v>0</v>
      </c>
      <c r="BN257" s="49">
        <f t="shared" si="107"/>
        <v>0</v>
      </c>
    </row>
    <row r="258" spans="1:66" x14ac:dyDescent="0.2">
      <c r="A258" s="514"/>
      <c r="B258" s="805"/>
      <c r="C258" s="364"/>
      <c r="D258" s="364"/>
      <c r="E258" s="511" t="str">
        <f t="shared" si="98"/>
        <v xml:space="preserve"> </v>
      </c>
      <c r="F258" s="201">
        <f t="shared" si="81"/>
        <v>0</v>
      </c>
      <c r="G258" s="198">
        <f t="shared" si="82"/>
        <v>246</v>
      </c>
      <c r="H258" s="197"/>
      <c r="I258" s="416"/>
      <c r="J258" s="115"/>
      <c r="K258" s="418"/>
      <c r="L258" s="417"/>
      <c r="M258" s="60"/>
      <c r="N258" s="102"/>
      <c r="O258" s="419"/>
      <c r="P258" s="116"/>
      <c r="Q258" s="116"/>
      <c r="R258" s="179"/>
      <c r="S258" s="248"/>
      <c r="T258" s="116"/>
      <c r="U258" s="116"/>
      <c r="V258" s="116"/>
      <c r="W258" s="117"/>
      <c r="X258" s="115"/>
      <c r="Y258" s="102"/>
      <c r="Z258" s="118"/>
      <c r="AA258" s="145">
        <f t="shared" si="86"/>
        <v>246</v>
      </c>
      <c r="AB258" s="751">
        <f t="shared" si="99"/>
        <v>0</v>
      </c>
      <c r="AC258" s="744">
        <f t="shared" si="87"/>
        <v>0</v>
      </c>
      <c r="AD258" s="254">
        <f t="shared" si="83"/>
        <v>0</v>
      </c>
      <c r="AE258" s="17"/>
      <c r="AF258" s="527" t="str">
        <f t="shared" si="88"/>
        <v xml:space="preserve"> </v>
      </c>
      <c r="AG258" s="49">
        <f t="shared" si="89"/>
        <v>0</v>
      </c>
      <c r="AH258" s="49">
        <f t="shared" si="90"/>
        <v>0</v>
      </c>
      <c r="AR258" s="49">
        <f t="shared" si="91"/>
        <v>0</v>
      </c>
      <c r="AS258" s="49">
        <f t="shared" si="92"/>
        <v>0</v>
      </c>
      <c r="AT258" s="49">
        <f t="shared" si="93"/>
        <v>0</v>
      </c>
      <c r="AU258" s="49">
        <f t="shared" si="94"/>
        <v>0</v>
      </c>
      <c r="AX258" s="372">
        <f t="shared" si="95"/>
        <v>0</v>
      </c>
      <c r="AY258" s="372">
        <f t="shared" si="96"/>
        <v>0</v>
      </c>
      <c r="AZ258" s="49">
        <f t="shared" si="84"/>
        <v>0</v>
      </c>
      <c r="BB258" s="49">
        <f t="shared" si="100"/>
        <v>0</v>
      </c>
      <c r="BC258" s="537">
        <f t="shared" si="101"/>
        <v>0</v>
      </c>
      <c r="BD258" s="144">
        <f t="shared" si="97"/>
        <v>0</v>
      </c>
      <c r="BE258" s="144">
        <f t="shared" si="102"/>
        <v>0</v>
      </c>
      <c r="BF258" s="559">
        <f t="shared" si="85"/>
        <v>0</v>
      </c>
      <c r="BG258" s="17"/>
      <c r="BH258" s="10"/>
      <c r="BJ258" s="49">
        <f t="shared" si="103"/>
        <v>0</v>
      </c>
      <c r="BK258" s="49">
        <f t="shared" si="104"/>
        <v>1</v>
      </c>
      <c r="BL258" s="49">
        <f t="shared" si="105"/>
        <v>0</v>
      </c>
      <c r="BM258" s="49">
        <f t="shared" si="106"/>
        <v>0</v>
      </c>
      <c r="BN258" s="49">
        <f t="shared" si="107"/>
        <v>0</v>
      </c>
    </row>
    <row r="259" spans="1:66" x14ac:dyDescent="0.2">
      <c r="A259" s="514"/>
      <c r="B259" s="805"/>
      <c r="C259" s="364"/>
      <c r="D259" s="364"/>
      <c r="E259" s="511" t="str">
        <f t="shared" si="98"/>
        <v xml:space="preserve"> </v>
      </c>
      <c r="F259" s="201">
        <f t="shared" si="81"/>
        <v>0</v>
      </c>
      <c r="G259" s="198">
        <f t="shared" si="82"/>
        <v>247</v>
      </c>
      <c r="H259" s="197"/>
      <c r="I259" s="416"/>
      <c r="J259" s="115"/>
      <c r="K259" s="418"/>
      <c r="L259" s="417"/>
      <c r="M259" s="60"/>
      <c r="N259" s="102"/>
      <c r="O259" s="419"/>
      <c r="P259" s="116"/>
      <c r="Q259" s="116"/>
      <c r="R259" s="179"/>
      <c r="S259" s="248"/>
      <c r="T259" s="116"/>
      <c r="U259" s="116"/>
      <c r="V259" s="116"/>
      <c r="W259" s="117"/>
      <c r="X259" s="115"/>
      <c r="Y259" s="102"/>
      <c r="Z259" s="118"/>
      <c r="AA259" s="145">
        <f t="shared" si="86"/>
        <v>247</v>
      </c>
      <c r="AB259" s="751">
        <f t="shared" si="99"/>
        <v>0</v>
      </c>
      <c r="AC259" s="744">
        <f t="shared" si="87"/>
        <v>0</v>
      </c>
      <c r="AD259" s="254">
        <f t="shared" si="83"/>
        <v>0</v>
      </c>
      <c r="AE259" s="17"/>
      <c r="AF259" s="527" t="str">
        <f t="shared" si="88"/>
        <v xml:space="preserve"> </v>
      </c>
      <c r="AG259" s="49">
        <f t="shared" si="89"/>
        <v>0</v>
      </c>
      <c r="AH259" s="49">
        <f t="shared" si="90"/>
        <v>0</v>
      </c>
      <c r="AR259" s="49">
        <f t="shared" si="91"/>
        <v>0</v>
      </c>
      <c r="AS259" s="49">
        <f t="shared" si="92"/>
        <v>0</v>
      </c>
      <c r="AT259" s="49">
        <f t="shared" si="93"/>
        <v>0</v>
      </c>
      <c r="AU259" s="49">
        <f t="shared" si="94"/>
        <v>0</v>
      </c>
      <c r="AX259" s="372">
        <f t="shared" si="95"/>
        <v>0</v>
      </c>
      <c r="AY259" s="372">
        <f t="shared" si="96"/>
        <v>0</v>
      </c>
      <c r="AZ259" s="49">
        <f t="shared" si="84"/>
        <v>0</v>
      </c>
      <c r="BB259" s="49">
        <f t="shared" si="100"/>
        <v>0</v>
      </c>
      <c r="BC259" s="537">
        <f t="shared" si="101"/>
        <v>0</v>
      </c>
      <c r="BD259" s="144">
        <f t="shared" si="97"/>
        <v>0</v>
      </c>
      <c r="BE259" s="144">
        <f t="shared" si="102"/>
        <v>0</v>
      </c>
      <c r="BF259" s="559">
        <f t="shared" si="85"/>
        <v>0</v>
      </c>
      <c r="BG259" s="17"/>
      <c r="BH259" s="10"/>
      <c r="BJ259" s="49">
        <f t="shared" si="103"/>
        <v>0</v>
      </c>
      <c r="BK259" s="49">
        <f t="shared" si="104"/>
        <v>1</v>
      </c>
      <c r="BL259" s="49">
        <f t="shared" si="105"/>
        <v>0</v>
      </c>
      <c r="BM259" s="49">
        <f t="shared" si="106"/>
        <v>0</v>
      </c>
      <c r="BN259" s="49">
        <f t="shared" si="107"/>
        <v>0</v>
      </c>
    </row>
    <row r="260" spans="1:66" x14ac:dyDescent="0.2">
      <c r="A260" s="514"/>
      <c r="B260" s="805"/>
      <c r="C260" s="364"/>
      <c r="D260" s="364"/>
      <c r="E260" s="511" t="str">
        <f t="shared" si="98"/>
        <v xml:space="preserve"> </v>
      </c>
      <c r="F260" s="201">
        <f t="shared" si="81"/>
        <v>0</v>
      </c>
      <c r="G260" s="198">
        <f t="shared" si="82"/>
        <v>248</v>
      </c>
      <c r="H260" s="197"/>
      <c r="I260" s="416"/>
      <c r="J260" s="115"/>
      <c r="K260" s="418"/>
      <c r="L260" s="417"/>
      <c r="M260" s="60"/>
      <c r="N260" s="102"/>
      <c r="O260" s="419"/>
      <c r="P260" s="116"/>
      <c r="Q260" s="116"/>
      <c r="R260" s="179"/>
      <c r="S260" s="248"/>
      <c r="T260" s="116"/>
      <c r="U260" s="116"/>
      <c r="V260" s="116"/>
      <c r="W260" s="117"/>
      <c r="X260" s="115"/>
      <c r="Y260" s="102"/>
      <c r="Z260" s="118"/>
      <c r="AA260" s="145">
        <f t="shared" si="86"/>
        <v>248</v>
      </c>
      <c r="AB260" s="751">
        <f t="shared" si="99"/>
        <v>0</v>
      </c>
      <c r="AC260" s="744">
        <f t="shared" si="87"/>
        <v>0</v>
      </c>
      <c r="AD260" s="254">
        <f t="shared" si="83"/>
        <v>0</v>
      </c>
      <c r="AE260" s="17"/>
      <c r="AF260" s="527" t="str">
        <f t="shared" si="88"/>
        <v xml:space="preserve"> </v>
      </c>
      <c r="AG260" s="49">
        <f t="shared" si="89"/>
        <v>0</v>
      </c>
      <c r="AH260" s="49">
        <f t="shared" si="90"/>
        <v>0</v>
      </c>
      <c r="AR260" s="49">
        <f t="shared" si="91"/>
        <v>0</v>
      </c>
      <c r="AS260" s="49">
        <f t="shared" si="92"/>
        <v>0</v>
      </c>
      <c r="AT260" s="49">
        <f t="shared" si="93"/>
        <v>0</v>
      </c>
      <c r="AU260" s="49">
        <f t="shared" si="94"/>
        <v>0</v>
      </c>
      <c r="AX260" s="372">
        <f t="shared" si="95"/>
        <v>0</v>
      </c>
      <c r="AY260" s="372">
        <f t="shared" si="96"/>
        <v>0</v>
      </c>
      <c r="AZ260" s="49">
        <f t="shared" si="84"/>
        <v>0</v>
      </c>
      <c r="BB260" s="49">
        <f t="shared" si="100"/>
        <v>0</v>
      </c>
      <c r="BC260" s="537">
        <f t="shared" si="101"/>
        <v>0</v>
      </c>
      <c r="BD260" s="144">
        <f t="shared" si="97"/>
        <v>0</v>
      </c>
      <c r="BE260" s="144">
        <f t="shared" si="102"/>
        <v>0</v>
      </c>
      <c r="BF260" s="559">
        <f t="shared" si="85"/>
        <v>0</v>
      </c>
      <c r="BG260" s="17"/>
      <c r="BH260" s="10"/>
      <c r="BJ260" s="49">
        <f t="shared" si="103"/>
        <v>0</v>
      </c>
      <c r="BK260" s="49">
        <f t="shared" si="104"/>
        <v>1</v>
      </c>
      <c r="BL260" s="49">
        <f t="shared" si="105"/>
        <v>0</v>
      </c>
      <c r="BM260" s="49">
        <f t="shared" si="106"/>
        <v>0</v>
      </c>
      <c r="BN260" s="49">
        <f t="shared" si="107"/>
        <v>0</v>
      </c>
    </row>
    <row r="261" spans="1:66" x14ac:dyDescent="0.2">
      <c r="A261" s="514"/>
      <c r="B261" s="805"/>
      <c r="C261" s="364"/>
      <c r="D261" s="364"/>
      <c r="E261" s="511" t="str">
        <f t="shared" si="98"/>
        <v xml:space="preserve"> </v>
      </c>
      <c r="F261" s="201">
        <f t="shared" si="81"/>
        <v>0</v>
      </c>
      <c r="G261" s="198">
        <f t="shared" si="82"/>
        <v>249</v>
      </c>
      <c r="H261" s="197"/>
      <c r="I261" s="416"/>
      <c r="J261" s="115"/>
      <c r="K261" s="418"/>
      <c r="L261" s="417"/>
      <c r="M261" s="60"/>
      <c r="N261" s="102"/>
      <c r="O261" s="419"/>
      <c r="P261" s="116"/>
      <c r="Q261" s="116"/>
      <c r="R261" s="179"/>
      <c r="S261" s="248"/>
      <c r="T261" s="116"/>
      <c r="U261" s="116"/>
      <c r="V261" s="116"/>
      <c r="W261" s="117"/>
      <c r="X261" s="115"/>
      <c r="Y261" s="102"/>
      <c r="Z261" s="118"/>
      <c r="AA261" s="145">
        <f t="shared" si="86"/>
        <v>249</v>
      </c>
      <c r="AB261" s="751">
        <f t="shared" si="99"/>
        <v>0</v>
      </c>
      <c r="AC261" s="744">
        <f t="shared" si="87"/>
        <v>0</v>
      </c>
      <c r="AD261" s="254">
        <f t="shared" si="83"/>
        <v>0</v>
      </c>
      <c r="AE261" s="17"/>
      <c r="AF261" s="527" t="str">
        <f t="shared" si="88"/>
        <v xml:space="preserve"> </v>
      </c>
      <c r="AG261" s="49">
        <f t="shared" si="89"/>
        <v>0</v>
      </c>
      <c r="AH261" s="49">
        <f t="shared" si="90"/>
        <v>0</v>
      </c>
      <c r="AR261" s="49">
        <f t="shared" si="91"/>
        <v>0</v>
      </c>
      <c r="AS261" s="49">
        <f t="shared" si="92"/>
        <v>0</v>
      </c>
      <c r="AT261" s="49">
        <f t="shared" si="93"/>
        <v>0</v>
      </c>
      <c r="AU261" s="49">
        <f t="shared" si="94"/>
        <v>0</v>
      </c>
      <c r="AX261" s="372">
        <f t="shared" si="95"/>
        <v>0</v>
      </c>
      <c r="AY261" s="372">
        <f t="shared" si="96"/>
        <v>0</v>
      </c>
      <c r="AZ261" s="49">
        <f t="shared" si="84"/>
        <v>0</v>
      </c>
      <c r="BB261" s="49">
        <f t="shared" si="100"/>
        <v>0</v>
      </c>
      <c r="BC261" s="537">
        <f t="shared" si="101"/>
        <v>0</v>
      </c>
      <c r="BD261" s="144">
        <f t="shared" si="97"/>
        <v>0</v>
      </c>
      <c r="BE261" s="144">
        <f t="shared" si="102"/>
        <v>0</v>
      </c>
      <c r="BF261" s="559">
        <f t="shared" si="85"/>
        <v>0</v>
      </c>
      <c r="BG261" s="17"/>
      <c r="BH261" s="10"/>
      <c r="BJ261" s="49">
        <f t="shared" si="103"/>
        <v>0</v>
      </c>
      <c r="BK261" s="49">
        <f t="shared" si="104"/>
        <v>1</v>
      </c>
      <c r="BL261" s="49">
        <f t="shared" si="105"/>
        <v>0</v>
      </c>
      <c r="BM261" s="49">
        <f t="shared" si="106"/>
        <v>0</v>
      </c>
      <c r="BN261" s="49">
        <f t="shared" si="107"/>
        <v>0</v>
      </c>
    </row>
    <row r="262" spans="1:66" x14ac:dyDescent="0.2">
      <c r="A262" s="514"/>
      <c r="B262" s="805"/>
      <c r="C262" s="364"/>
      <c r="D262" s="364"/>
      <c r="E262" s="511" t="str">
        <f t="shared" si="98"/>
        <v xml:space="preserve"> </v>
      </c>
      <c r="F262" s="201">
        <f t="shared" si="81"/>
        <v>0</v>
      </c>
      <c r="G262" s="198">
        <f t="shared" si="82"/>
        <v>250</v>
      </c>
      <c r="H262" s="197"/>
      <c r="I262" s="416"/>
      <c r="J262" s="115"/>
      <c r="K262" s="418"/>
      <c r="L262" s="417"/>
      <c r="M262" s="60"/>
      <c r="N262" s="102"/>
      <c r="O262" s="419"/>
      <c r="P262" s="116"/>
      <c r="Q262" s="116"/>
      <c r="R262" s="179"/>
      <c r="S262" s="248"/>
      <c r="T262" s="116"/>
      <c r="U262" s="116"/>
      <c r="V262" s="116"/>
      <c r="W262" s="117"/>
      <c r="X262" s="115"/>
      <c r="Y262" s="102"/>
      <c r="Z262" s="118"/>
      <c r="AA262" s="145">
        <f t="shared" si="86"/>
        <v>250</v>
      </c>
      <c r="AB262" s="751">
        <f t="shared" si="99"/>
        <v>0</v>
      </c>
      <c r="AC262" s="744">
        <f t="shared" si="87"/>
        <v>0</v>
      </c>
      <c r="AD262" s="254">
        <f t="shared" si="83"/>
        <v>0</v>
      </c>
      <c r="AE262" s="17"/>
      <c r="AF262" s="527" t="str">
        <f t="shared" si="88"/>
        <v xml:space="preserve"> </v>
      </c>
      <c r="AG262" s="49">
        <f t="shared" si="89"/>
        <v>0</v>
      </c>
      <c r="AH262" s="49">
        <f t="shared" si="90"/>
        <v>0</v>
      </c>
      <c r="AR262" s="49">
        <f t="shared" si="91"/>
        <v>0</v>
      </c>
      <c r="AS262" s="49">
        <f t="shared" si="92"/>
        <v>0</v>
      </c>
      <c r="AT262" s="49">
        <f t="shared" si="93"/>
        <v>0</v>
      </c>
      <c r="AU262" s="49">
        <f t="shared" si="94"/>
        <v>0</v>
      </c>
      <c r="AX262" s="372">
        <f t="shared" si="95"/>
        <v>0</v>
      </c>
      <c r="AY262" s="372">
        <f t="shared" si="96"/>
        <v>0</v>
      </c>
      <c r="AZ262" s="49">
        <f t="shared" si="84"/>
        <v>0</v>
      </c>
      <c r="BB262" s="49">
        <f t="shared" si="100"/>
        <v>0</v>
      </c>
      <c r="BC262" s="537">
        <f t="shared" si="101"/>
        <v>0</v>
      </c>
      <c r="BD262" s="144">
        <f t="shared" si="97"/>
        <v>0</v>
      </c>
      <c r="BE262" s="144">
        <f t="shared" si="102"/>
        <v>0</v>
      </c>
      <c r="BF262" s="559">
        <f t="shared" si="85"/>
        <v>0</v>
      </c>
      <c r="BG262" s="17"/>
      <c r="BH262" s="10"/>
      <c r="BJ262" s="49">
        <f t="shared" si="103"/>
        <v>0</v>
      </c>
      <c r="BK262" s="49">
        <f t="shared" si="104"/>
        <v>1</v>
      </c>
      <c r="BL262" s="49">
        <f t="shared" si="105"/>
        <v>0</v>
      </c>
      <c r="BM262" s="49">
        <f t="shared" si="106"/>
        <v>0</v>
      </c>
      <c r="BN262" s="49">
        <f t="shared" si="107"/>
        <v>0</v>
      </c>
    </row>
    <row r="263" spans="1:66" x14ac:dyDescent="0.2">
      <c r="A263" s="514"/>
      <c r="B263" s="805"/>
      <c r="C263" s="364"/>
      <c r="D263" s="364"/>
      <c r="E263" s="511" t="str">
        <f t="shared" si="98"/>
        <v xml:space="preserve"> </v>
      </c>
      <c r="F263" s="201">
        <f t="shared" si="81"/>
        <v>0</v>
      </c>
      <c r="G263" s="198">
        <f t="shared" si="82"/>
        <v>251</v>
      </c>
      <c r="H263" s="197"/>
      <c r="I263" s="416"/>
      <c r="J263" s="115"/>
      <c r="K263" s="418"/>
      <c r="L263" s="417"/>
      <c r="M263" s="60"/>
      <c r="N263" s="102"/>
      <c r="O263" s="419"/>
      <c r="P263" s="116"/>
      <c r="Q263" s="116"/>
      <c r="R263" s="179"/>
      <c r="S263" s="248"/>
      <c r="T263" s="116"/>
      <c r="U263" s="116"/>
      <c r="V263" s="116"/>
      <c r="W263" s="117"/>
      <c r="X263" s="115"/>
      <c r="Y263" s="102"/>
      <c r="Z263" s="118"/>
      <c r="AA263" s="145">
        <f t="shared" si="86"/>
        <v>251</v>
      </c>
      <c r="AB263" s="751">
        <f t="shared" si="99"/>
        <v>0</v>
      </c>
      <c r="AC263" s="744">
        <f t="shared" si="87"/>
        <v>0</v>
      </c>
      <c r="AD263" s="254">
        <f t="shared" si="83"/>
        <v>0</v>
      </c>
      <c r="AE263" s="17"/>
      <c r="AF263" s="527" t="str">
        <f t="shared" si="88"/>
        <v xml:space="preserve"> </v>
      </c>
      <c r="AG263" s="49">
        <f t="shared" si="89"/>
        <v>0</v>
      </c>
      <c r="AH263" s="49">
        <f t="shared" si="90"/>
        <v>0</v>
      </c>
      <c r="AR263" s="49">
        <f t="shared" si="91"/>
        <v>0</v>
      </c>
      <c r="AS263" s="49">
        <f t="shared" si="92"/>
        <v>0</v>
      </c>
      <c r="AT263" s="49">
        <f t="shared" si="93"/>
        <v>0</v>
      </c>
      <c r="AU263" s="49">
        <f t="shared" si="94"/>
        <v>0</v>
      </c>
      <c r="AX263" s="372">
        <f t="shared" si="95"/>
        <v>0</v>
      </c>
      <c r="AY263" s="372">
        <f t="shared" si="96"/>
        <v>0</v>
      </c>
      <c r="AZ263" s="49">
        <f t="shared" si="84"/>
        <v>0</v>
      </c>
      <c r="BB263" s="49">
        <f t="shared" si="100"/>
        <v>0</v>
      </c>
      <c r="BC263" s="537">
        <f t="shared" si="101"/>
        <v>0</v>
      </c>
      <c r="BD263" s="144">
        <f t="shared" si="97"/>
        <v>0</v>
      </c>
      <c r="BE263" s="144">
        <f t="shared" si="102"/>
        <v>0</v>
      </c>
      <c r="BF263" s="559">
        <f t="shared" si="85"/>
        <v>0</v>
      </c>
      <c r="BG263" s="17"/>
      <c r="BH263" s="10"/>
      <c r="BJ263" s="49">
        <f t="shared" si="103"/>
        <v>0</v>
      </c>
      <c r="BK263" s="49">
        <f t="shared" si="104"/>
        <v>1</v>
      </c>
      <c r="BL263" s="49">
        <f t="shared" si="105"/>
        <v>0</v>
      </c>
      <c r="BM263" s="49">
        <f t="shared" si="106"/>
        <v>0</v>
      </c>
      <c r="BN263" s="49">
        <f t="shared" si="107"/>
        <v>0</v>
      </c>
    </row>
    <row r="264" spans="1:66" x14ac:dyDescent="0.2">
      <c r="A264" s="514"/>
      <c r="B264" s="805"/>
      <c r="C264" s="364"/>
      <c r="D264" s="364"/>
      <c r="E264" s="511" t="str">
        <f t="shared" si="98"/>
        <v xml:space="preserve"> </v>
      </c>
      <c r="F264" s="201">
        <f t="shared" si="81"/>
        <v>0</v>
      </c>
      <c r="G264" s="198">
        <f t="shared" si="82"/>
        <v>252</v>
      </c>
      <c r="H264" s="197"/>
      <c r="I264" s="416"/>
      <c r="J264" s="115"/>
      <c r="K264" s="418"/>
      <c r="L264" s="417"/>
      <c r="M264" s="60"/>
      <c r="N264" s="102"/>
      <c r="O264" s="419"/>
      <c r="P264" s="116"/>
      <c r="Q264" s="116"/>
      <c r="R264" s="179"/>
      <c r="S264" s="248"/>
      <c r="T264" s="116"/>
      <c r="U264" s="116"/>
      <c r="V264" s="116"/>
      <c r="W264" s="117"/>
      <c r="X264" s="115"/>
      <c r="Y264" s="102"/>
      <c r="Z264" s="118"/>
      <c r="AA264" s="145">
        <f t="shared" si="86"/>
        <v>252</v>
      </c>
      <c r="AB264" s="751">
        <f t="shared" si="99"/>
        <v>0</v>
      </c>
      <c r="AC264" s="744">
        <f t="shared" si="87"/>
        <v>0</v>
      </c>
      <c r="AD264" s="254">
        <f t="shared" si="83"/>
        <v>0</v>
      </c>
      <c r="AE264" s="17"/>
      <c r="AF264" s="527" t="str">
        <f t="shared" si="88"/>
        <v xml:space="preserve"> </v>
      </c>
      <c r="AG264" s="49">
        <f t="shared" si="89"/>
        <v>0</v>
      </c>
      <c r="AH264" s="49">
        <f t="shared" si="90"/>
        <v>0</v>
      </c>
      <c r="AR264" s="49">
        <f t="shared" si="91"/>
        <v>0</v>
      </c>
      <c r="AS264" s="49">
        <f t="shared" si="92"/>
        <v>0</v>
      </c>
      <c r="AT264" s="49">
        <f t="shared" si="93"/>
        <v>0</v>
      </c>
      <c r="AU264" s="49">
        <f t="shared" si="94"/>
        <v>0</v>
      </c>
      <c r="AX264" s="372">
        <f t="shared" si="95"/>
        <v>0</v>
      </c>
      <c r="AY264" s="372">
        <f t="shared" si="96"/>
        <v>0</v>
      </c>
      <c r="AZ264" s="49">
        <f t="shared" si="84"/>
        <v>0</v>
      </c>
      <c r="BB264" s="49">
        <f t="shared" si="100"/>
        <v>0</v>
      </c>
      <c r="BC264" s="537">
        <f t="shared" si="101"/>
        <v>0</v>
      </c>
      <c r="BD264" s="144">
        <f t="shared" si="97"/>
        <v>0</v>
      </c>
      <c r="BE264" s="144">
        <f t="shared" si="102"/>
        <v>0</v>
      </c>
      <c r="BF264" s="559">
        <f t="shared" si="85"/>
        <v>0</v>
      </c>
      <c r="BG264" s="17"/>
      <c r="BH264" s="10"/>
      <c r="BJ264" s="49">
        <f t="shared" si="103"/>
        <v>0</v>
      </c>
      <c r="BK264" s="49">
        <f t="shared" si="104"/>
        <v>1</v>
      </c>
      <c r="BL264" s="49">
        <f t="shared" si="105"/>
        <v>0</v>
      </c>
      <c r="BM264" s="49">
        <f t="shared" si="106"/>
        <v>0</v>
      </c>
      <c r="BN264" s="49">
        <f t="shared" si="107"/>
        <v>0</v>
      </c>
    </row>
    <row r="265" spans="1:66" x14ac:dyDescent="0.2">
      <c r="A265" s="514"/>
      <c r="B265" s="805"/>
      <c r="C265" s="364"/>
      <c r="D265" s="364"/>
      <c r="E265" s="511" t="str">
        <f t="shared" si="98"/>
        <v xml:space="preserve"> </v>
      </c>
      <c r="F265" s="201">
        <f t="shared" si="81"/>
        <v>0</v>
      </c>
      <c r="G265" s="198">
        <f t="shared" si="82"/>
        <v>253</v>
      </c>
      <c r="H265" s="197"/>
      <c r="I265" s="416"/>
      <c r="J265" s="115"/>
      <c r="K265" s="418"/>
      <c r="L265" s="417"/>
      <c r="M265" s="60"/>
      <c r="N265" s="102"/>
      <c r="O265" s="419"/>
      <c r="P265" s="116"/>
      <c r="Q265" s="116"/>
      <c r="R265" s="179"/>
      <c r="S265" s="248"/>
      <c r="T265" s="116"/>
      <c r="U265" s="116"/>
      <c r="V265" s="116"/>
      <c r="W265" s="117"/>
      <c r="X265" s="115"/>
      <c r="Y265" s="102"/>
      <c r="Z265" s="118"/>
      <c r="AA265" s="145">
        <f t="shared" si="86"/>
        <v>253</v>
      </c>
      <c r="AB265" s="751">
        <f t="shared" si="99"/>
        <v>0</v>
      </c>
      <c r="AC265" s="744">
        <f t="shared" si="87"/>
        <v>0</v>
      </c>
      <c r="AD265" s="254">
        <f t="shared" si="83"/>
        <v>0</v>
      </c>
      <c r="AE265" s="17"/>
      <c r="AF265" s="527" t="str">
        <f t="shared" si="88"/>
        <v xml:space="preserve"> </v>
      </c>
      <c r="AG265" s="49">
        <f t="shared" si="89"/>
        <v>0</v>
      </c>
      <c r="AH265" s="49">
        <f t="shared" si="90"/>
        <v>0</v>
      </c>
      <c r="AR265" s="49">
        <f t="shared" si="91"/>
        <v>0</v>
      </c>
      <c r="AS265" s="49">
        <f t="shared" si="92"/>
        <v>0</v>
      </c>
      <c r="AT265" s="49">
        <f t="shared" si="93"/>
        <v>0</v>
      </c>
      <c r="AU265" s="49">
        <f t="shared" si="94"/>
        <v>0</v>
      </c>
      <c r="AX265" s="372">
        <f t="shared" si="95"/>
        <v>0</v>
      </c>
      <c r="AY265" s="372">
        <f t="shared" si="96"/>
        <v>0</v>
      </c>
      <c r="AZ265" s="49">
        <f t="shared" si="84"/>
        <v>0</v>
      </c>
      <c r="BB265" s="49">
        <f t="shared" si="100"/>
        <v>0</v>
      </c>
      <c r="BC265" s="537">
        <f t="shared" si="101"/>
        <v>0</v>
      </c>
      <c r="BD265" s="144">
        <f t="shared" si="97"/>
        <v>0</v>
      </c>
      <c r="BE265" s="144">
        <f t="shared" si="102"/>
        <v>0</v>
      </c>
      <c r="BF265" s="559">
        <f t="shared" si="85"/>
        <v>0</v>
      </c>
      <c r="BG265" s="17"/>
      <c r="BH265" s="10"/>
      <c r="BJ265" s="49">
        <f t="shared" si="103"/>
        <v>0</v>
      </c>
      <c r="BK265" s="49">
        <f t="shared" si="104"/>
        <v>1</v>
      </c>
      <c r="BL265" s="49">
        <f t="shared" si="105"/>
        <v>0</v>
      </c>
      <c r="BM265" s="49">
        <f t="shared" si="106"/>
        <v>0</v>
      </c>
      <c r="BN265" s="49">
        <f t="shared" si="107"/>
        <v>0</v>
      </c>
    </row>
    <row r="266" spans="1:66" x14ac:dyDescent="0.2">
      <c r="A266" s="514"/>
      <c r="B266" s="805"/>
      <c r="C266" s="364"/>
      <c r="D266" s="364"/>
      <c r="E266" s="511" t="str">
        <f t="shared" si="98"/>
        <v xml:space="preserve"> </v>
      </c>
      <c r="F266" s="201">
        <f t="shared" si="81"/>
        <v>0</v>
      </c>
      <c r="G266" s="198">
        <f t="shared" si="82"/>
        <v>254</v>
      </c>
      <c r="H266" s="197"/>
      <c r="I266" s="416"/>
      <c r="J266" s="115"/>
      <c r="K266" s="418"/>
      <c r="L266" s="417"/>
      <c r="M266" s="60"/>
      <c r="N266" s="102"/>
      <c r="O266" s="419"/>
      <c r="P266" s="116"/>
      <c r="Q266" s="116"/>
      <c r="R266" s="179"/>
      <c r="S266" s="248"/>
      <c r="T266" s="116"/>
      <c r="U266" s="116"/>
      <c r="V266" s="116"/>
      <c r="W266" s="117"/>
      <c r="X266" s="115"/>
      <c r="Y266" s="102"/>
      <c r="Z266" s="118"/>
      <c r="AA266" s="145">
        <f t="shared" si="86"/>
        <v>254</v>
      </c>
      <c r="AB266" s="751">
        <f t="shared" si="99"/>
        <v>0</v>
      </c>
      <c r="AC266" s="744">
        <f t="shared" si="87"/>
        <v>0</v>
      </c>
      <c r="AD266" s="254">
        <f t="shared" si="83"/>
        <v>0</v>
      </c>
      <c r="AE266" s="17"/>
      <c r="AF266" s="527" t="str">
        <f t="shared" si="88"/>
        <v xml:space="preserve"> </v>
      </c>
      <c r="AG266" s="49">
        <f t="shared" si="89"/>
        <v>0</v>
      </c>
      <c r="AH266" s="49">
        <f t="shared" si="90"/>
        <v>0</v>
      </c>
      <c r="AR266" s="49">
        <f t="shared" si="91"/>
        <v>0</v>
      </c>
      <c r="AS266" s="49">
        <f t="shared" si="92"/>
        <v>0</v>
      </c>
      <c r="AT266" s="49">
        <f t="shared" si="93"/>
        <v>0</v>
      </c>
      <c r="AU266" s="49">
        <f t="shared" si="94"/>
        <v>0</v>
      </c>
      <c r="AX266" s="372">
        <f t="shared" si="95"/>
        <v>0</v>
      </c>
      <c r="AY266" s="372">
        <f t="shared" si="96"/>
        <v>0</v>
      </c>
      <c r="AZ266" s="49">
        <f t="shared" si="84"/>
        <v>0</v>
      </c>
      <c r="BB266" s="49">
        <f t="shared" si="100"/>
        <v>0</v>
      </c>
      <c r="BC266" s="537">
        <f t="shared" si="101"/>
        <v>0</v>
      </c>
      <c r="BD266" s="144">
        <f t="shared" si="97"/>
        <v>0</v>
      </c>
      <c r="BE266" s="144">
        <f t="shared" si="102"/>
        <v>0</v>
      </c>
      <c r="BF266" s="559">
        <f t="shared" si="85"/>
        <v>0</v>
      </c>
      <c r="BG266" s="17"/>
      <c r="BH266" s="10"/>
      <c r="BJ266" s="49">
        <f t="shared" si="103"/>
        <v>0</v>
      </c>
      <c r="BK266" s="49">
        <f t="shared" si="104"/>
        <v>1</v>
      </c>
      <c r="BL266" s="49">
        <f t="shared" si="105"/>
        <v>0</v>
      </c>
      <c r="BM266" s="49">
        <f t="shared" si="106"/>
        <v>0</v>
      </c>
      <c r="BN266" s="49">
        <f t="shared" si="107"/>
        <v>0</v>
      </c>
    </row>
    <row r="267" spans="1:66" x14ac:dyDescent="0.2">
      <c r="A267" s="514"/>
      <c r="B267" s="805"/>
      <c r="C267" s="364"/>
      <c r="D267" s="364"/>
      <c r="E267" s="511" t="str">
        <f t="shared" si="98"/>
        <v xml:space="preserve"> </v>
      </c>
      <c r="F267" s="201">
        <f t="shared" si="81"/>
        <v>0</v>
      </c>
      <c r="G267" s="198">
        <f t="shared" si="82"/>
        <v>255</v>
      </c>
      <c r="H267" s="197"/>
      <c r="I267" s="416"/>
      <c r="J267" s="115"/>
      <c r="K267" s="418"/>
      <c r="L267" s="417"/>
      <c r="M267" s="60"/>
      <c r="N267" s="102"/>
      <c r="O267" s="419"/>
      <c r="P267" s="116"/>
      <c r="Q267" s="116"/>
      <c r="R267" s="179"/>
      <c r="S267" s="248"/>
      <c r="T267" s="116"/>
      <c r="U267" s="116"/>
      <c r="V267" s="116"/>
      <c r="W267" s="117"/>
      <c r="X267" s="115"/>
      <c r="Y267" s="102"/>
      <c r="Z267" s="118"/>
      <c r="AA267" s="145">
        <f t="shared" si="86"/>
        <v>255</v>
      </c>
      <c r="AB267" s="751">
        <f t="shared" si="99"/>
        <v>0</v>
      </c>
      <c r="AC267" s="744">
        <f t="shared" si="87"/>
        <v>0</v>
      </c>
      <c r="AD267" s="254">
        <f t="shared" si="83"/>
        <v>0</v>
      </c>
      <c r="AE267" s="17"/>
      <c r="AF267" s="527" t="str">
        <f t="shared" si="88"/>
        <v xml:space="preserve"> </v>
      </c>
      <c r="AG267" s="49">
        <f t="shared" si="89"/>
        <v>0</v>
      </c>
      <c r="AH267" s="49">
        <f t="shared" si="90"/>
        <v>0</v>
      </c>
      <c r="AR267" s="49">
        <f t="shared" si="91"/>
        <v>0</v>
      </c>
      <c r="AS267" s="49">
        <f t="shared" si="92"/>
        <v>0</v>
      </c>
      <c r="AT267" s="49">
        <f t="shared" si="93"/>
        <v>0</v>
      </c>
      <c r="AU267" s="49">
        <f t="shared" si="94"/>
        <v>0</v>
      </c>
      <c r="AX267" s="372">
        <f t="shared" si="95"/>
        <v>0</v>
      </c>
      <c r="AY267" s="372">
        <f t="shared" si="96"/>
        <v>0</v>
      </c>
      <c r="AZ267" s="49">
        <f t="shared" si="84"/>
        <v>0</v>
      </c>
      <c r="BB267" s="49">
        <f t="shared" si="100"/>
        <v>0</v>
      </c>
      <c r="BC267" s="537">
        <f t="shared" si="101"/>
        <v>0</v>
      </c>
      <c r="BD267" s="144">
        <f t="shared" si="97"/>
        <v>0</v>
      </c>
      <c r="BE267" s="144">
        <f t="shared" si="102"/>
        <v>0</v>
      </c>
      <c r="BF267" s="559">
        <f t="shared" si="85"/>
        <v>0</v>
      </c>
      <c r="BG267" s="17"/>
      <c r="BH267" s="10"/>
      <c r="BJ267" s="49">
        <f t="shared" si="103"/>
        <v>0</v>
      </c>
      <c r="BK267" s="49">
        <f t="shared" si="104"/>
        <v>1</v>
      </c>
      <c r="BL267" s="49">
        <f t="shared" si="105"/>
        <v>0</v>
      </c>
      <c r="BM267" s="49">
        <f t="shared" si="106"/>
        <v>0</v>
      </c>
      <c r="BN267" s="49">
        <f t="shared" si="107"/>
        <v>0</v>
      </c>
    </row>
    <row r="268" spans="1:66" x14ac:dyDescent="0.2">
      <c r="A268" s="514"/>
      <c r="B268" s="805"/>
      <c r="C268" s="364"/>
      <c r="D268" s="364"/>
      <c r="E268" s="511" t="str">
        <f t="shared" si="98"/>
        <v xml:space="preserve"> </v>
      </c>
      <c r="F268" s="201">
        <f t="shared" si="81"/>
        <v>0</v>
      </c>
      <c r="G268" s="198">
        <f t="shared" si="82"/>
        <v>256</v>
      </c>
      <c r="H268" s="197"/>
      <c r="I268" s="416"/>
      <c r="J268" s="115"/>
      <c r="K268" s="418"/>
      <c r="L268" s="417"/>
      <c r="M268" s="60"/>
      <c r="N268" s="102"/>
      <c r="O268" s="419"/>
      <c r="P268" s="116"/>
      <c r="Q268" s="116"/>
      <c r="R268" s="179"/>
      <c r="S268" s="248"/>
      <c r="T268" s="116"/>
      <c r="U268" s="116"/>
      <c r="V268" s="116"/>
      <c r="W268" s="117"/>
      <c r="X268" s="115"/>
      <c r="Y268" s="102"/>
      <c r="Z268" s="118"/>
      <c r="AA268" s="145">
        <f t="shared" si="86"/>
        <v>256</v>
      </c>
      <c r="AB268" s="751">
        <f t="shared" si="99"/>
        <v>0</v>
      </c>
      <c r="AC268" s="744">
        <f t="shared" si="87"/>
        <v>0</v>
      </c>
      <c r="AD268" s="254">
        <f t="shared" si="83"/>
        <v>0</v>
      </c>
      <c r="AE268" s="17"/>
      <c r="AF268" s="527" t="str">
        <f t="shared" si="88"/>
        <v xml:space="preserve"> </v>
      </c>
      <c r="AG268" s="49">
        <f t="shared" si="89"/>
        <v>0</v>
      </c>
      <c r="AH268" s="49">
        <f t="shared" si="90"/>
        <v>0</v>
      </c>
      <c r="AR268" s="49">
        <f t="shared" si="91"/>
        <v>0</v>
      </c>
      <c r="AS268" s="49">
        <f t="shared" si="92"/>
        <v>0</v>
      </c>
      <c r="AT268" s="49">
        <f t="shared" si="93"/>
        <v>0</v>
      </c>
      <c r="AU268" s="49">
        <f t="shared" si="94"/>
        <v>0</v>
      </c>
      <c r="AX268" s="372">
        <f t="shared" si="95"/>
        <v>0</v>
      </c>
      <c r="AY268" s="372">
        <f t="shared" si="96"/>
        <v>0</v>
      </c>
      <c r="AZ268" s="49">
        <f t="shared" si="84"/>
        <v>0</v>
      </c>
      <c r="BB268" s="49">
        <f t="shared" si="100"/>
        <v>0</v>
      </c>
      <c r="BC268" s="537">
        <f t="shared" si="101"/>
        <v>0</v>
      </c>
      <c r="BD268" s="144">
        <f t="shared" si="97"/>
        <v>0</v>
      </c>
      <c r="BE268" s="144">
        <f t="shared" si="102"/>
        <v>0</v>
      </c>
      <c r="BF268" s="559">
        <f t="shared" si="85"/>
        <v>0</v>
      </c>
      <c r="BG268" s="17"/>
      <c r="BH268" s="10"/>
      <c r="BJ268" s="49">
        <f t="shared" si="103"/>
        <v>0</v>
      </c>
      <c r="BK268" s="49">
        <f t="shared" si="104"/>
        <v>1</v>
      </c>
      <c r="BL268" s="49">
        <f t="shared" si="105"/>
        <v>0</v>
      </c>
      <c r="BM268" s="49">
        <f t="shared" si="106"/>
        <v>0</v>
      </c>
      <c r="BN268" s="49">
        <f t="shared" si="107"/>
        <v>0</v>
      </c>
    </row>
    <row r="269" spans="1:66" x14ac:dyDescent="0.2">
      <c r="A269" s="514"/>
      <c r="B269" s="805"/>
      <c r="C269" s="364"/>
      <c r="D269" s="364"/>
      <c r="E269" s="511" t="str">
        <f t="shared" si="98"/>
        <v xml:space="preserve"> </v>
      </c>
      <c r="F269" s="201">
        <f t="shared" ref="F269:F332" si="108">IF(ISBLANK(H269),0,VLOOKUP(TRIM(H269),AllVarieties,4,FALSE))</f>
        <v>0</v>
      </c>
      <c r="G269" s="198">
        <f t="shared" ref="G269:G332" si="109">ROW()-DPline</f>
        <v>257</v>
      </c>
      <c r="H269" s="197"/>
      <c r="I269" s="416"/>
      <c r="J269" s="115"/>
      <c r="K269" s="418"/>
      <c r="L269" s="417"/>
      <c r="M269" s="60"/>
      <c r="N269" s="102"/>
      <c r="O269" s="419"/>
      <c r="P269" s="116"/>
      <c r="Q269" s="116"/>
      <c r="R269" s="179"/>
      <c r="S269" s="248"/>
      <c r="T269" s="116"/>
      <c r="U269" s="116"/>
      <c r="V269" s="116"/>
      <c r="W269" s="117"/>
      <c r="X269" s="115"/>
      <c r="Y269" s="102"/>
      <c r="Z269" s="118"/>
      <c r="AA269" s="145">
        <f t="shared" si="86"/>
        <v>257</v>
      </c>
      <c r="AB269" s="751">
        <f t="shared" si="99"/>
        <v>0</v>
      </c>
      <c r="AC269" s="744">
        <f t="shared" si="87"/>
        <v>0</v>
      </c>
      <c r="AD269" s="254">
        <f t="shared" ref="AD269:AD332" si="110">+AC269*PDArate</f>
        <v>0</v>
      </c>
      <c r="AE269" s="17"/>
      <c r="AF269" s="527" t="str">
        <f t="shared" si="88"/>
        <v xml:space="preserve"> </v>
      </c>
      <c r="AG269" s="49">
        <f t="shared" si="89"/>
        <v>0</v>
      </c>
      <c r="AH269" s="49">
        <f t="shared" si="90"/>
        <v>0</v>
      </c>
      <c r="AR269" s="49">
        <f t="shared" si="91"/>
        <v>0</v>
      </c>
      <c r="AS269" s="49">
        <f t="shared" si="92"/>
        <v>0</v>
      </c>
      <c r="AT269" s="49">
        <f t="shared" si="93"/>
        <v>0</v>
      </c>
      <c r="AU269" s="49">
        <f t="shared" si="94"/>
        <v>0</v>
      </c>
      <c r="AX269" s="372">
        <f t="shared" si="95"/>
        <v>0</v>
      </c>
      <c r="AY269" s="372">
        <f t="shared" si="96"/>
        <v>0</v>
      </c>
      <c r="AZ269" s="49">
        <f t="shared" ref="AZ269:AZ332" si="111">IF(J269+K269 &gt; 0, 1, 0)</f>
        <v>0</v>
      </c>
      <c r="BB269" s="49">
        <f t="shared" si="100"/>
        <v>0</v>
      </c>
      <c r="BC269" s="537">
        <f t="shared" si="101"/>
        <v>0</v>
      </c>
      <c r="BD269" s="144">
        <f t="shared" si="97"/>
        <v>0</v>
      </c>
      <c r="BE269" s="144">
        <f t="shared" si="102"/>
        <v>0</v>
      </c>
      <c r="BF269" s="559">
        <f t="shared" ref="BF269:BF332" si="112">+BE269*PDArate</f>
        <v>0</v>
      </c>
      <c r="BG269" s="17"/>
      <c r="BH269" s="10"/>
      <c r="BJ269" s="49">
        <f t="shared" si="103"/>
        <v>0</v>
      </c>
      <c r="BK269" s="49">
        <f t="shared" si="104"/>
        <v>1</v>
      </c>
      <c r="BL269" s="49">
        <f t="shared" si="105"/>
        <v>0</v>
      </c>
      <c r="BM269" s="49">
        <f t="shared" si="106"/>
        <v>0</v>
      </c>
      <c r="BN269" s="49">
        <f t="shared" si="107"/>
        <v>0</v>
      </c>
    </row>
    <row r="270" spans="1:66" x14ac:dyDescent="0.2">
      <c r="A270" s="514"/>
      <c r="B270" s="805"/>
      <c r="C270" s="364"/>
      <c r="D270" s="364"/>
      <c r="E270" s="511" t="str">
        <f t="shared" si="98"/>
        <v xml:space="preserve"> </v>
      </c>
      <c r="F270" s="201">
        <f t="shared" si="108"/>
        <v>0</v>
      </c>
      <c r="G270" s="198">
        <f t="shared" si="109"/>
        <v>258</v>
      </c>
      <c r="H270" s="197"/>
      <c r="I270" s="416"/>
      <c r="J270" s="115"/>
      <c r="K270" s="418"/>
      <c r="L270" s="417"/>
      <c r="M270" s="60"/>
      <c r="N270" s="102"/>
      <c r="O270" s="419"/>
      <c r="P270" s="116"/>
      <c r="Q270" s="116"/>
      <c r="R270" s="179"/>
      <c r="S270" s="248"/>
      <c r="T270" s="116"/>
      <c r="U270" s="116"/>
      <c r="V270" s="116"/>
      <c r="W270" s="117"/>
      <c r="X270" s="115"/>
      <c r="Y270" s="102"/>
      <c r="Z270" s="118"/>
      <c r="AA270" s="145">
        <f t="shared" ref="AA270:AA333" si="113">+G270</f>
        <v>258</v>
      </c>
      <c r="AB270" s="751">
        <f t="shared" si="99"/>
        <v>0</v>
      </c>
      <c r="AC270" s="744">
        <f t="shared" ref="AC270:AC333" si="114">+AX270+AY270</f>
        <v>0</v>
      </c>
      <c r="AD270" s="254">
        <f t="shared" si="110"/>
        <v>0</v>
      </c>
      <c r="AE270" s="17"/>
      <c r="AF270" s="527" t="str">
        <f t="shared" ref="AF270:AF333" si="115">IF(AG270+AH270=1,"Enter both columns 5 and 16.", " ")</f>
        <v xml:space="preserve"> </v>
      </c>
      <c r="AG270" s="49">
        <f t="shared" ref="AG270:AG333" si="116">IF(L270+M270+N270+O270+W270 &gt; 0, 1, 0)</f>
        <v>0</v>
      </c>
      <c r="AH270" s="49">
        <f t="shared" ref="AH270:AH333" si="117">IF(AX270 &gt; 0, 1, 0)</f>
        <v>0</v>
      </c>
      <c r="AR270" s="49">
        <f t="shared" ref="AR270:AR333" si="118">IF(ISNA(+F270), 1, 0)</f>
        <v>0</v>
      </c>
      <c r="AS270" s="49">
        <f t="shared" ref="AS270:AS333" si="119">IF(ISERR(+F270), 1, 0)</f>
        <v>0</v>
      </c>
      <c r="AT270" s="49">
        <f t="shared" ref="AT270:AT333" si="120">IF(ISERR(+AC270), 1, 0)</f>
        <v>0</v>
      </c>
      <c r="AU270" s="49">
        <f t="shared" ref="AU270:AU333" si="121">IF(ISERR(+AD270), 1, 0)</f>
        <v>0</v>
      </c>
      <c r="AX270" s="372">
        <f t="shared" ref="AX270:AX333" si="122">ROUND(L270,1)*W270</f>
        <v>0</v>
      </c>
      <c r="AY270" s="372">
        <f t="shared" ref="AY270:AY333" si="123">ROUND(X270,1)*Z270</f>
        <v>0</v>
      </c>
      <c r="AZ270" s="49">
        <f t="shared" si="111"/>
        <v>0</v>
      </c>
      <c r="BB270" s="49">
        <f t="shared" si="100"/>
        <v>0</v>
      </c>
      <c r="BC270" s="537">
        <f t="shared" si="101"/>
        <v>0</v>
      </c>
      <c r="BD270" s="144">
        <f t="shared" si="97"/>
        <v>0</v>
      </c>
      <c r="BE270" s="144">
        <f t="shared" si="102"/>
        <v>0</v>
      </c>
      <c r="BF270" s="559">
        <f t="shared" si="112"/>
        <v>0</v>
      </c>
      <c r="BG270" s="17"/>
      <c r="BH270" s="10"/>
      <c r="BJ270" s="49">
        <f t="shared" si="103"/>
        <v>0</v>
      </c>
      <c r="BK270" s="49">
        <f t="shared" si="104"/>
        <v>1</v>
      </c>
      <c r="BL270" s="49">
        <f t="shared" si="105"/>
        <v>0</v>
      </c>
      <c r="BM270" s="49">
        <f t="shared" si="106"/>
        <v>0</v>
      </c>
      <c r="BN270" s="49">
        <f t="shared" si="107"/>
        <v>0</v>
      </c>
    </row>
    <row r="271" spans="1:66" x14ac:dyDescent="0.2">
      <c r="A271" s="514"/>
      <c r="B271" s="805"/>
      <c r="C271" s="364"/>
      <c r="D271" s="364"/>
      <c r="E271" s="511" t="str">
        <f t="shared" si="98"/>
        <v xml:space="preserve"> </v>
      </c>
      <c r="F271" s="201">
        <f t="shared" si="108"/>
        <v>0</v>
      </c>
      <c r="G271" s="198">
        <f t="shared" si="109"/>
        <v>259</v>
      </c>
      <c r="H271" s="197"/>
      <c r="I271" s="416"/>
      <c r="J271" s="115"/>
      <c r="K271" s="418"/>
      <c r="L271" s="417"/>
      <c r="M271" s="60"/>
      <c r="N271" s="102"/>
      <c r="O271" s="419"/>
      <c r="P271" s="116"/>
      <c r="Q271" s="116"/>
      <c r="R271" s="179"/>
      <c r="S271" s="248"/>
      <c r="T271" s="116"/>
      <c r="U271" s="116"/>
      <c r="V271" s="116"/>
      <c r="W271" s="117"/>
      <c r="X271" s="115"/>
      <c r="Y271" s="102"/>
      <c r="Z271" s="118"/>
      <c r="AA271" s="145">
        <f t="shared" si="113"/>
        <v>259</v>
      </c>
      <c r="AB271" s="751">
        <f t="shared" si="99"/>
        <v>0</v>
      </c>
      <c r="AC271" s="744">
        <f t="shared" si="114"/>
        <v>0</v>
      </c>
      <c r="AD271" s="254">
        <f t="shared" si="110"/>
        <v>0</v>
      </c>
      <c r="AE271" s="17"/>
      <c r="AF271" s="527" t="str">
        <f t="shared" si="115"/>
        <v xml:space="preserve"> </v>
      </c>
      <c r="AG271" s="49">
        <f t="shared" si="116"/>
        <v>0</v>
      </c>
      <c r="AH271" s="49">
        <f t="shared" si="117"/>
        <v>0</v>
      </c>
      <c r="AR271" s="49">
        <f t="shared" si="118"/>
        <v>0</v>
      </c>
      <c r="AS271" s="49">
        <f t="shared" si="119"/>
        <v>0</v>
      </c>
      <c r="AT271" s="49">
        <f t="shared" si="120"/>
        <v>0</v>
      </c>
      <c r="AU271" s="49">
        <f t="shared" si="121"/>
        <v>0</v>
      </c>
      <c r="AX271" s="372">
        <f t="shared" si="122"/>
        <v>0</v>
      </c>
      <c r="AY271" s="372">
        <f t="shared" si="123"/>
        <v>0</v>
      </c>
      <c r="AZ271" s="49">
        <f t="shared" si="111"/>
        <v>0</v>
      </c>
      <c r="BB271" s="49">
        <f t="shared" si="100"/>
        <v>0</v>
      </c>
      <c r="BC271" s="537">
        <f t="shared" si="101"/>
        <v>0</v>
      </c>
      <c r="BD271" s="144">
        <f t="shared" si="97"/>
        <v>0</v>
      </c>
      <c r="BE271" s="144">
        <f t="shared" si="102"/>
        <v>0</v>
      </c>
      <c r="BF271" s="559">
        <f t="shared" si="112"/>
        <v>0</v>
      </c>
      <c r="BG271" s="17"/>
      <c r="BH271" s="10"/>
      <c r="BJ271" s="49">
        <f t="shared" si="103"/>
        <v>0</v>
      </c>
      <c r="BK271" s="49">
        <f t="shared" si="104"/>
        <v>1</v>
      </c>
      <c r="BL271" s="49">
        <f t="shared" si="105"/>
        <v>0</v>
      </c>
      <c r="BM271" s="49">
        <f t="shared" si="106"/>
        <v>0</v>
      </c>
      <c r="BN271" s="49">
        <f t="shared" si="107"/>
        <v>0</v>
      </c>
    </row>
    <row r="272" spans="1:66" x14ac:dyDescent="0.2">
      <c r="A272" s="514"/>
      <c r="B272" s="805"/>
      <c r="C272" s="364"/>
      <c r="D272" s="364"/>
      <c r="E272" s="511" t="str">
        <f t="shared" si="98"/>
        <v xml:space="preserve"> </v>
      </c>
      <c r="F272" s="201">
        <f t="shared" si="108"/>
        <v>0</v>
      </c>
      <c r="G272" s="198">
        <f t="shared" si="109"/>
        <v>260</v>
      </c>
      <c r="H272" s="197"/>
      <c r="I272" s="416"/>
      <c r="J272" s="115"/>
      <c r="K272" s="418"/>
      <c r="L272" s="417"/>
      <c r="M272" s="60"/>
      <c r="N272" s="102"/>
      <c r="O272" s="419"/>
      <c r="P272" s="116"/>
      <c r="Q272" s="116"/>
      <c r="R272" s="179"/>
      <c r="S272" s="248"/>
      <c r="T272" s="116"/>
      <c r="U272" s="116"/>
      <c r="V272" s="116"/>
      <c r="W272" s="117"/>
      <c r="X272" s="115"/>
      <c r="Y272" s="102"/>
      <c r="Z272" s="118"/>
      <c r="AA272" s="145">
        <f t="shared" si="113"/>
        <v>260</v>
      </c>
      <c r="AB272" s="751">
        <f t="shared" si="99"/>
        <v>0</v>
      </c>
      <c r="AC272" s="744">
        <f t="shared" si="114"/>
        <v>0</v>
      </c>
      <c r="AD272" s="254">
        <f t="shared" si="110"/>
        <v>0</v>
      </c>
      <c r="AE272" s="17"/>
      <c r="AF272" s="527" t="str">
        <f t="shared" si="115"/>
        <v xml:space="preserve"> </v>
      </c>
      <c r="AG272" s="49">
        <f t="shared" si="116"/>
        <v>0</v>
      </c>
      <c r="AH272" s="49">
        <f t="shared" si="117"/>
        <v>0</v>
      </c>
      <c r="AR272" s="49">
        <f t="shared" si="118"/>
        <v>0</v>
      </c>
      <c r="AS272" s="49">
        <f t="shared" si="119"/>
        <v>0</v>
      </c>
      <c r="AT272" s="49">
        <f t="shared" si="120"/>
        <v>0</v>
      </c>
      <c r="AU272" s="49">
        <f t="shared" si="121"/>
        <v>0</v>
      </c>
      <c r="AX272" s="372">
        <f t="shared" si="122"/>
        <v>0</v>
      </c>
      <c r="AY272" s="372">
        <f t="shared" si="123"/>
        <v>0</v>
      </c>
      <c r="AZ272" s="49">
        <f t="shared" si="111"/>
        <v>0</v>
      </c>
      <c r="BB272" s="49">
        <f t="shared" si="100"/>
        <v>0</v>
      </c>
      <c r="BC272" s="537">
        <f t="shared" si="101"/>
        <v>0</v>
      </c>
      <c r="BD272" s="144">
        <f t="shared" ref="BD272:BD335" si="124">IF(VALUE(I272)&lt;1,0,IF(VALUE(I272)&gt;17,0,VLOOKUP(VALUE(F272),T10Value,VALUE(I272)+1,FALSE)))</f>
        <v>0</v>
      </c>
      <c r="BE272" s="144">
        <f t="shared" si="102"/>
        <v>0</v>
      </c>
      <c r="BF272" s="559">
        <f t="shared" si="112"/>
        <v>0</v>
      </c>
      <c r="BG272" s="17"/>
      <c r="BH272" s="10"/>
      <c r="BJ272" s="49">
        <f t="shared" si="103"/>
        <v>0</v>
      </c>
      <c r="BK272" s="49">
        <f t="shared" si="104"/>
        <v>1</v>
      </c>
      <c r="BL272" s="49">
        <f t="shared" si="105"/>
        <v>0</v>
      </c>
      <c r="BM272" s="49">
        <f t="shared" si="106"/>
        <v>0</v>
      </c>
      <c r="BN272" s="49">
        <f t="shared" si="107"/>
        <v>0</v>
      </c>
    </row>
    <row r="273" spans="1:66" x14ac:dyDescent="0.2">
      <c r="A273" s="514"/>
      <c r="B273" s="805"/>
      <c r="C273" s="364"/>
      <c r="D273" s="364"/>
      <c r="E273" s="511" t="str">
        <f t="shared" ref="E273:E336" si="125">IF(+BN273+BM273&gt;0,"&lt; Error"," ")</f>
        <v xml:space="preserve"> </v>
      </c>
      <c r="F273" s="201">
        <f t="shared" si="108"/>
        <v>0</v>
      </c>
      <c r="G273" s="198">
        <f t="shared" si="109"/>
        <v>261</v>
      </c>
      <c r="H273" s="197"/>
      <c r="I273" s="416"/>
      <c r="J273" s="115"/>
      <c r="K273" s="418"/>
      <c r="L273" s="417"/>
      <c r="M273" s="60"/>
      <c r="N273" s="102"/>
      <c r="O273" s="419"/>
      <c r="P273" s="116"/>
      <c r="Q273" s="116"/>
      <c r="R273" s="179"/>
      <c r="S273" s="248"/>
      <c r="T273" s="116"/>
      <c r="U273" s="116"/>
      <c r="V273" s="116"/>
      <c r="W273" s="117"/>
      <c r="X273" s="115"/>
      <c r="Y273" s="102"/>
      <c r="Z273" s="118"/>
      <c r="AA273" s="145">
        <f t="shared" si="113"/>
        <v>261</v>
      </c>
      <c r="AB273" s="751">
        <f t="shared" ref="AB273:AB336" si="126">C273*BJ273</f>
        <v>0</v>
      </c>
      <c r="AC273" s="744">
        <f t="shared" si="114"/>
        <v>0</v>
      </c>
      <c r="AD273" s="254">
        <f t="shared" si="110"/>
        <v>0</v>
      </c>
      <c r="AE273" s="17"/>
      <c r="AF273" s="527" t="str">
        <f t="shared" si="115"/>
        <v xml:space="preserve"> </v>
      </c>
      <c r="AG273" s="49">
        <f t="shared" si="116"/>
        <v>0</v>
      </c>
      <c r="AH273" s="49">
        <f t="shared" si="117"/>
        <v>0</v>
      </c>
      <c r="AR273" s="49">
        <f t="shared" si="118"/>
        <v>0</v>
      </c>
      <c r="AS273" s="49">
        <f t="shared" si="119"/>
        <v>0</v>
      </c>
      <c r="AT273" s="49">
        <f t="shared" si="120"/>
        <v>0</v>
      </c>
      <c r="AU273" s="49">
        <f t="shared" si="121"/>
        <v>0</v>
      </c>
      <c r="AX273" s="372">
        <f t="shared" si="122"/>
        <v>0</v>
      </c>
      <c r="AY273" s="372">
        <f t="shared" si="123"/>
        <v>0</v>
      </c>
      <c r="AZ273" s="49">
        <f t="shared" si="111"/>
        <v>0</v>
      </c>
      <c r="BB273" s="49">
        <f t="shared" ref="BB273:BB336" si="127">IF(+BC273&gt;0,IF(+BE273&lt;=0,1,0),0)</f>
        <v>0</v>
      </c>
      <c r="BC273" s="537">
        <f t="shared" ref="BC273:BC336" si="128">IF(+D273=1,IF(J273&gt;0, +J273, 0),0)</f>
        <v>0</v>
      </c>
      <c r="BD273" s="144">
        <f t="shared" si="124"/>
        <v>0</v>
      </c>
      <c r="BE273" s="144">
        <f t="shared" ref="BE273:BE336" si="129">ROUND(+BC273,1)*BD273</f>
        <v>0</v>
      </c>
      <c r="BF273" s="559">
        <f t="shared" si="112"/>
        <v>0</v>
      </c>
      <c r="BG273" s="17"/>
      <c r="BH273" s="10"/>
      <c r="BJ273" s="49">
        <f t="shared" ref="BJ273:BJ336" si="130">IF(J273+L273+M273=J273,0,IF(J273-L273-0.09&gt;0,IF(J273-L273&lt;=0.1*J273,J273-L273,0),0))</f>
        <v>0</v>
      </c>
      <c r="BK273" s="49">
        <f t="shared" ref="BK273:BK336" si="131">IF(L273+M273+J273+X273&lt;=0,1,IF(L273+M273+X273&gt;0,1,0))</f>
        <v>1</v>
      </c>
      <c r="BL273" s="49">
        <f t="shared" ref="BL273:BL336" si="132">IF(+BJ273&gt;0,1,0)</f>
        <v>0</v>
      </c>
      <c r="BM273" s="49">
        <f t="shared" ref="BM273:BM336" si="133">IF(ISNUMBER(C273),IF(2*BL273-C273&lt;0,1,IF(2*BL273-C273&gt;2,1,0)),IF(ISBLANK(C273),0,1))</f>
        <v>0</v>
      </c>
      <c r="BN273" s="49">
        <f t="shared" ref="BN273:BN336" si="134">IF(ISNUMBER(D273),IF(2*AG273-D273=1,1,IF(+D273=0,0, IF(+D273=1,0,1))),IF(ISBLANK(D273),0,1))</f>
        <v>0</v>
      </c>
    </row>
    <row r="274" spans="1:66" x14ac:dyDescent="0.2">
      <c r="A274" s="514"/>
      <c r="B274" s="805"/>
      <c r="C274" s="364"/>
      <c r="D274" s="364"/>
      <c r="E274" s="511" t="str">
        <f t="shared" si="125"/>
        <v xml:space="preserve"> </v>
      </c>
      <c r="F274" s="201">
        <f t="shared" si="108"/>
        <v>0</v>
      </c>
      <c r="G274" s="198">
        <f t="shared" si="109"/>
        <v>262</v>
      </c>
      <c r="H274" s="197"/>
      <c r="I274" s="416"/>
      <c r="J274" s="115"/>
      <c r="K274" s="418"/>
      <c r="L274" s="417"/>
      <c r="M274" s="60"/>
      <c r="N274" s="102"/>
      <c r="O274" s="419"/>
      <c r="P274" s="116"/>
      <c r="Q274" s="116"/>
      <c r="R274" s="179"/>
      <c r="S274" s="248"/>
      <c r="T274" s="116"/>
      <c r="U274" s="116"/>
      <c r="V274" s="116"/>
      <c r="W274" s="117"/>
      <c r="X274" s="115"/>
      <c r="Y274" s="102"/>
      <c r="Z274" s="118"/>
      <c r="AA274" s="145">
        <f t="shared" si="113"/>
        <v>262</v>
      </c>
      <c r="AB274" s="751">
        <f t="shared" si="126"/>
        <v>0</v>
      </c>
      <c r="AC274" s="744">
        <f t="shared" si="114"/>
        <v>0</v>
      </c>
      <c r="AD274" s="254">
        <f t="shared" si="110"/>
        <v>0</v>
      </c>
      <c r="AE274" s="17"/>
      <c r="AF274" s="527" t="str">
        <f t="shared" si="115"/>
        <v xml:space="preserve"> </v>
      </c>
      <c r="AG274" s="49">
        <f t="shared" si="116"/>
        <v>0</v>
      </c>
      <c r="AH274" s="49">
        <f t="shared" si="117"/>
        <v>0</v>
      </c>
      <c r="AR274" s="49">
        <f t="shared" si="118"/>
        <v>0</v>
      </c>
      <c r="AS274" s="49">
        <f t="shared" si="119"/>
        <v>0</v>
      </c>
      <c r="AT274" s="49">
        <f t="shared" si="120"/>
        <v>0</v>
      </c>
      <c r="AU274" s="49">
        <f t="shared" si="121"/>
        <v>0</v>
      </c>
      <c r="AX274" s="372">
        <f t="shared" si="122"/>
        <v>0</v>
      </c>
      <c r="AY274" s="372">
        <f t="shared" si="123"/>
        <v>0</v>
      </c>
      <c r="AZ274" s="49">
        <f t="shared" si="111"/>
        <v>0</v>
      </c>
      <c r="BB274" s="49">
        <f t="shared" si="127"/>
        <v>0</v>
      </c>
      <c r="BC274" s="537">
        <f t="shared" si="128"/>
        <v>0</v>
      </c>
      <c r="BD274" s="144">
        <f t="shared" si="124"/>
        <v>0</v>
      </c>
      <c r="BE274" s="144">
        <f t="shared" si="129"/>
        <v>0</v>
      </c>
      <c r="BF274" s="559">
        <f t="shared" si="112"/>
        <v>0</v>
      </c>
      <c r="BG274" s="17"/>
      <c r="BH274" s="10"/>
      <c r="BJ274" s="49">
        <f t="shared" si="130"/>
        <v>0</v>
      </c>
      <c r="BK274" s="49">
        <f t="shared" si="131"/>
        <v>1</v>
      </c>
      <c r="BL274" s="49">
        <f t="shared" si="132"/>
        <v>0</v>
      </c>
      <c r="BM274" s="49">
        <f t="shared" si="133"/>
        <v>0</v>
      </c>
      <c r="BN274" s="49">
        <f t="shared" si="134"/>
        <v>0</v>
      </c>
    </row>
    <row r="275" spans="1:66" x14ac:dyDescent="0.2">
      <c r="A275" s="514"/>
      <c r="B275" s="805"/>
      <c r="C275" s="364"/>
      <c r="D275" s="364"/>
      <c r="E275" s="511" t="str">
        <f t="shared" si="125"/>
        <v xml:space="preserve"> </v>
      </c>
      <c r="F275" s="201">
        <f t="shared" si="108"/>
        <v>0</v>
      </c>
      <c r="G275" s="198">
        <f t="shared" si="109"/>
        <v>263</v>
      </c>
      <c r="H275" s="197"/>
      <c r="I275" s="416"/>
      <c r="J275" s="115"/>
      <c r="K275" s="418"/>
      <c r="L275" s="417"/>
      <c r="M275" s="60"/>
      <c r="N275" s="102"/>
      <c r="O275" s="419"/>
      <c r="P275" s="116"/>
      <c r="Q275" s="116"/>
      <c r="R275" s="179"/>
      <c r="S275" s="248"/>
      <c r="T275" s="116"/>
      <c r="U275" s="116"/>
      <c r="V275" s="116"/>
      <c r="W275" s="117"/>
      <c r="X275" s="115"/>
      <c r="Y275" s="102"/>
      <c r="Z275" s="118"/>
      <c r="AA275" s="145">
        <f t="shared" si="113"/>
        <v>263</v>
      </c>
      <c r="AB275" s="751">
        <f t="shared" si="126"/>
        <v>0</v>
      </c>
      <c r="AC275" s="744">
        <f t="shared" si="114"/>
        <v>0</v>
      </c>
      <c r="AD275" s="254">
        <f t="shared" si="110"/>
        <v>0</v>
      </c>
      <c r="AE275" s="17"/>
      <c r="AF275" s="527" t="str">
        <f t="shared" si="115"/>
        <v xml:space="preserve"> </v>
      </c>
      <c r="AG275" s="49">
        <f t="shared" si="116"/>
        <v>0</v>
      </c>
      <c r="AH275" s="49">
        <f t="shared" si="117"/>
        <v>0</v>
      </c>
      <c r="AR275" s="49">
        <f t="shared" si="118"/>
        <v>0</v>
      </c>
      <c r="AS275" s="49">
        <f t="shared" si="119"/>
        <v>0</v>
      </c>
      <c r="AT275" s="49">
        <f t="shared" si="120"/>
        <v>0</v>
      </c>
      <c r="AU275" s="49">
        <f t="shared" si="121"/>
        <v>0</v>
      </c>
      <c r="AX275" s="372">
        <f t="shared" si="122"/>
        <v>0</v>
      </c>
      <c r="AY275" s="372">
        <f t="shared" si="123"/>
        <v>0</v>
      </c>
      <c r="AZ275" s="49">
        <f t="shared" si="111"/>
        <v>0</v>
      </c>
      <c r="BB275" s="49">
        <f t="shared" si="127"/>
        <v>0</v>
      </c>
      <c r="BC275" s="537">
        <f t="shared" si="128"/>
        <v>0</v>
      </c>
      <c r="BD275" s="144">
        <f t="shared" si="124"/>
        <v>0</v>
      </c>
      <c r="BE275" s="144">
        <f t="shared" si="129"/>
        <v>0</v>
      </c>
      <c r="BF275" s="559">
        <f t="shared" si="112"/>
        <v>0</v>
      </c>
      <c r="BG275" s="17"/>
      <c r="BH275" s="10"/>
      <c r="BJ275" s="49">
        <f t="shared" si="130"/>
        <v>0</v>
      </c>
      <c r="BK275" s="49">
        <f t="shared" si="131"/>
        <v>1</v>
      </c>
      <c r="BL275" s="49">
        <f t="shared" si="132"/>
        <v>0</v>
      </c>
      <c r="BM275" s="49">
        <f t="shared" si="133"/>
        <v>0</v>
      </c>
      <c r="BN275" s="49">
        <f t="shared" si="134"/>
        <v>0</v>
      </c>
    </row>
    <row r="276" spans="1:66" x14ac:dyDescent="0.2">
      <c r="A276" s="514"/>
      <c r="B276" s="805"/>
      <c r="C276" s="364"/>
      <c r="D276" s="364"/>
      <c r="E276" s="511" t="str">
        <f t="shared" si="125"/>
        <v xml:space="preserve"> </v>
      </c>
      <c r="F276" s="201">
        <f t="shared" si="108"/>
        <v>0</v>
      </c>
      <c r="G276" s="198">
        <f t="shared" si="109"/>
        <v>264</v>
      </c>
      <c r="H276" s="197"/>
      <c r="I276" s="416"/>
      <c r="J276" s="115"/>
      <c r="K276" s="418"/>
      <c r="L276" s="417"/>
      <c r="M276" s="60"/>
      <c r="N276" s="102"/>
      <c r="O276" s="419"/>
      <c r="P276" s="116"/>
      <c r="Q276" s="116"/>
      <c r="R276" s="179"/>
      <c r="S276" s="248"/>
      <c r="T276" s="116"/>
      <c r="U276" s="116"/>
      <c r="V276" s="116"/>
      <c r="W276" s="117"/>
      <c r="X276" s="115"/>
      <c r="Y276" s="102"/>
      <c r="Z276" s="118"/>
      <c r="AA276" s="145">
        <f t="shared" si="113"/>
        <v>264</v>
      </c>
      <c r="AB276" s="751">
        <f t="shared" si="126"/>
        <v>0</v>
      </c>
      <c r="AC276" s="744">
        <f t="shared" si="114"/>
        <v>0</v>
      </c>
      <c r="AD276" s="254">
        <f t="shared" si="110"/>
        <v>0</v>
      </c>
      <c r="AE276" s="17"/>
      <c r="AF276" s="527" t="str">
        <f t="shared" si="115"/>
        <v xml:space="preserve"> </v>
      </c>
      <c r="AG276" s="49">
        <f t="shared" si="116"/>
        <v>0</v>
      </c>
      <c r="AH276" s="49">
        <f t="shared" si="117"/>
        <v>0</v>
      </c>
      <c r="AR276" s="49">
        <f t="shared" si="118"/>
        <v>0</v>
      </c>
      <c r="AS276" s="49">
        <f t="shared" si="119"/>
        <v>0</v>
      </c>
      <c r="AT276" s="49">
        <f t="shared" si="120"/>
        <v>0</v>
      </c>
      <c r="AU276" s="49">
        <f t="shared" si="121"/>
        <v>0</v>
      </c>
      <c r="AX276" s="372">
        <f t="shared" si="122"/>
        <v>0</v>
      </c>
      <c r="AY276" s="372">
        <f t="shared" si="123"/>
        <v>0</v>
      </c>
      <c r="AZ276" s="49">
        <f t="shared" si="111"/>
        <v>0</v>
      </c>
      <c r="BB276" s="49">
        <f t="shared" si="127"/>
        <v>0</v>
      </c>
      <c r="BC276" s="537">
        <f t="shared" si="128"/>
        <v>0</v>
      </c>
      <c r="BD276" s="144">
        <f t="shared" si="124"/>
        <v>0</v>
      </c>
      <c r="BE276" s="144">
        <f t="shared" si="129"/>
        <v>0</v>
      </c>
      <c r="BF276" s="559">
        <f t="shared" si="112"/>
        <v>0</v>
      </c>
      <c r="BG276" s="17"/>
      <c r="BH276" s="10"/>
      <c r="BJ276" s="49">
        <f t="shared" si="130"/>
        <v>0</v>
      </c>
      <c r="BK276" s="49">
        <f t="shared" si="131"/>
        <v>1</v>
      </c>
      <c r="BL276" s="49">
        <f t="shared" si="132"/>
        <v>0</v>
      </c>
      <c r="BM276" s="49">
        <f t="shared" si="133"/>
        <v>0</v>
      </c>
      <c r="BN276" s="49">
        <f t="shared" si="134"/>
        <v>0</v>
      </c>
    </row>
    <row r="277" spans="1:66" x14ac:dyDescent="0.2">
      <c r="A277" s="514"/>
      <c r="B277" s="805"/>
      <c r="C277" s="364"/>
      <c r="D277" s="364"/>
      <c r="E277" s="511" t="str">
        <f t="shared" si="125"/>
        <v xml:space="preserve"> </v>
      </c>
      <c r="F277" s="201">
        <f t="shared" si="108"/>
        <v>0</v>
      </c>
      <c r="G277" s="198">
        <f t="shared" si="109"/>
        <v>265</v>
      </c>
      <c r="H277" s="197"/>
      <c r="I277" s="416"/>
      <c r="J277" s="115"/>
      <c r="K277" s="418"/>
      <c r="L277" s="417"/>
      <c r="M277" s="60"/>
      <c r="N277" s="102"/>
      <c r="O277" s="419"/>
      <c r="P277" s="116"/>
      <c r="Q277" s="116"/>
      <c r="R277" s="179"/>
      <c r="S277" s="248"/>
      <c r="T277" s="116"/>
      <c r="U277" s="116"/>
      <c r="V277" s="116"/>
      <c r="W277" s="117"/>
      <c r="X277" s="115"/>
      <c r="Y277" s="102"/>
      <c r="Z277" s="118"/>
      <c r="AA277" s="145">
        <f t="shared" si="113"/>
        <v>265</v>
      </c>
      <c r="AB277" s="751">
        <f t="shared" si="126"/>
        <v>0</v>
      </c>
      <c r="AC277" s="744">
        <f t="shared" si="114"/>
        <v>0</v>
      </c>
      <c r="AD277" s="254">
        <f t="shared" si="110"/>
        <v>0</v>
      </c>
      <c r="AE277" s="17"/>
      <c r="AF277" s="527" t="str">
        <f t="shared" si="115"/>
        <v xml:space="preserve"> </v>
      </c>
      <c r="AG277" s="49">
        <f t="shared" si="116"/>
        <v>0</v>
      </c>
      <c r="AH277" s="49">
        <f t="shared" si="117"/>
        <v>0</v>
      </c>
      <c r="AR277" s="49">
        <f t="shared" si="118"/>
        <v>0</v>
      </c>
      <c r="AS277" s="49">
        <f t="shared" si="119"/>
        <v>0</v>
      </c>
      <c r="AT277" s="49">
        <f t="shared" si="120"/>
        <v>0</v>
      </c>
      <c r="AU277" s="49">
        <f t="shared" si="121"/>
        <v>0</v>
      </c>
      <c r="AX277" s="372">
        <f t="shared" si="122"/>
        <v>0</v>
      </c>
      <c r="AY277" s="372">
        <f t="shared" si="123"/>
        <v>0</v>
      </c>
      <c r="AZ277" s="49">
        <f t="shared" si="111"/>
        <v>0</v>
      </c>
      <c r="BB277" s="49">
        <f t="shared" si="127"/>
        <v>0</v>
      </c>
      <c r="BC277" s="537">
        <f t="shared" si="128"/>
        <v>0</v>
      </c>
      <c r="BD277" s="144">
        <f t="shared" si="124"/>
        <v>0</v>
      </c>
      <c r="BE277" s="144">
        <f t="shared" si="129"/>
        <v>0</v>
      </c>
      <c r="BF277" s="559">
        <f t="shared" si="112"/>
        <v>0</v>
      </c>
      <c r="BG277" s="17"/>
      <c r="BH277" s="10"/>
      <c r="BJ277" s="49">
        <f t="shared" si="130"/>
        <v>0</v>
      </c>
      <c r="BK277" s="49">
        <f t="shared" si="131"/>
        <v>1</v>
      </c>
      <c r="BL277" s="49">
        <f t="shared" si="132"/>
        <v>0</v>
      </c>
      <c r="BM277" s="49">
        <f t="shared" si="133"/>
        <v>0</v>
      </c>
      <c r="BN277" s="49">
        <f t="shared" si="134"/>
        <v>0</v>
      </c>
    </row>
    <row r="278" spans="1:66" x14ac:dyDescent="0.2">
      <c r="A278" s="514"/>
      <c r="B278" s="805"/>
      <c r="C278" s="364"/>
      <c r="D278" s="364"/>
      <c r="E278" s="511" t="str">
        <f t="shared" si="125"/>
        <v xml:space="preserve"> </v>
      </c>
      <c r="F278" s="201">
        <f t="shared" si="108"/>
        <v>0</v>
      </c>
      <c r="G278" s="198">
        <f t="shared" si="109"/>
        <v>266</v>
      </c>
      <c r="H278" s="197"/>
      <c r="I278" s="416"/>
      <c r="J278" s="115"/>
      <c r="K278" s="418"/>
      <c r="L278" s="417"/>
      <c r="M278" s="60"/>
      <c r="N278" s="102"/>
      <c r="O278" s="419"/>
      <c r="P278" s="116"/>
      <c r="Q278" s="116"/>
      <c r="R278" s="179"/>
      <c r="S278" s="248"/>
      <c r="T278" s="116"/>
      <c r="U278" s="116"/>
      <c r="V278" s="116"/>
      <c r="W278" s="117"/>
      <c r="X278" s="115"/>
      <c r="Y278" s="102"/>
      <c r="Z278" s="118"/>
      <c r="AA278" s="145">
        <f t="shared" si="113"/>
        <v>266</v>
      </c>
      <c r="AB278" s="751">
        <f t="shared" si="126"/>
        <v>0</v>
      </c>
      <c r="AC278" s="744">
        <f t="shared" si="114"/>
        <v>0</v>
      </c>
      <c r="AD278" s="254">
        <f t="shared" si="110"/>
        <v>0</v>
      </c>
      <c r="AE278" s="17"/>
      <c r="AF278" s="527" t="str">
        <f t="shared" si="115"/>
        <v xml:space="preserve"> </v>
      </c>
      <c r="AG278" s="49">
        <f t="shared" si="116"/>
        <v>0</v>
      </c>
      <c r="AH278" s="49">
        <f t="shared" si="117"/>
        <v>0</v>
      </c>
      <c r="AR278" s="49">
        <f t="shared" si="118"/>
        <v>0</v>
      </c>
      <c r="AS278" s="49">
        <f t="shared" si="119"/>
        <v>0</v>
      </c>
      <c r="AT278" s="49">
        <f t="shared" si="120"/>
        <v>0</v>
      </c>
      <c r="AU278" s="49">
        <f t="shared" si="121"/>
        <v>0</v>
      </c>
      <c r="AX278" s="372">
        <f t="shared" si="122"/>
        <v>0</v>
      </c>
      <c r="AY278" s="372">
        <f t="shared" si="123"/>
        <v>0</v>
      </c>
      <c r="AZ278" s="49">
        <f t="shared" si="111"/>
        <v>0</v>
      </c>
      <c r="BB278" s="49">
        <f t="shared" si="127"/>
        <v>0</v>
      </c>
      <c r="BC278" s="537">
        <f t="shared" si="128"/>
        <v>0</v>
      </c>
      <c r="BD278" s="144">
        <f t="shared" si="124"/>
        <v>0</v>
      </c>
      <c r="BE278" s="144">
        <f t="shared" si="129"/>
        <v>0</v>
      </c>
      <c r="BF278" s="559">
        <f t="shared" si="112"/>
        <v>0</v>
      </c>
      <c r="BG278" s="17"/>
      <c r="BH278" s="10"/>
      <c r="BJ278" s="49">
        <f t="shared" si="130"/>
        <v>0</v>
      </c>
      <c r="BK278" s="49">
        <f t="shared" si="131"/>
        <v>1</v>
      </c>
      <c r="BL278" s="49">
        <f t="shared" si="132"/>
        <v>0</v>
      </c>
      <c r="BM278" s="49">
        <f t="shared" si="133"/>
        <v>0</v>
      </c>
      <c r="BN278" s="49">
        <f t="shared" si="134"/>
        <v>0</v>
      </c>
    </row>
    <row r="279" spans="1:66" x14ac:dyDescent="0.2">
      <c r="A279" s="514"/>
      <c r="B279" s="805"/>
      <c r="C279" s="364"/>
      <c r="D279" s="364"/>
      <c r="E279" s="511" t="str">
        <f t="shared" si="125"/>
        <v xml:space="preserve"> </v>
      </c>
      <c r="F279" s="201">
        <f t="shared" si="108"/>
        <v>0</v>
      </c>
      <c r="G279" s="198">
        <f t="shared" si="109"/>
        <v>267</v>
      </c>
      <c r="H279" s="197"/>
      <c r="I279" s="416"/>
      <c r="J279" s="115"/>
      <c r="K279" s="418"/>
      <c r="L279" s="417"/>
      <c r="M279" s="60"/>
      <c r="N279" s="102"/>
      <c r="O279" s="419"/>
      <c r="P279" s="116"/>
      <c r="Q279" s="116"/>
      <c r="R279" s="179"/>
      <c r="S279" s="248"/>
      <c r="T279" s="116"/>
      <c r="U279" s="116"/>
      <c r="V279" s="116"/>
      <c r="W279" s="117"/>
      <c r="X279" s="115"/>
      <c r="Y279" s="102"/>
      <c r="Z279" s="118"/>
      <c r="AA279" s="145">
        <f t="shared" si="113"/>
        <v>267</v>
      </c>
      <c r="AB279" s="751">
        <f t="shared" si="126"/>
        <v>0</v>
      </c>
      <c r="AC279" s="744">
        <f t="shared" si="114"/>
        <v>0</v>
      </c>
      <c r="AD279" s="254">
        <f t="shared" si="110"/>
        <v>0</v>
      </c>
      <c r="AE279" s="17"/>
      <c r="AF279" s="527" t="str">
        <f t="shared" si="115"/>
        <v xml:space="preserve"> </v>
      </c>
      <c r="AG279" s="49">
        <f t="shared" si="116"/>
        <v>0</v>
      </c>
      <c r="AH279" s="49">
        <f t="shared" si="117"/>
        <v>0</v>
      </c>
      <c r="AR279" s="49">
        <f t="shared" si="118"/>
        <v>0</v>
      </c>
      <c r="AS279" s="49">
        <f t="shared" si="119"/>
        <v>0</v>
      </c>
      <c r="AT279" s="49">
        <f t="shared" si="120"/>
        <v>0</v>
      </c>
      <c r="AU279" s="49">
        <f t="shared" si="121"/>
        <v>0</v>
      </c>
      <c r="AX279" s="372">
        <f t="shared" si="122"/>
        <v>0</v>
      </c>
      <c r="AY279" s="372">
        <f t="shared" si="123"/>
        <v>0</v>
      </c>
      <c r="AZ279" s="49">
        <f t="shared" si="111"/>
        <v>0</v>
      </c>
      <c r="BB279" s="49">
        <f t="shared" si="127"/>
        <v>0</v>
      </c>
      <c r="BC279" s="537">
        <f t="shared" si="128"/>
        <v>0</v>
      </c>
      <c r="BD279" s="144">
        <f t="shared" si="124"/>
        <v>0</v>
      </c>
      <c r="BE279" s="144">
        <f t="shared" si="129"/>
        <v>0</v>
      </c>
      <c r="BF279" s="559">
        <f t="shared" si="112"/>
        <v>0</v>
      </c>
      <c r="BG279" s="17"/>
      <c r="BH279" s="10"/>
      <c r="BJ279" s="49">
        <f t="shared" si="130"/>
        <v>0</v>
      </c>
      <c r="BK279" s="49">
        <f t="shared" si="131"/>
        <v>1</v>
      </c>
      <c r="BL279" s="49">
        <f t="shared" si="132"/>
        <v>0</v>
      </c>
      <c r="BM279" s="49">
        <f t="shared" si="133"/>
        <v>0</v>
      </c>
      <c r="BN279" s="49">
        <f t="shared" si="134"/>
        <v>0</v>
      </c>
    </row>
    <row r="280" spans="1:66" x14ac:dyDescent="0.2">
      <c r="A280" s="514"/>
      <c r="B280" s="805"/>
      <c r="C280" s="364"/>
      <c r="D280" s="364"/>
      <c r="E280" s="511" t="str">
        <f t="shared" si="125"/>
        <v xml:space="preserve"> </v>
      </c>
      <c r="F280" s="201">
        <f t="shared" si="108"/>
        <v>0</v>
      </c>
      <c r="G280" s="198">
        <f t="shared" si="109"/>
        <v>268</v>
      </c>
      <c r="H280" s="197"/>
      <c r="I280" s="416"/>
      <c r="J280" s="115"/>
      <c r="K280" s="418"/>
      <c r="L280" s="417"/>
      <c r="M280" s="60"/>
      <c r="N280" s="102"/>
      <c r="O280" s="419"/>
      <c r="P280" s="116"/>
      <c r="Q280" s="116"/>
      <c r="R280" s="179"/>
      <c r="S280" s="248"/>
      <c r="T280" s="116"/>
      <c r="U280" s="116"/>
      <c r="V280" s="116"/>
      <c r="W280" s="117"/>
      <c r="X280" s="115"/>
      <c r="Y280" s="102"/>
      <c r="Z280" s="118"/>
      <c r="AA280" s="145">
        <f t="shared" si="113"/>
        <v>268</v>
      </c>
      <c r="AB280" s="751">
        <f t="shared" si="126"/>
        <v>0</v>
      </c>
      <c r="AC280" s="744">
        <f t="shared" si="114"/>
        <v>0</v>
      </c>
      <c r="AD280" s="254">
        <f t="shared" si="110"/>
        <v>0</v>
      </c>
      <c r="AE280" s="17"/>
      <c r="AF280" s="527" t="str">
        <f t="shared" si="115"/>
        <v xml:space="preserve"> </v>
      </c>
      <c r="AG280" s="49">
        <f t="shared" si="116"/>
        <v>0</v>
      </c>
      <c r="AH280" s="49">
        <f t="shared" si="117"/>
        <v>0</v>
      </c>
      <c r="AR280" s="49">
        <f t="shared" si="118"/>
        <v>0</v>
      </c>
      <c r="AS280" s="49">
        <f t="shared" si="119"/>
        <v>0</v>
      </c>
      <c r="AT280" s="49">
        <f t="shared" si="120"/>
        <v>0</v>
      </c>
      <c r="AU280" s="49">
        <f t="shared" si="121"/>
        <v>0</v>
      </c>
      <c r="AX280" s="372">
        <f t="shared" si="122"/>
        <v>0</v>
      </c>
      <c r="AY280" s="372">
        <f t="shared" si="123"/>
        <v>0</v>
      </c>
      <c r="AZ280" s="49">
        <f t="shared" si="111"/>
        <v>0</v>
      </c>
      <c r="BB280" s="49">
        <f t="shared" si="127"/>
        <v>0</v>
      </c>
      <c r="BC280" s="537">
        <f t="shared" si="128"/>
        <v>0</v>
      </c>
      <c r="BD280" s="144">
        <f t="shared" si="124"/>
        <v>0</v>
      </c>
      <c r="BE280" s="144">
        <f t="shared" si="129"/>
        <v>0</v>
      </c>
      <c r="BF280" s="559">
        <f t="shared" si="112"/>
        <v>0</v>
      </c>
      <c r="BG280" s="17"/>
      <c r="BH280" s="10"/>
      <c r="BJ280" s="49">
        <f t="shared" si="130"/>
        <v>0</v>
      </c>
      <c r="BK280" s="49">
        <f t="shared" si="131"/>
        <v>1</v>
      </c>
      <c r="BL280" s="49">
        <f t="shared" si="132"/>
        <v>0</v>
      </c>
      <c r="BM280" s="49">
        <f t="shared" si="133"/>
        <v>0</v>
      </c>
      <c r="BN280" s="49">
        <f t="shared" si="134"/>
        <v>0</v>
      </c>
    </row>
    <row r="281" spans="1:66" x14ac:dyDescent="0.2">
      <c r="A281" s="514"/>
      <c r="B281" s="805"/>
      <c r="C281" s="364"/>
      <c r="D281" s="364"/>
      <c r="E281" s="511" t="str">
        <f t="shared" si="125"/>
        <v xml:space="preserve"> </v>
      </c>
      <c r="F281" s="201">
        <f t="shared" si="108"/>
        <v>0</v>
      </c>
      <c r="G281" s="198">
        <f t="shared" si="109"/>
        <v>269</v>
      </c>
      <c r="H281" s="197"/>
      <c r="I281" s="416"/>
      <c r="J281" s="115"/>
      <c r="K281" s="418"/>
      <c r="L281" s="417"/>
      <c r="M281" s="60"/>
      <c r="N281" s="102"/>
      <c r="O281" s="419"/>
      <c r="P281" s="116"/>
      <c r="Q281" s="116"/>
      <c r="R281" s="179"/>
      <c r="S281" s="248"/>
      <c r="T281" s="116"/>
      <c r="U281" s="116"/>
      <c r="V281" s="116"/>
      <c r="W281" s="117"/>
      <c r="X281" s="115"/>
      <c r="Y281" s="102"/>
      <c r="Z281" s="118"/>
      <c r="AA281" s="145">
        <f t="shared" si="113"/>
        <v>269</v>
      </c>
      <c r="AB281" s="751">
        <f t="shared" si="126"/>
        <v>0</v>
      </c>
      <c r="AC281" s="744">
        <f t="shared" si="114"/>
        <v>0</v>
      </c>
      <c r="AD281" s="254">
        <f t="shared" si="110"/>
        <v>0</v>
      </c>
      <c r="AE281" s="17"/>
      <c r="AF281" s="527" t="str">
        <f t="shared" si="115"/>
        <v xml:space="preserve"> </v>
      </c>
      <c r="AG281" s="49">
        <f t="shared" si="116"/>
        <v>0</v>
      </c>
      <c r="AH281" s="49">
        <f t="shared" si="117"/>
        <v>0</v>
      </c>
      <c r="AR281" s="49">
        <f t="shared" si="118"/>
        <v>0</v>
      </c>
      <c r="AS281" s="49">
        <f t="shared" si="119"/>
        <v>0</v>
      </c>
      <c r="AT281" s="49">
        <f t="shared" si="120"/>
        <v>0</v>
      </c>
      <c r="AU281" s="49">
        <f t="shared" si="121"/>
        <v>0</v>
      </c>
      <c r="AX281" s="372">
        <f t="shared" si="122"/>
        <v>0</v>
      </c>
      <c r="AY281" s="372">
        <f t="shared" si="123"/>
        <v>0</v>
      </c>
      <c r="AZ281" s="49">
        <f t="shared" si="111"/>
        <v>0</v>
      </c>
      <c r="BB281" s="49">
        <f t="shared" si="127"/>
        <v>0</v>
      </c>
      <c r="BC281" s="537">
        <f t="shared" si="128"/>
        <v>0</v>
      </c>
      <c r="BD281" s="144">
        <f t="shared" si="124"/>
        <v>0</v>
      </c>
      <c r="BE281" s="144">
        <f t="shared" si="129"/>
        <v>0</v>
      </c>
      <c r="BF281" s="559">
        <f t="shared" si="112"/>
        <v>0</v>
      </c>
      <c r="BG281" s="17"/>
      <c r="BH281" s="10"/>
      <c r="BJ281" s="49">
        <f t="shared" si="130"/>
        <v>0</v>
      </c>
      <c r="BK281" s="49">
        <f t="shared" si="131"/>
        <v>1</v>
      </c>
      <c r="BL281" s="49">
        <f t="shared" si="132"/>
        <v>0</v>
      </c>
      <c r="BM281" s="49">
        <f t="shared" si="133"/>
        <v>0</v>
      </c>
      <c r="BN281" s="49">
        <f t="shared" si="134"/>
        <v>0</v>
      </c>
    </row>
    <row r="282" spans="1:66" x14ac:dyDescent="0.2">
      <c r="A282" s="514"/>
      <c r="B282" s="805"/>
      <c r="C282" s="364"/>
      <c r="D282" s="364"/>
      <c r="E282" s="511" t="str">
        <f t="shared" si="125"/>
        <v xml:space="preserve"> </v>
      </c>
      <c r="F282" s="201">
        <f t="shared" si="108"/>
        <v>0</v>
      </c>
      <c r="G282" s="198">
        <f t="shared" si="109"/>
        <v>270</v>
      </c>
      <c r="H282" s="197"/>
      <c r="I282" s="416"/>
      <c r="J282" s="115"/>
      <c r="K282" s="418"/>
      <c r="L282" s="417"/>
      <c r="M282" s="60"/>
      <c r="N282" s="102"/>
      <c r="O282" s="419"/>
      <c r="P282" s="116"/>
      <c r="Q282" s="116"/>
      <c r="R282" s="179"/>
      <c r="S282" s="248"/>
      <c r="T282" s="116"/>
      <c r="U282" s="116"/>
      <c r="V282" s="116"/>
      <c r="W282" s="117"/>
      <c r="X282" s="115"/>
      <c r="Y282" s="102"/>
      <c r="Z282" s="118"/>
      <c r="AA282" s="145">
        <f t="shared" si="113"/>
        <v>270</v>
      </c>
      <c r="AB282" s="751">
        <f t="shared" si="126"/>
        <v>0</v>
      </c>
      <c r="AC282" s="744">
        <f t="shared" si="114"/>
        <v>0</v>
      </c>
      <c r="AD282" s="254">
        <f t="shared" si="110"/>
        <v>0</v>
      </c>
      <c r="AE282" s="17"/>
      <c r="AF282" s="527" t="str">
        <f t="shared" si="115"/>
        <v xml:space="preserve"> </v>
      </c>
      <c r="AG282" s="49">
        <f t="shared" si="116"/>
        <v>0</v>
      </c>
      <c r="AH282" s="49">
        <f t="shared" si="117"/>
        <v>0</v>
      </c>
      <c r="AR282" s="49">
        <f t="shared" si="118"/>
        <v>0</v>
      </c>
      <c r="AS282" s="49">
        <f t="shared" si="119"/>
        <v>0</v>
      </c>
      <c r="AT282" s="49">
        <f t="shared" si="120"/>
        <v>0</v>
      </c>
      <c r="AU282" s="49">
        <f t="shared" si="121"/>
        <v>0</v>
      </c>
      <c r="AX282" s="372">
        <f t="shared" si="122"/>
        <v>0</v>
      </c>
      <c r="AY282" s="372">
        <f t="shared" si="123"/>
        <v>0</v>
      </c>
      <c r="AZ282" s="49">
        <f t="shared" si="111"/>
        <v>0</v>
      </c>
      <c r="BB282" s="49">
        <f t="shared" si="127"/>
        <v>0</v>
      </c>
      <c r="BC282" s="537">
        <f t="shared" si="128"/>
        <v>0</v>
      </c>
      <c r="BD282" s="144">
        <f t="shared" si="124"/>
        <v>0</v>
      </c>
      <c r="BE282" s="144">
        <f t="shared" si="129"/>
        <v>0</v>
      </c>
      <c r="BF282" s="559">
        <f t="shared" si="112"/>
        <v>0</v>
      </c>
      <c r="BG282" s="17"/>
      <c r="BH282" s="10"/>
      <c r="BJ282" s="49">
        <f t="shared" si="130"/>
        <v>0</v>
      </c>
      <c r="BK282" s="49">
        <f t="shared" si="131"/>
        <v>1</v>
      </c>
      <c r="BL282" s="49">
        <f t="shared" si="132"/>
        <v>0</v>
      </c>
      <c r="BM282" s="49">
        <f t="shared" si="133"/>
        <v>0</v>
      </c>
      <c r="BN282" s="49">
        <f t="shared" si="134"/>
        <v>0</v>
      </c>
    </row>
    <row r="283" spans="1:66" x14ac:dyDescent="0.2">
      <c r="A283" s="514"/>
      <c r="B283" s="805"/>
      <c r="C283" s="364"/>
      <c r="D283" s="364"/>
      <c r="E283" s="511" t="str">
        <f t="shared" si="125"/>
        <v xml:space="preserve"> </v>
      </c>
      <c r="F283" s="201">
        <f t="shared" si="108"/>
        <v>0</v>
      </c>
      <c r="G283" s="198">
        <f t="shared" si="109"/>
        <v>271</v>
      </c>
      <c r="H283" s="197"/>
      <c r="I283" s="416"/>
      <c r="J283" s="115"/>
      <c r="K283" s="418"/>
      <c r="L283" s="417"/>
      <c r="M283" s="60"/>
      <c r="N283" s="102"/>
      <c r="O283" s="419"/>
      <c r="P283" s="116"/>
      <c r="Q283" s="116"/>
      <c r="R283" s="179"/>
      <c r="S283" s="248"/>
      <c r="T283" s="116"/>
      <c r="U283" s="116"/>
      <c r="V283" s="116"/>
      <c r="W283" s="117"/>
      <c r="X283" s="115"/>
      <c r="Y283" s="102"/>
      <c r="Z283" s="118"/>
      <c r="AA283" s="145">
        <f t="shared" si="113"/>
        <v>271</v>
      </c>
      <c r="AB283" s="751">
        <f t="shared" si="126"/>
        <v>0</v>
      </c>
      <c r="AC283" s="744">
        <f t="shared" si="114"/>
        <v>0</v>
      </c>
      <c r="AD283" s="254">
        <f t="shared" si="110"/>
        <v>0</v>
      </c>
      <c r="AE283" s="17"/>
      <c r="AF283" s="527" t="str">
        <f t="shared" si="115"/>
        <v xml:space="preserve"> </v>
      </c>
      <c r="AG283" s="49">
        <f t="shared" si="116"/>
        <v>0</v>
      </c>
      <c r="AH283" s="49">
        <f t="shared" si="117"/>
        <v>0</v>
      </c>
      <c r="AR283" s="49">
        <f t="shared" si="118"/>
        <v>0</v>
      </c>
      <c r="AS283" s="49">
        <f t="shared" si="119"/>
        <v>0</v>
      </c>
      <c r="AT283" s="49">
        <f t="shared" si="120"/>
        <v>0</v>
      </c>
      <c r="AU283" s="49">
        <f t="shared" si="121"/>
        <v>0</v>
      </c>
      <c r="AX283" s="372">
        <f t="shared" si="122"/>
        <v>0</v>
      </c>
      <c r="AY283" s="372">
        <f t="shared" si="123"/>
        <v>0</v>
      </c>
      <c r="AZ283" s="49">
        <f t="shared" si="111"/>
        <v>0</v>
      </c>
      <c r="BB283" s="49">
        <f t="shared" si="127"/>
        <v>0</v>
      </c>
      <c r="BC283" s="537">
        <f t="shared" si="128"/>
        <v>0</v>
      </c>
      <c r="BD283" s="144">
        <f t="shared" si="124"/>
        <v>0</v>
      </c>
      <c r="BE283" s="144">
        <f t="shared" si="129"/>
        <v>0</v>
      </c>
      <c r="BF283" s="559">
        <f t="shared" si="112"/>
        <v>0</v>
      </c>
      <c r="BG283" s="17"/>
      <c r="BH283" s="10"/>
      <c r="BJ283" s="49">
        <f t="shared" si="130"/>
        <v>0</v>
      </c>
      <c r="BK283" s="49">
        <f t="shared" si="131"/>
        <v>1</v>
      </c>
      <c r="BL283" s="49">
        <f t="shared" si="132"/>
        <v>0</v>
      </c>
      <c r="BM283" s="49">
        <f t="shared" si="133"/>
        <v>0</v>
      </c>
      <c r="BN283" s="49">
        <f t="shared" si="134"/>
        <v>0</v>
      </c>
    </row>
    <row r="284" spans="1:66" x14ac:dyDescent="0.2">
      <c r="A284" s="514"/>
      <c r="B284" s="805"/>
      <c r="C284" s="364"/>
      <c r="D284" s="364"/>
      <c r="E284" s="511" t="str">
        <f t="shared" si="125"/>
        <v xml:space="preserve"> </v>
      </c>
      <c r="F284" s="201">
        <f t="shared" si="108"/>
        <v>0</v>
      </c>
      <c r="G284" s="198">
        <f t="shared" si="109"/>
        <v>272</v>
      </c>
      <c r="H284" s="197"/>
      <c r="I284" s="416"/>
      <c r="J284" s="115"/>
      <c r="K284" s="418"/>
      <c r="L284" s="417"/>
      <c r="M284" s="60"/>
      <c r="N284" s="102"/>
      <c r="O284" s="419"/>
      <c r="P284" s="116"/>
      <c r="Q284" s="116"/>
      <c r="R284" s="179"/>
      <c r="S284" s="248"/>
      <c r="T284" s="116"/>
      <c r="U284" s="116"/>
      <c r="V284" s="116"/>
      <c r="W284" s="117"/>
      <c r="X284" s="115"/>
      <c r="Y284" s="102"/>
      <c r="Z284" s="118"/>
      <c r="AA284" s="145">
        <f t="shared" si="113"/>
        <v>272</v>
      </c>
      <c r="AB284" s="751">
        <f t="shared" si="126"/>
        <v>0</v>
      </c>
      <c r="AC284" s="744">
        <f t="shared" si="114"/>
        <v>0</v>
      </c>
      <c r="AD284" s="254">
        <f t="shared" si="110"/>
        <v>0</v>
      </c>
      <c r="AE284" s="17"/>
      <c r="AF284" s="527" t="str">
        <f t="shared" si="115"/>
        <v xml:space="preserve"> </v>
      </c>
      <c r="AG284" s="49">
        <f t="shared" si="116"/>
        <v>0</v>
      </c>
      <c r="AH284" s="49">
        <f t="shared" si="117"/>
        <v>0</v>
      </c>
      <c r="AR284" s="49">
        <f t="shared" si="118"/>
        <v>0</v>
      </c>
      <c r="AS284" s="49">
        <f t="shared" si="119"/>
        <v>0</v>
      </c>
      <c r="AT284" s="49">
        <f t="shared" si="120"/>
        <v>0</v>
      </c>
      <c r="AU284" s="49">
        <f t="shared" si="121"/>
        <v>0</v>
      </c>
      <c r="AX284" s="372">
        <f t="shared" si="122"/>
        <v>0</v>
      </c>
      <c r="AY284" s="372">
        <f t="shared" si="123"/>
        <v>0</v>
      </c>
      <c r="AZ284" s="49">
        <f t="shared" si="111"/>
        <v>0</v>
      </c>
      <c r="BB284" s="49">
        <f t="shared" si="127"/>
        <v>0</v>
      </c>
      <c r="BC284" s="537">
        <f t="shared" si="128"/>
        <v>0</v>
      </c>
      <c r="BD284" s="144">
        <f t="shared" si="124"/>
        <v>0</v>
      </c>
      <c r="BE284" s="144">
        <f t="shared" si="129"/>
        <v>0</v>
      </c>
      <c r="BF284" s="559">
        <f t="shared" si="112"/>
        <v>0</v>
      </c>
      <c r="BG284" s="17"/>
      <c r="BH284" s="10"/>
      <c r="BJ284" s="49">
        <f t="shared" si="130"/>
        <v>0</v>
      </c>
      <c r="BK284" s="49">
        <f t="shared" si="131"/>
        <v>1</v>
      </c>
      <c r="BL284" s="49">
        <f t="shared" si="132"/>
        <v>0</v>
      </c>
      <c r="BM284" s="49">
        <f t="shared" si="133"/>
        <v>0</v>
      </c>
      <c r="BN284" s="49">
        <f t="shared" si="134"/>
        <v>0</v>
      </c>
    </row>
    <row r="285" spans="1:66" x14ac:dyDescent="0.2">
      <c r="A285" s="514"/>
      <c r="B285" s="805"/>
      <c r="C285" s="364"/>
      <c r="D285" s="364"/>
      <c r="E285" s="511" t="str">
        <f t="shared" si="125"/>
        <v xml:space="preserve"> </v>
      </c>
      <c r="F285" s="201">
        <f t="shared" si="108"/>
        <v>0</v>
      </c>
      <c r="G285" s="198">
        <f t="shared" si="109"/>
        <v>273</v>
      </c>
      <c r="H285" s="197"/>
      <c r="I285" s="416"/>
      <c r="J285" s="115"/>
      <c r="K285" s="418"/>
      <c r="L285" s="417"/>
      <c r="M285" s="60"/>
      <c r="N285" s="102"/>
      <c r="O285" s="419"/>
      <c r="P285" s="116"/>
      <c r="Q285" s="116"/>
      <c r="R285" s="179"/>
      <c r="S285" s="248"/>
      <c r="T285" s="116"/>
      <c r="U285" s="116"/>
      <c r="V285" s="116"/>
      <c r="W285" s="117"/>
      <c r="X285" s="115"/>
      <c r="Y285" s="102"/>
      <c r="Z285" s="118"/>
      <c r="AA285" s="145">
        <f t="shared" si="113"/>
        <v>273</v>
      </c>
      <c r="AB285" s="751">
        <f t="shared" si="126"/>
        <v>0</v>
      </c>
      <c r="AC285" s="744">
        <f t="shared" si="114"/>
        <v>0</v>
      </c>
      <c r="AD285" s="254">
        <f t="shared" si="110"/>
        <v>0</v>
      </c>
      <c r="AE285" s="17"/>
      <c r="AF285" s="527" t="str">
        <f t="shared" si="115"/>
        <v xml:space="preserve"> </v>
      </c>
      <c r="AG285" s="49">
        <f t="shared" si="116"/>
        <v>0</v>
      </c>
      <c r="AH285" s="49">
        <f t="shared" si="117"/>
        <v>0</v>
      </c>
      <c r="AR285" s="49">
        <f t="shared" si="118"/>
        <v>0</v>
      </c>
      <c r="AS285" s="49">
        <f t="shared" si="119"/>
        <v>0</v>
      </c>
      <c r="AT285" s="49">
        <f t="shared" si="120"/>
        <v>0</v>
      </c>
      <c r="AU285" s="49">
        <f t="shared" si="121"/>
        <v>0</v>
      </c>
      <c r="AX285" s="372">
        <f t="shared" si="122"/>
        <v>0</v>
      </c>
      <c r="AY285" s="372">
        <f t="shared" si="123"/>
        <v>0</v>
      </c>
      <c r="AZ285" s="49">
        <f t="shared" si="111"/>
        <v>0</v>
      </c>
      <c r="BB285" s="49">
        <f t="shared" si="127"/>
        <v>0</v>
      </c>
      <c r="BC285" s="537">
        <f t="shared" si="128"/>
        <v>0</v>
      </c>
      <c r="BD285" s="144">
        <f t="shared" si="124"/>
        <v>0</v>
      </c>
      <c r="BE285" s="144">
        <f t="shared" si="129"/>
        <v>0</v>
      </c>
      <c r="BF285" s="559">
        <f t="shared" si="112"/>
        <v>0</v>
      </c>
      <c r="BG285" s="17"/>
      <c r="BH285" s="10"/>
      <c r="BJ285" s="49">
        <f t="shared" si="130"/>
        <v>0</v>
      </c>
      <c r="BK285" s="49">
        <f t="shared" si="131"/>
        <v>1</v>
      </c>
      <c r="BL285" s="49">
        <f t="shared" si="132"/>
        <v>0</v>
      </c>
      <c r="BM285" s="49">
        <f t="shared" si="133"/>
        <v>0</v>
      </c>
      <c r="BN285" s="49">
        <f t="shared" si="134"/>
        <v>0</v>
      </c>
    </row>
    <row r="286" spans="1:66" x14ac:dyDescent="0.2">
      <c r="A286" s="514"/>
      <c r="B286" s="805"/>
      <c r="C286" s="364"/>
      <c r="D286" s="364"/>
      <c r="E286" s="511" t="str">
        <f t="shared" si="125"/>
        <v xml:space="preserve"> </v>
      </c>
      <c r="F286" s="201">
        <f t="shared" si="108"/>
        <v>0</v>
      </c>
      <c r="G286" s="198">
        <f t="shared" si="109"/>
        <v>274</v>
      </c>
      <c r="H286" s="197"/>
      <c r="I286" s="416"/>
      <c r="J286" s="115"/>
      <c r="K286" s="418"/>
      <c r="L286" s="417"/>
      <c r="M286" s="60"/>
      <c r="N286" s="102"/>
      <c r="O286" s="419"/>
      <c r="P286" s="116"/>
      <c r="Q286" s="116"/>
      <c r="R286" s="179"/>
      <c r="S286" s="248"/>
      <c r="T286" s="116"/>
      <c r="U286" s="116"/>
      <c r="V286" s="116"/>
      <c r="W286" s="117"/>
      <c r="X286" s="115"/>
      <c r="Y286" s="102"/>
      <c r="Z286" s="118"/>
      <c r="AA286" s="145">
        <f t="shared" si="113"/>
        <v>274</v>
      </c>
      <c r="AB286" s="751">
        <f t="shared" si="126"/>
        <v>0</v>
      </c>
      <c r="AC286" s="744">
        <f t="shared" si="114"/>
        <v>0</v>
      </c>
      <c r="AD286" s="254">
        <f t="shared" si="110"/>
        <v>0</v>
      </c>
      <c r="AE286" s="17"/>
      <c r="AF286" s="527" t="str">
        <f t="shared" si="115"/>
        <v xml:space="preserve"> </v>
      </c>
      <c r="AG286" s="49">
        <f t="shared" si="116"/>
        <v>0</v>
      </c>
      <c r="AH286" s="49">
        <f t="shared" si="117"/>
        <v>0</v>
      </c>
      <c r="AR286" s="49">
        <f t="shared" si="118"/>
        <v>0</v>
      </c>
      <c r="AS286" s="49">
        <f t="shared" si="119"/>
        <v>0</v>
      </c>
      <c r="AT286" s="49">
        <f t="shared" si="120"/>
        <v>0</v>
      </c>
      <c r="AU286" s="49">
        <f t="shared" si="121"/>
        <v>0</v>
      </c>
      <c r="AX286" s="372">
        <f t="shared" si="122"/>
        <v>0</v>
      </c>
      <c r="AY286" s="372">
        <f t="shared" si="123"/>
        <v>0</v>
      </c>
      <c r="AZ286" s="49">
        <f t="shared" si="111"/>
        <v>0</v>
      </c>
      <c r="BB286" s="49">
        <f t="shared" si="127"/>
        <v>0</v>
      </c>
      <c r="BC286" s="537">
        <f t="shared" si="128"/>
        <v>0</v>
      </c>
      <c r="BD286" s="144">
        <f t="shared" si="124"/>
        <v>0</v>
      </c>
      <c r="BE286" s="144">
        <f t="shared" si="129"/>
        <v>0</v>
      </c>
      <c r="BF286" s="559">
        <f t="shared" si="112"/>
        <v>0</v>
      </c>
      <c r="BG286" s="17"/>
      <c r="BH286" s="10"/>
      <c r="BJ286" s="49">
        <f t="shared" si="130"/>
        <v>0</v>
      </c>
      <c r="BK286" s="49">
        <f t="shared" si="131"/>
        <v>1</v>
      </c>
      <c r="BL286" s="49">
        <f t="shared" si="132"/>
        <v>0</v>
      </c>
      <c r="BM286" s="49">
        <f t="shared" si="133"/>
        <v>0</v>
      </c>
      <c r="BN286" s="49">
        <f t="shared" si="134"/>
        <v>0</v>
      </c>
    </row>
    <row r="287" spans="1:66" x14ac:dyDescent="0.2">
      <c r="A287" s="514"/>
      <c r="B287" s="805"/>
      <c r="C287" s="364"/>
      <c r="D287" s="364"/>
      <c r="E287" s="511" t="str">
        <f t="shared" si="125"/>
        <v xml:space="preserve"> </v>
      </c>
      <c r="F287" s="201">
        <f t="shared" si="108"/>
        <v>0</v>
      </c>
      <c r="G287" s="198">
        <f t="shared" si="109"/>
        <v>275</v>
      </c>
      <c r="H287" s="197"/>
      <c r="I287" s="416"/>
      <c r="J287" s="115"/>
      <c r="K287" s="418"/>
      <c r="L287" s="417"/>
      <c r="M287" s="60"/>
      <c r="N287" s="102"/>
      <c r="O287" s="419"/>
      <c r="P287" s="116"/>
      <c r="Q287" s="116"/>
      <c r="R287" s="179"/>
      <c r="S287" s="248"/>
      <c r="T287" s="116"/>
      <c r="U287" s="116"/>
      <c r="V287" s="116"/>
      <c r="W287" s="117"/>
      <c r="X287" s="115"/>
      <c r="Y287" s="102"/>
      <c r="Z287" s="118"/>
      <c r="AA287" s="145">
        <f t="shared" si="113"/>
        <v>275</v>
      </c>
      <c r="AB287" s="751">
        <f t="shared" si="126"/>
        <v>0</v>
      </c>
      <c r="AC287" s="744">
        <f t="shared" si="114"/>
        <v>0</v>
      </c>
      <c r="AD287" s="254">
        <f t="shared" si="110"/>
        <v>0</v>
      </c>
      <c r="AE287" s="17"/>
      <c r="AF287" s="527" t="str">
        <f t="shared" si="115"/>
        <v xml:space="preserve"> </v>
      </c>
      <c r="AG287" s="49">
        <f t="shared" si="116"/>
        <v>0</v>
      </c>
      <c r="AH287" s="49">
        <f t="shared" si="117"/>
        <v>0</v>
      </c>
      <c r="AR287" s="49">
        <f t="shared" si="118"/>
        <v>0</v>
      </c>
      <c r="AS287" s="49">
        <f t="shared" si="119"/>
        <v>0</v>
      </c>
      <c r="AT287" s="49">
        <f t="shared" si="120"/>
        <v>0</v>
      </c>
      <c r="AU287" s="49">
        <f t="shared" si="121"/>
        <v>0</v>
      </c>
      <c r="AX287" s="372">
        <f t="shared" si="122"/>
        <v>0</v>
      </c>
      <c r="AY287" s="372">
        <f t="shared" si="123"/>
        <v>0</v>
      </c>
      <c r="AZ287" s="49">
        <f t="shared" si="111"/>
        <v>0</v>
      </c>
      <c r="BB287" s="49">
        <f t="shared" si="127"/>
        <v>0</v>
      </c>
      <c r="BC287" s="537">
        <f t="shared" si="128"/>
        <v>0</v>
      </c>
      <c r="BD287" s="144">
        <f t="shared" si="124"/>
        <v>0</v>
      </c>
      <c r="BE287" s="144">
        <f t="shared" si="129"/>
        <v>0</v>
      </c>
      <c r="BF287" s="559">
        <f t="shared" si="112"/>
        <v>0</v>
      </c>
      <c r="BG287" s="17"/>
      <c r="BH287" s="10"/>
      <c r="BJ287" s="49">
        <f t="shared" si="130"/>
        <v>0</v>
      </c>
      <c r="BK287" s="49">
        <f t="shared" si="131"/>
        <v>1</v>
      </c>
      <c r="BL287" s="49">
        <f t="shared" si="132"/>
        <v>0</v>
      </c>
      <c r="BM287" s="49">
        <f t="shared" si="133"/>
        <v>0</v>
      </c>
      <c r="BN287" s="49">
        <f t="shared" si="134"/>
        <v>0</v>
      </c>
    </row>
    <row r="288" spans="1:66" x14ac:dyDescent="0.2">
      <c r="A288" s="514"/>
      <c r="B288" s="805"/>
      <c r="C288" s="364"/>
      <c r="D288" s="364"/>
      <c r="E288" s="511" t="str">
        <f t="shared" si="125"/>
        <v xml:space="preserve"> </v>
      </c>
      <c r="F288" s="201">
        <f t="shared" si="108"/>
        <v>0</v>
      </c>
      <c r="G288" s="198">
        <f t="shared" si="109"/>
        <v>276</v>
      </c>
      <c r="H288" s="197"/>
      <c r="I288" s="416"/>
      <c r="J288" s="115"/>
      <c r="K288" s="418"/>
      <c r="L288" s="417"/>
      <c r="M288" s="60"/>
      <c r="N288" s="102"/>
      <c r="O288" s="419"/>
      <c r="P288" s="116"/>
      <c r="Q288" s="116"/>
      <c r="R288" s="179"/>
      <c r="S288" s="248"/>
      <c r="T288" s="116"/>
      <c r="U288" s="116"/>
      <c r="V288" s="116"/>
      <c r="W288" s="117"/>
      <c r="X288" s="115"/>
      <c r="Y288" s="102"/>
      <c r="Z288" s="118"/>
      <c r="AA288" s="145">
        <f t="shared" si="113"/>
        <v>276</v>
      </c>
      <c r="AB288" s="751">
        <f t="shared" si="126"/>
        <v>0</v>
      </c>
      <c r="AC288" s="744">
        <f t="shared" si="114"/>
        <v>0</v>
      </c>
      <c r="AD288" s="254">
        <f t="shared" si="110"/>
        <v>0</v>
      </c>
      <c r="AE288" s="17"/>
      <c r="AF288" s="527" t="str">
        <f t="shared" si="115"/>
        <v xml:space="preserve"> </v>
      </c>
      <c r="AG288" s="49">
        <f t="shared" si="116"/>
        <v>0</v>
      </c>
      <c r="AH288" s="49">
        <f t="shared" si="117"/>
        <v>0</v>
      </c>
      <c r="AR288" s="49">
        <f t="shared" si="118"/>
        <v>0</v>
      </c>
      <c r="AS288" s="49">
        <f t="shared" si="119"/>
        <v>0</v>
      </c>
      <c r="AT288" s="49">
        <f t="shared" si="120"/>
        <v>0</v>
      </c>
      <c r="AU288" s="49">
        <f t="shared" si="121"/>
        <v>0</v>
      </c>
      <c r="AX288" s="372">
        <f t="shared" si="122"/>
        <v>0</v>
      </c>
      <c r="AY288" s="372">
        <f t="shared" si="123"/>
        <v>0</v>
      </c>
      <c r="AZ288" s="49">
        <f t="shared" si="111"/>
        <v>0</v>
      </c>
      <c r="BB288" s="49">
        <f t="shared" si="127"/>
        <v>0</v>
      </c>
      <c r="BC288" s="537">
        <f t="shared" si="128"/>
        <v>0</v>
      </c>
      <c r="BD288" s="144">
        <f t="shared" si="124"/>
        <v>0</v>
      </c>
      <c r="BE288" s="144">
        <f t="shared" si="129"/>
        <v>0</v>
      </c>
      <c r="BF288" s="559">
        <f t="shared" si="112"/>
        <v>0</v>
      </c>
      <c r="BG288" s="17"/>
      <c r="BH288" s="10"/>
      <c r="BJ288" s="49">
        <f t="shared" si="130"/>
        <v>0</v>
      </c>
      <c r="BK288" s="49">
        <f t="shared" si="131"/>
        <v>1</v>
      </c>
      <c r="BL288" s="49">
        <f t="shared" si="132"/>
        <v>0</v>
      </c>
      <c r="BM288" s="49">
        <f t="shared" si="133"/>
        <v>0</v>
      </c>
      <c r="BN288" s="49">
        <f t="shared" si="134"/>
        <v>0</v>
      </c>
    </row>
    <row r="289" spans="1:66" x14ac:dyDescent="0.2">
      <c r="A289" s="514"/>
      <c r="B289" s="805"/>
      <c r="C289" s="364"/>
      <c r="D289" s="364"/>
      <c r="E289" s="511" t="str">
        <f t="shared" si="125"/>
        <v xml:space="preserve"> </v>
      </c>
      <c r="F289" s="201">
        <f t="shared" si="108"/>
        <v>0</v>
      </c>
      <c r="G289" s="198">
        <f t="shared" si="109"/>
        <v>277</v>
      </c>
      <c r="H289" s="197"/>
      <c r="I289" s="416"/>
      <c r="J289" s="115"/>
      <c r="K289" s="418"/>
      <c r="L289" s="417"/>
      <c r="M289" s="60"/>
      <c r="N289" s="102"/>
      <c r="O289" s="419"/>
      <c r="P289" s="116"/>
      <c r="Q289" s="116"/>
      <c r="R289" s="179"/>
      <c r="S289" s="248"/>
      <c r="T289" s="116"/>
      <c r="U289" s="116"/>
      <c r="V289" s="116"/>
      <c r="W289" s="117"/>
      <c r="X289" s="115"/>
      <c r="Y289" s="102"/>
      <c r="Z289" s="118"/>
      <c r="AA289" s="145">
        <f t="shared" si="113"/>
        <v>277</v>
      </c>
      <c r="AB289" s="751">
        <f t="shared" si="126"/>
        <v>0</v>
      </c>
      <c r="AC289" s="744">
        <f t="shared" si="114"/>
        <v>0</v>
      </c>
      <c r="AD289" s="254">
        <f t="shared" si="110"/>
        <v>0</v>
      </c>
      <c r="AE289" s="17"/>
      <c r="AF289" s="527" t="str">
        <f t="shared" si="115"/>
        <v xml:space="preserve"> </v>
      </c>
      <c r="AG289" s="49">
        <f t="shared" si="116"/>
        <v>0</v>
      </c>
      <c r="AH289" s="49">
        <f t="shared" si="117"/>
        <v>0</v>
      </c>
      <c r="AR289" s="49">
        <f t="shared" si="118"/>
        <v>0</v>
      </c>
      <c r="AS289" s="49">
        <f t="shared" si="119"/>
        <v>0</v>
      </c>
      <c r="AT289" s="49">
        <f t="shared" si="120"/>
        <v>0</v>
      </c>
      <c r="AU289" s="49">
        <f t="shared" si="121"/>
        <v>0</v>
      </c>
      <c r="AX289" s="372">
        <f t="shared" si="122"/>
        <v>0</v>
      </c>
      <c r="AY289" s="372">
        <f t="shared" si="123"/>
        <v>0</v>
      </c>
      <c r="AZ289" s="49">
        <f t="shared" si="111"/>
        <v>0</v>
      </c>
      <c r="BB289" s="49">
        <f t="shared" si="127"/>
        <v>0</v>
      </c>
      <c r="BC289" s="537">
        <f t="shared" si="128"/>
        <v>0</v>
      </c>
      <c r="BD289" s="144">
        <f t="shared" si="124"/>
        <v>0</v>
      </c>
      <c r="BE289" s="144">
        <f t="shared" si="129"/>
        <v>0</v>
      </c>
      <c r="BF289" s="559">
        <f t="shared" si="112"/>
        <v>0</v>
      </c>
      <c r="BG289" s="17"/>
      <c r="BH289" s="10"/>
      <c r="BJ289" s="49">
        <f t="shared" si="130"/>
        <v>0</v>
      </c>
      <c r="BK289" s="49">
        <f t="shared" si="131"/>
        <v>1</v>
      </c>
      <c r="BL289" s="49">
        <f t="shared" si="132"/>
        <v>0</v>
      </c>
      <c r="BM289" s="49">
        <f t="shared" si="133"/>
        <v>0</v>
      </c>
      <c r="BN289" s="49">
        <f t="shared" si="134"/>
        <v>0</v>
      </c>
    </row>
    <row r="290" spans="1:66" x14ac:dyDescent="0.2">
      <c r="A290" s="514"/>
      <c r="B290" s="805"/>
      <c r="C290" s="364"/>
      <c r="D290" s="364"/>
      <c r="E290" s="511" t="str">
        <f t="shared" si="125"/>
        <v xml:space="preserve"> </v>
      </c>
      <c r="F290" s="201">
        <f t="shared" si="108"/>
        <v>0</v>
      </c>
      <c r="G290" s="198">
        <f t="shared" si="109"/>
        <v>278</v>
      </c>
      <c r="H290" s="197"/>
      <c r="I290" s="416"/>
      <c r="J290" s="115"/>
      <c r="K290" s="418"/>
      <c r="L290" s="417"/>
      <c r="M290" s="60"/>
      <c r="N290" s="102"/>
      <c r="O290" s="419"/>
      <c r="P290" s="116"/>
      <c r="Q290" s="116"/>
      <c r="R290" s="179"/>
      <c r="S290" s="248"/>
      <c r="T290" s="116"/>
      <c r="U290" s="116"/>
      <c r="V290" s="116"/>
      <c r="W290" s="117"/>
      <c r="X290" s="115"/>
      <c r="Y290" s="102"/>
      <c r="Z290" s="118"/>
      <c r="AA290" s="145">
        <f t="shared" si="113"/>
        <v>278</v>
      </c>
      <c r="AB290" s="751">
        <f t="shared" si="126"/>
        <v>0</v>
      </c>
      <c r="AC290" s="744">
        <f t="shared" si="114"/>
        <v>0</v>
      </c>
      <c r="AD290" s="254">
        <f t="shared" si="110"/>
        <v>0</v>
      </c>
      <c r="AE290" s="17"/>
      <c r="AF290" s="527" t="str">
        <f t="shared" si="115"/>
        <v xml:space="preserve"> </v>
      </c>
      <c r="AG290" s="49">
        <f t="shared" si="116"/>
        <v>0</v>
      </c>
      <c r="AH290" s="49">
        <f t="shared" si="117"/>
        <v>0</v>
      </c>
      <c r="AR290" s="49">
        <f t="shared" si="118"/>
        <v>0</v>
      </c>
      <c r="AS290" s="49">
        <f t="shared" si="119"/>
        <v>0</v>
      </c>
      <c r="AT290" s="49">
        <f t="shared" si="120"/>
        <v>0</v>
      </c>
      <c r="AU290" s="49">
        <f t="shared" si="121"/>
        <v>0</v>
      </c>
      <c r="AX290" s="372">
        <f t="shared" si="122"/>
        <v>0</v>
      </c>
      <c r="AY290" s="372">
        <f t="shared" si="123"/>
        <v>0</v>
      </c>
      <c r="AZ290" s="49">
        <f t="shared" si="111"/>
        <v>0</v>
      </c>
      <c r="BB290" s="49">
        <f t="shared" si="127"/>
        <v>0</v>
      </c>
      <c r="BC290" s="537">
        <f t="shared" si="128"/>
        <v>0</v>
      </c>
      <c r="BD290" s="144">
        <f t="shared" si="124"/>
        <v>0</v>
      </c>
      <c r="BE290" s="144">
        <f t="shared" si="129"/>
        <v>0</v>
      </c>
      <c r="BF290" s="559">
        <f t="shared" si="112"/>
        <v>0</v>
      </c>
      <c r="BG290" s="17"/>
      <c r="BH290" s="10"/>
      <c r="BJ290" s="49">
        <f t="shared" si="130"/>
        <v>0</v>
      </c>
      <c r="BK290" s="49">
        <f t="shared" si="131"/>
        <v>1</v>
      </c>
      <c r="BL290" s="49">
        <f t="shared" si="132"/>
        <v>0</v>
      </c>
      <c r="BM290" s="49">
        <f t="shared" si="133"/>
        <v>0</v>
      </c>
      <c r="BN290" s="49">
        <f t="shared" si="134"/>
        <v>0</v>
      </c>
    </row>
    <row r="291" spans="1:66" x14ac:dyDescent="0.2">
      <c r="A291" s="514"/>
      <c r="B291" s="805"/>
      <c r="C291" s="364"/>
      <c r="D291" s="364"/>
      <c r="E291" s="511" t="str">
        <f t="shared" si="125"/>
        <v xml:space="preserve"> </v>
      </c>
      <c r="F291" s="201">
        <f t="shared" si="108"/>
        <v>0</v>
      </c>
      <c r="G291" s="198">
        <f t="shared" si="109"/>
        <v>279</v>
      </c>
      <c r="H291" s="197"/>
      <c r="I291" s="416"/>
      <c r="J291" s="115"/>
      <c r="K291" s="418"/>
      <c r="L291" s="417"/>
      <c r="M291" s="60"/>
      <c r="N291" s="102"/>
      <c r="O291" s="419"/>
      <c r="P291" s="116"/>
      <c r="Q291" s="116"/>
      <c r="R291" s="179"/>
      <c r="S291" s="248"/>
      <c r="T291" s="116"/>
      <c r="U291" s="116"/>
      <c r="V291" s="116"/>
      <c r="W291" s="117"/>
      <c r="X291" s="115"/>
      <c r="Y291" s="102"/>
      <c r="Z291" s="118"/>
      <c r="AA291" s="145">
        <f t="shared" si="113"/>
        <v>279</v>
      </c>
      <c r="AB291" s="751">
        <f t="shared" si="126"/>
        <v>0</v>
      </c>
      <c r="AC291" s="744">
        <f t="shared" si="114"/>
        <v>0</v>
      </c>
      <c r="AD291" s="254">
        <f t="shared" si="110"/>
        <v>0</v>
      </c>
      <c r="AE291" s="17"/>
      <c r="AF291" s="527" t="str">
        <f t="shared" si="115"/>
        <v xml:space="preserve"> </v>
      </c>
      <c r="AG291" s="49">
        <f t="shared" si="116"/>
        <v>0</v>
      </c>
      <c r="AH291" s="49">
        <f t="shared" si="117"/>
        <v>0</v>
      </c>
      <c r="AR291" s="49">
        <f t="shared" si="118"/>
        <v>0</v>
      </c>
      <c r="AS291" s="49">
        <f t="shared" si="119"/>
        <v>0</v>
      </c>
      <c r="AT291" s="49">
        <f t="shared" si="120"/>
        <v>0</v>
      </c>
      <c r="AU291" s="49">
        <f t="shared" si="121"/>
        <v>0</v>
      </c>
      <c r="AX291" s="372">
        <f t="shared" si="122"/>
        <v>0</v>
      </c>
      <c r="AY291" s="372">
        <f t="shared" si="123"/>
        <v>0</v>
      </c>
      <c r="AZ291" s="49">
        <f t="shared" si="111"/>
        <v>0</v>
      </c>
      <c r="BB291" s="49">
        <f t="shared" si="127"/>
        <v>0</v>
      </c>
      <c r="BC291" s="537">
        <f t="shared" si="128"/>
        <v>0</v>
      </c>
      <c r="BD291" s="144">
        <f t="shared" si="124"/>
        <v>0</v>
      </c>
      <c r="BE291" s="144">
        <f t="shared" si="129"/>
        <v>0</v>
      </c>
      <c r="BF291" s="559">
        <f t="shared" si="112"/>
        <v>0</v>
      </c>
      <c r="BG291" s="17"/>
      <c r="BH291" s="10"/>
      <c r="BJ291" s="49">
        <f t="shared" si="130"/>
        <v>0</v>
      </c>
      <c r="BK291" s="49">
        <f t="shared" si="131"/>
        <v>1</v>
      </c>
      <c r="BL291" s="49">
        <f t="shared" si="132"/>
        <v>0</v>
      </c>
      <c r="BM291" s="49">
        <f t="shared" si="133"/>
        <v>0</v>
      </c>
      <c r="BN291" s="49">
        <f t="shared" si="134"/>
        <v>0</v>
      </c>
    </row>
    <row r="292" spans="1:66" x14ac:dyDescent="0.2">
      <c r="A292" s="514"/>
      <c r="B292" s="805"/>
      <c r="C292" s="364"/>
      <c r="D292" s="364"/>
      <c r="E292" s="511" t="str">
        <f t="shared" si="125"/>
        <v xml:space="preserve"> </v>
      </c>
      <c r="F292" s="201">
        <f t="shared" si="108"/>
        <v>0</v>
      </c>
      <c r="G292" s="198">
        <f t="shared" si="109"/>
        <v>280</v>
      </c>
      <c r="H292" s="197"/>
      <c r="I292" s="416"/>
      <c r="J292" s="115"/>
      <c r="K292" s="418"/>
      <c r="L292" s="417"/>
      <c r="M292" s="60"/>
      <c r="N292" s="102"/>
      <c r="O292" s="419"/>
      <c r="P292" s="116"/>
      <c r="Q292" s="116"/>
      <c r="R292" s="179"/>
      <c r="S292" s="248"/>
      <c r="T292" s="116"/>
      <c r="U292" s="116"/>
      <c r="V292" s="116"/>
      <c r="W292" s="117"/>
      <c r="X292" s="115"/>
      <c r="Y292" s="102"/>
      <c r="Z292" s="118"/>
      <c r="AA292" s="145">
        <f t="shared" si="113"/>
        <v>280</v>
      </c>
      <c r="AB292" s="751">
        <f t="shared" si="126"/>
        <v>0</v>
      </c>
      <c r="AC292" s="744">
        <f t="shared" si="114"/>
        <v>0</v>
      </c>
      <c r="AD292" s="254">
        <f t="shared" si="110"/>
        <v>0</v>
      </c>
      <c r="AE292" s="17"/>
      <c r="AF292" s="527" t="str">
        <f t="shared" si="115"/>
        <v xml:space="preserve"> </v>
      </c>
      <c r="AG292" s="49">
        <f t="shared" si="116"/>
        <v>0</v>
      </c>
      <c r="AH292" s="49">
        <f t="shared" si="117"/>
        <v>0</v>
      </c>
      <c r="AR292" s="49">
        <f t="shared" si="118"/>
        <v>0</v>
      </c>
      <c r="AS292" s="49">
        <f t="shared" si="119"/>
        <v>0</v>
      </c>
      <c r="AT292" s="49">
        <f t="shared" si="120"/>
        <v>0</v>
      </c>
      <c r="AU292" s="49">
        <f t="shared" si="121"/>
        <v>0</v>
      </c>
      <c r="AX292" s="372">
        <f t="shared" si="122"/>
        <v>0</v>
      </c>
      <c r="AY292" s="372">
        <f t="shared" si="123"/>
        <v>0</v>
      </c>
      <c r="AZ292" s="49">
        <f t="shared" si="111"/>
        <v>0</v>
      </c>
      <c r="BB292" s="49">
        <f t="shared" si="127"/>
        <v>0</v>
      </c>
      <c r="BC292" s="537">
        <f t="shared" si="128"/>
        <v>0</v>
      </c>
      <c r="BD292" s="144">
        <f t="shared" si="124"/>
        <v>0</v>
      </c>
      <c r="BE292" s="144">
        <f t="shared" si="129"/>
        <v>0</v>
      </c>
      <c r="BF292" s="559">
        <f t="shared" si="112"/>
        <v>0</v>
      </c>
      <c r="BG292" s="17"/>
      <c r="BH292" s="10"/>
      <c r="BJ292" s="49">
        <f t="shared" si="130"/>
        <v>0</v>
      </c>
      <c r="BK292" s="49">
        <f t="shared" si="131"/>
        <v>1</v>
      </c>
      <c r="BL292" s="49">
        <f t="shared" si="132"/>
        <v>0</v>
      </c>
      <c r="BM292" s="49">
        <f t="shared" si="133"/>
        <v>0</v>
      </c>
      <c r="BN292" s="49">
        <f t="shared" si="134"/>
        <v>0</v>
      </c>
    </row>
    <row r="293" spans="1:66" x14ac:dyDescent="0.2">
      <c r="A293" s="514"/>
      <c r="B293" s="805"/>
      <c r="C293" s="364"/>
      <c r="D293" s="364"/>
      <c r="E293" s="511" t="str">
        <f t="shared" si="125"/>
        <v xml:space="preserve"> </v>
      </c>
      <c r="F293" s="201">
        <f t="shared" si="108"/>
        <v>0</v>
      </c>
      <c r="G293" s="198">
        <f t="shared" si="109"/>
        <v>281</v>
      </c>
      <c r="H293" s="197"/>
      <c r="I293" s="416"/>
      <c r="J293" s="115"/>
      <c r="K293" s="418"/>
      <c r="L293" s="417"/>
      <c r="M293" s="60"/>
      <c r="N293" s="102"/>
      <c r="O293" s="419"/>
      <c r="P293" s="116"/>
      <c r="Q293" s="116"/>
      <c r="R293" s="179"/>
      <c r="S293" s="248"/>
      <c r="T293" s="116"/>
      <c r="U293" s="116"/>
      <c r="V293" s="116"/>
      <c r="W293" s="117"/>
      <c r="X293" s="115"/>
      <c r="Y293" s="102"/>
      <c r="Z293" s="118"/>
      <c r="AA293" s="145">
        <f t="shared" si="113"/>
        <v>281</v>
      </c>
      <c r="AB293" s="751">
        <f t="shared" si="126"/>
        <v>0</v>
      </c>
      <c r="AC293" s="744">
        <f t="shared" si="114"/>
        <v>0</v>
      </c>
      <c r="AD293" s="254">
        <f t="shared" si="110"/>
        <v>0</v>
      </c>
      <c r="AE293" s="17"/>
      <c r="AF293" s="527" t="str">
        <f t="shared" si="115"/>
        <v xml:space="preserve"> </v>
      </c>
      <c r="AG293" s="49">
        <f t="shared" si="116"/>
        <v>0</v>
      </c>
      <c r="AH293" s="49">
        <f t="shared" si="117"/>
        <v>0</v>
      </c>
      <c r="AR293" s="49">
        <f t="shared" si="118"/>
        <v>0</v>
      </c>
      <c r="AS293" s="49">
        <f t="shared" si="119"/>
        <v>0</v>
      </c>
      <c r="AT293" s="49">
        <f t="shared" si="120"/>
        <v>0</v>
      </c>
      <c r="AU293" s="49">
        <f t="shared" si="121"/>
        <v>0</v>
      </c>
      <c r="AX293" s="372">
        <f t="shared" si="122"/>
        <v>0</v>
      </c>
      <c r="AY293" s="372">
        <f t="shared" si="123"/>
        <v>0</v>
      </c>
      <c r="AZ293" s="49">
        <f t="shared" si="111"/>
        <v>0</v>
      </c>
      <c r="BB293" s="49">
        <f t="shared" si="127"/>
        <v>0</v>
      </c>
      <c r="BC293" s="537">
        <f t="shared" si="128"/>
        <v>0</v>
      </c>
      <c r="BD293" s="144">
        <f t="shared" si="124"/>
        <v>0</v>
      </c>
      <c r="BE293" s="144">
        <f t="shared" si="129"/>
        <v>0</v>
      </c>
      <c r="BF293" s="559">
        <f t="shared" si="112"/>
        <v>0</v>
      </c>
      <c r="BG293" s="17"/>
      <c r="BH293" s="10"/>
      <c r="BJ293" s="49">
        <f t="shared" si="130"/>
        <v>0</v>
      </c>
      <c r="BK293" s="49">
        <f t="shared" si="131"/>
        <v>1</v>
      </c>
      <c r="BL293" s="49">
        <f t="shared" si="132"/>
        <v>0</v>
      </c>
      <c r="BM293" s="49">
        <f t="shared" si="133"/>
        <v>0</v>
      </c>
      <c r="BN293" s="49">
        <f t="shared" si="134"/>
        <v>0</v>
      </c>
    </row>
    <row r="294" spans="1:66" x14ac:dyDescent="0.2">
      <c r="A294" s="514"/>
      <c r="B294" s="805"/>
      <c r="C294" s="364"/>
      <c r="D294" s="364"/>
      <c r="E294" s="511" t="str">
        <f t="shared" si="125"/>
        <v xml:space="preserve"> </v>
      </c>
      <c r="F294" s="201">
        <f t="shared" si="108"/>
        <v>0</v>
      </c>
      <c r="G294" s="198">
        <f t="shared" si="109"/>
        <v>282</v>
      </c>
      <c r="H294" s="197"/>
      <c r="I294" s="416"/>
      <c r="J294" s="115"/>
      <c r="K294" s="418"/>
      <c r="L294" s="417"/>
      <c r="M294" s="60"/>
      <c r="N294" s="102"/>
      <c r="O294" s="419"/>
      <c r="P294" s="116"/>
      <c r="Q294" s="116"/>
      <c r="R294" s="179"/>
      <c r="S294" s="248"/>
      <c r="T294" s="116"/>
      <c r="U294" s="116"/>
      <c r="V294" s="116"/>
      <c r="W294" s="117"/>
      <c r="X294" s="115"/>
      <c r="Y294" s="102"/>
      <c r="Z294" s="118"/>
      <c r="AA294" s="145">
        <f t="shared" si="113"/>
        <v>282</v>
      </c>
      <c r="AB294" s="751">
        <f t="shared" si="126"/>
        <v>0</v>
      </c>
      <c r="AC294" s="744">
        <f t="shared" si="114"/>
        <v>0</v>
      </c>
      <c r="AD294" s="254">
        <f t="shared" si="110"/>
        <v>0</v>
      </c>
      <c r="AE294" s="17"/>
      <c r="AF294" s="527" t="str">
        <f t="shared" si="115"/>
        <v xml:space="preserve"> </v>
      </c>
      <c r="AG294" s="49">
        <f t="shared" si="116"/>
        <v>0</v>
      </c>
      <c r="AH294" s="49">
        <f t="shared" si="117"/>
        <v>0</v>
      </c>
      <c r="AR294" s="49">
        <f t="shared" si="118"/>
        <v>0</v>
      </c>
      <c r="AS294" s="49">
        <f t="shared" si="119"/>
        <v>0</v>
      </c>
      <c r="AT294" s="49">
        <f t="shared" si="120"/>
        <v>0</v>
      </c>
      <c r="AU294" s="49">
        <f t="shared" si="121"/>
        <v>0</v>
      </c>
      <c r="AX294" s="372">
        <f t="shared" si="122"/>
        <v>0</v>
      </c>
      <c r="AY294" s="372">
        <f t="shared" si="123"/>
        <v>0</v>
      </c>
      <c r="AZ294" s="49">
        <f t="shared" si="111"/>
        <v>0</v>
      </c>
      <c r="BB294" s="49">
        <f t="shared" si="127"/>
        <v>0</v>
      </c>
      <c r="BC294" s="537">
        <f t="shared" si="128"/>
        <v>0</v>
      </c>
      <c r="BD294" s="144">
        <f t="shared" si="124"/>
        <v>0</v>
      </c>
      <c r="BE294" s="144">
        <f t="shared" si="129"/>
        <v>0</v>
      </c>
      <c r="BF294" s="559">
        <f t="shared" si="112"/>
        <v>0</v>
      </c>
      <c r="BG294" s="17"/>
      <c r="BH294" s="10"/>
      <c r="BJ294" s="49">
        <f t="shared" si="130"/>
        <v>0</v>
      </c>
      <c r="BK294" s="49">
        <f t="shared" si="131"/>
        <v>1</v>
      </c>
      <c r="BL294" s="49">
        <f t="shared" si="132"/>
        <v>0</v>
      </c>
      <c r="BM294" s="49">
        <f t="shared" si="133"/>
        <v>0</v>
      </c>
      <c r="BN294" s="49">
        <f t="shared" si="134"/>
        <v>0</v>
      </c>
    </row>
    <row r="295" spans="1:66" x14ac:dyDescent="0.2">
      <c r="A295" s="514"/>
      <c r="B295" s="805"/>
      <c r="C295" s="364"/>
      <c r="D295" s="364"/>
      <c r="E295" s="511" t="str">
        <f t="shared" si="125"/>
        <v xml:space="preserve"> </v>
      </c>
      <c r="F295" s="201">
        <f t="shared" si="108"/>
        <v>0</v>
      </c>
      <c r="G295" s="198">
        <f t="shared" si="109"/>
        <v>283</v>
      </c>
      <c r="H295" s="197"/>
      <c r="I295" s="416"/>
      <c r="J295" s="115"/>
      <c r="K295" s="418"/>
      <c r="L295" s="417"/>
      <c r="M295" s="60"/>
      <c r="N295" s="102"/>
      <c r="O295" s="419"/>
      <c r="P295" s="116"/>
      <c r="Q295" s="116"/>
      <c r="R295" s="179"/>
      <c r="S295" s="248"/>
      <c r="T295" s="116"/>
      <c r="U295" s="116"/>
      <c r="V295" s="116"/>
      <c r="W295" s="117"/>
      <c r="X295" s="115"/>
      <c r="Y295" s="102"/>
      <c r="Z295" s="118"/>
      <c r="AA295" s="145">
        <f t="shared" si="113"/>
        <v>283</v>
      </c>
      <c r="AB295" s="751">
        <f t="shared" si="126"/>
        <v>0</v>
      </c>
      <c r="AC295" s="744">
        <f t="shared" si="114"/>
        <v>0</v>
      </c>
      <c r="AD295" s="254">
        <f t="shared" si="110"/>
        <v>0</v>
      </c>
      <c r="AE295" s="17"/>
      <c r="AF295" s="527" t="str">
        <f t="shared" si="115"/>
        <v xml:space="preserve"> </v>
      </c>
      <c r="AG295" s="49">
        <f t="shared" si="116"/>
        <v>0</v>
      </c>
      <c r="AH295" s="49">
        <f t="shared" si="117"/>
        <v>0</v>
      </c>
      <c r="AR295" s="49">
        <f t="shared" si="118"/>
        <v>0</v>
      </c>
      <c r="AS295" s="49">
        <f t="shared" si="119"/>
        <v>0</v>
      </c>
      <c r="AT295" s="49">
        <f t="shared" si="120"/>
        <v>0</v>
      </c>
      <c r="AU295" s="49">
        <f t="shared" si="121"/>
        <v>0</v>
      </c>
      <c r="AX295" s="372">
        <f t="shared" si="122"/>
        <v>0</v>
      </c>
      <c r="AY295" s="372">
        <f t="shared" si="123"/>
        <v>0</v>
      </c>
      <c r="AZ295" s="49">
        <f t="shared" si="111"/>
        <v>0</v>
      </c>
      <c r="BB295" s="49">
        <f t="shared" si="127"/>
        <v>0</v>
      </c>
      <c r="BC295" s="537">
        <f t="shared" si="128"/>
        <v>0</v>
      </c>
      <c r="BD295" s="144">
        <f t="shared" si="124"/>
        <v>0</v>
      </c>
      <c r="BE295" s="144">
        <f t="shared" si="129"/>
        <v>0</v>
      </c>
      <c r="BF295" s="559">
        <f t="shared" si="112"/>
        <v>0</v>
      </c>
      <c r="BG295" s="17"/>
      <c r="BH295" s="10"/>
      <c r="BJ295" s="49">
        <f t="shared" si="130"/>
        <v>0</v>
      </c>
      <c r="BK295" s="49">
        <f t="shared" si="131"/>
        <v>1</v>
      </c>
      <c r="BL295" s="49">
        <f t="shared" si="132"/>
        <v>0</v>
      </c>
      <c r="BM295" s="49">
        <f t="shared" si="133"/>
        <v>0</v>
      </c>
      <c r="BN295" s="49">
        <f t="shared" si="134"/>
        <v>0</v>
      </c>
    </row>
    <row r="296" spans="1:66" x14ac:dyDescent="0.2">
      <c r="A296" s="514"/>
      <c r="B296" s="805"/>
      <c r="C296" s="364"/>
      <c r="D296" s="364"/>
      <c r="E296" s="511" t="str">
        <f t="shared" si="125"/>
        <v xml:space="preserve"> </v>
      </c>
      <c r="F296" s="201">
        <f t="shared" si="108"/>
        <v>0</v>
      </c>
      <c r="G296" s="198">
        <f t="shared" si="109"/>
        <v>284</v>
      </c>
      <c r="H296" s="197"/>
      <c r="I296" s="416"/>
      <c r="J296" s="115"/>
      <c r="K296" s="418"/>
      <c r="L296" s="417"/>
      <c r="M296" s="60"/>
      <c r="N296" s="102"/>
      <c r="O296" s="419"/>
      <c r="P296" s="116"/>
      <c r="Q296" s="116"/>
      <c r="R296" s="179"/>
      <c r="S296" s="248"/>
      <c r="T296" s="116"/>
      <c r="U296" s="116"/>
      <c r="V296" s="116"/>
      <c r="W296" s="117"/>
      <c r="X296" s="115"/>
      <c r="Y296" s="102"/>
      <c r="Z296" s="118"/>
      <c r="AA296" s="145">
        <f t="shared" si="113"/>
        <v>284</v>
      </c>
      <c r="AB296" s="751">
        <f t="shared" si="126"/>
        <v>0</v>
      </c>
      <c r="AC296" s="744">
        <f t="shared" si="114"/>
        <v>0</v>
      </c>
      <c r="AD296" s="254">
        <f t="shared" si="110"/>
        <v>0</v>
      </c>
      <c r="AE296" s="17"/>
      <c r="AF296" s="527" t="str">
        <f t="shared" si="115"/>
        <v xml:space="preserve"> </v>
      </c>
      <c r="AG296" s="49">
        <f t="shared" si="116"/>
        <v>0</v>
      </c>
      <c r="AH296" s="49">
        <f t="shared" si="117"/>
        <v>0</v>
      </c>
      <c r="AR296" s="49">
        <f t="shared" si="118"/>
        <v>0</v>
      </c>
      <c r="AS296" s="49">
        <f t="shared" si="119"/>
        <v>0</v>
      </c>
      <c r="AT296" s="49">
        <f t="shared" si="120"/>
        <v>0</v>
      </c>
      <c r="AU296" s="49">
        <f t="shared" si="121"/>
        <v>0</v>
      </c>
      <c r="AX296" s="372">
        <f t="shared" si="122"/>
        <v>0</v>
      </c>
      <c r="AY296" s="372">
        <f t="shared" si="123"/>
        <v>0</v>
      </c>
      <c r="AZ296" s="49">
        <f t="shared" si="111"/>
        <v>0</v>
      </c>
      <c r="BB296" s="49">
        <f t="shared" si="127"/>
        <v>0</v>
      </c>
      <c r="BC296" s="537">
        <f t="shared" si="128"/>
        <v>0</v>
      </c>
      <c r="BD296" s="144">
        <f t="shared" si="124"/>
        <v>0</v>
      </c>
      <c r="BE296" s="144">
        <f t="shared" si="129"/>
        <v>0</v>
      </c>
      <c r="BF296" s="559">
        <f t="shared" si="112"/>
        <v>0</v>
      </c>
      <c r="BG296" s="17"/>
      <c r="BH296" s="10"/>
      <c r="BJ296" s="49">
        <f t="shared" si="130"/>
        <v>0</v>
      </c>
      <c r="BK296" s="49">
        <f t="shared" si="131"/>
        <v>1</v>
      </c>
      <c r="BL296" s="49">
        <f t="shared" si="132"/>
        <v>0</v>
      </c>
      <c r="BM296" s="49">
        <f t="shared" si="133"/>
        <v>0</v>
      </c>
      <c r="BN296" s="49">
        <f t="shared" si="134"/>
        <v>0</v>
      </c>
    </row>
    <row r="297" spans="1:66" x14ac:dyDescent="0.2">
      <c r="A297" s="514"/>
      <c r="B297" s="805"/>
      <c r="C297" s="364"/>
      <c r="D297" s="364"/>
      <c r="E297" s="511" t="str">
        <f t="shared" si="125"/>
        <v xml:space="preserve"> </v>
      </c>
      <c r="F297" s="201">
        <f t="shared" si="108"/>
        <v>0</v>
      </c>
      <c r="G297" s="198">
        <f t="shared" si="109"/>
        <v>285</v>
      </c>
      <c r="H297" s="197"/>
      <c r="I297" s="416"/>
      <c r="J297" s="115"/>
      <c r="K297" s="418"/>
      <c r="L297" s="417"/>
      <c r="M297" s="60"/>
      <c r="N297" s="102"/>
      <c r="O297" s="419"/>
      <c r="P297" s="116"/>
      <c r="Q297" s="116"/>
      <c r="R297" s="179"/>
      <c r="S297" s="248"/>
      <c r="T297" s="116"/>
      <c r="U297" s="116"/>
      <c r="V297" s="116"/>
      <c r="W297" s="117"/>
      <c r="X297" s="115"/>
      <c r="Y297" s="102"/>
      <c r="Z297" s="118"/>
      <c r="AA297" s="145">
        <f t="shared" si="113"/>
        <v>285</v>
      </c>
      <c r="AB297" s="751">
        <f t="shared" si="126"/>
        <v>0</v>
      </c>
      <c r="AC297" s="744">
        <f t="shared" si="114"/>
        <v>0</v>
      </c>
      <c r="AD297" s="254">
        <f t="shared" si="110"/>
        <v>0</v>
      </c>
      <c r="AE297" s="17"/>
      <c r="AF297" s="527" t="str">
        <f t="shared" si="115"/>
        <v xml:space="preserve"> </v>
      </c>
      <c r="AG297" s="49">
        <f t="shared" si="116"/>
        <v>0</v>
      </c>
      <c r="AH297" s="49">
        <f t="shared" si="117"/>
        <v>0</v>
      </c>
      <c r="AR297" s="49">
        <f t="shared" si="118"/>
        <v>0</v>
      </c>
      <c r="AS297" s="49">
        <f t="shared" si="119"/>
        <v>0</v>
      </c>
      <c r="AT297" s="49">
        <f t="shared" si="120"/>
        <v>0</v>
      </c>
      <c r="AU297" s="49">
        <f t="shared" si="121"/>
        <v>0</v>
      </c>
      <c r="AX297" s="372">
        <f t="shared" si="122"/>
        <v>0</v>
      </c>
      <c r="AY297" s="372">
        <f t="shared" si="123"/>
        <v>0</v>
      </c>
      <c r="AZ297" s="49">
        <f t="shared" si="111"/>
        <v>0</v>
      </c>
      <c r="BB297" s="49">
        <f t="shared" si="127"/>
        <v>0</v>
      </c>
      <c r="BC297" s="537">
        <f t="shared" si="128"/>
        <v>0</v>
      </c>
      <c r="BD297" s="144">
        <f t="shared" si="124"/>
        <v>0</v>
      </c>
      <c r="BE297" s="144">
        <f t="shared" si="129"/>
        <v>0</v>
      </c>
      <c r="BF297" s="559">
        <f t="shared" si="112"/>
        <v>0</v>
      </c>
      <c r="BG297" s="17"/>
      <c r="BH297" s="10"/>
      <c r="BJ297" s="49">
        <f t="shared" si="130"/>
        <v>0</v>
      </c>
      <c r="BK297" s="49">
        <f t="shared" si="131"/>
        <v>1</v>
      </c>
      <c r="BL297" s="49">
        <f t="shared" si="132"/>
        <v>0</v>
      </c>
      <c r="BM297" s="49">
        <f t="shared" si="133"/>
        <v>0</v>
      </c>
      <c r="BN297" s="49">
        <f t="shared" si="134"/>
        <v>0</v>
      </c>
    </row>
    <row r="298" spans="1:66" x14ac:dyDescent="0.2">
      <c r="A298" s="514"/>
      <c r="B298" s="805"/>
      <c r="C298" s="364"/>
      <c r="D298" s="364"/>
      <c r="E298" s="511" t="str">
        <f t="shared" si="125"/>
        <v xml:space="preserve"> </v>
      </c>
      <c r="F298" s="201">
        <f t="shared" si="108"/>
        <v>0</v>
      </c>
      <c r="G298" s="198">
        <f t="shared" si="109"/>
        <v>286</v>
      </c>
      <c r="H298" s="197"/>
      <c r="I298" s="416"/>
      <c r="J298" s="115"/>
      <c r="K298" s="418"/>
      <c r="L298" s="417"/>
      <c r="M298" s="60"/>
      <c r="N298" s="102"/>
      <c r="O298" s="419"/>
      <c r="P298" s="116"/>
      <c r="Q298" s="116"/>
      <c r="R298" s="179"/>
      <c r="S298" s="248"/>
      <c r="T298" s="116"/>
      <c r="U298" s="116"/>
      <c r="V298" s="116"/>
      <c r="W298" s="117"/>
      <c r="X298" s="115"/>
      <c r="Y298" s="102"/>
      <c r="Z298" s="118"/>
      <c r="AA298" s="145">
        <f t="shared" si="113"/>
        <v>286</v>
      </c>
      <c r="AB298" s="751">
        <f t="shared" si="126"/>
        <v>0</v>
      </c>
      <c r="AC298" s="744">
        <f t="shared" si="114"/>
        <v>0</v>
      </c>
      <c r="AD298" s="254">
        <f t="shared" si="110"/>
        <v>0</v>
      </c>
      <c r="AE298" s="17"/>
      <c r="AF298" s="527" t="str">
        <f t="shared" si="115"/>
        <v xml:space="preserve"> </v>
      </c>
      <c r="AG298" s="49">
        <f t="shared" si="116"/>
        <v>0</v>
      </c>
      <c r="AH298" s="49">
        <f t="shared" si="117"/>
        <v>0</v>
      </c>
      <c r="AR298" s="49">
        <f t="shared" si="118"/>
        <v>0</v>
      </c>
      <c r="AS298" s="49">
        <f t="shared" si="119"/>
        <v>0</v>
      </c>
      <c r="AT298" s="49">
        <f t="shared" si="120"/>
        <v>0</v>
      </c>
      <c r="AU298" s="49">
        <f t="shared" si="121"/>
        <v>0</v>
      </c>
      <c r="AX298" s="372">
        <f t="shared" si="122"/>
        <v>0</v>
      </c>
      <c r="AY298" s="372">
        <f t="shared" si="123"/>
        <v>0</v>
      </c>
      <c r="AZ298" s="49">
        <f t="shared" si="111"/>
        <v>0</v>
      </c>
      <c r="BB298" s="49">
        <f t="shared" si="127"/>
        <v>0</v>
      </c>
      <c r="BC298" s="537">
        <f t="shared" si="128"/>
        <v>0</v>
      </c>
      <c r="BD298" s="144">
        <f t="shared" si="124"/>
        <v>0</v>
      </c>
      <c r="BE298" s="144">
        <f t="shared" si="129"/>
        <v>0</v>
      </c>
      <c r="BF298" s="559">
        <f t="shared" si="112"/>
        <v>0</v>
      </c>
      <c r="BG298" s="17"/>
      <c r="BH298" s="10"/>
      <c r="BJ298" s="49">
        <f t="shared" si="130"/>
        <v>0</v>
      </c>
      <c r="BK298" s="49">
        <f t="shared" si="131"/>
        <v>1</v>
      </c>
      <c r="BL298" s="49">
        <f t="shared" si="132"/>
        <v>0</v>
      </c>
      <c r="BM298" s="49">
        <f t="shared" si="133"/>
        <v>0</v>
      </c>
      <c r="BN298" s="49">
        <f t="shared" si="134"/>
        <v>0</v>
      </c>
    </row>
    <row r="299" spans="1:66" x14ac:dyDescent="0.2">
      <c r="A299" s="514"/>
      <c r="B299" s="805"/>
      <c r="C299" s="364"/>
      <c r="D299" s="364"/>
      <c r="E299" s="511" t="str">
        <f t="shared" si="125"/>
        <v xml:space="preserve"> </v>
      </c>
      <c r="F299" s="201">
        <f t="shared" si="108"/>
        <v>0</v>
      </c>
      <c r="G299" s="198">
        <f t="shared" si="109"/>
        <v>287</v>
      </c>
      <c r="H299" s="197"/>
      <c r="I299" s="416"/>
      <c r="J299" s="115"/>
      <c r="K299" s="418"/>
      <c r="L299" s="417"/>
      <c r="M299" s="60"/>
      <c r="N299" s="102"/>
      <c r="O299" s="419"/>
      <c r="P299" s="116"/>
      <c r="Q299" s="116"/>
      <c r="R299" s="179"/>
      <c r="S299" s="248"/>
      <c r="T299" s="116"/>
      <c r="U299" s="116"/>
      <c r="V299" s="116"/>
      <c r="W299" s="117"/>
      <c r="X299" s="115"/>
      <c r="Y299" s="102"/>
      <c r="Z299" s="118"/>
      <c r="AA299" s="145">
        <f t="shared" si="113"/>
        <v>287</v>
      </c>
      <c r="AB299" s="751">
        <f t="shared" si="126"/>
        <v>0</v>
      </c>
      <c r="AC299" s="744">
        <f t="shared" si="114"/>
        <v>0</v>
      </c>
      <c r="AD299" s="254">
        <f t="shared" si="110"/>
        <v>0</v>
      </c>
      <c r="AE299" s="17"/>
      <c r="AF299" s="527" t="str">
        <f t="shared" si="115"/>
        <v xml:space="preserve"> </v>
      </c>
      <c r="AG299" s="49">
        <f t="shared" si="116"/>
        <v>0</v>
      </c>
      <c r="AH299" s="49">
        <f t="shared" si="117"/>
        <v>0</v>
      </c>
      <c r="AR299" s="49">
        <f t="shared" si="118"/>
        <v>0</v>
      </c>
      <c r="AS299" s="49">
        <f t="shared" si="119"/>
        <v>0</v>
      </c>
      <c r="AT299" s="49">
        <f t="shared" si="120"/>
        <v>0</v>
      </c>
      <c r="AU299" s="49">
        <f t="shared" si="121"/>
        <v>0</v>
      </c>
      <c r="AX299" s="372">
        <f t="shared" si="122"/>
        <v>0</v>
      </c>
      <c r="AY299" s="372">
        <f t="shared" si="123"/>
        <v>0</v>
      </c>
      <c r="AZ299" s="49">
        <f t="shared" si="111"/>
        <v>0</v>
      </c>
      <c r="BB299" s="49">
        <f t="shared" si="127"/>
        <v>0</v>
      </c>
      <c r="BC299" s="537">
        <f t="shared" si="128"/>
        <v>0</v>
      </c>
      <c r="BD299" s="144">
        <f t="shared" si="124"/>
        <v>0</v>
      </c>
      <c r="BE299" s="144">
        <f t="shared" si="129"/>
        <v>0</v>
      </c>
      <c r="BF299" s="559">
        <f t="shared" si="112"/>
        <v>0</v>
      </c>
      <c r="BG299" s="17"/>
      <c r="BH299" s="10"/>
      <c r="BJ299" s="49">
        <f t="shared" si="130"/>
        <v>0</v>
      </c>
      <c r="BK299" s="49">
        <f t="shared" si="131"/>
        <v>1</v>
      </c>
      <c r="BL299" s="49">
        <f t="shared" si="132"/>
        <v>0</v>
      </c>
      <c r="BM299" s="49">
        <f t="shared" si="133"/>
        <v>0</v>
      </c>
      <c r="BN299" s="49">
        <f t="shared" si="134"/>
        <v>0</v>
      </c>
    </row>
    <row r="300" spans="1:66" x14ac:dyDescent="0.2">
      <c r="A300" s="514"/>
      <c r="B300" s="805"/>
      <c r="C300" s="364"/>
      <c r="D300" s="364"/>
      <c r="E300" s="511" t="str">
        <f t="shared" si="125"/>
        <v xml:space="preserve"> </v>
      </c>
      <c r="F300" s="201">
        <f t="shared" si="108"/>
        <v>0</v>
      </c>
      <c r="G300" s="198">
        <f t="shared" si="109"/>
        <v>288</v>
      </c>
      <c r="H300" s="197"/>
      <c r="I300" s="416"/>
      <c r="J300" s="115"/>
      <c r="K300" s="418"/>
      <c r="L300" s="417"/>
      <c r="M300" s="60"/>
      <c r="N300" s="102"/>
      <c r="O300" s="419"/>
      <c r="P300" s="116"/>
      <c r="Q300" s="116"/>
      <c r="R300" s="179"/>
      <c r="S300" s="248"/>
      <c r="T300" s="116"/>
      <c r="U300" s="116"/>
      <c r="V300" s="116"/>
      <c r="W300" s="117"/>
      <c r="X300" s="115"/>
      <c r="Y300" s="102"/>
      <c r="Z300" s="118"/>
      <c r="AA300" s="145">
        <f t="shared" si="113"/>
        <v>288</v>
      </c>
      <c r="AB300" s="751">
        <f t="shared" si="126"/>
        <v>0</v>
      </c>
      <c r="AC300" s="744">
        <f t="shared" si="114"/>
        <v>0</v>
      </c>
      <c r="AD300" s="254">
        <f t="shared" si="110"/>
        <v>0</v>
      </c>
      <c r="AE300" s="17"/>
      <c r="AF300" s="527" t="str">
        <f t="shared" si="115"/>
        <v xml:space="preserve"> </v>
      </c>
      <c r="AG300" s="49">
        <f t="shared" si="116"/>
        <v>0</v>
      </c>
      <c r="AH300" s="49">
        <f t="shared" si="117"/>
        <v>0</v>
      </c>
      <c r="AR300" s="49">
        <f t="shared" si="118"/>
        <v>0</v>
      </c>
      <c r="AS300" s="49">
        <f t="shared" si="119"/>
        <v>0</v>
      </c>
      <c r="AT300" s="49">
        <f t="shared" si="120"/>
        <v>0</v>
      </c>
      <c r="AU300" s="49">
        <f t="shared" si="121"/>
        <v>0</v>
      </c>
      <c r="AX300" s="372">
        <f t="shared" si="122"/>
        <v>0</v>
      </c>
      <c r="AY300" s="372">
        <f t="shared" si="123"/>
        <v>0</v>
      </c>
      <c r="AZ300" s="49">
        <f t="shared" si="111"/>
        <v>0</v>
      </c>
      <c r="BB300" s="49">
        <f t="shared" si="127"/>
        <v>0</v>
      </c>
      <c r="BC300" s="537">
        <f t="shared" si="128"/>
        <v>0</v>
      </c>
      <c r="BD300" s="144">
        <f t="shared" si="124"/>
        <v>0</v>
      </c>
      <c r="BE300" s="144">
        <f t="shared" si="129"/>
        <v>0</v>
      </c>
      <c r="BF300" s="559">
        <f t="shared" si="112"/>
        <v>0</v>
      </c>
      <c r="BG300" s="17"/>
      <c r="BH300" s="10"/>
      <c r="BJ300" s="49">
        <f t="shared" si="130"/>
        <v>0</v>
      </c>
      <c r="BK300" s="49">
        <f t="shared" si="131"/>
        <v>1</v>
      </c>
      <c r="BL300" s="49">
        <f t="shared" si="132"/>
        <v>0</v>
      </c>
      <c r="BM300" s="49">
        <f t="shared" si="133"/>
        <v>0</v>
      </c>
      <c r="BN300" s="49">
        <f t="shared" si="134"/>
        <v>0</v>
      </c>
    </row>
    <row r="301" spans="1:66" x14ac:dyDescent="0.2">
      <c r="A301" s="514"/>
      <c r="B301" s="805"/>
      <c r="C301" s="364"/>
      <c r="D301" s="364"/>
      <c r="E301" s="511" t="str">
        <f t="shared" si="125"/>
        <v xml:space="preserve"> </v>
      </c>
      <c r="F301" s="201">
        <f t="shared" si="108"/>
        <v>0</v>
      </c>
      <c r="G301" s="198">
        <f t="shared" si="109"/>
        <v>289</v>
      </c>
      <c r="H301" s="197"/>
      <c r="I301" s="416"/>
      <c r="J301" s="115"/>
      <c r="K301" s="418"/>
      <c r="L301" s="417"/>
      <c r="M301" s="60"/>
      <c r="N301" s="102"/>
      <c r="O301" s="419"/>
      <c r="P301" s="116"/>
      <c r="Q301" s="116"/>
      <c r="R301" s="179"/>
      <c r="S301" s="248"/>
      <c r="T301" s="116"/>
      <c r="U301" s="116"/>
      <c r="V301" s="116"/>
      <c r="W301" s="117"/>
      <c r="X301" s="115"/>
      <c r="Y301" s="102"/>
      <c r="Z301" s="118"/>
      <c r="AA301" s="145">
        <f t="shared" si="113"/>
        <v>289</v>
      </c>
      <c r="AB301" s="751">
        <f t="shared" si="126"/>
        <v>0</v>
      </c>
      <c r="AC301" s="744">
        <f t="shared" si="114"/>
        <v>0</v>
      </c>
      <c r="AD301" s="254">
        <f t="shared" si="110"/>
        <v>0</v>
      </c>
      <c r="AE301" s="17"/>
      <c r="AF301" s="527" t="str">
        <f t="shared" si="115"/>
        <v xml:space="preserve"> </v>
      </c>
      <c r="AG301" s="49">
        <f t="shared" si="116"/>
        <v>0</v>
      </c>
      <c r="AH301" s="49">
        <f t="shared" si="117"/>
        <v>0</v>
      </c>
      <c r="AR301" s="49">
        <f t="shared" si="118"/>
        <v>0</v>
      </c>
      <c r="AS301" s="49">
        <f t="shared" si="119"/>
        <v>0</v>
      </c>
      <c r="AT301" s="49">
        <f t="shared" si="120"/>
        <v>0</v>
      </c>
      <c r="AU301" s="49">
        <f t="shared" si="121"/>
        <v>0</v>
      </c>
      <c r="AX301" s="372">
        <f t="shared" si="122"/>
        <v>0</v>
      </c>
      <c r="AY301" s="372">
        <f t="shared" si="123"/>
        <v>0</v>
      </c>
      <c r="AZ301" s="49">
        <f t="shared" si="111"/>
        <v>0</v>
      </c>
      <c r="BB301" s="49">
        <f t="shared" si="127"/>
        <v>0</v>
      </c>
      <c r="BC301" s="537">
        <f t="shared" si="128"/>
        <v>0</v>
      </c>
      <c r="BD301" s="144">
        <f t="shared" si="124"/>
        <v>0</v>
      </c>
      <c r="BE301" s="144">
        <f t="shared" si="129"/>
        <v>0</v>
      </c>
      <c r="BF301" s="559">
        <f t="shared" si="112"/>
        <v>0</v>
      </c>
      <c r="BG301" s="17"/>
      <c r="BH301" s="10"/>
      <c r="BJ301" s="49">
        <f t="shared" si="130"/>
        <v>0</v>
      </c>
      <c r="BK301" s="49">
        <f t="shared" si="131"/>
        <v>1</v>
      </c>
      <c r="BL301" s="49">
        <f t="shared" si="132"/>
        <v>0</v>
      </c>
      <c r="BM301" s="49">
        <f t="shared" si="133"/>
        <v>0</v>
      </c>
      <c r="BN301" s="49">
        <f t="shared" si="134"/>
        <v>0</v>
      </c>
    </row>
    <row r="302" spans="1:66" x14ac:dyDescent="0.2">
      <c r="A302" s="514"/>
      <c r="B302" s="805"/>
      <c r="C302" s="364"/>
      <c r="D302" s="364"/>
      <c r="E302" s="511" t="str">
        <f t="shared" si="125"/>
        <v xml:space="preserve"> </v>
      </c>
      <c r="F302" s="201">
        <f t="shared" si="108"/>
        <v>0</v>
      </c>
      <c r="G302" s="198">
        <f t="shared" si="109"/>
        <v>290</v>
      </c>
      <c r="H302" s="197"/>
      <c r="I302" s="416"/>
      <c r="J302" s="115"/>
      <c r="K302" s="418"/>
      <c r="L302" s="417"/>
      <c r="M302" s="60"/>
      <c r="N302" s="102"/>
      <c r="O302" s="419"/>
      <c r="P302" s="116"/>
      <c r="Q302" s="116"/>
      <c r="R302" s="179"/>
      <c r="S302" s="248"/>
      <c r="T302" s="116"/>
      <c r="U302" s="116"/>
      <c r="V302" s="116"/>
      <c r="W302" s="117"/>
      <c r="X302" s="115"/>
      <c r="Y302" s="102"/>
      <c r="Z302" s="118"/>
      <c r="AA302" s="145">
        <f t="shared" si="113"/>
        <v>290</v>
      </c>
      <c r="AB302" s="751">
        <f t="shared" si="126"/>
        <v>0</v>
      </c>
      <c r="AC302" s="744">
        <f t="shared" si="114"/>
        <v>0</v>
      </c>
      <c r="AD302" s="254">
        <f t="shared" si="110"/>
        <v>0</v>
      </c>
      <c r="AE302" s="17"/>
      <c r="AF302" s="527" t="str">
        <f t="shared" si="115"/>
        <v xml:space="preserve"> </v>
      </c>
      <c r="AG302" s="49">
        <f t="shared" si="116"/>
        <v>0</v>
      </c>
      <c r="AH302" s="49">
        <f t="shared" si="117"/>
        <v>0</v>
      </c>
      <c r="AR302" s="49">
        <f t="shared" si="118"/>
        <v>0</v>
      </c>
      <c r="AS302" s="49">
        <f t="shared" si="119"/>
        <v>0</v>
      </c>
      <c r="AT302" s="49">
        <f t="shared" si="120"/>
        <v>0</v>
      </c>
      <c r="AU302" s="49">
        <f t="shared" si="121"/>
        <v>0</v>
      </c>
      <c r="AX302" s="372">
        <f t="shared" si="122"/>
        <v>0</v>
      </c>
      <c r="AY302" s="372">
        <f t="shared" si="123"/>
        <v>0</v>
      </c>
      <c r="AZ302" s="49">
        <f t="shared" si="111"/>
        <v>0</v>
      </c>
      <c r="BB302" s="49">
        <f t="shared" si="127"/>
        <v>0</v>
      </c>
      <c r="BC302" s="537">
        <f t="shared" si="128"/>
        <v>0</v>
      </c>
      <c r="BD302" s="144">
        <f t="shared" si="124"/>
        <v>0</v>
      </c>
      <c r="BE302" s="144">
        <f t="shared" si="129"/>
        <v>0</v>
      </c>
      <c r="BF302" s="559">
        <f t="shared" si="112"/>
        <v>0</v>
      </c>
      <c r="BG302" s="17"/>
      <c r="BH302" s="10"/>
      <c r="BJ302" s="49">
        <f t="shared" si="130"/>
        <v>0</v>
      </c>
      <c r="BK302" s="49">
        <f t="shared" si="131"/>
        <v>1</v>
      </c>
      <c r="BL302" s="49">
        <f t="shared" si="132"/>
        <v>0</v>
      </c>
      <c r="BM302" s="49">
        <f t="shared" si="133"/>
        <v>0</v>
      </c>
      <c r="BN302" s="49">
        <f t="shared" si="134"/>
        <v>0</v>
      </c>
    </row>
    <row r="303" spans="1:66" x14ac:dyDescent="0.2">
      <c r="A303" s="514"/>
      <c r="B303" s="805"/>
      <c r="C303" s="364"/>
      <c r="D303" s="364"/>
      <c r="E303" s="511" t="str">
        <f t="shared" si="125"/>
        <v xml:space="preserve"> </v>
      </c>
      <c r="F303" s="201">
        <f t="shared" si="108"/>
        <v>0</v>
      </c>
      <c r="G303" s="198">
        <f t="shared" si="109"/>
        <v>291</v>
      </c>
      <c r="H303" s="197"/>
      <c r="I303" s="416"/>
      <c r="J303" s="115"/>
      <c r="K303" s="418"/>
      <c r="L303" s="417"/>
      <c r="M303" s="60"/>
      <c r="N303" s="102"/>
      <c r="O303" s="419"/>
      <c r="P303" s="116"/>
      <c r="Q303" s="116"/>
      <c r="R303" s="179"/>
      <c r="S303" s="248"/>
      <c r="T303" s="116"/>
      <c r="U303" s="116"/>
      <c r="V303" s="116"/>
      <c r="W303" s="117"/>
      <c r="X303" s="115"/>
      <c r="Y303" s="102"/>
      <c r="Z303" s="118"/>
      <c r="AA303" s="145">
        <f t="shared" si="113"/>
        <v>291</v>
      </c>
      <c r="AB303" s="751">
        <f t="shared" si="126"/>
        <v>0</v>
      </c>
      <c r="AC303" s="744">
        <f t="shared" si="114"/>
        <v>0</v>
      </c>
      <c r="AD303" s="254">
        <f t="shared" si="110"/>
        <v>0</v>
      </c>
      <c r="AE303" s="17"/>
      <c r="AF303" s="527" t="str">
        <f t="shared" si="115"/>
        <v xml:space="preserve"> </v>
      </c>
      <c r="AG303" s="49">
        <f t="shared" si="116"/>
        <v>0</v>
      </c>
      <c r="AH303" s="49">
        <f t="shared" si="117"/>
        <v>0</v>
      </c>
      <c r="AR303" s="49">
        <f t="shared" si="118"/>
        <v>0</v>
      </c>
      <c r="AS303" s="49">
        <f t="shared" si="119"/>
        <v>0</v>
      </c>
      <c r="AT303" s="49">
        <f t="shared" si="120"/>
        <v>0</v>
      </c>
      <c r="AU303" s="49">
        <f t="shared" si="121"/>
        <v>0</v>
      </c>
      <c r="AX303" s="372">
        <f t="shared" si="122"/>
        <v>0</v>
      </c>
      <c r="AY303" s="372">
        <f t="shared" si="123"/>
        <v>0</v>
      </c>
      <c r="AZ303" s="49">
        <f t="shared" si="111"/>
        <v>0</v>
      </c>
      <c r="BB303" s="49">
        <f t="shared" si="127"/>
        <v>0</v>
      </c>
      <c r="BC303" s="537">
        <f t="shared" si="128"/>
        <v>0</v>
      </c>
      <c r="BD303" s="144">
        <f t="shared" si="124"/>
        <v>0</v>
      </c>
      <c r="BE303" s="144">
        <f t="shared" si="129"/>
        <v>0</v>
      </c>
      <c r="BF303" s="559">
        <f t="shared" si="112"/>
        <v>0</v>
      </c>
      <c r="BG303" s="17"/>
      <c r="BH303" s="10"/>
      <c r="BJ303" s="49">
        <f t="shared" si="130"/>
        <v>0</v>
      </c>
      <c r="BK303" s="49">
        <f t="shared" si="131"/>
        <v>1</v>
      </c>
      <c r="BL303" s="49">
        <f t="shared" si="132"/>
        <v>0</v>
      </c>
      <c r="BM303" s="49">
        <f t="shared" si="133"/>
        <v>0</v>
      </c>
      <c r="BN303" s="49">
        <f t="shared" si="134"/>
        <v>0</v>
      </c>
    </row>
    <row r="304" spans="1:66" x14ac:dyDescent="0.2">
      <c r="A304" s="514"/>
      <c r="B304" s="805"/>
      <c r="C304" s="364"/>
      <c r="D304" s="364"/>
      <c r="E304" s="511" t="str">
        <f t="shared" si="125"/>
        <v xml:space="preserve"> </v>
      </c>
      <c r="F304" s="201">
        <f t="shared" si="108"/>
        <v>0</v>
      </c>
      <c r="G304" s="198">
        <f t="shared" si="109"/>
        <v>292</v>
      </c>
      <c r="H304" s="197"/>
      <c r="I304" s="416"/>
      <c r="J304" s="115"/>
      <c r="K304" s="418"/>
      <c r="L304" s="417"/>
      <c r="M304" s="60"/>
      <c r="N304" s="102"/>
      <c r="O304" s="419"/>
      <c r="P304" s="116"/>
      <c r="Q304" s="116"/>
      <c r="R304" s="179"/>
      <c r="S304" s="248"/>
      <c r="T304" s="116"/>
      <c r="U304" s="116"/>
      <c r="V304" s="116"/>
      <c r="W304" s="117"/>
      <c r="X304" s="115"/>
      <c r="Y304" s="102"/>
      <c r="Z304" s="118"/>
      <c r="AA304" s="145">
        <f t="shared" si="113"/>
        <v>292</v>
      </c>
      <c r="AB304" s="751">
        <f t="shared" si="126"/>
        <v>0</v>
      </c>
      <c r="AC304" s="744">
        <f t="shared" si="114"/>
        <v>0</v>
      </c>
      <c r="AD304" s="254">
        <f t="shared" si="110"/>
        <v>0</v>
      </c>
      <c r="AE304" s="17"/>
      <c r="AF304" s="527" t="str">
        <f t="shared" si="115"/>
        <v xml:space="preserve"> </v>
      </c>
      <c r="AG304" s="49">
        <f t="shared" si="116"/>
        <v>0</v>
      </c>
      <c r="AH304" s="49">
        <f t="shared" si="117"/>
        <v>0</v>
      </c>
      <c r="AR304" s="49">
        <f t="shared" si="118"/>
        <v>0</v>
      </c>
      <c r="AS304" s="49">
        <f t="shared" si="119"/>
        <v>0</v>
      </c>
      <c r="AT304" s="49">
        <f t="shared" si="120"/>
        <v>0</v>
      </c>
      <c r="AU304" s="49">
        <f t="shared" si="121"/>
        <v>0</v>
      </c>
      <c r="AX304" s="372">
        <f t="shared" si="122"/>
        <v>0</v>
      </c>
      <c r="AY304" s="372">
        <f t="shared" si="123"/>
        <v>0</v>
      </c>
      <c r="AZ304" s="49">
        <f t="shared" si="111"/>
        <v>0</v>
      </c>
      <c r="BB304" s="49">
        <f t="shared" si="127"/>
        <v>0</v>
      </c>
      <c r="BC304" s="537">
        <f t="shared" si="128"/>
        <v>0</v>
      </c>
      <c r="BD304" s="144">
        <f t="shared" si="124"/>
        <v>0</v>
      </c>
      <c r="BE304" s="144">
        <f t="shared" si="129"/>
        <v>0</v>
      </c>
      <c r="BF304" s="559">
        <f t="shared" si="112"/>
        <v>0</v>
      </c>
      <c r="BG304" s="17"/>
      <c r="BH304" s="10"/>
      <c r="BJ304" s="49">
        <f t="shared" si="130"/>
        <v>0</v>
      </c>
      <c r="BK304" s="49">
        <f t="shared" si="131"/>
        <v>1</v>
      </c>
      <c r="BL304" s="49">
        <f t="shared" si="132"/>
        <v>0</v>
      </c>
      <c r="BM304" s="49">
        <f t="shared" si="133"/>
        <v>0</v>
      </c>
      <c r="BN304" s="49">
        <f t="shared" si="134"/>
        <v>0</v>
      </c>
    </row>
    <row r="305" spans="1:66" x14ac:dyDescent="0.2">
      <c r="A305" s="514"/>
      <c r="B305" s="805"/>
      <c r="C305" s="364"/>
      <c r="D305" s="364"/>
      <c r="E305" s="511" t="str">
        <f t="shared" si="125"/>
        <v xml:space="preserve"> </v>
      </c>
      <c r="F305" s="201">
        <f t="shared" si="108"/>
        <v>0</v>
      </c>
      <c r="G305" s="198">
        <f t="shared" si="109"/>
        <v>293</v>
      </c>
      <c r="H305" s="197"/>
      <c r="I305" s="416"/>
      <c r="J305" s="115"/>
      <c r="K305" s="418"/>
      <c r="L305" s="417"/>
      <c r="M305" s="60"/>
      <c r="N305" s="102"/>
      <c r="O305" s="419"/>
      <c r="P305" s="116"/>
      <c r="Q305" s="116"/>
      <c r="R305" s="179"/>
      <c r="S305" s="248"/>
      <c r="T305" s="116"/>
      <c r="U305" s="116"/>
      <c r="V305" s="116"/>
      <c r="W305" s="117"/>
      <c r="X305" s="115"/>
      <c r="Y305" s="102"/>
      <c r="Z305" s="118"/>
      <c r="AA305" s="145">
        <f t="shared" si="113"/>
        <v>293</v>
      </c>
      <c r="AB305" s="751">
        <f t="shared" si="126"/>
        <v>0</v>
      </c>
      <c r="AC305" s="744">
        <f t="shared" si="114"/>
        <v>0</v>
      </c>
      <c r="AD305" s="254">
        <f t="shared" si="110"/>
        <v>0</v>
      </c>
      <c r="AE305" s="17"/>
      <c r="AF305" s="527" t="str">
        <f t="shared" si="115"/>
        <v xml:space="preserve"> </v>
      </c>
      <c r="AG305" s="49">
        <f t="shared" si="116"/>
        <v>0</v>
      </c>
      <c r="AH305" s="49">
        <f t="shared" si="117"/>
        <v>0</v>
      </c>
      <c r="AR305" s="49">
        <f t="shared" si="118"/>
        <v>0</v>
      </c>
      <c r="AS305" s="49">
        <f t="shared" si="119"/>
        <v>0</v>
      </c>
      <c r="AT305" s="49">
        <f t="shared" si="120"/>
        <v>0</v>
      </c>
      <c r="AU305" s="49">
        <f t="shared" si="121"/>
        <v>0</v>
      </c>
      <c r="AX305" s="372">
        <f t="shared" si="122"/>
        <v>0</v>
      </c>
      <c r="AY305" s="372">
        <f t="shared" si="123"/>
        <v>0</v>
      </c>
      <c r="AZ305" s="49">
        <f t="shared" si="111"/>
        <v>0</v>
      </c>
      <c r="BB305" s="49">
        <f t="shared" si="127"/>
        <v>0</v>
      </c>
      <c r="BC305" s="537">
        <f t="shared" si="128"/>
        <v>0</v>
      </c>
      <c r="BD305" s="144">
        <f t="shared" si="124"/>
        <v>0</v>
      </c>
      <c r="BE305" s="144">
        <f t="shared" si="129"/>
        <v>0</v>
      </c>
      <c r="BF305" s="559">
        <f t="shared" si="112"/>
        <v>0</v>
      </c>
      <c r="BG305" s="17"/>
      <c r="BH305" s="10"/>
      <c r="BJ305" s="49">
        <f t="shared" si="130"/>
        <v>0</v>
      </c>
      <c r="BK305" s="49">
        <f t="shared" si="131"/>
        <v>1</v>
      </c>
      <c r="BL305" s="49">
        <f t="shared" si="132"/>
        <v>0</v>
      </c>
      <c r="BM305" s="49">
        <f t="shared" si="133"/>
        <v>0</v>
      </c>
      <c r="BN305" s="49">
        <f t="shared" si="134"/>
        <v>0</v>
      </c>
    </row>
    <row r="306" spans="1:66" x14ac:dyDescent="0.2">
      <c r="A306" s="514"/>
      <c r="B306" s="805"/>
      <c r="C306" s="364"/>
      <c r="D306" s="364"/>
      <c r="E306" s="511" t="str">
        <f t="shared" si="125"/>
        <v xml:space="preserve"> </v>
      </c>
      <c r="F306" s="201">
        <f t="shared" si="108"/>
        <v>0</v>
      </c>
      <c r="G306" s="198">
        <f t="shared" si="109"/>
        <v>294</v>
      </c>
      <c r="H306" s="197"/>
      <c r="I306" s="416"/>
      <c r="J306" s="115"/>
      <c r="K306" s="418"/>
      <c r="L306" s="417"/>
      <c r="M306" s="60"/>
      <c r="N306" s="102"/>
      <c r="O306" s="419"/>
      <c r="P306" s="116"/>
      <c r="Q306" s="116"/>
      <c r="R306" s="179"/>
      <c r="S306" s="248"/>
      <c r="T306" s="116"/>
      <c r="U306" s="116"/>
      <c r="V306" s="116"/>
      <c r="W306" s="117"/>
      <c r="X306" s="115"/>
      <c r="Y306" s="102"/>
      <c r="Z306" s="118"/>
      <c r="AA306" s="145">
        <f t="shared" si="113"/>
        <v>294</v>
      </c>
      <c r="AB306" s="751">
        <f t="shared" si="126"/>
        <v>0</v>
      </c>
      <c r="AC306" s="744">
        <f t="shared" si="114"/>
        <v>0</v>
      </c>
      <c r="AD306" s="254">
        <f t="shared" si="110"/>
        <v>0</v>
      </c>
      <c r="AE306" s="17"/>
      <c r="AF306" s="527" t="str">
        <f t="shared" si="115"/>
        <v xml:space="preserve"> </v>
      </c>
      <c r="AG306" s="49">
        <f t="shared" si="116"/>
        <v>0</v>
      </c>
      <c r="AH306" s="49">
        <f t="shared" si="117"/>
        <v>0</v>
      </c>
      <c r="AR306" s="49">
        <f t="shared" si="118"/>
        <v>0</v>
      </c>
      <c r="AS306" s="49">
        <f t="shared" si="119"/>
        <v>0</v>
      </c>
      <c r="AT306" s="49">
        <f t="shared" si="120"/>
        <v>0</v>
      </c>
      <c r="AU306" s="49">
        <f t="shared" si="121"/>
        <v>0</v>
      </c>
      <c r="AX306" s="372">
        <f t="shared" si="122"/>
        <v>0</v>
      </c>
      <c r="AY306" s="372">
        <f t="shared" si="123"/>
        <v>0</v>
      </c>
      <c r="AZ306" s="49">
        <f t="shared" si="111"/>
        <v>0</v>
      </c>
      <c r="BB306" s="49">
        <f t="shared" si="127"/>
        <v>0</v>
      </c>
      <c r="BC306" s="537">
        <f t="shared" si="128"/>
        <v>0</v>
      </c>
      <c r="BD306" s="144">
        <f t="shared" si="124"/>
        <v>0</v>
      </c>
      <c r="BE306" s="144">
        <f t="shared" si="129"/>
        <v>0</v>
      </c>
      <c r="BF306" s="559">
        <f t="shared" si="112"/>
        <v>0</v>
      </c>
      <c r="BG306" s="17"/>
      <c r="BH306" s="10"/>
      <c r="BJ306" s="49">
        <f t="shared" si="130"/>
        <v>0</v>
      </c>
      <c r="BK306" s="49">
        <f t="shared" si="131"/>
        <v>1</v>
      </c>
      <c r="BL306" s="49">
        <f t="shared" si="132"/>
        <v>0</v>
      </c>
      <c r="BM306" s="49">
        <f t="shared" si="133"/>
        <v>0</v>
      </c>
      <c r="BN306" s="49">
        <f t="shared" si="134"/>
        <v>0</v>
      </c>
    </row>
    <row r="307" spans="1:66" x14ac:dyDescent="0.2">
      <c r="A307" s="514"/>
      <c r="B307" s="805"/>
      <c r="C307" s="364"/>
      <c r="D307" s="364"/>
      <c r="E307" s="511" t="str">
        <f t="shared" si="125"/>
        <v xml:space="preserve"> </v>
      </c>
      <c r="F307" s="201">
        <f t="shared" si="108"/>
        <v>0</v>
      </c>
      <c r="G307" s="198">
        <f t="shared" si="109"/>
        <v>295</v>
      </c>
      <c r="H307" s="197"/>
      <c r="I307" s="416"/>
      <c r="J307" s="115"/>
      <c r="K307" s="418"/>
      <c r="L307" s="417"/>
      <c r="M307" s="60"/>
      <c r="N307" s="102"/>
      <c r="O307" s="419"/>
      <c r="P307" s="116"/>
      <c r="Q307" s="116"/>
      <c r="R307" s="179"/>
      <c r="S307" s="248"/>
      <c r="T307" s="116"/>
      <c r="U307" s="116"/>
      <c r="V307" s="116"/>
      <c r="W307" s="117"/>
      <c r="X307" s="115"/>
      <c r="Y307" s="102"/>
      <c r="Z307" s="118"/>
      <c r="AA307" s="145">
        <f t="shared" si="113"/>
        <v>295</v>
      </c>
      <c r="AB307" s="751">
        <f t="shared" si="126"/>
        <v>0</v>
      </c>
      <c r="AC307" s="744">
        <f t="shared" si="114"/>
        <v>0</v>
      </c>
      <c r="AD307" s="254">
        <f t="shared" si="110"/>
        <v>0</v>
      </c>
      <c r="AE307" s="17"/>
      <c r="AF307" s="527" t="str">
        <f t="shared" si="115"/>
        <v xml:space="preserve"> </v>
      </c>
      <c r="AG307" s="49">
        <f t="shared" si="116"/>
        <v>0</v>
      </c>
      <c r="AH307" s="49">
        <f t="shared" si="117"/>
        <v>0</v>
      </c>
      <c r="AR307" s="49">
        <f t="shared" si="118"/>
        <v>0</v>
      </c>
      <c r="AS307" s="49">
        <f t="shared" si="119"/>
        <v>0</v>
      </c>
      <c r="AT307" s="49">
        <f t="shared" si="120"/>
        <v>0</v>
      </c>
      <c r="AU307" s="49">
        <f t="shared" si="121"/>
        <v>0</v>
      </c>
      <c r="AX307" s="372">
        <f t="shared" si="122"/>
        <v>0</v>
      </c>
      <c r="AY307" s="372">
        <f t="shared" si="123"/>
        <v>0</v>
      </c>
      <c r="AZ307" s="49">
        <f t="shared" si="111"/>
        <v>0</v>
      </c>
      <c r="BB307" s="49">
        <f t="shared" si="127"/>
        <v>0</v>
      </c>
      <c r="BC307" s="537">
        <f t="shared" si="128"/>
        <v>0</v>
      </c>
      <c r="BD307" s="144">
        <f t="shared" si="124"/>
        <v>0</v>
      </c>
      <c r="BE307" s="144">
        <f t="shared" si="129"/>
        <v>0</v>
      </c>
      <c r="BF307" s="559">
        <f t="shared" si="112"/>
        <v>0</v>
      </c>
      <c r="BG307" s="17"/>
      <c r="BH307" s="10"/>
      <c r="BJ307" s="49">
        <f t="shared" si="130"/>
        <v>0</v>
      </c>
      <c r="BK307" s="49">
        <f t="shared" si="131"/>
        <v>1</v>
      </c>
      <c r="BL307" s="49">
        <f t="shared" si="132"/>
        <v>0</v>
      </c>
      <c r="BM307" s="49">
        <f t="shared" si="133"/>
        <v>0</v>
      </c>
      <c r="BN307" s="49">
        <f t="shared" si="134"/>
        <v>0</v>
      </c>
    </row>
    <row r="308" spans="1:66" x14ac:dyDescent="0.2">
      <c r="A308" s="514"/>
      <c r="B308" s="805"/>
      <c r="C308" s="364"/>
      <c r="D308" s="364"/>
      <c r="E308" s="511" t="str">
        <f t="shared" si="125"/>
        <v xml:space="preserve"> </v>
      </c>
      <c r="F308" s="201">
        <f t="shared" si="108"/>
        <v>0</v>
      </c>
      <c r="G308" s="198">
        <f t="shared" si="109"/>
        <v>296</v>
      </c>
      <c r="H308" s="197"/>
      <c r="I308" s="416"/>
      <c r="J308" s="115"/>
      <c r="K308" s="418"/>
      <c r="L308" s="417"/>
      <c r="M308" s="60"/>
      <c r="N308" s="102"/>
      <c r="O308" s="419"/>
      <c r="P308" s="116"/>
      <c r="Q308" s="116"/>
      <c r="R308" s="179"/>
      <c r="S308" s="248"/>
      <c r="T308" s="116"/>
      <c r="U308" s="116"/>
      <c r="V308" s="116"/>
      <c r="W308" s="117"/>
      <c r="X308" s="115"/>
      <c r="Y308" s="102"/>
      <c r="Z308" s="118"/>
      <c r="AA308" s="145">
        <f t="shared" si="113"/>
        <v>296</v>
      </c>
      <c r="AB308" s="751">
        <f t="shared" si="126"/>
        <v>0</v>
      </c>
      <c r="AC308" s="744">
        <f t="shared" si="114"/>
        <v>0</v>
      </c>
      <c r="AD308" s="254">
        <f t="shared" si="110"/>
        <v>0</v>
      </c>
      <c r="AE308" s="17"/>
      <c r="AF308" s="527" t="str">
        <f t="shared" si="115"/>
        <v xml:space="preserve"> </v>
      </c>
      <c r="AG308" s="49">
        <f t="shared" si="116"/>
        <v>0</v>
      </c>
      <c r="AH308" s="49">
        <f t="shared" si="117"/>
        <v>0</v>
      </c>
      <c r="AR308" s="49">
        <f t="shared" si="118"/>
        <v>0</v>
      </c>
      <c r="AS308" s="49">
        <f t="shared" si="119"/>
        <v>0</v>
      </c>
      <c r="AT308" s="49">
        <f t="shared" si="120"/>
        <v>0</v>
      </c>
      <c r="AU308" s="49">
        <f t="shared" si="121"/>
        <v>0</v>
      </c>
      <c r="AX308" s="372">
        <f t="shared" si="122"/>
        <v>0</v>
      </c>
      <c r="AY308" s="372">
        <f t="shared" si="123"/>
        <v>0</v>
      </c>
      <c r="AZ308" s="49">
        <f t="shared" si="111"/>
        <v>0</v>
      </c>
      <c r="BB308" s="49">
        <f t="shared" si="127"/>
        <v>0</v>
      </c>
      <c r="BC308" s="537">
        <f t="shared" si="128"/>
        <v>0</v>
      </c>
      <c r="BD308" s="144">
        <f t="shared" si="124"/>
        <v>0</v>
      </c>
      <c r="BE308" s="144">
        <f t="shared" si="129"/>
        <v>0</v>
      </c>
      <c r="BF308" s="559">
        <f t="shared" si="112"/>
        <v>0</v>
      </c>
      <c r="BG308" s="17"/>
      <c r="BH308" s="10"/>
      <c r="BJ308" s="49">
        <f t="shared" si="130"/>
        <v>0</v>
      </c>
      <c r="BK308" s="49">
        <f t="shared" si="131"/>
        <v>1</v>
      </c>
      <c r="BL308" s="49">
        <f t="shared" si="132"/>
        <v>0</v>
      </c>
      <c r="BM308" s="49">
        <f t="shared" si="133"/>
        <v>0</v>
      </c>
      <c r="BN308" s="49">
        <f t="shared" si="134"/>
        <v>0</v>
      </c>
    </row>
    <row r="309" spans="1:66" x14ac:dyDescent="0.2">
      <c r="A309" s="514"/>
      <c r="B309" s="805"/>
      <c r="C309" s="364"/>
      <c r="D309" s="364"/>
      <c r="E309" s="511" t="str">
        <f t="shared" si="125"/>
        <v xml:space="preserve"> </v>
      </c>
      <c r="F309" s="201">
        <f t="shared" si="108"/>
        <v>0</v>
      </c>
      <c r="G309" s="198">
        <f t="shared" si="109"/>
        <v>297</v>
      </c>
      <c r="H309" s="197"/>
      <c r="I309" s="416"/>
      <c r="J309" s="115"/>
      <c r="K309" s="418"/>
      <c r="L309" s="417"/>
      <c r="M309" s="60"/>
      <c r="N309" s="102"/>
      <c r="O309" s="419"/>
      <c r="P309" s="116"/>
      <c r="Q309" s="116"/>
      <c r="R309" s="179"/>
      <c r="S309" s="248"/>
      <c r="T309" s="116"/>
      <c r="U309" s="116"/>
      <c r="V309" s="116"/>
      <c r="W309" s="117"/>
      <c r="X309" s="115"/>
      <c r="Y309" s="102"/>
      <c r="Z309" s="118"/>
      <c r="AA309" s="145">
        <f t="shared" si="113"/>
        <v>297</v>
      </c>
      <c r="AB309" s="751">
        <f t="shared" si="126"/>
        <v>0</v>
      </c>
      <c r="AC309" s="744">
        <f t="shared" si="114"/>
        <v>0</v>
      </c>
      <c r="AD309" s="254">
        <f t="shared" si="110"/>
        <v>0</v>
      </c>
      <c r="AE309" s="17"/>
      <c r="AF309" s="527" t="str">
        <f t="shared" si="115"/>
        <v xml:space="preserve"> </v>
      </c>
      <c r="AG309" s="49">
        <f t="shared" si="116"/>
        <v>0</v>
      </c>
      <c r="AH309" s="49">
        <f t="shared" si="117"/>
        <v>0</v>
      </c>
      <c r="AR309" s="49">
        <f t="shared" si="118"/>
        <v>0</v>
      </c>
      <c r="AS309" s="49">
        <f t="shared" si="119"/>
        <v>0</v>
      </c>
      <c r="AT309" s="49">
        <f t="shared" si="120"/>
        <v>0</v>
      </c>
      <c r="AU309" s="49">
        <f t="shared" si="121"/>
        <v>0</v>
      </c>
      <c r="AX309" s="372">
        <f t="shared" si="122"/>
        <v>0</v>
      </c>
      <c r="AY309" s="372">
        <f t="shared" si="123"/>
        <v>0</v>
      </c>
      <c r="AZ309" s="49">
        <f t="shared" si="111"/>
        <v>0</v>
      </c>
      <c r="BB309" s="49">
        <f t="shared" si="127"/>
        <v>0</v>
      </c>
      <c r="BC309" s="537">
        <f t="shared" si="128"/>
        <v>0</v>
      </c>
      <c r="BD309" s="144">
        <f t="shared" si="124"/>
        <v>0</v>
      </c>
      <c r="BE309" s="144">
        <f t="shared" si="129"/>
        <v>0</v>
      </c>
      <c r="BF309" s="559">
        <f t="shared" si="112"/>
        <v>0</v>
      </c>
      <c r="BG309" s="17"/>
      <c r="BH309" s="10"/>
      <c r="BJ309" s="49">
        <f t="shared" si="130"/>
        <v>0</v>
      </c>
      <c r="BK309" s="49">
        <f t="shared" si="131"/>
        <v>1</v>
      </c>
      <c r="BL309" s="49">
        <f t="shared" si="132"/>
        <v>0</v>
      </c>
      <c r="BM309" s="49">
        <f t="shared" si="133"/>
        <v>0</v>
      </c>
      <c r="BN309" s="49">
        <f t="shared" si="134"/>
        <v>0</v>
      </c>
    </row>
    <row r="310" spans="1:66" x14ac:dyDescent="0.2">
      <c r="A310" s="514"/>
      <c r="B310" s="805"/>
      <c r="C310" s="364"/>
      <c r="D310" s="364"/>
      <c r="E310" s="511" t="str">
        <f t="shared" si="125"/>
        <v xml:space="preserve"> </v>
      </c>
      <c r="F310" s="201">
        <f t="shared" si="108"/>
        <v>0</v>
      </c>
      <c r="G310" s="198">
        <f t="shared" si="109"/>
        <v>298</v>
      </c>
      <c r="H310" s="197"/>
      <c r="I310" s="416"/>
      <c r="J310" s="115"/>
      <c r="K310" s="418"/>
      <c r="L310" s="417"/>
      <c r="M310" s="60"/>
      <c r="N310" s="102"/>
      <c r="O310" s="419"/>
      <c r="P310" s="116"/>
      <c r="Q310" s="116"/>
      <c r="R310" s="179"/>
      <c r="S310" s="248"/>
      <c r="T310" s="116"/>
      <c r="U310" s="116"/>
      <c r="V310" s="116"/>
      <c r="W310" s="117"/>
      <c r="X310" s="115"/>
      <c r="Y310" s="102"/>
      <c r="Z310" s="118"/>
      <c r="AA310" s="145">
        <f t="shared" si="113"/>
        <v>298</v>
      </c>
      <c r="AB310" s="751">
        <f t="shared" si="126"/>
        <v>0</v>
      </c>
      <c r="AC310" s="744">
        <f t="shared" si="114"/>
        <v>0</v>
      </c>
      <c r="AD310" s="254">
        <f t="shared" si="110"/>
        <v>0</v>
      </c>
      <c r="AE310" s="17"/>
      <c r="AF310" s="527" t="str">
        <f t="shared" si="115"/>
        <v xml:space="preserve"> </v>
      </c>
      <c r="AG310" s="49">
        <f t="shared" si="116"/>
        <v>0</v>
      </c>
      <c r="AH310" s="49">
        <f t="shared" si="117"/>
        <v>0</v>
      </c>
      <c r="AR310" s="49">
        <f t="shared" si="118"/>
        <v>0</v>
      </c>
      <c r="AS310" s="49">
        <f t="shared" si="119"/>
        <v>0</v>
      </c>
      <c r="AT310" s="49">
        <f t="shared" si="120"/>
        <v>0</v>
      </c>
      <c r="AU310" s="49">
        <f t="shared" si="121"/>
        <v>0</v>
      </c>
      <c r="AX310" s="372">
        <f t="shared" si="122"/>
        <v>0</v>
      </c>
      <c r="AY310" s="372">
        <f t="shared" si="123"/>
        <v>0</v>
      </c>
      <c r="AZ310" s="49">
        <f t="shared" si="111"/>
        <v>0</v>
      </c>
      <c r="BB310" s="49">
        <f t="shared" si="127"/>
        <v>0</v>
      </c>
      <c r="BC310" s="537">
        <f t="shared" si="128"/>
        <v>0</v>
      </c>
      <c r="BD310" s="144">
        <f t="shared" si="124"/>
        <v>0</v>
      </c>
      <c r="BE310" s="144">
        <f t="shared" si="129"/>
        <v>0</v>
      </c>
      <c r="BF310" s="559">
        <f t="shared" si="112"/>
        <v>0</v>
      </c>
      <c r="BG310" s="17"/>
      <c r="BH310" s="10"/>
      <c r="BJ310" s="49">
        <f t="shared" si="130"/>
        <v>0</v>
      </c>
      <c r="BK310" s="49">
        <f t="shared" si="131"/>
        <v>1</v>
      </c>
      <c r="BL310" s="49">
        <f t="shared" si="132"/>
        <v>0</v>
      </c>
      <c r="BM310" s="49">
        <f t="shared" si="133"/>
        <v>0</v>
      </c>
      <c r="BN310" s="49">
        <f t="shared" si="134"/>
        <v>0</v>
      </c>
    </row>
    <row r="311" spans="1:66" x14ac:dyDescent="0.2">
      <c r="A311" s="514"/>
      <c r="B311" s="805"/>
      <c r="C311" s="364"/>
      <c r="D311" s="364"/>
      <c r="E311" s="511" t="str">
        <f t="shared" si="125"/>
        <v xml:space="preserve"> </v>
      </c>
      <c r="F311" s="201">
        <f t="shared" si="108"/>
        <v>0</v>
      </c>
      <c r="G311" s="198">
        <f t="shared" si="109"/>
        <v>299</v>
      </c>
      <c r="H311" s="197"/>
      <c r="I311" s="416"/>
      <c r="J311" s="115"/>
      <c r="K311" s="418"/>
      <c r="L311" s="417"/>
      <c r="M311" s="60"/>
      <c r="N311" s="102"/>
      <c r="O311" s="419"/>
      <c r="P311" s="116"/>
      <c r="Q311" s="116"/>
      <c r="R311" s="179"/>
      <c r="S311" s="248"/>
      <c r="T311" s="116"/>
      <c r="U311" s="116"/>
      <c r="V311" s="116"/>
      <c r="W311" s="117"/>
      <c r="X311" s="115"/>
      <c r="Y311" s="102"/>
      <c r="Z311" s="118"/>
      <c r="AA311" s="145">
        <f t="shared" si="113"/>
        <v>299</v>
      </c>
      <c r="AB311" s="751">
        <f t="shared" si="126"/>
        <v>0</v>
      </c>
      <c r="AC311" s="744">
        <f t="shared" si="114"/>
        <v>0</v>
      </c>
      <c r="AD311" s="254">
        <f t="shared" si="110"/>
        <v>0</v>
      </c>
      <c r="AE311" s="17"/>
      <c r="AF311" s="527" t="str">
        <f t="shared" si="115"/>
        <v xml:space="preserve"> </v>
      </c>
      <c r="AG311" s="49">
        <f t="shared" si="116"/>
        <v>0</v>
      </c>
      <c r="AH311" s="49">
        <f t="shared" si="117"/>
        <v>0</v>
      </c>
      <c r="AR311" s="49">
        <f t="shared" si="118"/>
        <v>0</v>
      </c>
      <c r="AS311" s="49">
        <f t="shared" si="119"/>
        <v>0</v>
      </c>
      <c r="AT311" s="49">
        <f t="shared" si="120"/>
        <v>0</v>
      </c>
      <c r="AU311" s="49">
        <f t="shared" si="121"/>
        <v>0</v>
      </c>
      <c r="AX311" s="372">
        <f t="shared" si="122"/>
        <v>0</v>
      </c>
      <c r="AY311" s="372">
        <f t="shared" si="123"/>
        <v>0</v>
      </c>
      <c r="AZ311" s="49">
        <f t="shared" si="111"/>
        <v>0</v>
      </c>
      <c r="BB311" s="49">
        <f t="shared" si="127"/>
        <v>0</v>
      </c>
      <c r="BC311" s="537">
        <f t="shared" si="128"/>
        <v>0</v>
      </c>
      <c r="BD311" s="144">
        <f t="shared" si="124"/>
        <v>0</v>
      </c>
      <c r="BE311" s="144">
        <f t="shared" si="129"/>
        <v>0</v>
      </c>
      <c r="BF311" s="559">
        <f t="shared" si="112"/>
        <v>0</v>
      </c>
      <c r="BG311" s="17"/>
      <c r="BH311" s="10"/>
      <c r="BJ311" s="49">
        <f t="shared" si="130"/>
        <v>0</v>
      </c>
      <c r="BK311" s="49">
        <f t="shared" si="131"/>
        <v>1</v>
      </c>
      <c r="BL311" s="49">
        <f t="shared" si="132"/>
        <v>0</v>
      </c>
      <c r="BM311" s="49">
        <f t="shared" si="133"/>
        <v>0</v>
      </c>
      <c r="BN311" s="49">
        <f t="shared" si="134"/>
        <v>0</v>
      </c>
    </row>
    <row r="312" spans="1:66" x14ac:dyDescent="0.2">
      <c r="A312" s="514"/>
      <c r="B312" s="805"/>
      <c r="C312" s="364"/>
      <c r="D312" s="364"/>
      <c r="E312" s="511" t="str">
        <f t="shared" si="125"/>
        <v xml:space="preserve"> </v>
      </c>
      <c r="F312" s="201">
        <f t="shared" si="108"/>
        <v>0</v>
      </c>
      <c r="G312" s="198">
        <f t="shared" si="109"/>
        <v>300</v>
      </c>
      <c r="H312" s="197"/>
      <c r="I312" s="416"/>
      <c r="J312" s="115"/>
      <c r="K312" s="418"/>
      <c r="L312" s="417"/>
      <c r="M312" s="60"/>
      <c r="N312" s="102"/>
      <c r="O312" s="419"/>
      <c r="P312" s="116"/>
      <c r="Q312" s="116"/>
      <c r="R312" s="179"/>
      <c r="S312" s="248"/>
      <c r="T312" s="116"/>
      <c r="U312" s="116"/>
      <c r="V312" s="116"/>
      <c r="W312" s="117"/>
      <c r="X312" s="115"/>
      <c r="Y312" s="102"/>
      <c r="Z312" s="118"/>
      <c r="AA312" s="145">
        <f t="shared" si="113"/>
        <v>300</v>
      </c>
      <c r="AB312" s="751">
        <f t="shared" si="126"/>
        <v>0</v>
      </c>
      <c r="AC312" s="744">
        <f t="shared" si="114"/>
        <v>0</v>
      </c>
      <c r="AD312" s="254">
        <f t="shared" si="110"/>
        <v>0</v>
      </c>
      <c r="AE312" s="17"/>
      <c r="AF312" s="527" t="str">
        <f t="shared" si="115"/>
        <v xml:space="preserve"> </v>
      </c>
      <c r="AG312" s="49">
        <f t="shared" si="116"/>
        <v>0</v>
      </c>
      <c r="AH312" s="49">
        <f t="shared" si="117"/>
        <v>0</v>
      </c>
      <c r="AR312" s="49">
        <f t="shared" si="118"/>
        <v>0</v>
      </c>
      <c r="AS312" s="49">
        <f t="shared" si="119"/>
        <v>0</v>
      </c>
      <c r="AT312" s="49">
        <f t="shared" si="120"/>
        <v>0</v>
      </c>
      <c r="AU312" s="49">
        <f t="shared" si="121"/>
        <v>0</v>
      </c>
      <c r="AX312" s="372">
        <f t="shared" si="122"/>
        <v>0</v>
      </c>
      <c r="AY312" s="372">
        <f t="shared" si="123"/>
        <v>0</v>
      </c>
      <c r="AZ312" s="49">
        <f t="shared" si="111"/>
        <v>0</v>
      </c>
      <c r="BB312" s="49">
        <f t="shared" si="127"/>
        <v>0</v>
      </c>
      <c r="BC312" s="537">
        <f t="shared" si="128"/>
        <v>0</v>
      </c>
      <c r="BD312" s="144">
        <f t="shared" si="124"/>
        <v>0</v>
      </c>
      <c r="BE312" s="144">
        <f t="shared" si="129"/>
        <v>0</v>
      </c>
      <c r="BF312" s="559">
        <f t="shared" si="112"/>
        <v>0</v>
      </c>
      <c r="BG312" s="17"/>
      <c r="BH312" s="10"/>
      <c r="BJ312" s="49">
        <f t="shared" si="130"/>
        <v>0</v>
      </c>
      <c r="BK312" s="49">
        <f t="shared" si="131"/>
        <v>1</v>
      </c>
      <c r="BL312" s="49">
        <f t="shared" si="132"/>
        <v>0</v>
      </c>
      <c r="BM312" s="49">
        <f t="shared" si="133"/>
        <v>0</v>
      </c>
      <c r="BN312" s="49">
        <f t="shared" si="134"/>
        <v>0</v>
      </c>
    </row>
    <row r="313" spans="1:66" x14ac:dyDescent="0.2">
      <c r="A313" s="514"/>
      <c r="B313" s="805"/>
      <c r="C313" s="364"/>
      <c r="D313" s="364"/>
      <c r="E313" s="511" t="str">
        <f t="shared" si="125"/>
        <v xml:space="preserve"> </v>
      </c>
      <c r="F313" s="201">
        <f t="shared" si="108"/>
        <v>0</v>
      </c>
      <c r="G313" s="198">
        <f t="shared" si="109"/>
        <v>301</v>
      </c>
      <c r="H313" s="197"/>
      <c r="I313" s="416"/>
      <c r="J313" s="115"/>
      <c r="K313" s="418"/>
      <c r="L313" s="417"/>
      <c r="M313" s="60"/>
      <c r="N313" s="102"/>
      <c r="O313" s="419"/>
      <c r="P313" s="116"/>
      <c r="Q313" s="116"/>
      <c r="R313" s="179"/>
      <c r="S313" s="248"/>
      <c r="T313" s="116"/>
      <c r="U313" s="116"/>
      <c r="V313" s="116"/>
      <c r="W313" s="117"/>
      <c r="X313" s="115"/>
      <c r="Y313" s="102"/>
      <c r="Z313" s="118"/>
      <c r="AA313" s="145">
        <f t="shared" si="113"/>
        <v>301</v>
      </c>
      <c r="AB313" s="751">
        <f t="shared" si="126"/>
        <v>0</v>
      </c>
      <c r="AC313" s="744">
        <f t="shared" si="114"/>
        <v>0</v>
      </c>
      <c r="AD313" s="254">
        <f t="shared" si="110"/>
        <v>0</v>
      </c>
      <c r="AE313" s="17"/>
      <c r="AF313" s="527" t="str">
        <f t="shared" si="115"/>
        <v xml:space="preserve"> </v>
      </c>
      <c r="AG313" s="49">
        <f t="shared" si="116"/>
        <v>0</v>
      </c>
      <c r="AH313" s="49">
        <f t="shared" si="117"/>
        <v>0</v>
      </c>
      <c r="AR313" s="49">
        <f t="shared" si="118"/>
        <v>0</v>
      </c>
      <c r="AS313" s="49">
        <f t="shared" si="119"/>
        <v>0</v>
      </c>
      <c r="AT313" s="49">
        <f t="shared" si="120"/>
        <v>0</v>
      </c>
      <c r="AU313" s="49">
        <f t="shared" si="121"/>
        <v>0</v>
      </c>
      <c r="AX313" s="372">
        <f t="shared" si="122"/>
        <v>0</v>
      </c>
      <c r="AY313" s="372">
        <f t="shared" si="123"/>
        <v>0</v>
      </c>
      <c r="AZ313" s="49">
        <f t="shared" si="111"/>
        <v>0</v>
      </c>
      <c r="BB313" s="49">
        <f t="shared" si="127"/>
        <v>0</v>
      </c>
      <c r="BC313" s="537">
        <f t="shared" si="128"/>
        <v>0</v>
      </c>
      <c r="BD313" s="144">
        <f t="shared" si="124"/>
        <v>0</v>
      </c>
      <c r="BE313" s="144">
        <f t="shared" si="129"/>
        <v>0</v>
      </c>
      <c r="BF313" s="559">
        <f t="shared" si="112"/>
        <v>0</v>
      </c>
      <c r="BG313" s="17"/>
      <c r="BH313" s="10"/>
      <c r="BJ313" s="49">
        <f t="shared" si="130"/>
        <v>0</v>
      </c>
      <c r="BK313" s="49">
        <f t="shared" si="131"/>
        <v>1</v>
      </c>
      <c r="BL313" s="49">
        <f t="shared" si="132"/>
        <v>0</v>
      </c>
      <c r="BM313" s="49">
        <f t="shared" si="133"/>
        <v>0</v>
      </c>
      <c r="BN313" s="49">
        <f t="shared" si="134"/>
        <v>0</v>
      </c>
    </row>
    <row r="314" spans="1:66" x14ac:dyDescent="0.2">
      <c r="A314" s="514"/>
      <c r="B314" s="805"/>
      <c r="C314" s="364"/>
      <c r="D314" s="364"/>
      <c r="E314" s="511" t="str">
        <f t="shared" si="125"/>
        <v xml:space="preserve"> </v>
      </c>
      <c r="F314" s="201">
        <f t="shared" si="108"/>
        <v>0</v>
      </c>
      <c r="G314" s="198">
        <f t="shared" si="109"/>
        <v>302</v>
      </c>
      <c r="H314" s="197"/>
      <c r="I314" s="416"/>
      <c r="J314" s="115"/>
      <c r="K314" s="418"/>
      <c r="L314" s="417"/>
      <c r="M314" s="60"/>
      <c r="N314" s="102"/>
      <c r="O314" s="419"/>
      <c r="P314" s="116"/>
      <c r="Q314" s="116"/>
      <c r="R314" s="179"/>
      <c r="S314" s="248"/>
      <c r="T314" s="116"/>
      <c r="U314" s="116"/>
      <c r="V314" s="116"/>
      <c r="W314" s="117"/>
      <c r="X314" s="115"/>
      <c r="Y314" s="102"/>
      <c r="Z314" s="118"/>
      <c r="AA314" s="145">
        <f t="shared" si="113"/>
        <v>302</v>
      </c>
      <c r="AB314" s="751">
        <f t="shared" si="126"/>
        <v>0</v>
      </c>
      <c r="AC314" s="744">
        <f t="shared" si="114"/>
        <v>0</v>
      </c>
      <c r="AD314" s="254">
        <f t="shared" si="110"/>
        <v>0</v>
      </c>
      <c r="AE314" s="17"/>
      <c r="AF314" s="527" t="str">
        <f t="shared" si="115"/>
        <v xml:space="preserve"> </v>
      </c>
      <c r="AG314" s="49">
        <f t="shared" si="116"/>
        <v>0</v>
      </c>
      <c r="AH314" s="49">
        <f t="shared" si="117"/>
        <v>0</v>
      </c>
      <c r="AR314" s="49">
        <f t="shared" si="118"/>
        <v>0</v>
      </c>
      <c r="AS314" s="49">
        <f t="shared" si="119"/>
        <v>0</v>
      </c>
      <c r="AT314" s="49">
        <f t="shared" si="120"/>
        <v>0</v>
      </c>
      <c r="AU314" s="49">
        <f t="shared" si="121"/>
        <v>0</v>
      </c>
      <c r="AX314" s="372">
        <f t="shared" si="122"/>
        <v>0</v>
      </c>
      <c r="AY314" s="372">
        <f t="shared" si="123"/>
        <v>0</v>
      </c>
      <c r="AZ314" s="49">
        <f t="shared" si="111"/>
        <v>0</v>
      </c>
      <c r="BB314" s="49">
        <f t="shared" si="127"/>
        <v>0</v>
      </c>
      <c r="BC314" s="537">
        <f t="shared" si="128"/>
        <v>0</v>
      </c>
      <c r="BD314" s="144">
        <f t="shared" si="124"/>
        <v>0</v>
      </c>
      <c r="BE314" s="144">
        <f t="shared" si="129"/>
        <v>0</v>
      </c>
      <c r="BF314" s="559">
        <f t="shared" si="112"/>
        <v>0</v>
      </c>
      <c r="BG314" s="17"/>
      <c r="BH314" s="10"/>
      <c r="BJ314" s="49">
        <f t="shared" si="130"/>
        <v>0</v>
      </c>
      <c r="BK314" s="49">
        <f t="shared" si="131"/>
        <v>1</v>
      </c>
      <c r="BL314" s="49">
        <f t="shared" si="132"/>
        <v>0</v>
      </c>
      <c r="BM314" s="49">
        <f t="shared" si="133"/>
        <v>0</v>
      </c>
      <c r="BN314" s="49">
        <f t="shared" si="134"/>
        <v>0</v>
      </c>
    </row>
    <row r="315" spans="1:66" x14ac:dyDescent="0.2">
      <c r="A315" s="514"/>
      <c r="B315" s="805"/>
      <c r="C315" s="364"/>
      <c r="D315" s="364"/>
      <c r="E315" s="511" t="str">
        <f t="shared" si="125"/>
        <v xml:space="preserve"> </v>
      </c>
      <c r="F315" s="201">
        <f t="shared" si="108"/>
        <v>0</v>
      </c>
      <c r="G315" s="198">
        <f t="shared" si="109"/>
        <v>303</v>
      </c>
      <c r="H315" s="197"/>
      <c r="I315" s="416"/>
      <c r="J315" s="115"/>
      <c r="K315" s="418"/>
      <c r="L315" s="417"/>
      <c r="M315" s="60"/>
      <c r="N315" s="102"/>
      <c r="O315" s="419"/>
      <c r="P315" s="116"/>
      <c r="Q315" s="116"/>
      <c r="R315" s="179"/>
      <c r="S315" s="248"/>
      <c r="T315" s="116"/>
      <c r="U315" s="116"/>
      <c r="V315" s="116"/>
      <c r="W315" s="117"/>
      <c r="X315" s="115"/>
      <c r="Y315" s="102"/>
      <c r="Z315" s="118"/>
      <c r="AA315" s="145">
        <f t="shared" si="113"/>
        <v>303</v>
      </c>
      <c r="AB315" s="751">
        <f t="shared" si="126"/>
        <v>0</v>
      </c>
      <c r="AC315" s="744">
        <f t="shared" si="114"/>
        <v>0</v>
      </c>
      <c r="AD315" s="254">
        <f t="shared" si="110"/>
        <v>0</v>
      </c>
      <c r="AE315" s="17"/>
      <c r="AF315" s="527" t="str">
        <f t="shared" si="115"/>
        <v xml:space="preserve"> </v>
      </c>
      <c r="AG315" s="49">
        <f t="shared" si="116"/>
        <v>0</v>
      </c>
      <c r="AH315" s="49">
        <f t="shared" si="117"/>
        <v>0</v>
      </c>
      <c r="AR315" s="49">
        <f t="shared" si="118"/>
        <v>0</v>
      </c>
      <c r="AS315" s="49">
        <f t="shared" si="119"/>
        <v>0</v>
      </c>
      <c r="AT315" s="49">
        <f t="shared" si="120"/>
        <v>0</v>
      </c>
      <c r="AU315" s="49">
        <f t="shared" si="121"/>
        <v>0</v>
      </c>
      <c r="AX315" s="372">
        <f t="shared" si="122"/>
        <v>0</v>
      </c>
      <c r="AY315" s="372">
        <f t="shared" si="123"/>
        <v>0</v>
      </c>
      <c r="AZ315" s="49">
        <f t="shared" si="111"/>
        <v>0</v>
      </c>
      <c r="BB315" s="49">
        <f t="shared" si="127"/>
        <v>0</v>
      </c>
      <c r="BC315" s="537">
        <f t="shared" si="128"/>
        <v>0</v>
      </c>
      <c r="BD315" s="144">
        <f t="shared" si="124"/>
        <v>0</v>
      </c>
      <c r="BE315" s="144">
        <f t="shared" si="129"/>
        <v>0</v>
      </c>
      <c r="BF315" s="559">
        <f t="shared" si="112"/>
        <v>0</v>
      </c>
      <c r="BG315" s="17"/>
      <c r="BH315" s="10"/>
      <c r="BJ315" s="49">
        <f t="shared" si="130"/>
        <v>0</v>
      </c>
      <c r="BK315" s="49">
        <f t="shared" si="131"/>
        <v>1</v>
      </c>
      <c r="BL315" s="49">
        <f t="shared" si="132"/>
        <v>0</v>
      </c>
      <c r="BM315" s="49">
        <f t="shared" si="133"/>
        <v>0</v>
      </c>
      <c r="BN315" s="49">
        <f t="shared" si="134"/>
        <v>0</v>
      </c>
    </row>
    <row r="316" spans="1:66" x14ac:dyDescent="0.2">
      <c r="A316" s="514"/>
      <c r="B316" s="805"/>
      <c r="C316" s="364"/>
      <c r="D316" s="364"/>
      <c r="E316" s="511" t="str">
        <f t="shared" si="125"/>
        <v xml:space="preserve"> </v>
      </c>
      <c r="F316" s="201">
        <f t="shared" si="108"/>
        <v>0</v>
      </c>
      <c r="G316" s="198">
        <f t="shared" si="109"/>
        <v>304</v>
      </c>
      <c r="H316" s="197"/>
      <c r="I316" s="416"/>
      <c r="J316" s="115"/>
      <c r="K316" s="418"/>
      <c r="L316" s="417"/>
      <c r="M316" s="60"/>
      <c r="N316" s="102"/>
      <c r="O316" s="419"/>
      <c r="P316" s="116"/>
      <c r="Q316" s="116"/>
      <c r="R316" s="179"/>
      <c r="S316" s="248"/>
      <c r="T316" s="116"/>
      <c r="U316" s="116"/>
      <c r="V316" s="116"/>
      <c r="W316" s="117"/>
      <c r="X316" s="115"/>
      <c r="Y316" s="102"/>
      <c r="Z316" s="118"/>
      <c r="AA316" s="145">
        <f t="shared" si="113"/>
        <v>304</v>
      </c>
      <c r="AB316" s="751">
        <f t="shared" si="126"/>
        <v>0</v>
      </c>
      <c r="AC316" s="744">
        <f t="shared" si="114"/>
        <v>0</v>
      </c>
      <c r="AD316" s="254">
        <f t="shared" si="110"/>
        <v>0</v>
      </c>
      <c r="AE316" s="17"/>
      <c r="AF316" s="527" t="str">
        <f t="shared" si="115"/>
        <v xml:space="preserve"> </v>
      </c>
      <c r="AG316" s="49">
        <f t="shared" si="116"/>
        <v>0</v>
      </c>
      <c r="AH316" s="49">
        <f t="shared" si="117"/>
        <v>0</v>
      </c>
      <c r="AR316" s="49">
        <f t="shared" si="118"/>
        <v>0</v>
      </c>
      <c r="AS316" s="49">
        <f t="shared" si="119"/>
        <v>0</v>
      </c>
      <c r="AT316" s="49">
        <f t="shared" si="120"/>
        <v>0</v>
      </c>
      <c r="AU316" s="49">
        <f t="shared" si="121"/>
        <v>0</v>
      </c>
      <c r="AX316" s="372">
        <f t="shared" si="122"/>
        <v>0</v>
      </c>
      <c r="AY316" s="372">
        <f t="shared" si="123"/>
        <v>0</v>
      </c>
      <c r="AZ316" s="49">
        <f t="shared" si="111"/>
        <v>0</v>
      </c>
      <c r="BB316" s="49">
        <f t="shared" si="127"/>
        <v>0</v>
      </c>
      <c r="BC316" s="537">
        <f t="shared" si="128"/>
        <v>0</v>
      </c>
      <c r="BD316" s="144">
        <f t="shared" si="124"/>
        <v>0</v>
      </c>
      <c r="BE316" s="144">
        <f t="shared" si="129"/>
        <v>0</v>
      </c>
      <c r="BF316" s="559">
        <f t="shared" si="112"/>
        <v>0</v>
      </c>
      <c r="BG316" s="17"/>
      <c r="BH316" s="10"/>
      <c r="BJ316" s="49">
        <f t="shared" si="130"/>
        <v>0</v>
      </c>
      <c r="BK316" s="49">
        <f t="shared" si="131"/>
        <v>1</v>
      </c>
      <c r="BL316" s="49">
        <f t="shared" si="132"/>
        <v>0</v>
      </c>
      <c r="BM316" s="49">
        <f t="shared" si="133"/>
        <v>0</v>
      </c>
      <c r="BN316" s="49">
        <f t="shared" si="134"/>
        <v>0</v>
      </c>
    </row>
    <row r="317" spans="1:66" x14ac:dyDescent="0.2">
      <c r="A317" s="514"/>
      <c r="B317" s="805"/>
      <c r="C317" s="364"/>
      <c r="D317" s="364"/>
      <c r="E317" s="511" t="str">
        <f t="shared" si="125"/>
        <v xml:space="preserve"> </v>
      </c>
      <c r="F317" s="201">
        <f t="shared" si="108"/>
        <v>0</v>
      </c>
      <c r="G317" s="198">
        <f t="shared" si="109"/>
        <v>305</v>
      </c>
      <c r="H317" s="197"/>
      <c r="I317" s="416"/>
      <c r="J317" s="115"/>
      <c r="K317" s="418"/>
      <c r="L317" s="417"/>
      <c r="M317" s="60"/>
      <c r="N317" s="102"/>
      <c r="O317" s="419"/>
      <c r="P317" s="116"/>
      <c r="Q317" s="116"/>
      <c r="R317" s="179"/>
      <c r="S317" s="248"/>
      <c r="T317" s="116"/>
      <c r="U317" s="116"/>
      <c r="V317" s="116"/>
      <c r="W317" s="117"/>
      <c r="X317" s="115"/>
      <c r="Y317" s="102"/>
      <c r="Z317" s="118"/>
      <c r="AA317" s="145">
        <f t="shared" si="113"/>
        <v>305</v>
      </c>
      <c r="AB317" s="751">
        <f t="shared" si="126"/>
        <v>0</v>
      </c>
      <c r="AC317" s="744">
        <f t="shared" si="114"/>
        <v>0</v>
      </c>
      <c r="AD317" s="254">
        <f t="shared" si="110"/>
        <v>0</v>
      </c>
      <c r="AE317" s="17"/>
      <c r="AF317" s="527" t="str">
        <f t="shared" si="115"/>
        <v xml:space="preserve"> </v>
      </c>
      <c r="AG317" s="49">
        <f t="shared" si="116"/>
        <v>0</v>
      </c>
      <c r="AH317" s="49">
        <f t="shared" si="117"/>
        <v>0</v>
      </c>
      <c r="AR317" s="49">
        <f t="shared" si="118"/>
        <v>0</v>
      </c>
      <c r="AS317" s="49">
        <f t="shared" si="119"/>
        <v>0</v>
      </c>
      <c r="AT317" s="49">
        <f t="shared" si="120"/>
        <v>0</v>
      </c>
      <c r="AU317" s="49">
        <f t="shared" si="121"/>
        <v>0</v>
      </c>
      <c r="AX317" s="372">
        <f t="shared" si="122"/>
        <v>0</v>
      </c>
      <c r="AY317" s="372">
        <f t="shared" si="123"/>
        <v>0</v>
      </c>
      <c r="AZ317" s="49">
        <f t="shared" si="111"/>
        <v>0</v>
      </c>
      <c r="BB317" s="49">
        <f t="shared" si="127"/>
        <v>0</v>
      </c>
      <c r="BC317" s="537">
        <f t="shared" si="128"/>
        <v>0</v>
      </c>
      <c r="BD317" s="144">
        <f t="shared" si="124"/>
        <v>0</v>
      </c>
      <c r="BE317" s="144">
        <f t="shared" si="129"/>
        <v>0</v>
      </c>
      <c r="BF317" s="559">
        <f t="shared" si="112"/>
        <v>0</v>
      </c>
      <c r="BG317" s="17"/>
      <c r="BH317" s="10"/>
      <c r="BJ317" s="49">
        <f t="shared" si="130"/>
        <v>0</v>
      </c>
      <c r="BK317" s="49">
        <f t="shared" si="131"/>
        <v>1</v>
      </c>
      <c r="BL317" s="49">
        <f t="shared" si="132"/>
        <v>0</v>
      </c>
      <c r="BM317" s="49">
        <f t="shared" si="133"/>
        <v>0</v>
      </c>
      <c r="BN317" s="49">
        <f t="shared" si="134"/>
        <v>0</v>
      </c>
    </row>
    <row r="318" spans="1:66" x14ac:dyDescent="0.2">
      <c r="A318" s="514"/>
      <c r="B318" s="805"/>
      <c r="C318" s="364"/>
      <c r="D318" s="364"/>
      <c r="E318" s="511" t="str">
        <f t="shared" si="125"/>
        <v xml:space="preserve"> </v>
      </c>
      <c r="F318" s="201">
        <f t="shared" si="108"/>
        <v>0</v>
      </c>
      <c r="G318" s="198">
        <f t="shared" si="109"/>
        <v>306</v>
      </c>
      <c r="H318" s="197"/>
      <c r="I318" s="416"/>
      <c r="J318" s="115"/>
      <c r="K318" s="418"/>
      <c r="L318" s="417"/>
      <c r="M318" s="60"/>
      <c r="N318" s="102"/>
      <c r="O318" s="419"/>
      <c r="P318" s="116"/>
      <c r="Q318" s="116"/>
      <c r="R318" s="179"/>
      <c r="S318" s="248"/>
      <c r="T318" s="116"/>
      <c r="U318" s="116"/>
      <c r="V318" s="116"/>
      <c r="W318" s="117"/>
      <c r="X318" s="115"/>
      <c r="Y318" s="102"/>
      <c r="Z318" s="118"/>
      <c r="AA318" s="145">
        <f t="shared" si="113"/>
        <v>306</v>
      </c>
      <c r="AB318" s="751">
        <f t="shared" si="126"/>
        <v>0</v>
      </c>
      <c r="AC318" s="744">
        <f t="shared" si="114"/>
        <v>0</v>
      </c>
      <c r="AD318" s="254">
        <f t="shared" si="110"/>
        <v>0</v>
      </c>
      <c r="AE318" s="17"/>
      <c r="AF318" s="527" t="str">
        <f t="shared" si="115"/>
        <v xml:space="preserve"> </v>
      </c>
      <c r="AG318" s="49">
        <f t="shared" si="116"/>
        <v>0</v>
      </c>
      <c r="AH318" s="49">
        <f t="shared" si="117"/>
        <v>0</v>
      </c>
      <c r="AR318" s="49">
        <f t="shared" si="118"/>
        <v>0</v>
      </c>
      <c r="AS318" s="49">
        <f t="shared" si="119"/>
        <v>0</v>
      </c>
      <c r="AT318" s="49">
        <f t="shared" si="120"/>
        <v>0</v>
      </c>
      <c r="AU318" s="49">
        <f t="shared" si="121"/>
        <v>0</v>
      </c>
      <c r="AX318" s="372">
        <f t="shared" si="122"/>
        <v>0</v>
      </c>
      <c r="AY318" s="372">
        <f t="shared" si="123"/>
        <v>0</v>
      </c>
      <c r="AZ318" s="49">
        <f t="shared" si="111"/>
        <v>0</v>
      </c>
      <c r="BB318" s="49">
        <f t="shared" si="127"/>
        <v>0</v>
      </c>
      <c r="BC318" s="537">
        <f t="shared" si="128"/>
        <v>0</v>
      </c>
      <c r="BD318" s="144">
        <f t="shared" si="124"/>
        <v>0</v>
      </c>
      <c r="BE318" s="144">
        <f t="shared" si="129"/>
        <v>0</v>
      </c>
      <c r="BF318" s="559">
        <f t="shared" si="112"/>
        <v>0</v>
      </c>
      <c r="BG318" s="17"/>
      <c r="BH318" s="10"/>
      <c r="BJ318" s="49">
        <f t="shared" si="130"/>
        <v>0</v>
      </c>
      <c r="BK318" s="49">
        <f t="shared" si="131"/>
        <v>1</v>
      </c>
      <c r="BL318" s="49">
        <f t="shared" si="132"/>
        <v>0</v>
      </c>
      <c r="BM318" s="49">
        <f t="shared" si="133"/>
        <v>0</v>
      </c>
      <c r="BN318" s="49">
        <f t="shared" si="134"/>
        <v>0</v>
      </c>
    </row>
    <row r="319" spans="1:66" x14ac:dyDescent="0.2">
      <c r="A319" s="514"/>
      <c r="B319" s="805"/>
      <c r="C319" s="364"/>
      <c r="D319" s="364"/>
      <c r="E319" s="511" t="str">
        <f t="shared" si="125"/>
        <v xml:space="preserve"> </v>
      </c>
      <c r="F319" s="201">
        <f t="shared" si="108"/>
        <v>0</v>
      </c>
      <c r="G319" s="198">
        <f t="shared" si="109"/>
        <v>307</v>
      </c>
      <c r="H319" s="197"/>
      <c r="I319" s="416"/>
      <c r="J319" s="115"/>
      <c r="K319" s="418"/>
      <c r="L319" s="417"/>
      <c r="M319" s="60"/>
      <c r="N319" s="102"/>
      <c r="O319" s="419"/>
      <c r="P319" s="116"/>
      <c r="Q319" s="116"/>
      <c r="R319" s="179"/>
      <c r="S319" s="248"/>
      <c r="T319" s="116"/>
      <c r="U319" s="116"/>
      <c r="V319" s="116"/>
      <c r="W319" s="117"/>
      <c r="X319" s="115"/>
      <c r="Y319" s="102"/>
      <c r="Z319" s="118"/>
      <c r="AA319" s="145">
        <f t="shared" si="113"/>
        <v>307</v>
      </c>
      <c r="AB319" s="751">
        <f t="shared" si="126"/>
        <v>0</v>
      </c>
      <c r="AC319" s="744">
        <f t="shared" si="114"/>
        <v>0</v>
      </c>
      <c r="AD319" s="254">
        <f t="shared" si="110"/>
        <v>0</v>
      </c>
      <c r="AE319" s="17"/>
      <c r="AF319" s="527" t="str">
        <f t="shared" si="115"/>
        <v xml:space="preserve"> </v>
      </c>
      <c r="AG319" s="49">
        <f t="shared" si="116"/>
        <v>0</v>
      </c>
      <c r="AH319" s="49">
        <f t="shared" si="117"/>
        <v>0</v>
      </c>
      <c r="AR319" s="49">
        <f t="shared" si="118"/>
        <v>0</v>
      </c>
      <c r="AS319" s="49">
        <f t="shared" si="119"/>
        <v>0</v>
      </c>
      <c r="AT319" s="49">
        <f t="shared" si="120"/>
        <v>0</v>
      </c>
      <c r="AU319" s="49">
        <f t="shared" si="121"/>
        <v>0</v>
      </c>
      <c r="AX319" s="372">
        <f t="shared" si="122"/>
        <v>0</v>
      </c>
      <c r="AY319" s="372">
        <f t="shared" si="123"/>
        <v>0</v>
      </c>
      <c r="AZ319" s="49">
        <f t="shared" si="111"/>
        <v>0</v>
      </c>
      <c r="BB319" s="49">
        <f t="shared" si="127"/>
        <v>0</v>
      </c>
      <c r="BC319" s="537">
        <f t="shared" si="128"/>
        <v>0</v>
      </c>
      <c r="BD319" s="144">
        <f t="shared" si="124"/>
        <v>0</v>
      </c>
      <c r="BE319" s="144">
        <f t="shared" si="129"/>
        <v>0</v>
      </c>
      <c r="BF319" s="559">
        <f t="shared" si="112"/>
        <v>0</v>
      </c>
      <c r="BG319" s="17"/>
      <c r="BH319" s="10"/>
      <c r="BJ319" s="49">
        <f t="shared" si="130"/>
        <v>0</v>
      </c>
      <c r="BK319" s="49">
        <f t="shared" si="131"/>
        <v>1</v>
      </c>
      <c r="BL319" s="49">
        <f t="shared" si="132"/>
        <v>0</v>
      </c>
      <c r="BM319" s="49">
        <f t="shared" si="133"/>
        <v>0</v>
      </c>
      <c r="BN319" s="49">
        <f t="shared" si="134"/>
        <v>0</v>
      </c>
    </row>
    <row r="320" spans="1:66" x14ac:dyDescent="0.2">
      <c r="A320" s="514"/>
      <c r="B320" s="805"/>
      <c r="C320" s="364"/>
      <c r="D320" s="364"/>
      <c r="E320" s="511" t="str">
        <f t="shared" si="125"/>
        <v xml:space="preserve"> </v>
      </c>
      <c r="F320" s="201">
        <f t="shared" si="108"/>
        <v>0</v>
      </c>
      <c r="G320" s="198">
        <f t="shared" si="109"/>
        <v>308</v>
      </c>
      <c r="H320" s="197"/>
      <c r="I320" s="416"/>
      <c r="J320" s="115"/>
      <c r="K320" s="418"/>
      <c r="L320" s="417"/>
      <c r="M320" s="60"/>
      <c r="N320" s="102"/>
      <c r="O320" s="419"/>
      <c r="P320" s="116"/>
      <c r="Q320" s="116"/>
      <c r="R320" s="179"/>
      <c r="S320" s="248"/>
      <c r="T320" s="116"/>
      <c r="U320" s="116"/>
      <c r="V320" s="116"/>
      <c r="W320" s="117"/>
      <c r="X320" s="115"/>
      <c r="Y320" s="102"/>
      <c r="Z320" s="118"/>
      <c r="AA320" s="145">
        <f t="shared" si="113"/>
        <v>308</v>
      </c>
      <c r="AB320" s="751">
        <f t="shared" si="126"/>
        <v>0</v>
      </c>
      <c r="AC320" s="744">
        <f t="shared" si="114"/>
        <v>0</v>
      </c>
      <c r="AD320" s="254">
        <f t="shared" si="110"/>
        <v>0</v>
      </c>
      <c r="AE320" s="17"/>
      <c r="AF320" s="527" t="str">
        <f t="shared" si="115"/>
        <v xml:space="preserve"> </v>
      </c>
      <c r="AG320" s="49">
        <f t="shared" si="116"/>
        <v>0</v>
      </c>
      <c r="AH320" s="49">
        <f t="shared" si="117"/>
        <v>0</v>
      </c>
      <c r="AR320" s="49">
        <f t="shared" si="118"/>
        <v>0</v>
      </c>
      <c r="AS320" s="49">
        <f t="shared" si="119"/>
        <v>0</v>
      </c>
      <c r="AT320" s="49">
        <f t="shared" si="120"/>
        <v>0</v>
      </c>
      <c r="AU320" s="49">
        <f t="shared" si="121"/>
        <v>0</v>
      </c>
      <c r="AX320" s="372">
        <f t="shared" si="122"/>
        <v>0</v>
      </c>
      <c r="AY320" s="372">
        <f t="shared" si="123"/>
        <v>0</v>
      </c>
      <c r="AZ320" s="49">
        <f t="shared" si="111"/>
        <v>0</v>
      </c>
      <c r="BB320" s="49">
        <f t="shared" si="127"/>
        <v>0</v>
      </c>
      <c r="BC320" s="537">
        <f t="shared" si="128"/>
        <v>0</v>
      </c>
      <c r="BD320" s="144">
        <f t="shared" si="124"/>
        <v>0</v>
      </c>
      <c r="BE320" s="144">
        <f t="shared" si="129"/>
        <v>0</v>
      </c>
      <c r="BF320" s="559">
        <f t="shared" si="112"/>
        <v>0</v>
      </c>
      <c r="BG320" s="17"/>
      <c r="BH320" s="10"/>
      <c r="BJ320" s="49">
        <f t="shared" si="130"/>
        <v>0</v>
      </c>
      <c r="BK320" s="49">
        <f t="shared" si="131"/>
        <v>1</v>
      </c>
      <c r="BL320" s="49">
        <f t="shared" si="132"/>
        <v>0</v>
      </c>
      <c r="BM320" s="49">
        <f t="shared" si="133"/>
        <v>0</v>
      </c>
      <c r="BN320" s="49">
        <f t="shared" si="134"/>
        <v>0</v>
      </c>
    </row>
    <row r="321" spans="1:66" x14ac:dyDescent="0.2">
      <c r="A321" s="514"/>
      <c r="B321" s="805"/>
      <c r="C321" s="364"/>
      <c r="D321" s="364"/>
      <c r="E321" s="511" t="str">
        <f t="shared" si="125"/>
        <v xml:space="preserve"> </v>
      </c>
      <c r="F321" s="201">
        <f t="shared" si="108"/>
        <v>0</v>
      </c>
      <c r="G321" s="198">
        <f t="shared" si="109"/>
        <v>309</v>
      </c>
      <c r="H321" s="197"/>
      <c r="I321" s="416"/>
      <c r="J321" s="115"/>
      <c r="K321" s="418"/>
      <c r="L321" s="417"/>
      <c r="M321" s="60"/>
      <c r="N321" s="102"/>
      <c r="O321" s="419"/>
      <c r="P321" s="116"/>
      <c r="Q321" s="116"/>
      <c r="R321" s="179"/>
      <c r="S321" s="248"/>
      <c r="T321" s="116"/>
      <c r="U321" s="116"/>
      <c r="V321" s="116"/>
      <c r="W321" s="117"/>
      <c r="X321" s="115"/>
      <c r="Y321" s="102"/>
      <c r="Z321" s="118"/>
      <c r="AA321" s="145">
        <f t="shared" si="113"/>
        <v>309</v>
      </c>
      <c r="AB321" s="751">
        <f t="shared" si="126"/>
        <v>0</v>
      </c>
      <c r="AC321" s="744">
        <f t="shared" si="114"/>
        <v>0</v>
      </c>
      <c r="AD321" s="254">
        <f t="shared" si="110"/>
        <v>0</v>
      </c>
      <c r="AE321" s="17"/>
      <c r="AF321" s="527" t="str">
        <f t="shared" si="115"/>
        <v xml:space="preserve"> </v>
      </c>
      <c r="AG321" s="49">
        <f t="shared" si="116"/>
        <v>0</v>
      </c>
      <c r="AH321" s="49">
        <f t="shared" si="117"/>
        <v>0</v>
      </c>
      <c r="AR321" s="49">
        <f t="shared" si="118"/>
        <v>0</v>
      </c>
      <c r="AS321" s="49">
        <f t="shared" si="119"/>
        <v>0</v>
      </c>
      <c r="AT321" s="49">
        <f t="shared" si="120"/>
        <v>0</v>
      </c>
      <c r="AU321" s="49">
        <f t="shared" si="121"/>
        <v>0</v>
      </c>
      <c r="AX321" s="372">
        <f t="shared" si="122"/>
        <v>0</v>
      </c>
      <c r="AY321" s="372">
        <f t="shared" si="123"/>
        <v>0</v>
      </c>
      <c r="AZ321" s="49">
        <f t="shared" si="111"/>
        <v>0</v>
      </c>
      <c r="BB321" s="49">
        <f t="shared" si="127"/>
        <v>0</v>
      </c>
      <c r="BC321" s="537">
        <f t="shared" si="128"/>
        <v>0</v>
      </c>
      <c r="BD321" s="144">
        <f t="shared" si="124"/>
        <v>0</v>
      </c>
      <c r="BE321" s="144">
        <f t="shared" si="129"/>
        <v>0</v>
      </c>
      <c r="BF321" s="559">
        <f t="shared" si="112"/>
        <v>0</v>
      </c>
      <c r="BG321" s="17"/>
      <c r="BH321" s="10"/>
      <c r="BJ321" s="49">
        <f t="shared" si="130"/>
        <v>0</v>
      </c>
      <c r="BK321" s="49">
        <f t="shared" si="131"/>
        <v>1</v>
      </c>
      <c r="BL321" s="49">
        <f t="shared" si="132"/>
        <v>0</v>
      </c>
      <c r="BM321" s="49">
        <f t="shared" si="133"/>
        <v>0</v>
      </c>
      <c r="BN321" s="49">
        <f t="shared" si="134"/>
        <v>0</v>
      </c>
    </row>
    <row r="322" spans="1:66" x14ac:dyDescent="0.2">
      <c r="A322" s="514"/>
      <c r="B322" s="805"/>
      <c r="C322" s="364"/>
      <c r="D322" s="364"/>
      <c r="E322" s="511" t="str">
        <f t="shared" si="125"/>
        <v xml:space="preserve"> </v>
      </c>
      <c r="F322" s="201">
        <f t="shared" si="108"/>
        <v>0</v>
      </c>
      <c r="G322" s="198">
        <f t="shared" si="109"/>
        <v>310</v>
      </c>
      <c r="H322" s="197"/>
      <c r="I322" s="416"/>
      <c r="J322" s="115"/>
      <c r="K322" s="418"/>
      <c r="L322" s="417"/>
      <c r="M322" s="60"/>
      <c r="N322" s="102"/>
      <c r="O322" s="419"/>
      <c r="P322" s="116"/>
      <c r="Q322" s="116"/>
      <c r="R322" s="179"/>
      <c r="S322" s="248"/>
      <c r="T322" s="116"/>
      <c r="U322" s="116"/>
      <c r="V322" s="116"/>
      <c r="W322" s="117"/>
      <c r="X322" s="115"/>
      <c r="Y322" s="102"/>
      <c r="Z322" s="118"/>
      <c r="AA322" s="145">
        <f t="shared" si="113"/>
        <v>310</v>
      </c>
      <c r="AB322" s="751">
        <f t="shared" si="126"/>
        <v>0</v>
      </c>
      <c r="AC322" s="744">
        <f t="shared" si="114"/>
        <v>0</v>
      </c>
      <c r="AD322" s="254">
        <f t="shared" si="110"/>
        <v>0</v>
      </c>
      <c r="AE322" s="17"/>
      <c r="AF322" s="527" t="str">
        <f t="shared" si="115"/>
        <v xml:space="preserve"> </v>
      </c>
      <c r="AG322" s="49">
        <f t="shared" si="116"/>
        <v>0</v>
      </c>
      <c r="AH322" s="49">
        <f t="shared" si="117"/>
        <v>0</v>
      </c>
      <c r="AR322" s="49">
        <f t="shared" si="118"/>
        <v>0</v>
      </c>
      <c r="AS322" s="49">
        <f t="shared" si="119"/>
        <v>0</v>
      </c>
      <c r="AT322" s="49">
        <f t="shared" si="120"/>
        <v>0</v>
      </c>
      <c r="AU322" s="49">
        <f t="shared" si="121"/>
        <v>0</v>
      </c>
      <c r="AX322" s="372">
        <f t="shared" si="122"/>
        <v>0</v>
      </c>
      <c r="AY322" s="372">
        <f t="shared" si="123"/>
        <v>0</v>
      </c>
      <c r="AZ322" s="49">
        <f t="shared" si="111"/>
        <v>0</v>
      </c>
      <c r="BB322" s="49">
        <f t="shared" si="127"/>
        <v>0</v>
      </c>
      <c r="BC322" s="537">
        <f t="shared" si="128"/>
        <v>0</v>
      </c>
      <c r="BD322" s="144">
        <f t="shared" si="124"/>
        <v>0</v>
      </c>
      <c r="BE322" s="144">
        <f t="shared" si="129"/>
        <v>0</v>
      </c>
      <c r="BF322" s="559">
        <f t="shared" si="112"/>
        <v>0</v>
      </c>
      <c r="BG322" s="17"/>
      <c r="BH322" s="10"/>
      <c r="BJ322" s="49">
        <f t="shared" si="130"/>
        <v>0</v>
      </c>
      <c r="BK322" s="49">
        <f t="shared" si="131"/>
        <v>1</v>
      </c>
      <c r="BL322" s="49">
        <f t="shared" si="132"/>
        <v>0</v>
      </c>
      <c r="BM322" s="49">
        <f t="shared" si="133"/>
        <v>0</v>
      </c>
      <c r="BN322" s="49">
        <f t="shared" si="134"/>
        <v>0</v>
      </c>
    </row>
    <row r="323" spans="1:66" x14ac:dyDescent="0.2">
      <c r="A323" s="514"/>
      <c r="B323" s="805"/>
      <c r="C323" s="364"/>
      <c r="D323" s="364"/>
      <c r="E323" s="511" t="str">
        <f t="shared" si="125"/>
        <v xml:space="preserve"> </v>
      </c>
      <c r="F323" s="201">
        <f t="shared" si="108"/>
        <v>0</v>
      </c>
      <c r="G323" s="198">
        <f t="shared" si="109"/>
        <v>311</v>
      </c>
      <c r="H323" s="197"/>
      <c r="I323" s="416"/>
      <c r="J323" s="115"/>
      <c r="K323" s="418"/>
      <c r="L323" s="417"/>
      <c r="M323" s="60"/>
      <c r="N323" s="102"/>
      <c r="O323" s="419"/>
      <c r="P323" s="116"/>
      <c r="Q323" s="116"/>
      <c r="R323" s="179"/>
      <c r="S323" s="248"/>
      <c r="T323" s="116"/>
      <c r="U323" s="116"/>
      <c r="V323" s="116"/>
      <c r="W323" s="117"/>
      <c r="X323" s="115"/>
      <c r="Y323" s="102"/>
      <c r="Z323" s="118"/>
      <c r="AA323" s="145">
        <f t="shared" si="113"/>
        <v>311</v>
      </c>
      <c r="AB323" s="751">
        <f t="shared" si="126"/>
        <v>0</v>
      </c>
      <c r="AC323" s="744">
        <f t="shared" si="114"/>
        <v>0</v>
      </c>
      <c r="AD323" s="254">
        <f t="shared" si="110"/>
        <v>0</v>
      </c>
      <c r="AE323" s="17"/>
      <c r="AF323" s="527" t="str">
        <f t="shared" si="115"/>
        <v xml:space="preserve"> </v>
      </c>
      <c r="AG323" s="49">
        <f t="shared" si="116"/>
        <v>0</v>
      </c>
      <c r="AH323" s="49">
        <f t="shared" si="117"/>
        <v>0</v>
      </c>
      <c r="AR323" s="49">
        <f t="shared" si="118"/>
        <v>0</v>
      </c>
      <c r="AS323" s="49">
        <f t="shared" si="119"/>
        <v>0</v>
      </c>
      <c r="AT323" s="49">
        <f t="shared" si="120"/>
        <v>0</v>
      </c>
      <c r="AU323" s="49">
        <f t="shared" si="121"/>
        <v>0</v>
      </c>
      <c r="AX323" s="372">
        <f t="shared" si="122"/>
        <v>0</v>
      </c>
      <c r="AY323" s="372">
        <f t="shared" si="123"/>
        <v>0</v>
      </c>
      <c r="AZ323" s="49">
        <f t="shared" si="111"/>
        <v>0</v>
      </c>
      <c r="BB323" s="49">
        <f t="shared" si="127"/>
        <v>0</v>
      </c>
      <c r="BC323" s="537">
        <f t="shared" si="128"/>
        <v>0</v>
      </c>
      <c r="BD323" s="144">
        <f t="shared" si="124"/>
        <v>0</v>
      </c>
      <c r="BE323" s="144">
        <f t="shared" si="129"/>
        <v>0</v>
      </c>
      <c r="BF323" s="559">
        <f t="shared" si="112"/>
        <v>0</v>
      </c>
      <c r="BG323" s="17"/>
      <c r="BH323" s="10"/>
      <c r="BJ323" s="49">
        <f t="shared" si="130"/>
        <v>0</v>
      </c>
      <c r="BK323" s="49">
        <f t="shared" si="131"/>
        <v>1</v>
      </c>
      <c r="BL323" s="49">
        <f t="shared" si="132"/>
        <v>0</v>
      </c>
      <c r="BM323" s="49">
        <f t="shared" si="133"/>
        <v>0</v>
      </c>
      <c r="BN323" s="49">
        <f t="shared" si="134"/>
        <v>0</v>
      </c>
    </row>
    <row r="324" spans="1:66" x14ac:dyDescent="0.2">
      <c r="A324" s="514"/>
      <c r="B324" s="805"/>
      <c r="C324" s="364"/>
      <c r="D324" s="364"/>
      <c r="E324" s="511" t="str">
        <f t="shared" si="125"/>
        <v xml:space="preserve"> </v>
      </c>
      <c r="F324" s="201">
        <f t="shared" si="108"/>
        <v>0</v>
      </c>
      <c r="G324" s="198">
        <f t="shared" si="109"/>
        <v>312</v>
      </c>
      <c r="H324" s="197"/>
      <c r="I324" s="416"/>
      <c r="J324" s="115"/>
      <c r="K324" s="418"/>
      <c r="L324" s="417"/>
      <c r="M324" s="60"/>
      <c r="N324" s="102"/>
      <c r="O324" s="419"/>
      <c r="P324" s="116"/>
      <c r="Q324" s="116"/>
      <c r="R324" s="179"/>
      <c r="S324" s="248"/>
      <c r="T324" s="116"/>
      <c r="U324" s="116"/>
      <c r="V324" s="116"/>
      <c r="W324" s="117"/>
      <c r="X324" s="115"/>
      <c r="Y324" s="102"/>
      <c r="Z324" s="118"/>
      <c r="AA324" s="145">
        <f t="shared" si="113"/>
        <v>312</v>
      </c>
      <c r="AB324" s="751">
        <f t="shared" si="126"/>
        <v>0</v>
      </c>
      <c r="AC324" s="744">
        <f t="shared" si="114"/>
        <v>0</v>
      </c>
      <c r="AD324" s="254">
        <f t="shared" si="110"/>
        <v>0</v>
      </c>
      <c r="AE324" s="17"/>
      <c r="AF324" s="527" t="str">
        <f t="shared" si="115"/>
        <v xml:space="preserve"> </v>
      </c>
      <c r="AG324" s="49">
        <f t="shared" si="116"/>
        <v>0</v>
      </c>
      <c r="AH324" s="49">
        <f t="shared" si="117"/>
        <v>0</v>
      </c>
      <c r="AR324" s="49">
        <f t="shared" si="118"/>
        <v>0</v>
      </c>
      <c r="AS324" s="49">
        <f t="shared" si="119"/>
        <v>0</v>
      </c>
      <c r="AT324" s="49">
        <f t="shared" si="120"/>
        <v>0</v>
      </c>
      <c r="AU324" s="49">
        <f t="shared" si="121"/>
        <v>0</v>
      </c>
      <c r="AX324" s="372">
        <f t="shared" si="122"/>
        <v>0</v>
      </c>
      <c r="AY324" s="372">
        <f t="shared" si="123"/>
        <v>0</v>
      </c>
      <c r="AZ324" s="49">
        <f t="shared" si="111"/>
        <v>0</v>
      </c>
      <c r="BB324" s="49">
        <f t="shared" si="127"/>
        <v>0</v>
      </c>
      <c r="BC324" s="537">
        <f t="shared" si="128"/>
        <v>0</v>
      </c>
      <c r="BD324" s="144">
        <f t="shared" si="124"/>
        <v>0</v>
      </c>
      <c r="BE324" s="144">
        <f t="shared" si="129"/>
        <v>0</v>
      </c>
      <c r="BF324" s="559">
        <f t="shared" si="112"/>
        <v>0</v>
      </c>
      <c r="BG324" s="17"/>
      <c r="BH324" s="10"/>
      <c r="BJ324" s="49">
        <f t="shared" si="130"/>
        <v>0</v>
      </c>
      <c r="BK324" s="49">
        <f t="shared" si="131"/>
        <v>1</v>
      </c>
      <c r="BL324" s="49">
        <f t="shared" si="132"/>
        <v>0</v>
      </c>
      <c r="BM324" s="49">
        <f t="shared" si="133"/>
        <v>0</v>
      </c>
      <c r="BN324" s="49">
        <f t="shared" si="134"/>
        <v>0</v>
      </c>
    </row>
    <row r="325" spans="1:66" x14ac:dyDescent="0.2">
      <c r="A325" s="514"/>
      <c r="B325" s="805"/>
      <c r="C325" s="364"/>
      <c r="D325" s="364"/>
      <c r="E325" s="511" t="str">
        <f t="shared" si="125"/>
        <v xml:space="preserve"> </v>
      </c>
      <c r="F325" s="201">
        <f t="shared" si="108"/>
        <v>0</v>
      </c>
      <c r="G325" s="198">
        <f t="shared" si="109"/>
        <v>313</v>
      </c>
      <c r="H325" s="197"/>
      <c r="I325" s="416"/>
      <c r="J325" s="115"/>
      <c r="K325" s="418"/>
      <c r="L325" s="417"/>
      <c r="M325" s="60"/>
      <c r="N325" s="102"/>
      <c r="O325" s="419"/>
      <c r="P325" s="116"/>
      <c r="Q325" s="116"/>
      <c r="R325" s="179"/>
      <c r="S325" s="248"/>
      <c r="T325" s="116"/>
      <c r="U325" s="116"/>
      <c r="V325" s="116"/>
      <c r="W325" s="117"/>
      <c r="X325" s="115"/>
      <c r="Y325" s="102"/>
      <c r="Z325" s="118"/>
      <c r="AA325" s="145">
        <f t="shared" si="113"/>
        <v>313</v>
      </c>
      <c r="AB325" s="751">
        <f t="shared" si="126"/>
        <v>0</v>
      </c>
      <c r="AC325" s="744">
        <f t="shared" si="114"/>
        <v>0</v>
      </c>
      <c r="AD325" s="254">
        <f t="shared" si="110"/>
        <v>0</v>
      </c>
      <c r="AE325" s="17"/>
      <c r="AF325" s="527" t="str">
        <f t="shared" si="115"/>
        <v xml:space="preserve"> </v>
      </c>
      <c r="AG325" s="49">
        <f t="shared" si="116"/>
        <v>0</v>
      </c>
      <c r="AH325" s="49">
        <f t="shared" si="117"/>
        <v>0</v>
      </c>
      <c r="AR325" s="49">
        <f t="shared" si="118"/>
        <v>0</v>
      </c>
      <c r="AS325" s="49">
        <f t="shared" si="119"/>
        <v>0</v>
      </c>
      <c r="AT325" s="49">
        <f t="shared" si="120"/>
        <v>0</v>
      </c>
      <c r="AU325" s="49">
        <f t="shared" si="121"/>
        <v>0</v>
      </c>
      <c r="AX325" s="372">
        <f t="shared" si="122"/>
        <v>0</v>
      </c>
      <c r="AY325" s="372">
        <f t="shared" si="123"/>
        <v>0</v>
      </c>
      <c r="AZ325" s="49">
        <f t="shared" si="111"/>
        <v>0</v>
      </c>
      <c r="BB325" s="49">
        <f t="shared" si="127"/>
        <v>0</v>
      </c>
      <c r="BC325" s="537">
        <f t="shared" si="128"/>
        <v>0</v>
      </c>
      <c r="BD325" s="144">
        <f t="shared" si="124"/>
        <v>0</v>
      </c>
      <c r="BE325" s="144">
        <f t="shared" si="129"/>
        <v>0</v>
      </c>
      <c r="BF325" s="559">
        <f t="shared" si="112"/>
        <v>0</v>
      </c>
      <c r="BG325" s="17"/>
      <c r="BH325" s="10"/>
      <c r="BJ325" s="49">
        <f t="shared" si="130"/>
        <v>0</v>
      </c>
      <c r="BK325" s="49">
        <f t="shared" si="131"/>
        <v>1</v>
      </c>
      <c r="BL325" s="49">
        <f t="shared" si="132"/>
        <v>0</v>
      </c>
      <c r="BM325" s="49">
        <f t="shared" si="133"/>
        <v>0</v>
      </c>
      <c r="BN325" s="49">
        <f t="shared" si="134"/>
        <v>0</v>
      </c>
    </row>
    <row r="326" spans="1:66" x14ac:dyDescent="0.2">
      <c r="A326" s="514"/>
      <c r="B326" s="805"/>
      <c r="C326" s="364"/>
      <c r="D326" s="364"/>
      <c r="E326" s="511" t="str">
        <f t="shared" si="125"/>
        <v xml:space="preserve"> </v>
      </c>
      <c r="F326" s="201">
        <f t="shared" si="108"/>
        <v>0</v>
      </c>
      <c r="G326" s="198">
        <f t="shared" si="109"/>
        <v>314</v>
      </c>
      <c r="H326" s="197"/>
      <c r="I326" s="416"/>
      <c r="J326" s="115"/>
      <c r="K326" s="418"/>
      <c r="L326" s="417"/>
      <c r="M326" s="60"/>
      <c r="N326" s="102"/>
      <c r="O326" s="419"/>
      <c r="P326" s="116"/>
      <c r="Q326" s="116"/>
      <c r="R326" s="179"/>
      <c r="S326" s="248"/>
      <c r="T326" s="116"/>
      <c r="U326" s="116"/>
      <c r="V326" s="116"/>
      <c r="W326" s="117"/>
      <c r="X326" s="115"/>
      <c r="Y326" s="102"/>
      <c r="Z326" s="118"/>
      <c r="AA326" s="145">
        <f t="shared" si="113"/>
        <v>314</v>
      </c>
      <c r="AB326" s="751">
        <f t="shared" si="126"/>
        <v>0</v>
      </c>
      <c r="AC326" s="744">
        <f t="shared" si="114"/>
        <v>0</v>
      </c>
      <c r="AD326" s="254">
        <f t="shared" si="110"/>
        <v>0</v>
      </c>
      <c r="AE326" s="17"/>
      <c r="AF326" s="527" t="str">
        <f t="shared" si="115"/>
        <v xml:space="preserve"> </v>
      </c>
      <c r="AG326" s="49">
        <f t="shared" si="116"/>
        <v>0</v>
      </c>
      <c r="AH326" s="49">
        <f t="shared" si="117"/>
        <v>0</v>
      </c>
      <c r="AR326" s="49">
        <f t="shared" si="118"/>
        <v>0</v>
      </c>
      <c r="AS326" s="49">
        <f t="shared" si="119"/>
        <v>0</v>
      </c>
      <c r="AT326" s="49">
        <f t="shared" si="120"/>
        <v>0</v>
      </c>
      <c r="AU326" s="49">
        <f t="shared" si="121"/>
        <v>0</v>
      </c>
      <c r="AX326" s="372">
        <f t="shared" si="122"/>
        <v>0</v>
      </c>
      <c r="AY326" s="372">
        <f t="shared" si="123"/>
        <v>0</v>
      </c>
      <c r="AZ326" s="49">
        <f t="shared" si="111"/>
        <v>0</v>
      </c>
      <c r="BB326" s="49">
        <f t="shared" si="127"/>
        <v>0</v>
      </c>
      <c r="BC326" s="537">
        <f t="shared" si="128"/>
        <v>0</v>
      </c>
      <c r="BD326" s="144">
        <f t="shared" si="124"/>
        <v>0</v>
      </c>
      <c r="BE326" s="144">
        <f t="shared" si="129"/>
        <v>0</v>
      </c>
      <c r="BF326" s="559">
        <f t="shared" si="112"/>
        <v>0</v>
      </c>
      <c r="BG326" s="17"/>
      <c r="BH326" s="10"/>
      <c r="BJ326" s="49">
        <f t="shared" si="130"/>
        <v>0</v>
      </c>
      <c r="BK326" s="49">
        <f t="shared" si="131"/>
        <v>1</v>
      </c>
      <c r="BL326" s="49">
        <f t="shared" si="132"/>
        <v>0</v>
      </c>
      <c r="BM326" s="49">
        <f t="shared" si="133"/>
        <v>0</v>
      </c>
      <c r="BN326" s="49">
        <f t="shared" si="134"/>
        <v>0</v>
      </c>
    </row>
    <row r="327" spans="1:66" x14ac:dyDescent="0.2">
      <c r="A327" s="514"/>
      <c r="B327" s="805"/>
      <c r="C327" s="364"/>
      <c r="D327" s="364"/>
      <c r="E327" s="511" t="str">
        <f t="shared" si="125"/>
        <v xml:space="preserve"> </v>
      </c>
      <c r="F327" s="201">
        <f t="shared" si="108"/>
        <v>0</v>
      </c>
      <c r="G327" s="198">
        <f t="shared" si="109"/>
        <v>315</v>
      </c>
      <c r="H327" s="197"/>
      <c r="I327" s="416"/>
      <c r="J327" s="115"/>
      <c r="K327" s="418"/>
      <c r="L327" s="417"/>
      <c r="M327" s="60"/>
      <c r="N327" s="102"/>
      <c r="O327" s="419"/>
      <c r="P327" s="116"/>
      <c r="Q327" s="116"/>
      <c r="R327" s="179"/>
      <c r="S327" s="248"/>
      <c r="T327" s="116"/>
      <c r="U327" s="116"/>
      <c r="V327" s="116"/>
      <c r="W327" s="117"/>
      <c r="X327" s="115"/>
      <c r="Y327" s="102"/>
      <c r="Z327" s="118"/>
      <c r="AA327" s="145">
        <f t="shared" si="113"/>
        <v>315</v>
      </c>
      <c r="AB327" s="751">
        <f t="shared" si="126"/>
        <v>0</v>
      </c>
      <c r="AC327" s="744">
        <f t="shared" si="114"/>
        <v>0</v>
      </c>
      <c r="AD327" s="254">
        <f t="shared" si="110"/>
        <v>0</v>
      </c>
      <c r="AE327" s="17"/>
      <c r="AF327" s="527" t="str">
        <f t="shared" si="115"/>
        <v xml:space="preserve"> </v>
      </c>
      <c r="AG327" s="49">
        <f t="shared" si="116"/>
        <v>0</v>
      </c>
      <c r="AH327" s="49">
        <f t="shared" si="117"/>
        <v>0</v>
      </c>
      <c r="AR327" s="49">
        <f t="shared" si="118"/>
        <v>0</v>
      </c>
      <c r="AS327" s="49">
        <f t="shared" si="119"/>
        <v>0</v>
      </c>
      <c r="AT327" s="49">
        <f t="shared" si="120"/>
        <v>0</v>
      </c>
      <c r="AU327" s="49">
        <f t="shared" si="121"/>
        <v>0</v>
      </c>
      <c r="AX327" s="372">
        <f t="shared" si="122"/>
        <v>0</v>
      </c>
      <c r="AY327" s="372">
        <f t="shared" si="123"/>
        <v>0</v>
      </c>
      <c r="AZ327" s="49">
        <f t="shared" si="111"/>
        <v>0</v>
      </c>
      <c r="BB327" s="49">
        <f t="shared" si="127"/>
        <v>0</v>
      </c>
      <c r="BC327" s="537">
        <f t="shared" si="128"/>
        <v>0</v>
      </c>
      <c r="BD327" s="144">
        <f t="shared" si="124"/>
        <v>0</v>
      </c>
      <c r="BE327" s="144">
        <f t="shared" si="129"/>
        <v>0</v>
      </c>
      <c r="BF327" s="559">
        <f t="shared" si="112"/>
        <v>0</v>
      </c>
      <c r="BG327" s="17"/>
      <c r="BH327" s="10"/>
      <c r="BJ327" s="49">
        <f t="shared" si="130"/>
        <v>0</v>
      </c>
      <c r="BK327" s="49">
        <f t="shared" si="131"/>
        <v>1</v>
      </c>
      <c r="BL327" s="49">
        <f t="shared" si="132"/>
        <v>0</v>
      </c>
      <c r="BM327" s="49">
        <f t="shared" si="133"/>
        <v>0</v>
      </c>
      <c r="BN327" s="49">
        <f t="shared" si="134"/>
        <v>0</v>
      </c>
    </row>
    <row r="328" spans="1:66" x14ac:dyDescent="0.2">
      <c r="A328" s="514"/>
      <c r="B328" s="805"/>
      <c r="C328" s="364"/>
      <c r="D328" s="364"/>
      <c r="E328" s="511" t="str">
        <f t="shared" si="125"/>
        <v xml:space="preserve"> </v>
      </c>
      <c r="F328" s="201">
        <f t="shared" si="108"/>
        <v>0</v>
      </c>
      <c r="G328" s="198">
        <f t="shared" si="109"/>
        <v>316</v>
      </c>
      <c r="H328" s="197"/>
      <c r="I328" s="416"/>
      <c r="J328" s="115"/>
      <c r="K328" s="418"/>
      <c r="L328" s="417"/>
      <c r="M328" s="60"/>
      <c r="N328" s="102"/>
      <c r="O328" s="419"/>
      <c r="P328" s="116"/>
      <c r="Q328" s="116"/>
      <c r="R328" s="179"/>
      <c r="S328" s="248"/>
      <c r="T328" s="116"/>
      <c r="U328" s="116"/>
      <c r="V328" s="116"/>
      <c r="W328" s="117"/>
      <c r="X328" s="115"/>
      <c r="Y328" s="102"/>
      <c r="Z328" s="118"/>
      <c r="AA328" s="145">
        <f t="shared" si="113"/>
        <v>316</v>
      </c>
      <c r="AB328" s="751">
        <f t="shared" si="126"/>
        <v>0</v>
      </c>
      <c r="AC328" s="744">
        <f t="shared" si="114"/>
        <v>0</v>
      </c>
      <c r="AD328" s="254">
        <f t="shared" si="110"/>
        <v>0</v>
      </c>
      <c r="AE328" s="17"/>
      <c r="AF328" s="527" t="str">
        <f t="shared" si="115"/>
        <v xml:space="preserve"> </v>
      </c>
      <c r="AG328" s="49">
        <f t="shared" si="116"/>
        <v>0</v>
      </c>
      <c r="AH328" s="49">
        <f t="shared" si="117"/>
        <v>0</v>
      </c>
      <c r="AR328" s="49">
        <f t="shared" si="118"/>
        <v>0</v>
      </c>
      <c r="AS328" s="49">
        <f t="shared" si="119"/>
        <v>0</v>
      </c>
      <c r="AT328" s="49">
        <f t="shared" si="120"/>
        <v>0</v>
      </c>
      <c r="AU328" s="49">
        <f t="shared" si="121"/>
        <v>0</v>
      </c>
      <c r="AX328" s="372">
        <f t="shared" si="122"/>
        <v>0</v>
      </c>
      <c r="AY328" s="372">
        <f t="shared" si="123"/>
        <v>0</v>
      </c>
      <c r="AZ328" s="49">
        <f t="shared" si="111"/>
        <v>0</v>
      </c>
      <c r="BB328" s="49">
        <f t="shared" si="127"/>
        <v>0</v>
      </c>
      <c r="BC328" s="537">
        <f t="shared" si="128"/>
        <v>0</v>
      </c>
      <c r="BD328" s="144">
        <f t="shared" si="124"/>
        <v>0</v>
      </c>
      <c r="BE328" s="144">
        <f t="shared" si="129"/>
        <v>0</v>
      </c>
      <c r="BF328" s="559">
        <f t="shared" si="112"/>
        <v>0</v>
      </c>
      <c r="BG328" s="17"/>
      <c r="BH328" s="10"/>
      <c r="BJ328" s="49">
        <f t="shared" si="130"/>
        <v>0</v>
      </c>
      <c r="BK328" s="49">
        <f t="shared" si="131"/>
        <v>1</v>
      </c>
      <c r="BL328" s="49">
        <f t="shared" si="132"/>
        <v>0</v>
      </c>
      <c r="BM328" s="49">
        <f t="shared" si="133"/>
        <v>0</v>
      </c>
      <c r="BN328" s="49">
        <f t="shared" si="134"/>
        <v>0</v>
      </c>
    </row>
    <row r="329" spans="1:66" x14ac:dyDescent="0.2">
      <c r="A329" s="514"/>
      <c r="B329" s="805"/>
      <c r="C329" s="364"/>
      <c r="D329" s="364"/>
      <c r="E329" s="511" t="str">
        <f t="shared" si="125"/>
        <v xml:space="preserve"> </v>
      </c>
      <c r="F329" s="201">
        <f t="shared" si="108"/>
        <v>0</v>
      </c>
      <c r="G329" s="198">
        <f t="shared" si="109"/>
        <v>317</v>
      </c>
      <c r="H329" s="197"/>
      <c r="I329" s="416"/>
      <c r="J329" s="115"/>
      <c r="K329" s="418"/>
      <c r="L329" s="417"/>
      <c r="M329" s="60"/>
      <c r="N329" s="102"/>
      <c r="O329" s="419"/>
      <c r="P329" s="116"/>
      <c r="Q329" s="116"/>
      <c r="R329" s="179"/>
      <c r="S329" s="248"/>
      <c r="T329" s="116"/>
      <c r="U329" s="116"/>
      <c r="V329" s="116"/>
      <c r="W329" s="117"/>
      <c r="X329" s="115"/>
      <c r="Y329" s="102"/>
      <c r="Z329" s="118"/>
      <c r="AA329" s="145">
        <f t="shared" si="113"/>
        <v>317</v>
      </c>
      <c r="AB329" s="751">
        <f t="shared" si="126"/>
        <v>0</v>
      </c>
      <c r="AC329" s="744">
        <f t="shared" si="114"/>
        <v>0</v>
      </c>
      <c r="AD329" s="254">
        <f t="shared" si="110"/>
        <v>0</v>
      </c>
      <c r="AE329" s="17"/>
      <c r="AF329" s="527" t="str">
        <f t="shared" si="115"/>
        <v xml:space="preserve"> </v>
      </c>
      <c r="AG329" s="49">
        <f t="shared" si="116"/>
        <v>0</v>
      </c>
      <c r="AH329" s="49">
        <f t="shared" si="117"/>
        <v>0</v>
      </c>
      <c r="AR329" s="49">
        <f t="shared" si="118"/>
        <v>0</v>
      </c>
      <c r="AS329" s="49">
        <f t="shared" si="119"/>
        <v>0</v>
      </c>
      <c r="AT329" s="49">
        <f t="shared" si="120"/>
        <v>0</v>
      </c>
      <c r="AU329" s="49">
        <f t="shared" si="121"/>
        <v>0</v>
      </c>
      <c r="AX329" s="372">
        <f t="shared" si="122"/>
        <v>0</v>
      </c>
      <c r="AY329" s="372">
        <f t="shared" si="123"/>
        <v>0</v>
      </c>
      <c r="AZ329" s="49">
        <f t="shared" si="111"/>
        <v>0</v>
      </c>
      <c r="BB329" s="49">
        <f t="shared" si="127"/>
        <v>0</v>
      </c>
      <c r="BC329" s="537">
        <f t="shared" si="128"/>
        <v>0</v>
      </c>
      <c r="BD329" s="144">
        <f t="shared" si="124"/>
        <v>0</v>
      </c>
      <c r="BE329" s="144">
        <f t="shared" si="129"/>
        <v>0</v>
      </c>
      <c r="BF329" s="559">
        <f t="shared" si="112"/>
        <v>0</v>
      </c>
      <c r="BG329" s="17"/>
      <c r="BH329" s="10"/>
      <c r="BJ329" s="49">
        <f t="shared" si="130"/>
        <v>0</v>
      </c>
      <c r="BK329" s="49">
        <f t="shared" si="131"/>
        <v>1</v>
      </c>
      <c r="BL329" s="49">
        <f t="shared" si="132"/>
        <v>0</v>
      </c>
      <c r="BM329" s="49">
        <f t="shared" si="133"/>
        <v>0</v>
      </c>
      <c r="BN329" s="49">
        <f t="shared" si="134"/>
        <v>0</v>
      </c>
    </row>
    <row r="330" spans="1:66" x14ac:dyDescent="0.2">
      <c r="A330" s="514"/>
      <c r="B330" s="805"/>
      <c r="C330" s="364"/>
      <c r="D330" s="364"/>
      <c r="E330" s="511" t="str">
        <f t="shared" si="125"/>
        <v xml:space="preserve"> </v>
      </c>
      <c r="F330" s="201">
        <f t="shared" si="108"/>
        <v>0</v>
      </c>
      <c r="G330" s="198">
        <f t="shared" si="109"/>
        <v>318</v>
      </c>
      <c r="H330" s="197"/>
      <c r="I330" s="416"/>
      <c r="J330" s="115"/>
      <c r="K330" s="418"/>
      <c r="L330" s="417"/>
      <c r="M330" s="60"/>
      <c r="N330" s="102"/>
      <c r="O330" s="419"/>
      <c r="P330" s="116"/>
      <c r="Q330" s="116"/>
      <c r="R330" s="179"/>
      <c r="S330" s="248"/>
      <c r="T330" s="116"/>
      <c r="U330" s="116"/>
      <c r="V330" s="116"/>
      <c r="W330" s="117"/>
      <c r="X330" s="115"/>
      <c r="Y330" s="102"/>
      <c r="Z330" s="118"/>
      <c r="AA330" s="145">
        <f t="shared" si="113"/>
        <v>318</v>
      </c>
      <c r="AB330" s="751">
        <f t="shared" si="126"/>
        <v>0</v>
      </c>
      <c r="AC330" s="744">
        <f t="shared" si="114"/>
        <v>0</v>
      </c>
      <c r="AD330" s="254">
        <f t="shared" si="110"/>
        <v>0</v>
      </c>
      <c r="AE330" s="17"/>
      <c r="AF330" s="527" t="str">
        <f t="shared" si="115"/>
        <v xml:space="preserve"> </v>
      </c>
      <c r="AG330" s="49">
        <f t="shared" si="116"/>
        <v>0</v>
      </c>
      <c r="AH330" s="49">
        <f t="shared" si="117"/>
        <v>0</v>
      </c>
      <c r="AR330" s="49">
        <f t="shared" si="118"/>
        <v>0</v>
      </c>
      <c r="AS330" s="49">
        <f t="shared" si="119"/>
        <v>0</v>
      </c>
      <c r="AT330" s="49">
        <f t="shared" si="120"/>
        <v>0</v>
      </c>
      <c r="AU330" s="49">
        <f t="shared" si="121"/>
        <v>0</v>
      </c>
      <c r="AX330" s="372">
        <f t="shared" si="122"/>
        <v>0</v>
      </c>
      <c r="AY330" s="372">
        <f t="shared" si="123"/>
        <v>0</v>
      </c>
      <c r="AZ330" s="49">
        <f t="shared" si="111"/>
        <v>0</v>
      </c>
      <c r="BB330" s="49">
        <f t="shared" si="127"/>
        <v>0</v>
      </c>
      <c r="BC330" s="537">
        <f t="shared" si="128"/>
        <v>0</v>
      </c>
      <c r="BD330" s="144">
        <f t="shared" si="124"/>
        <v>0</v>
      </c>
      <c r="BE330" s="144">
        <f t="shared" si="129"/>
        <v>0</v>
      </c>
      <c r="BF330" s="559">
        <f t="shared" si="112"/>
        <v>0</v>
      </c>
      <c r="BG330" s="17"/>
      <c r="BH330" s="10"/>
      <c r="BJ330" s="49">
        <f t="shared" si="130"/>
        <v>0</v>
      </c>
      <c r="BK330" s="49">
        <f t="shared" si="131"/>
        <v>1</v>
      </c>
      <c r="BL330" s="49">
        <f t="shared" si="132"/>
        <v>0</v>
      </c>
      <c r="BM330" s="49">
        <f t="shared" si="133"/>
        <v>0</v>
      </c>
      <c r="BN330" s="49">
        <f t="shared" si="134"/>
        <v>0</v>
      </c>
    </row>
    <row r="331" spans="1:66" x14ac:dyDescent="0.2">
      <c r="A331" s="514"/>
      <c r="B331" s="805"/>
      <c r="C331" s="364"/>
      <c r="D331" s="364"/>
      <c r="E331" s="511" t="str">
        <f t="shared" si="125"/>
        <v xml:space="preserve"> </v>
      </c>
      <c r="F331" s="201">
        <f t="shared" si="108"/>
        <v>0</v>
      </c>
      <c r="G331" s="198">
        <f t="shared" si="109"/>
        <v>319</v>
      </c>
      <c r="H331" s="197"/>
      <c r="I331" s="416"/>
      <c r="J331" s="115"/>
      <c r="K331" s="418"/>
      <c r="L331" s="417"/>
      <c r="M331" s="60"/>
      <c r="N331" s="102"/>
      <c r="O331" s="419"/>
      <c r="P331" s="116"/>
      <c r="Q331" s="116"/>
      <c r="R331" s="179"/>
      <c r="S331" s="248"/>
      <c r="T331" s="116"/>
      <c r="U331" s="116"/>
      <c r="V331" s="116"/>
      <c r="W331" s="117"/>
      <c r="X331" s="115"/>
      <c r="Y331" s="102"/>
      <c r="Z331" s="118"/>
      <c r="AA331" s="145">
        <f t="shared" si="113"/>
        <v>319</v>
      </c>
      <c r="AB331" s="751">
        <f t="shared" si="126"/>
        <v>0</v>
      </c>
      <c r="AC331" s="744">
        <f t="shared" si="114"/>
        <v>0</v>
      </c>
      <c r="AD331" s="254">
        <f t="shared" si="110"/>
        <v>0</v>
      </c>
      <c r="AE331" s="17"/>
      <c r="AF331" s="527" t="str">
        <f t="shared" si="115"/>
        <v xml:space="preserve"> </v>
      </c>
      <c r="AG331" s="49">
        <f t="shared" si="116"/>
        <v>0</v>
      </c>
      <c r="AH331" s="49">
        <f t="shared" si="117"/>
        <v>0</v>
      </c>
      <c r="AR331" s="49">
        <f t="shared" si="118"/>
        <v>0</v>
      </c>
      <c r="AS331" s="49">
        <f t="shared" si="119"/>
        <v>0</v>
      </c>
      <c r="AT331" s="49">
        <f t="shared" si="120"/>
        <v>0</v>
      </c>
      <c r="AU331" s="49">
        <f t="shared" si="121"/>
        <v>0</v>
      </c>
      <c r="AX331" s="372">
        <f t="shared" si="122"/>
        <v>0</v>
      </c>
      <c r="AY331" s="372">
        <f t="shared" si="123"/>
        <v>0</v>
      </c>
      <c r="AZ331" s="49">
        <f t="shared" si="111"/>
        <v>0</v>
      </c>
      <c r="BB331" s="49">
        <f t="shared" si="127"/>
        <v>0</v>
      </c>
      <c r="BC331" s="537">
        <f t="shared" si="128"/>
        <v>0</v>
      </c>
      <c r="BD331" s="144">
        <f t="shared" si="124"/>
        <v>0</v>
      </c>
      <c r="BE331" s="144">
        <f t="shared" si="129"/>
        <v>0</v>
      </c>
      <c r="BF331" s="559">
        <f t="shared" si="112"/>
        <v>0</v>
      </c>
      <c r="BG331" s="17"/>
      <c r="BH331" s="10"/>
      <c r="BJ331" s="49">
        <f t="shared" si="130"/>
        <v>0</v>
      </c>
      <c r="BK331" s="49">
        <f t="shared" si="131"/>
        <v>1</v>
      </c>
      <c r="BL331" s="49">
        <f t="shared" si="132"/>
        <v>0</v>
      </c>
      <c r="BM331" s="49">
        <f t="shared" si="133"/>
        <v>0</v>
      </c>
      <c r="BN331" s="49">
        <f t="shared" si="134"/>
        <v>0</v>
      </c>
    </row>
    <row r="332" spans="1:66" x14ac:dyDescent="0.2">
      <c r="A332" s="514"/>
      <c r="B332" s="805"/>
      <c r="C332" s="364"/>
      <c r="D332" s="364"/>
      <c r="E332" s="511" t="str">
        <f t="shared" si="125"/>
        <v xml:space="preserve"> </v>
      </c>
      <c r="F332" s="201">
        <f t="shared" si="108"/>
        <v>0</v>
      </c>
      <c r="G332" s="198">
        <f t="shared" si="109"/>
        <v>320</v>
      </c>
      <c r="H332" s="197"/>
      <c r="I332" s="416"/>
      <c r="J332" s="115"/>
      <c r="K332" s="418"/>
      <c r="L332" s="417"/>
      <c r="M332" s="60"/>
      <c r="N332" s="102"/>
      <c r="O332" s="419"/>
      <c r="P332" s="116"/>
      <c r="Q332" s="116"/>
      <c r="R332" s="179"/>
      <c r="S332" s="248"/>
      <c r="T332" s="116"/>
      <c r="U332" s="116"/>
      <c r="V332" s="116"/>
      <c r="W332" s="117"/>
      <c r="X332" s="115"/>
      <c r="Y332" s="102"/>
      <c r="Z332" s="118"/>
      <c r="AA332" s="145">
        <f t="shared" si="113"/>
        <v>320</v>
      </c>
      <c r="AB332" s="751">
        <f t="shared" si="126"/>
        <v>0</v>
      </c>
      <c r="AC332" s="744">
        <f t="shared" si="114"/>
        <v>0</v>
      </c>
      <c r="AD332" s="254">
        <f t="shared" si="110"/>
        <v>0</v>
      </c>
      <c r="AE332" s="17"/>
      <c r="AF332" s="527" t="str">
        <f t="shared" si="115"/>
        <v xml:space="preserve"> </v>
      </c>
      <c r="AG332" s="49">
        <f t="shared" si="116"/>
        <v>0</v>
      </c>
      <c r="AH332" s="49">
        <f t="shared" si="117"/>
        <v>0</v>
      </c>
      <c r="AR332" s="49">
        <f t="shared" si="118"/>
        <v>0</v>
      </c>
      <c r="AS332" s="49">
        <f t="shared" si="119"/>
        <v>0</v>
      </c>
      <c r="AT332" s="49">
        <f t="shared" si="120"/>
        <v>0</v>
      </c>
      <c r="AU332" s="49">
        <f t="shared" si="121"/>
        <v>0</v>
      </c>
      <c r="AX332" s="372">
        <f t="shared" si="122"/>
        <v>0</v>
      </c>
      <c r="AY332" s="372">
        <f t="shared" si="123"/>
        <v>0</v>
      </c>
      <c r="AZ332" s="49">
        <f t="shared" si="111"/>
        <v>0</v>
      </c>
      <c r="BB332" s="49">
        <f t="shared" si="127"/>
        <v>0</v>
      </c>
      <c r="BC332" s="537">
        <f t="shared" si="128"/>
        <v>0</v>
      </c>
      <c r="BD332" s="144">
        <f t="shared" si="124"/>
        <v>0</v>
      </c>
      <c r="BE332" s="144">
        <f t="shared" si="129"/>
        <v>0</v>
      </c>
      <c r="BF332" s="559">
        <f t="shared" si="112"/>
        <v>0</v>
      </c>
      <c r="BG332" s="17"/>
      <c r="BH332" s="10"/>
      <c r="BJ332" s="49">
        <f t="shared" si="130"/>
        <v>0</v>
      </c>
      <c r="BK332" s="49">
        <f t="shared" si="131"/>
        <v>1</v>
      </c>
      <c r="BL332" s="49">
        <f t="shared" si="132"/>
        <v>0</v>
      </c>
      <c r="BM332" s="49">
        <f t="shared" si="133"/>
        <v>0</v>
      </c>
      <c r="BN332" s="49">
        <f t="shared" si="134"/>
        <v>0</v>
      </c>
    </row>
    <row r="333" spans="1:66" x14ac:dyDescent="0.2">
      <c r="A333" s="514"/>
      <c r="B333" s="805"/>
      <c r="C333" s="364"/>
      <c r="D333" s="364"/>
      <c r="E333" s="511" t="str">
        <f t="shared" si="125"/>
        <v xml:space="preserve"> </v>
      </c>
      <c r="F333" s="201">
        <f t="shared" ref="F333:F396" si="135">IF(ISBLANK(H333),0,VLOOKUP(TRIM(H333),AllVarieties,4,FALSE))</f>
        <v>0</v>
      </c>
      <c r="G333" s="198">
        <f t="shared" ref="G333:G396" si="136">ROW()-DPline</f>
        <v>321</v>
      </c>
      <c r="H333" s="197"/>
      <c r="I333" s="416"/>
      <c r="J333" s="115"/>
      <c r="K333" s="418"/>
      <c r="L333" s="417"/>
      <c r="M333" s="60"/>
      <c r="N333" s="102"/>
      <c r="O333" s="419"/>
      <c r="P333" s="116"/>
      <c r="Q333" s="116"/>
      <c r="R333" s="179"/>
      <c r="S333" s="248"/>
      <c r="T333" s="116"/>
      <c r="U333" s="116"/>
      <c r="V333" s="116"/>
      <c r="W333" s="117"/>
      <c r="X333" s="115"/>
      <c r="Y333" s="102"/>
      <c r="Z333" s="118"/>
      <c r="AA333" s="145">
        <f t="shared" si="113"/>
        <v>321</v>
      </c>
      <c r="AB333" s="751">
        <f t="shared" si="126"/>
        <v>0</v>
      </c>
      <c r="AC333" s="744">
        <f t="shared" si="114"/>
        <v>0</v>
      </c>
      <c r="AD333" s="254">
        <f t="shared" ref="AD333:AD396" si="137">+AC333*PDArate</f>
        <v>0</v>
      </c>
      <c r="AE333" s="17"/>
      <c r="AF333" s="527" t="str">
        <f t="shared" si="115"/>
        <v xml:space="preserve"> </v>
      </c>
      <c r="AG333" s="49">
        <f t="shared" si="116"/>
        <v>0</v>
      </c>
      <c r="AH333" s="49">
        <f t="shared" si="117"/>
        <v>0</v>
      </c>
      <c r="AR333" s="49">
        <f t="shared" si="118"/>
        <v>0</v>
      </c>
      <c r="AS333" s="49">
        <f t="shared" si="119"/>
        <v>0</v>
      </c>
      <c r="AT333" s="49">
        <f t="shared" si="120"/>
        <v>0</v>
      </c>
      <c r="AU333" s="49">
        <f t="shared" si="121"/>
        <v>0</v>
      </c>
      <c r="AX333" s="372">
        <f t="shared" si="122"/>
        <v>0</v>
      </c>
      <c r="AY333" s="372">
        <f t="shared" si="123"/>
        <v>0</v>
      </c>
      <c r="AZ333" s="49">
        <f t="shared" ref="AZ333:AZ396" si="138">IF(J333+K333 &gt; 0, 1, 0)</f>
        <v>0</v>
      </c>
      <c r="BB333" s="49">
        <f t="shared" si="127"/>
        <v>0</v>
      </c>
      <c r="BC333" s="537">
        <f t="shared" si="128"/>
        <v>0</v>
      </c>
      <c r="BD333" s="144">
        <f t="shared" si="124"/>
        <v>0</v>
      </c>
      <c r="BE333" s="144">
        <f t="shared" si="129"/>
        <v>0</v>
      </c>
      <c r="BF333" s="559">
        <f t="shared" ref="BF333:BF396" si="139">+BE333*PDArate</f>
        <v>0</v>
      </c>
      <c r="BG333" s="17"/>
      <c r="BH333" s="10"/>
      <c r="BJ333" s="49">
        <f t="shared" si="130"/>
        <v>0</v>
      </c>
      <c r="BK333" s="49">
        <f t="shared" si="131"/>
        <v>1</v>
      </c>
      <c r="BL333" s="49">
        <f t="shared" si="132"/>
        <v>0</v>
      </c>
      <c r="BM333" s="49">
        <f t="shared" si="133"/>
        <v>0</v>
      </c>
      <c r="BN333" s="49">
        <f t="shared" si="134"/>
        <v>0</v>
      </c>
    </row>
    <row r="334" spans="1:66" x14ac:dyDescent="0.2">
      <c r="A334" s="514"/>
      <c r="B334" s="805"/>
      <c r="C334" s="364"/>
      <c r="D334" s="364"/>
      <c r="E334" s="511" t="str">
        <f t="shared" si="125"/>
        <v xml:space="preserve"> </v>
      </c>
      <c r="F334" s="201">
        <f t="shared" si="135"/>
        <v>0</v>
      </c>
      <c r="G334" s="198">
        <f t="shared" si="136"/>
        <v>322</v>
      </c>
      <c r="H334" s="197"/>
      <c r="I334" s="416"/>
      <c r="J334" s="115"/>
      <c r="K334" s="418"/>
      <c r="L334" s="417"/>
      <c r="M334" s="60"/>
      <c r="N334" s="102"/>
      <c r="O334" s="419"/>
      <c r="P334" s="116"/>
      <c r="Q334" s="116"/>
      <c r="R334" s="179"/>
      <c r="S334" s="248"/>
      <c r="T334" s="116"/>
      <c r="U334" s="116"/>
      <c r="V334" s="116"/>
      <c r="W334" s="117"/>
      <c r="X334" s="115"/>
      <c r="Y334" s="102"/>
      <c r="Z334" s="118"/>
      <c r="AA334" s="145">
        <f t="shared" ref="AA334:AA397" si="140">+G334</f>
        <v>322</v>
      </c>
      <c r="AB334" s="751">
        <f t="shared" si="126"/>
        <v>0</v>
      </c>
      <c r="AC334" s="744">
        <f t="shared" ref="AC334:AC397" si="141">+AX334+AY334</f>
        <v>0</v>
      </c>
      <c r="AD334" s="254">
        <f t="shared" si="137"/>
        <v>0</v>
      </c>
      <c r="AE334" s="17"/>
      <c r="AF334" s="527" t="str">
        <f t="shared" ref="AF334:AF397" si="142">IF(AG334+AH334=1,"Enter both columns 5 and 16.", " ")</f>
        <v xml:space="preserve"> </v>
      </c>
      <c r="AG334" s="49">
        <f t="shared" ref="AG334:AG397" si="143">IF(L334+M334+N334+O334+W334 &gt; 0, 1, 0)</f>
        <v>0</v>
      </c>
      <c r="AH334" s="49">
        <f t="shared" ref="AH334:AH397" si="144">IF(AX334 &gt; 0, 1, 0)</f>
        <v>0</v>
      </c>
      <c r="AR334" s="49">
        <f t="shared" ref="AR334:AR397" si="145">IF(ISNA(+F334), 1, 0)</f>
        <v>0</v>
      </c>
      <c r="AS334" s="49">
        <f t="shared" ref="AS334:AS397" si="146">IF(ISERR(+F334), 1, 0)</f>
        <v>0</v>
      </c>
      <c r="AT334" s="49">
        <f t="shared" ref="AT334:AT397" si="147">IF(ISERR(+AC334), 1, 0)</f>
        <v>0</v>
      </c>
      <c r="AU334" s="49">
        <f t="shared" ref="AU334:AU397" si="148">IF(ISERR(+AD334), 1, 0)</f>
        <v>0</v>
      </c>
      <c r="AX334" s="372">
        <f t="shared" ref="AX334:AX397" si="149">ROUND(L334,1)*W334</f>
        <v>0</v>
      </c>
      <c r="AY334" s="372">
        <f t="shared" ref="AY334:AY397" si="150">ROUND(X334,1)*Z334</f>
        <v>0</v>
      </c>
      <c r="AZ334" s="49">
        <f t="shared" si="138"/>
        <v>0</v>
      </c>
      <c r="BB334" s="49">
        <f t="shared" si="127"/>
        <v>0</v>
      </c>
      <c r="BC334" s="537">
        <f t="shared" si="128"/>
        <v>0</v>
      </c>
      <c r="BD334" s="144">
        <f t="shared" si="124"/>
        <v>0</v>
      </c>
      <c r="BE334" s="144">
        <f t="shared" si="129"/>
        <v>0</v>
      </c>
      <c r="BF334" s="559">
        <f t="shared" si="139"/>
        <v>0</v>
      </c>
      <c r="BG334" s="17"/>
      <c r="BH334" s="10"/>
      <c r="BJ334" s="49">
        <f t="shared" si="130"/>
        <v>0</v>
      </c>
      <c r="BK334" s="49">
        <f t="shared" si="131"/>
        <v>1</v>
      </c>
      <c r="BL334" s="49">
        <f t="shared" si="132"/>
        <v>0</v>
      </c>
      <c r="BM334" s="49">
        <f t="shared" si="133"/>
        <v>0</v>
      </c>
      <c r="BN334" s="49">
        <f t="shared" si="134"/>
        <v>0</v>
      </c>
    </row>
    <row r="335" spans="1:66" x14ac:dyDescent="0.2">
      <c r="A335" s="514"/>
      <c r="B335" s="805"/>
      <c r="C335" s="364"/>
      <c r="D335" s="364"/>
      <c r="E335" s="511" t="str">
        <f t="shared" si="125"/>
        <v xml:space="preserve"> </v>
      </c>
      <c r="F335" s="201">
        <f t="shared" si="135"/>
        <v>0</v>
      </c>
      <c r="G335" s="198">
        <f t="shared" si="136"/>
        <v>323</v>
      </c>
      <c r="H335" s="197"/>
      <c r="I335" s="416"/>
      <c r="J335" s="115"/>
      <c r="K335" s="418"/>
      <c r="L335" s="417"/>
      <c r="M335" s="60"/>
      <c r="N335" s="102"/>
      <c r="O335" s="419"/>
      <c r="P335" s="116"/>
      <c r="Q335" s="116"/>
      <c r="R335" s="179"/>
      <c r="S335" s="248"/>
      <c r="T335" s="116"/>
      <c r="U335" s="116"/>
      <c r="V335" s="116"/>
      <c r="W335" s="117"/>
      <c r="X335" s="115"/>
      <c r="Y335" s="102"/>
      <c r="Z335" s="118"/>
      <c r="AA335" s="145">
        <f t="shared" si="140"/>
        <v>323</v>
      </c>
      <c r="AB335" s="751">
        <f t="shared" si="126"/>
        <v>0</v>
      </c>
      <c r="AC335" s="744">
        <f t="shared" si="141"/>
        <v>0</v>
      </c>
      <c r="AD335" s="254">
        <f t="shared" si="137"/>
        <v>0</v>
      </c>
      <c r="AE335" s="17"/>
      <c r="AF335" s="527" t="str">
        <f t="shared" si="142"/>
        <v xml:space="preserve"> </v>
      </c>
      <c r="AG335" s="49">
        <f t="shared" si="143"/>
        <v>0</v>
      </c>
      <c r="AH335" s="49">
        <f t="shared" si="144"/>
        <v>0</v>
      </c>
      <c r="AR335" s="49">
        <f t="shared" si="145"/>
        <v>0</v>
      </c>
      <c r="AS335" s="49">
        <f t="shared" si="146"/>
        <v>0</v>
      </c>
      <c r="AT335" s="49">
        <f t="shared" si="147"/>
        <v>0</v>
      </c>
      <c r="AU335" s="49">
        <f t="shared" si="148"/>
        <v>0</v>
      </c>
      <c r="AX335" s="372">
        <f t="shared" si="149"/>
        <v>0</v>
      </c>
      <c r="AY335" s="372">
        <f t="shared" si="150"/>
        <v>0</v>
      </c>
      <c r="AZ335" s="49">
        <f t="shared" si="138"/>
        <v>0</v>
      </c>
      <c r="BB335" s="49">
        <f t="shared" si="127"/>
        <v>0</v>
      </c>
      <c r="BC335" s="537">
        <f t="shared" si="128"/>
        <v>0</v>
      </c>
      <c r="BD335" s="144">
        <f t="shared" si="124"/>
        <v>0</v>
      </c>
      <c r="BE335" s="144">
        <f t="shared" si="129"/>
        <v>0</v>
      </c>
      <c r="BF335" s="559">
        <f t="shared" si="139"/>
        <v>0</v>
      </c>
      <c r="BG335" s="17"/>
      <c r="BH335" s="10"/>
      <c r="BJ335" s="49">
        <f t="shared" si="130"/>
        <v>0</v>
      </c>
      <c r="BK335" s="49">
        <f t="shared" si="131"/>
        <v>1</v>
      </c>
      <c r="BL335" s="49">
        <f t="shared" si="132"/>
        <v>0</v>
      </c>
      <c r="BM335" s="49">
        <f t="shared" si="133"/>
        <v>0</v>
      </c>
      <c r="BN335" s="49">
        <f t="shared" si="134"/>
        <v>0</v>
      </c>
    </row>
    <row r="336" spans="1:66" x14ac:dyDescent="0.2">
      <c r="A336" s="514"/>
      <c r="B336" s="805"/>
      <c r="C336" s="364"/>
      <c r="D336" s="364"/>
      <c r="E336" s="511" t="str">
        <f t="shared" si="125"/>
        <v xml:space="preserve"> </v>
      </c>
      <c r="F336" s="201">
        <f t="shared" si="135"/>
        <v>0</v>
      </c>
      <c r="G336" s="198">
        <f t="shared" si="136"/>
        <v>324</v>
      </c>
      <c r="H336" s="197"/>
      <c r="I336" s="416"/>
      <c r="J336" s="115"/>
      <c r="K336" s="418"/>
      <c r="L336" s="417"/>
      <c r="M336" s="60"/>
      <c r="N336" s="102"/>
      <c r="O336" s="419"/>
      <c r="P336" s="116"/>
      <c r="Q336" s="116"/>
      <c r="R336" s="179"/>
      <c r="S336" s="248"/>
      <c r="T336" s="116"/>
      <c r="U336" s="116"/>
      <c r="V336" s="116"/>
      <c r="W336" s="117"/>
      <c r="X336" s="115"/>
      <c r="Y336" s="102"/>
      <c r="Z336" s="118"/>
      <c r="AA336" s="145">
        <f t="shared" si="140"/>
        <v>324</v>
      </c>
      <c r="AB336" s="751">
        <f t="shared" si="126"/>
        <v>0</v>
      </c>
      <c r="AC336" s="744">
        <f t="shared" si="141"/>
        <v>0</v>
      </c>
      <c r="AD336" s="254">
        <f t="shared" si="137"/>
        <v>0</v>
      </c>
      <c r="AE336" s="17"/>
      <c r="AF336" s="527" t="str">
        <f t="shared" si="142"/>
        <v xml:space="preserve"> </v>
      </c>
      <c r="AG336" s="49">
        <f t="shared" si="143"/>
        <v>0</v>
      </c>
      <c r="AH336" s="49">
        <f t="shared" si="144"/>
        <v>0</v>
      </c>
      <c r="AR336" s="49">
        <f t="shared" si="145"/>
        <v>0</v>
      </c>
      <c r="AS336" s="49">
        <f t="shared" si="146"/>
        <v>0</v>
      </c>
      <c r="AT336" s="49">
        <f t="shared" si="147"/>
        <v>0</v>
      </c>
      <c r="AU336" s="49">
        <f t="shared" si="148"/>
        <v>0</v>
      </c>
      <c r="AX336" s="372">
        <f t="shared" si="149"/>
        <v>0</v>
      </c>
      <c r="AY336" s="372">
        <f t="shared" si="150"/>
        <v>0</v>
      </c>
      <c r="AZ336" s="49">
        <f t="shared" si="138"/>
        <v>0</v>
      </c>
      <c r="BB336" s="49">
        <f t="shared" si="127"/>
        <v>0</v>
      </c>
      <c r="BC336" s="537">
        <f t="shared" si="128"/>
        <v>0</v>
      </c>
      <c r="BD336" s="144">
        <f t="shared" ref="BD336:BD399" si="151">IF(VALUE(I336)&lt;1,0,IF(VALUE(I336)&gt;17,0,VLOOKUP(VALUE(F336),T10Value,VALUE(I336)+1,FALSE)))</f>
        <v>0</v>
      </c>
      <c r="BE336" s="144">
        <f t="shared" si="129"/>
        <v>0</v>
      </c>
      <c r="BF336" s="559">
        <f t="shared" si="139"/>
        <v>0</v>
      </c>
      <c r="BG336" s="17"/>
      <c r="BH336" s="10"/>
      <c r="BJ336" s="49">
        <f t="shared" si="130"/>
        <v>0</v>
      </c>
      <c r="BK336" s="49">
        <f t="shared" si="131"/>
        <v>1</v>
      </c>
      <c r="BL336" s="49">
        <f t="shared" si="132"/>
        <v>0</v>
      </c>
      <c r="BM336" s="49">
        <f t="shared" si="133"/>
        <v>0</v>
      </c>
      <c r="BN336" s="49">
        <f t="shared" si="134"/>
        <v>0</v>
      </c>
    </row>
    <row r="337" spans="1:66" x14ac:dyDescent="0.2">
      <c r="A337" s="514"/>
      <c r="B337" s="805"/>
      <c r="C337" s="364"/>
      <c r="D337" s="364"/>
      <c r="E337" s="511" t="str">
        <f t="shared" ref="E337:E400" si="152">IF(+BN337+BM337&gt;0,"&lt; Error"," ")</f>
        <v xml:space="preserve"> </v>
      </c>
      <c r="F337" s="201">
        <f t="shared" si="135"/>
        <v>0</v>
      </c>
      <c r="G337" s="198">
        <f t="shared" si="136"/>
        <v>325</v>
      </c>
      <c r="H337" s="197"/>
      <c r="I337" s="416"/>
      <c r="J337" s="115"/>
      <c r="K337" s="418"/>
      <c r="L337" s="417"/>
      <c r="M337" s="60"/>
      <c r="N337" s="102"/>
      <c r="O337" s="419"/>
      <c r="P337" s="116"/>
      <c r="Q337" s="116"/>
      <c r="R337" s="179"/>
      <c r="S337" s="248"/>
      <c r="T337" s="116"/>
      <c r="U337" s="116"/>
      <c r="V337" s="116"/>
      <c r="W337" s="117"/>
      <c r="X337" s="115"/>
      <c r="Y337" s="102"/>
      <c r="Z337" s="118"/>
      <c r="AA337" s="145">
        <f t="shared" si="140"/>
        <v>325</v>
      </c>
      <c r="AB337" s="751">
        <f t="shared" ref="AB337:AB400" si="153">C337*BJ337</f>
        <v>0</v>
      </c>
      <c r="AC337" s="744">
        <f t="shared" si="141"/>
        <v>0</v>
      </c>
      <c r="AD337" s="254">
        <f t="shared" si="137"/>
        <v>0</v>
      </c>
      <c r="AE337" s="17"/>
      <c r="AF337" s="527" t="str">
        <f t="shared" si="142"/>
        <v xml:space="preserve"> </v>
      </c>
      <c r="AG337" s="49">
        <f t="shared" si="143"/>
        <v>0</v>
      </c>
      <c r="AH337" s="49">
        <f t="shared" si="144"/>
        <v>0</v>
      </c>
      <c r="AR337" s="49">
        <f t="shared" si="145"/>
        <v>0</v>
      </c>
      <c r="AS337" s="49">
        <f t="shared" si="146"/>
        <v>0</v>
      </c>
      <c r="AT337" s="49">
        <f t="shared" si="147"/>
        <v>0</v>
      </c>
      <c r="AU337" s="49">
        <f t="shared" si="148"/>
        <v>0</v>
      </c>
      <c r="AX337" s="372">
        <f t="shared" si="149"/>
        <v>0</v>
      </c>
      <c r="AY337" s="372">
        <f t="shared" si="150"/>
        <v>0</v>
      </c>
      <c r="AZ337" s="49">
        <f t="shared" si="138"/>
        <v>0</v>
      </c>
      <c r="BB337" s="49">
        <f t="shared" ref="BB337:BB400" si="154">IF(+BC337&gt;0,IF(+BE337&lt;=0,1,0),0)</f>
        <v>0</v>
      </c>
      <c r="BC337" s="537">
        <f t="shared" ref="BC337:BC400" si="155">IF(+D337=1,IF(J337&gt;0, +J337, 0),0)</f>
        <v>0</v>
      </c>
      <c r="BD337" s="144">
        <f t="shared" si="151"/>
        <v>0</v>
      </c>
      <c r="BE337" s="144">
        <f t="shared" ref="BE337:BE400" si="156">ROUND(+BC337,1)*BD337</f>
        <v>0</v>
      </c>
      <c r="BF337" s="559">
        <f t="shared" si="139"/>
        <v>0</v>
      </c>
      <c r="BG337" s="17"/>
      <c r="BH337" s="10"/>
      <c r="BJ337" s="49">
        <f t="shared" ref="BJ337:BJ400" si="157">IF(J337+L337+M337=J337,0,IF(J337-L337-0.09&gt;0,IF(J337-L337&lt;=0.1*J337,J337-L337,0),0))</f>
        <v>0</v>
      </c>
      <c r="BK337" s="49">
        <f t="shared" ref="BK337:BK400" si="158">IF(L337+M337+J337+X337&lt;=0,1,IF(L337+M337+X337&gt;0,1,0))</f>
        <v>1</v>
      </c>
      <c r="BL337" s="49">
        <f t="shared" ref="BL337:BL400" si="159">IF(+BJ337&gt;0,1,0)</f>
        <v>0</v>
      </c>
      <c r="BM337" s="49">
        <f t="shared" ref="BM337:BM400" si="160">IF(ISNUMBER(C337),IF(2*BL337-C337&lt;0,1,IF(2*BL337-C337&gt;2,1,0)),IF(ISBLANK(C337),0,1))</f>
        <v>0</v>
      </c>
      <c r="BN337" s="49">
        <f t="shared" ref="BN337:BN400" si="161">IF(ISNUMBER(D337),IF(2*AG337-D337=1,1,IF(+D337=0,0, IF(+D337=1,0,1))),IF(ISBLANK(D337),0,1))</f>
        <v>0</v>
      </c>
    </row>
    <row r="338" spans="1:66" x14ac:dyDescent="0.2">
      <c r="A338" s="514"/>
      <c r="B338" s="805"/>
      <c r="C338" s="364"/>
      <c r="D338" s="364"/>
      <c r="E338" s="511" t="str">
        <f t="shared" si="152"/>
        <v xml:space="preserve"> </v>
      </c>
      <c r="F338" s="201">
        <f t="shared" si="135"/>
        <v>0</v>
      </c>
      <c r="G338" s="198">
        <f t="shared" si="136"/>
        <v>326</v>
      </c>
      <c r="H338" s="197"/>
      <c r="I338" s="416"/>
      <c r="J338" s="115"/>
      <c r="K338" s="418"/>
      <c r="L338" s="417"/>
      <c r="M338" s="60"/>
      <c r="N338" s="102"/>
      <c r="O338" s="419"/>
      <c r="P338" s="116"/>
      <c r="Q338" s="116"/>
      <c r="R338" s="179"/>
      <c r="S338" s="248"/>
      <c r="T338" s="116"/>
      <c r="U338" s="116"/>
      <c r="V338" s="116"/>
      <c r="W338" s="117"/>
      <c r="X338" s="115"/>
      <c r="Y338" s="102"/>
      <c r="Z338" s="118"/>
      <c r="AA338" s="145">
        <f t="shared" si="140"/>
        <v>326</v>
      </c>
      <c r="AB338" s="751">
        <f t="shared" si="153"/>
        <v>0</v>
      </c>
      <c r="AC338" s="744">
        <f t="shared" si="141"/>
        <v>0</v>
      </c>
      <c r="AD338" s="254">
        <f t="shared" si="137"/>
        <v>0</v>
      </c>
      <c r="AE338" s="17"/>
      <c r="AF338" s="527" t="str">
        <f t="shared" si="142"/>
        <v xml:space="preserve"> </v>
      </c>
      <c r="AG338" s="49">
        <f t="shared" si="143"/>
        <v>0</v>
      </c>
      <c r="AH338" s="49">
        <f t="shared" si="144"/>
        <v>0</v>
      </c>
      <c r="AR338" s="49">
        <f t="shared" si="145"/>
        <v>0</v>
      </c>
      <c r="AS338" s="49">
        <f t="shared" si="146"/>
        <v>0</v>
      </c>
      <c r="AT338" s="49">
        <f t="shared" si="147"/>
        <v>0</v>
      </c>
      <c r="AU338" s="49">
        <f t="shared" si="148"/>
        <v>0</v>
      </c>
      <c r="AX338" s="372">
        <f t="shared" si="149"/>
        <v>0</v>
      </c>
      <c r="AY338" s="372">
        <f t="shared" si="150"/>
        <v>0</v>
      </c>
      <c r="AZ338" s="49">
        <f t="shared" si="138"/>
        <v>0</v>
      </c>
      <c r="BB338" s="49">
        <f t="shared" si="154"/>
        <v>0</v>
      </c>
      <c r="BC338" s="537">
        <f t="shared" si="155"/>
        <v>0</v>
      </c>
      <c r="BD338" s="144">
        <f t="shared" si="151"/>
        <v>0</v>
      </c>
      <c r="BE338" s="144">
        <f t="shared" si="156"/>
        <v>0</v>
      </c>
      <c r="BF338" s="559">
        <f t="shared" si="139"/>
        <v>0</v>
      </c>
      <c r="BG338" s="17"/>
      <c r="BH338" s="10"/>
      <c r="BJ338" s="49">
        <f t="shared" si="157"/>
        <v>0</v>
      </c>
      <c r="BK338" s="49">
        <f t="shared" si="158"/>
        <v>1</v>
      </c>
      <c r="BL338" s="49">
        <f t="shared" si="159"/>
        <v>0</v>
      </c>
      <c r="BM338" s="49">
        <f t="shared" si="160"/>
        <v>0</v>
      </c>
      <c r="BN338" s="49">
        <f t="shared" si="161"/>
        <v>0</v>
      </c>
    </row>
    <row r="339" spans="1:66" x14ac:dyDescent="0.2">
      <c r="A339" s="514"/>
      <c r="B339" s="805"/>
      <c r="C339" s="364"/>
      <c r="D339" s="364"/>
      <c r="E339" s="511" t="str">
        <f t="shared" si="152"/>
        <v xml:space="preserve"> </v>
      </c>
      <c r="F339" s="201">
        <f t="shared" si="135"/>
        <v>0</v>
      </c>
      <c r="G339" s="198">
        <f t="shared" si="136"/>
        <v>327</v>
      </c>
      <c r="H339" s="197"/>
      <c r="I339" s="416"/>
      <c r="J339" s="115"/>
      <c r="K339" s="418"/>
      <c r="L339" s="417"/>
      <c r="M339" s="60"/>
      <c r="N339" s="102"/>
      <c r="O339" s="419"/>
      <c r="P339" s="116"/>
      <c r="Q339" s="116"/>
      <c r="R339" s="179"/>
      <c r="S339" s="248"/>
      <c r="T339" s="116"/>
      <c r="U339" s="116"/>
      <c r="V339" s="116"/>
      <c r="W339" s="117"/>
      <c r="X339" s="115"/>
      <c r="Y339" s="102"/>
      <c r="Z339" s="118"/>
      <c r="AA339" s="145">
        <f t="shared" si="140"/>
        <v>327</v>
      </c>
      <c r="AB339" s="751">
        <f t="shared" si="153"/>
        <v>0</v>
      </c>
      <c r="AC339" s="744">
        <f t="shared" si="141"/>
        <v>0</v>
      </c>
      <c r="AD339" s="254">
        <f t="shared" si="137"/>
        <v>0</v>
      </c>
      <c r="AE339" s="17"/>
      <c r="AF339" s="527" t="str">
        <f t="shared" si="142"/>
        <v xml:space="preserve"> </v>
      </c>
      <c r="AG339" s="49">
        <f t="shared" si="143"/>
        <v>0</v>
      </c>
      <c r="AH339" s="49">
        <f t="shared" si="144"/>
        <v>0</v>
      </c>
      <c r="AR339" s="49">
        <f t="shared" si="145"/>
        <v>0</v>
      </c>
      <c r="AS339" s="49">
        <f t="shared" si="146"/>
        <v>0</v>
      </c>
      <c r="AT339" s="49">
        <f t="shared" si="147"/>
        <v>0</v>
      </c>
      <c r="AU339" s="49">
        <f t="shared" si="148"/>
        <v>0</v>
      </c>
      <c r="AX339" s="372">
        <f t="shared" si="149"/>
        <v>0</v>
      </c>
      <c r="AY339" s="372">
        <f t="shared" si="150"/>
        <v>0</v>
      </c>
      <c r="AZ339" s="49">
        <f t="shared" si="138"/>
        <v>0</v>
      </c>
      <c r="BB339" s="49">
        <f t="shared" si="154"/>
        <v>0</v>
      </c>
      <c r="BC339" s="537">
        <f t="shared" si="155"/>
        <v>0</v>
      </c>
      <c r="BD339" s="144">
        <f t="shared" si="151"/>
        <v>0</v>
      </c>
      <c r="BE339" s="144">
        <f t="shared" si="156"/>
        <v>0</v>
      </c>
      <c r="BF339" s="559">
        <f t="shared" si="139"/>
        <v>0</v>
      </c>
      <c r="BG339" s="17"/>
      <c r="BH339" s="10"/>
      <c r="BJ339" s="49">
        <f t="shared" si="157"/>
        <v>0</v>
      </c>
      <c r="BK339" s="49">
        <f t="shared" si="158"/>
        <v>1</v>
      </c>
      <c r="BL339" s="49">
        <f t="shared" si="159"/>
        <v>0</v>
      </c>
      <c r="BM339" s="49">
        <f t="shared" si="160"/>
        <v>0</v>
      </c>
      <c r="BN339" s="49">
        <f t="shared" si="161"/>
        <v>0</v>
      </c>
    </row>
    <row r="340" spans="1:66" x14ac:dyDescent="0.2">
      <c r="A340" s="514"/>
      <c r="B340" s="805"/>
      <c r="C340" s="364"/>
      <c r="D340" s="364"/>
      <c r="E340" s="511" t="str">
        <f t="shared" si="152"/>
        <v xml:space="preserve"> </v>
      </c>
      <c r="F340" s="201">
        <f t="shared" si="135"/>
        <v>0</v>
      </c>
      <c r="G340" s="198">
        <f t="shared" si="136"/>
        <v>328</v>
      </c>
      <c r="H340" s="197"/>
      <c r="I340" s="416"/>
      <c r="J340" s="115"/>
      <c r="K340" s="418"/>
      <c r="L340" s="417"/>
      <c r="M340" s="60"/>
      <c r="N340" s="102"/>
      <c r="O340" s="419"/>
      <c r="P340" s="116"/>
      <c r="Q340" s="116"/>
      <c r="R340" s="179"/>
      <c r="S340" s="248"/>
      <c r="T340" s="116"/>
      <c r="U340" s="116"/>
      <c r="V340" s="116"/>
      <c r="W340" s="117"/>
      <c r="X340" s="115"/>
      <c r="Y340" s="102"/>
      <c r="Z340" s="118"/>
      <c r="AA340" s="145">
        <f t="shared" si="140"/>
        <v>328</v>
      </c>
      <c r="AB340" s="751">
        <f t="shared" si="153"/>
        <v>0</v>
      </c>
      <c r="AC340" s="744">
        <f t="shared" si="141"/>
        <v>0</v>
      </c>
      <c r="AD340" s="254">
        <f t="shared" si="137"/>
        <v>0</v>
      </c>
      <c r="AE340" s="17"/>
      <c r="AF340" s="527" t="str">
        <f t="shared" si="142"/>
        <v xml:space="preserve"> </v>
      </c>
      <c r="AG340" s="49">
        <f t="shared" si="143"/>
        <v>0</v>
      </c>
      <c r="AH340" s="49">
        <f t="shared" si="144"/>
        <v>0</v>
      </c>
      <c r="AR340" s="49">
        <f t="shared" si="145"/>
        <v>0</v>
      </c>
      <c r="AS340" s="49">
        <f t="shared" si="146"/>
        <v>0</v>
      </c>
      <c r="AT340" s="49">
        <f t="shared" si="147"/>
        <v>0</v>
      </c>
      <c r="AU340" s="49">
        <f t="shared" si="148"/>
        <v>0</v>
      </c>
      <c r="AX340" s="372">
        <f t="shared" si="149"/>
        <v>0</v>
      </c>
      <c r="AY340" s="372">
        <f t="shared" si="150"/>
        <v>0</v>
      </c>
      <c r="AZ340" s="49">
        <f t="shared" si="138"/>
        <v>0</v>
      </c>
      <c r="BB340" s="49">
        <f t="shared" si="154"/>
        <v>0</v>
      </c>
      <c r="BC340" s="537">
        <f t="shared" si="155"/>
        <v>0</v>
      </c>
      <c r="BD340" s="144">
        <f t="shared" si="151"/>
        <v>0</v>
      </c>
      <c r="BE340" s="144">
        <f t="shared" si="156"/>
        <v>0</v>
      </c>
      <c r="BF340" s="559">
        <f t="shared" si="139"/>
        <v>0</v>
      </c>
      <c r="BG340" s="17"/>
      <c r="BH340" s="10"/>
      <c r="BJ340" s="49">
        <f t="shared" si="157"/>
        <v>0</v>
      </c>
      <c r="BK340" s="49">
        <f t="shared" si="158"/>
        <v>1</v>
      </c>
      <c r="BL340" s="49">
        <f t="shared" si="159"/>
        <v>0</v>
      </c>
      <c r="BM340" s="49">
        <f t="shared" si="160"/>
        <v>0</v>
      </c>
      <c r="BN340" s="49">
        <f t="shared" si="161"/>
        <v>0</v>
      </c>
    </row>
    <row r="341" spans="1:66" x14ac:dyDescent="0.2">
      <c r="A341" s="514"/>
      <c r="B341" s="805"/>
      <c r="C341" s="364"/>
      <c r="D341" s="364"/>
      <c r="E341" s="511" t="str">
        <f t="shared" si="152"/>
        <v xml:space="preserve"> </v>
      </c>
      <c r="F341" s="201">
        <f t="shared" si="135"/>
        <v>0</v>
      </c>
      <c r="G341" s="198">
        <f t="shared" si="136"/>
        <v>329</v>
      </c>
      <c r="H341" s="197"/>
      <c r="I341" s="416"/>
      <c r="J341" s="115"/>
      <c r="K341" s="418"/>
      <c r="L341" s="417"/>
      <c r="M341" s="60"/>
      <c r="N341" s="102"/>
      <c r="O341" s="419"/>
      <c r="P341" s="116"/>
      <c r="Q341" s="116"/>
      <c r="R341" s="179"/>
      <c r="S341" s="248"/>
      <c r="T341" s="116"/>
      <c r="U341" s="116"/>
      <c r="V341" s="116"/>
      <c r="W341" s="117"/>
      <c r="X341" s="115"/>
      <c r="Y341" s="102"/>
      <c r="Z341" s="118"/>
      <c r="AA341" s="145">
        <f t="shared" si="140"/>
        <v>329</v>
      </c>
      <c r="AB341" s="751">
        <f t="shared" si="153"/>
        <v>0</v>
      </c>
      <c r="AC341" s="744">
        <f t="shared" si="141"/>
        <v>0</v>
      </c>
      <c r="AD341" s="254">
        <f t="shared" si="137"/>
        <v>0</v>
      </c>
      <c r="AE341" s="17"/>
      <c r="AF341" s="527" t="str">
        <f t="shared" si="142"/>
        <v xml:space="preserve"> </v>
      </c>
      <c r="AG341" s="49">
        <f t="shared" si="143"/>
        <v>0</v>
      </c>
      <c r="AH341" s="49">
        <f t="shared" si="144"/>
        <v>0</v>
      </c>
      <c r="AR341" s="49">
        <f t="shared" si="145"/>
        <v>0</v>
      </c>
      <c r="AS341" s="49">
        <f t="shared" si="146"/>
        <v>0</v>
      </c>
      <c r="AT341" s="49">
        <f t="shared" si="147"/>
        <v>0</v>
      </c>
      <c r="AU341" s="49">
        <f t="shared" si="148"/>
        <v>0</v>
      </c>
      <c r="AX341" s="372">
        <f t="shared" si="149"/>
        <v>0</v>
      </c>
      <c r="AY341" s="372">
        <f t="shared" si="150"/>
        <v>0</v>
      </c>
      <c r="AZ341" s="49">
        <f t="shared" si="138"/>
        <v>0</v>
      </c>
      <c r="BB341" s="49">
        <f t="shared" si="154"/>
        <v>0</v>
      </c>
      <c r="BC341" s="537">
        <f t="shared" si="155"/>
        <v>0</v>
      </c>
      <c r="BD341" s="144">
        <f t="shared" si="151"/>
        <v>0</v>
      </c>
      <c r="BE341" s="144">
        <f t="shared" si="156"/>
        <v>0</v>
      </c>
      <c r="BF341" s="559">
        <f t="shared" si="139"/>
        <v>0</v>
      </c>
      <c r="BG341" s="17"/>
      <c r="BH341" s="10"/>
      <c r="BJ341" s="49">
        <f t="shared" si="157"/>
        <v>0</v>
      </c>
      <c r="BK341" s="49">
        <f t="shared" si="158"/>
        <v>1</v>
      </c>
      <c r="BL341" s="49">
        <f t="shared" si="159"/>
        <v>0</v>
      </c>
      <c r="BM341" s="49">
        <f t="shared" si="160"/>
        <v>0</v>
      </c>
      <c r="BN341" s="49">
        <f t="shared" si="161"/>
        <v>0</v>
      </c>
    </row>
    <row r="342" spans="1:66" x14ac:dyDescent="0.2">
      <c r="A342" s="514"/>
      <c r="B342" s="805"/>
      <c r="C342" s="364"/>
      <c r="D342" s="364"/>
      <c r="E342" s="511" t="str">
        <f t="shared" si="152"/>
        <v xml:space="preserve"> </v>
      </c>
      <c r="F342" s="201">
        <f t="shared" si="135"/>
        <v>0</v>
      </c>
      <c r="G342" s="198">
        <f t="shared" si="136"/>
        <v>330</v>
      </c>
      <c r="H342" s="197"/>
      <c r="I342" s="416"/>
      <c r="J342" s="115"/>
      <c r="K342" s="418"/>
      <c r="L342" s="417"/>
      <c r="M342" s="60"/>
      <c r="N342" s="102"/>
      <c r="O342" s="419"/>
      <c r="P342" s="116"/>
      <c r="Q342" s="116"/>
      <c r="R342" s="179"/>
      <c r="S342" s="248"/>
      <c r="T342" s="116"/>
      <c r="U342" s="116"/>
      <c r="V342" s="116"/>
      <c r="W342" s="117"/>
      <c r="X342" s="115"/>
      <c r="Y342" s="102"/>
      <c r="Z342" s="118"/>
      <c r="AA342" s="145">
        <f t="shared" si="140"/>
        <v>330</v>
      </c>
      <c r="AB342" s="751">
        <f t="shared" si="153"/>
        <v>0</v>
      </c>
      <c r="AC342" s="744">
        <f t="shared" si="141"/>
        <v>0</v>
      </c>
      <c r="AD342" s="254">
        <f t="shared" si="137"/>
        <v>0</v>
      </c>
      <c r="AE342" s="17"/>
      <c r="AF342" s="527" t="str">
        <f t="shared" si="142"/>
        <v xml:space="preserve"> </v>
      </c>
      <c r="AG342" s="49">
        <f t="shared" si="143"/>
        <v>0</v>
      </c>
      <c r="AH342" s="49">
        <f t="shared" si="144"/>
        <v>0</v>
      </c>
      <c r="AR342" s="49">
        <f t="shared" si="145"/>
        <v>0</v>
      </c>
      <c r="AS342" s="49">
        <f t="shared" si="146"/>
        <v>0</v>
      </c>
      <c r="AT342" s="49">
        <f t="shared" si="147"/>
        <v>0</v>
      </c>
      <c r="AU342" s="49">
        <f t="shared" si="148"/>
        <v>0</v>
      </c>
      <c r="AX342" s="372">
        <f t="shared" si="149"/>
        <v>0</v>
      </c>
      <c r="AY342" s="372">
        <f t="shared" si="150"/>
        <v>0</v>
      </c>
      <c r="AZ342" s="49">
        <f t="shared" si="138"/>
        <v>0</v>
      </c>
      <c r="BB342" s="49">
        <f t="shared" si="154"/>
        <v>0</v>
      </c>
      <c r="BC342" s="537">
        <f t="shared" si="155"/>
        <v>0</v>
      </c>
      <c r="BD342" s="144">
        <f t="shared" si="151"/>
        <v>0</v>
      </c>
      <c r="BE342" s="144">
        <f t="shared" si="156"/>
        <v>0</v>
      </c>
      <c r="BF342" s="559">
        <f t="shared" si="139"/>
        <v>0</v>
      </c>
      <c r="BG342" s="17"/>
      <c r="BH342" s="10"/>
      <c r="BJ342" s="49">
        <f t="shared" si="157"/>
        <v>0</v>
      </c>
      <c r="BK342" s="49">
        <f t="shared" si="158"/>
        <v>1</v>
      </c>
      <c r="BL342" s="49">
        <f t="shared" si="159"/>
        <v>0</v>
      </c>
      <c r="BM342" s="49">
        <f t="shared" si="160"/>
        <v>0</v>
      </c>
      <c r="BN342" s="49">
        <f t="shared" si="161"/>
        <v>0</v>
      </c>
    </row>
    <row r="343" spans="1:66" x14ac:dyDescent="0.2">
      <c r="A343" s="514"/>
      <c r="B343" s="805"/>
      <c r="C343" s="364"/>
      <c r="D343" s="364"/>
      <c r="E343" s="511" t="str">
        <f t="shared" si="152"/>
        <v xml:space="preserve"> </v>
      </c>
      <c r="F343" s="201">
        <f t="shared" si="135"/>
        <v>0</v>
      </c>
      <c r="G343" s="198">
        <f t="shared" si="136"/>
        <v>331</v>
      </c>
      <c r="H343" s="197"/>
      <c r="I343" s="416"/>
      <c r="J343" s="115"/>
      <c r="K343" s="418"/>
      <c r="L343" s="417"/>
      <c r="M343" s="60"/>
      <c r="N343" s="102"/>
      <c r="O343" s="419"/>
      <c r="P343" s="116"/>
      <c r="Q343" s="116"/>
      <c r="R343" s="179"/>
      <c r="S343" s="248"/>
      <c r="T343" s="116"/>
      <c r="U343" s="116"/>
      <c r="V343" s="116"/>
      <c r="W343" s="117"/>
      <c r="X343" s="115"/>
      <c r="Y343" s="102"/>
      <c r="Z343" s="118"/>
      <c r="AA343" s="145">
        <f t="shared" si="140"/>
        <v>331</v>
      </c>
      <c r="AB343" s="751">
        <f t="shared" si="153"/>
        <v>0</v>
      </c>
      <c r="AC343" s="744">
        <f t="shared" si="141"/>
        <v>0</v>
      </c>
      <c r="AD343" s="254">
        <f t="shared" si="137"/>
        <v>0</v>
      </c>
      <c r="AE343" s="17"/>
      <c r="AF343" s="527" t="str">
        <f t="shared" si="142"/>
        <v xml:space="preserve"> </v>
      </c>
      <c r="AG343" s="49">
        <f t="shared" si="143"/>
        <v>0</v>
      </c>
      <c r="AH343" s="49">
        <f t="shared" si="144"/>
        <v>0</v>
      </c>
      <c r="AR343" s="49">
        <f t="shared" si="145"/>
        <v>0</v>
      </c>
      <c r="AS343" s="49">
        <f t="shared" si="146"/>
        <v>0</v>
      </c>
      <c r="AT343" s="49">
        <f t="shared" si="147"/>
        <v>0</v>
      </c>
      <c r="AU343" s="49">
        <f t="shared" si="148"/>
        <v>0</v>
      </c>
      <c r="AX343" s="372">
        <f t="shared" si="149"/>
        <v>0</v>
      </c>
      <c r="AY343" s="372">
        <f t="shared" si="150"/>
        <v>0</v>
      </c>
      <c r="AZ343" s="49">
        <f t="shared" si="138"/>
        <v>0</v>
      </c>
      <c r="BB343" s="49">
        <f t="shared" si="154"/>
        <v>0</v>
      </c>
      <c r="BC343" s="537">
        <f t="shared" si="155"/>
        <v>0</v>
      </c>
      <c r="BD343" s="144">
        <f t="shared" si="151"/>
        <v>0</v>
      </c>
      <c r="BE343" s="144">
        <f t="shared" si="156"/>
        <v>0</v>
      </c>
      <c r="BF343" s="559">
        <f t="shared" si="139"/>
        <v>0</v>
      </c>
      <c r="BG343" s="17"/>
      <c r="BH343" s="10"/>
      <c r="BJ343" s="49">
        <f t="shared" si="157"/>
        <v>0</v>
      </c>
      <c r="BK343" s="49">
        <f t="shared" si="158"/>
        <v>1</v>
      </c>
      <c r="BL343" s="49">
        <f t="shared" si="159"/>
        <v>0</v>
      </c>
      <c r="BM343" s="49">
        <f t="shared" si="160"/>
        <v>0</v>
      </c>
      <c r="BN343" s="49">
        <f t="shared" si="161"/>
        <v>0</v>
      </c>
    </row>
    <row r="344" spans="1:66" x14ac:dyDescent="0.2">
      <c r="A344" s="514"/>
      <c r="B344" s="805"/>
      <c r="C344" s="364"/>
      <c r="D344" s="364"/>
      <c r="E344" s="511" t="str">
        <f t="shared" si="152"/>
        <v xml:space="preserve"> </v>
      </c>
      <c r="F344" s="201">
        <f t="shared" si="135"/>
        <v>0</v>
      </c>
      <c r="G344" s="198">
        <f t="shared" si="136"/>
        <v>332</v>
      </c>
      <c r="H344" s="197"/>
      <c r="I344" s="416"/>
      <c r="J344" s="115"/>
      <c r="K344" s="418"/>
      <c r="L344" s="417"/>
      <c r="M344" s="60"/>
      <c r="N344" s="102"/>
      <c r="O344" s="419"/>
      <c r="P344" s="116"/>
      <c r="Q344" s="116"/>
      <c r="R344" s="179"/>
      <c r="S344" s="248"/>
      <c r="T344" s="116"/>
      <c r="U344" s="116"/>
      <c r="V344" s="116"/>
      <c r="W344" s="117"/>
      <c r="X344" s="115"/>
      <c r="Y344" s="102"/>
      <c r="Z344" s="118"/>
      <c r="AA344" s="145">
        <f t="shared" si="140"/>
        <v>332</v>
      </c>
      <c r="AB344" s="751">
        <f t="shared" si="153"/>
        <v>0</v>
      </c>
      <c r="AC344" s="744">
        <f t="shared" si="141"/>
        <v>0</v>
      </c>
      <c r="AD344" s="254">
        <f t="shared" si="137"/>
        <v>0</v>
      </c>
      <c r="AE344" s="17"/>
      <c r="AF344" s="527" t="str">
        <f t="shared" si="142"/>
        <v xml:space="preserve"> </v>
      </c>
      <c r="AG344" s="49">
        <f t="shared" si="143"/>
        <v>0</v>
      </c>
      <c r="AH344" s="49">
        <f t="shared" si="144"/>
        <v>0</v>
      </c>
      <c r="AR344" s="49">
        <f t="shared" si="145"/>
        <v>0</v>
      </c>
      <c r="AS344" s="49">
        <f t="shared" si="146"/>
        <v>0</v>
      </c>
      <c r="AT344" s="49">
        <f t="shared" si="147"/>
        <v>0</v>
      </c>
      <c r="AU344" s="49">
        <f t="shared" si="148"/>
        <v>0</v>
      </c>
      <c r="AX344" s="372">
        <f t="shared" si="149"/>
        <v>0</v>
      </c>
      <c r="AY344" s="372">
        <f t="shared" si="150"/>
        <v>0</v>
      </c>
      <c r="AZ344" s="49">
        <f t="shared" si="138"/>
        <v>0</v>
      </c>
      <c r="BB344" s="49">
        <f t="shared" si="154"/>
        <v>0</v>
      </c>
      <c r="BC344" s="537">
        <f t="shared" si="155"/>
        <v>0</v>
      </c>
      <c r="BD344" s="144">
        <f t="shared" si="151"/>
        <v>0</v>
      </c>
      <c r="BE344" s="144">
        <f t="shared" si="156"/>
        <v>0</v>
      </c>
      <c r="BF344" s="559">
        <f t="shared" si="139"/>
        <v>0</v>
      </c>
      <c r="BG344" s="17"/>
      <c r="BH344" s="10"/>
      <c r="BJ344" s="49">
        <f t="shared" si="157"/>
        <v>0</v>
      </c>
      <c r="BK344" s="49">
        <f t="shared" si="158"/>
        <v>1</v>
      </c>
      <c r="BL344" s="49">
        <f t="shared" si="159"/>
        <v>0</v>
      </c>
      <c r="BM344" s="49">
        <f t="shared" si="160"/>
        <v>0</v>
      </c>
      <c r="BN344" s="49">
        <f t="shared" si="161"/>
        <v>0</v>
      </c>
    </row>
    <row r="345" spans="1:66" x14ac:dyDescent="0.2">
      <c r="A345" s="514"/>
      <c r="B345" s="805"/>
      <c r="C345" s="364"/>
      <c r="D345" s="364"/>
      <c r="E345" s="511" t="str">
        <f t="shared" si="152"/>
        <v xml:space="preserve"> </v>
      </c>
      <c r="F345" s="201">
        <f t="shared" si="135"/>
        <v>0</v>
      </c>
      <c r="G345" s="198">
        <f t="shared" si="136"/>
        <v>333</v>
      </c>
      <c r="H345" s="197"/>
      <c r="I345" s="416"/>
      <c r="J345" s="115"/>
      <c r="K345" s="418"/>
      <c r="L345" s="417"/>
      <c r="M345" s="60"/>
      <c r="N345" s="102"/>
      <c r="O345" s="419"/>
      <c r="P345" s="116"/>
      <c r="Q345" s="116"/>
      <c r="R345" s="179"/>
      <c r="S345" s="248"/>
      <c r="T345" s="116"/>
      <c r="U345" s="116"/>
      <c r="V345" s="116"/>
      <c r="W345" s="117"/>
      <c r="X345" s="115"/>
      <c r="Y345" s="102"/>
      <c r="Z345" s="118"/>
      <c r="AA345" s="145">
        <f t="shared" si="140"/>
        <v>333</v>
      </c>
      <c r="AB345" s="751">
        <f t="shared" si="153"/>
        <v>0</v>
      </c>
      <c r="AC345" s="744">
        <f t="shared" si="141"/>
        <v>0</v>
      </c>
      <c r="AD345" s="254">
        <f t="shared" si="137"/>
        <v>0</v>
      </c>
      <c r="AE345" s="17"/>
      <c r="AF345" s="527" t="str">
        <f t="shared" si="142"/>
        <v xml:space="preserve"> </v>
      </c>
      <c r="AG345" s="49">
        <f t="shared" si="143"/>
        <v>0</v>
      </c>
      <c r="AH345" s="49">
        <f t="shared" si="144"/>
        <v>0</v>
      </c>
      <c r="AR345" s="49">
        <f t="shared" si="145"/>
        <v>0</v>
      </c>
      <c r="AS345" s="49">
        <f t="shared" si="146"/>
        <v>0</v>
      </c>
      <c r="AT345" s="49">
        <f t="shared" si="147"/>
        <v>0</v>
      </c>
      <c r="AU345" s="49">
        <f t="shared" si="148"/>
        <v>0</v>
      </c>
      <c r="AX345" s="372">
        <f t="shared" si="149"/>
        <v>0</v>
      </c>
      <c r="AY345" s="372">
        <f t="shared" si="150"/>
        <v>0</v>
      </c>
      <c r="AZ345" s="49">
        <f t="shared" si="138"/>
        <v>0</v>
      </c>
      <c r="BB345" s="49">
        <f t="shared" si="154"/>
        <v>0</v>
      </c>
      <c r="BC345" s="537">
        <f t="shared" si="155"/>
        <v>0</v>
      </c>
      <c r="BD345" s="144">
        <f t="shared" si="151"/>
        <v>0</v>
      </c>
      <c r="BE345" s="144">
        <f t="shared" si="156"/>
        <v>0</v>
      </c>
      <c r="BF345" s="559">
        <f t="shared" si="139"/>
        <v>0</v>
      </c>
      <c r="BG345" s="17"/>
      <c r="BH345" s="10"/>
      <c r="BJ345" s="49">
        <f t="shared" si="157"/>
        <v>0</v>
      </c>
      <c r="BK345" s="49">
        <f t="shared" si="158"/>
        <v>1</v>
      </c>
      <c r="BL345" s="49">
        <f t="shared" si="159"/>
        <v>0</v>
      </c>
      <c r="BM345" s="49">
        <f t="shared" si="160"/>
        <v>0</v>
      </c>
      <c r="BN345" s="49">
        <f t="shared" si="161"/>
        <v>0</v>
      </c>
    </row>
    <row r="346" spans="1:66" x14ac:dyDescent="0.2">
      <c r="A346" s="514"/>
      <c r="B346" s="805"/>
      <c r="C346" s="364"/>
      <c r="D346" s="364"/>
      <c r="E346" s="511" t="str">
        <f t="shared" si="152"/>
        <v xml:space="preserve"> </v>
      </c>
      <c r="F346" s="201">
        <f t="shared" si="135"/>
        <v>0</v>
      </c>
      <c r="G346" s="198">
        <f t="shared" si="136"/>
        <v>334</v>
      </c>
      <c r="H346" s="197"/>
      <c r="I346" s="416"/>
      <c r="J346" s="115"/>
      <c r="K346" s="418"/>
      <c r="L346" s="417"/>
      <c r="M346" s="60"/>
      <c r="N346" s="102"/>
      <c r="O346" s="419"/>
      <c r="P346" s="116"/>
      <c r="Q346" s="116"/>
      <c r="R346" s="179"/>
      <c r="S346" s="248"/>
      <c r="T346" s="116"/>
      <c r="U346" s="116"/>
      <c r="V346" s="116"/>
      <c r="W346" s="117"/>
      <c r="X346" s="115"/>
      <c r="Y346" s="102"/>
      <c r="Z346" s="118"/>
      <c r="AA346" s="145">
        <f t="shared" si="140"/>
        <v>334</v>
      </c>
      <c r="AB346" s="751">
        <f t="shared" si="153"/>
        <v>0</v>
      </c>
      <c r="AC346" s="744">
        <f t="shared" si="141"/>
        <v>0</v>
      </c>
      <c r="AD346" s="254">
        <f t="shared" si="137"/>
        <v>0</v>
      </c>
      <c r="AE346" s="17"/>
      <c r="AF346" s="527" t="str">
        <f t="shared" si="142"/>
        <v xml:space="preserve"> </v>
      </c>
      <c r="AG346" s="49">
        <f t="shared" si="143"/>
        <v>0</v>
      </c>
      <c r="AH346" s="49">
        <f t="shared" si="144"/>
        <v>0</v>
      </c>
      <c r="AR346" s="49">
        <f t="shared" si="145"/>
        <v>0</v>
      </c>
      <c r="AS346" s="49">
        <f t="shared" si="146"/>
        <v>0</v>
      </c>
      <c r="AT346" s="49">
        <f t="shared" si="147"/>
        <v>0</v>
      </c>
      <c r="AU346" s="49">
        <f t="shared" si="148"/>
        <v>0</v>
      </c>
      <c r="AX346" s="372">
        <f t="shared" si="149"/>
        <v>0</v>
      </c>
      <c r="AY346" s="372">
        <f t="shared" si="150"/>
        <v>0</v>
      </c>
      <c r="AZ346" s="49">
        <f t="shared" si="138"/>
        <v>0</v>
      </c>
      <c r="BB346" s="49">
        <f t="shared" si="154"/>
        <v>0</v>
      </c>
      <c r="BC346" s="537">
        <f t="shared" si="155"/>
        <v>0</v>
      </c>
      <c r="BD346" s="144">
        <f t="shared" si="151"/>
        <v>0</v>
      </c>
      <c r="BE346" s="144">
        <f t="shared" si="156"/>
        <v>0</v>
      </c>
      <c r="BF346" s="559">
        <f t="shared" si="139"/>
        <v>0</v>
      </c>
      <c r="BG346" s="17"/>
      <c r="BH346" s="10"/>
      <c r="BJ346" s="49">
        <f t="shared" si="157"/>
        <v>0</v>
      </c>
      <c r="BK346" s="49">
        <f t="shared" si="158"/>
        <v>1</v>
      </c>
      <c r="BL346" s="49">
        <f t="shared" si="159"/>
        <v>0</v>
      </c>
      <c r="BM346" s="49">
        <f t="shared" si="160"/>
        <v>0</v>
      </c>
      <c r="BN346" s="49">
        <f t="shared" si="161"/>
        <v>0</v>
      </c>
    </row>
    <row r="347" spans="1:66" x14ac:dyDescent="0.2">
      <c r="A347" s="514"/>
      <c r="B347" s="805"/>
      <c r="C347" s="364"/>
      <c r="D347" s="364"/>
      <c r="E347" s="511" t="str">
        <f t="shared" si="152"/>
        <v xml:space="preserve"> </v>
      </c>
      <c r="F347" s="201">
        <f t="shared" si="135"/>
        <v>0</v>
      </c>
      <c r="G347" s="198">
        <f t="shared" si="136"/>
        <v>335</v>
      </c>
      <c r="H347" s="197"/>
      <c r="I347" s="416"/>
      <c r="J347" s="115"/>
      <c r="K347" s="418"/>
      <c r="L347" s="417"/>
      <c r="M347" s="60"/>
      <c r="N347" s="102"/>
      <c r="O347" s="419"/>
      <c r="P347" s="116"/>
      <c r="Q347" s="116"/>
      <c r="R347" s="179"/>
      <c r="S347" s="248"/>
      <c r="T347" s="116"/>
      <c r="U347" s="116"/>
      <c r="V347" s="116"/>
      <c r="W347" s="117"/>
      <c r="X347" s="115"/>
      <c r="Y347" s="102"/>
      <c r="Z347" s="118"/>
      <c r="AA347" s="145">
        <f t="shared" si="140"/>
        <v>335</v>
      </c>
      <c r="AB347" s="751">
        <f t="shared" si="153"/>
        <v>0</v>
      </c>
      <c r="AC347" s="744">
        <f t="shared" si="141"/>
        <v>0</v>
      </c>
      <c r="AD347" s="254">
        <f t="shared" si="137"/>
        <v>0</v>
      </c>
      <c r="AE347" s="17"/>
      <c r="AF347" s="527" t="str">
        <f t="shared" si="142"/>
        <v xml:space="preserve"> </v>
      </c>
      <c r="AG347" s="49">
        <f t="shared" si="143"/>
        <v>0</v>
      </c>
      <c r="AH347" s="49">
        <f t="shared" si="144"/>
        <v>0</v>
      </c>
      <c r="AR347" s="49">
        <f t="shared" si="145"/>
        <v>0</v>
      </c>
      <c r="AS347" s="49">
        <f t="shared" si="146"/>
        <v>0</v>
      </c>
      <c r="AT347" s="49">
        <f t="shared" si="147"/>
        <v>0</v>
      </c>
      <c r="AU347" s="49">
        <f t="shared" si="148"/>
        <v>0</v>
      </c>
      <c r="AX347" s="372">
        <f t="shared" si="149"/>
        <v>0</v>
      </c>
      <c r="AY347" s="372">
        <f t="shared" si="150"/>
        <v>0</v>
      </c>
      <c r="AZ347" s="49">
        <f t="shared" si="138"/>
        <v>0</v>
      </c>
      <c r="BB347" s="49">
        <f t="shared" si="154"/>
        <v>0</v>
      </c>
      <c r="BC347" s="537">
        <f t="shared" si="155"/>
        <v>0</v>
      </c>
      <c r="BD347" s="144">
        <f t="shared" si="151"/>
        <v>0</v>
      </c>
      <c r="BE347" s="144">
        <f t="shared" si="156"/>
        <v>0</v>
      </c>
      <c r="BF347" s="559">
        <f t="shared" si="139"/>
        <v>0</v>
      </c>
      <c r="BG347" s="17"/>
      <c r="BH347" s="10"/>
      <c r="BJ347" s="49">
        <f t="shared" si="157"/>
        <v>0</v>
      </c>
      <c r="BK347" s="49">
        <f t="shared" si="158"/>
        <v>1</v>
      </c>
      <c r="BL347" s="49">
        <f t="shared" si="159"/>
        <v>0</v>
      </c>
      <c r="BM347" s="49">
        <f t="shared" si="160"/>
        <v>0</v>
      </c>
      <c r="BN347" s="49">
        <f t="shared" si="161"/>
        <v>0</v>
      </c>
    </row>
    <row r="348" spans="1:66" x14ac:dyDescent="0.2">
      <c r="A348" s="514"/>
      <c r="B348" s="805"/>
      <c r="C348" s="364"/>
      <c r="D348" s="364"/>
      <c r="E348" s="511" t="str">
        <f t="shared" si="152"/>
        <v xml:space="preserve"> </v>
      </c>
      <c r="F348" s="201">
        <f t="shared" si="135"/>
        <v>0</v>
      </c>
      <c r="G348" s="198">
        <f t="shared" si="136"/>
        <v>336</v>
      </c>
      <c r="H348" s="197"/>
      <c r="I348" s="416"/>
      <c r="J348" s="115"/>
      <c r="K348" s="418"/>
      <c r="L348" s="417"/>
      <c r="M348" s="60"/>
      <c r="N348" s="102"/>
      <c r="O348" s="419"/>
      <c r="P348" s="116"/>
      <c r="Q348" s="116"/>
      <c r="R348" s="179"/>
      <c r="S348" s="248"/>
      <c r="T348" s="116"/>
      <c r="U348" s="116"/>
      <c r="V348" s="116"/>
      <c r="W348" s="117"/>
      <c r="X348" s="115"/>
      <c r="Y348" s="102"/>
      <c r="Z348" s="118"/>
      <c r="AA348" s="145">
        <f t="shared" si="140"/>
        <v>336</v>
      </c>
      <c r="AB348" s="751">
        <f t="shared" si="153"/>
        <v>0</v>
      </c>
      <c r="AC348" s="744">
        <f t="shared" si="141"/>
        <v>0</v>
      </c>
      <c r="AD348" s="254">
        <f t="shared" si="137"/>
        <v>0</v>
      </c>
      <c r="AE348" s="17"/>
      <c r="AF348" s="527" t="str">
        <f t="shared" si="142"/>
        <v xml:space="preserve"> </v>
      </c>
      <c r="AG348" s="49">
        <f t="shared" si="143"/>
        <v>0</v>
      </c>
      <c r="AH348" s="49">
        <f t="shared" si="144"/>
        <v>0</v>
      </c>
      <c r="AR348" s="49">
        <f t="shared" si="145"/>
        <v>0</v>
      </c>
      <c r="AS348" s="49">
        <f t="shared" si="146"/>
        <v>0</v>
      </c>
      <c r="AT348" s="49">
        <f t="shared" si="147"/>
        <v>0</v>
      </c>
      <c r="AU348" s="49">
        <f t="shared" si="148"/>
        <v>0</v>
      </c>
      <c r="AX348" s="372">
        <f t="shared" si="149"/>
        <v>0</v>
      </c>
      <c r="AY348" s="372">
        <f t="shared" si="150"/>
        <v>0</v>
      </c>
      <c r="AZ348" s="49">
        <f t="shared" si="138"/>
        <v>0</v>
      </c>
      <c r="BB348" s="49">
        <f t="shared" si="154"/>
        <v>0</v>
      </c>
      <c r="BC348" s="537">
        <f t="shared" si="155"/>
        <v>0</v>
      </c>
      <c r="BD348" s="144">
        <f t="shared" si="151"/>
        <v>0</v>
      </c>
      <c r="BE348" s="144">
        <f t="shared" si="156"/>
        <v>0</v>
      </c>
      <c r="BF348" s="559">
        <f t="shared" si="139"/>
        <v>0</v>
      </c>
      <c r="BG348" s="17"/>
      <c r="BH348" s="10"/>
      <c r="BJ348" s="49">
        <f t="shared" si="157"/>
        <v>0</v>
      </c>
      <c r="BK348" s="49">
        <f t="shared" si="158"/>
        <v>1</v>
      </c>
      <c r="BL348" s="49">
        <f t="shared" si="159"/>
        <v>0</v>
      </c>
      <c r="BM348" s="49">
        <f t="shared" si="160"/>
        <v>0</v>
      </c>
      <c r="BN348" s="49">
        <f t="shared" si="161"/>
        <v>0</v>
      </c>
    </row>
    <row r="349" spans="1:66" x14ac:dyDescent="0.2">
      <c r="A349" s="514"/>
      <c r="B349" s="805"/>
      <c r="C349" s="364"/>
      <c r="D349" s="364"/>
      <c r="E349" s="511" t="str">
        <f t="shared" si="152"/>
        <v xml:space="preserve"> </v>
      </c>
      <c r="F349" s="201">
        <f t="shared" si="135"/>
        <v>0</v>
      </c>
      <c r="G349" s="198">
        <f t="shared" si="136"/>
        <v>337</v>
      </c>
      <c r="H349" s="197"/>
      <c r="I349" s="416"/>
      <c r="J349" s="115"/>
      <c r="K349" s="418"/>
      <c r="L349" s="417"/>
      <c r="M349" s="60"/>
      <c r="N349" s="102"/>
      <c r="O349" s="419"/>
      <c r="P349" s="116"/>
      <c r="Q349" s="116"/>
      <c r="R349" s="179"/>
      <c r="S349" s="248"/>
      <c r="T349" s="116"/>
      <c r="U349" s="116"/>
      <c r="V349" s="116"/>
      <c r="W349" s="117"/>
      <c r="X349" s="115"/>
      <c r="Y349" s="102"/>
      <c r="Z349" s="118"/>
      <c r="AA349" s="145">
        <f t="shared" si="140"/>
        <v>337</v>
      </c>
      <c r="AB349" s="751">
        <f t="shared" si="153"/>
        <v>0</v>
      </c>
      <c r="AC349" s="744">
        <f t="shared" si="141"/>
        <v>0</v>
      </c>
      <c r="AD349" s="254">
        <f t="shared" si="137"/>
        <v>0</v>
      </c>
      <c r="AE349" s="17"/>
      <c r="AF349" s="527" t="str">
        <f t="shared" si="142"/>
        <v xml:space="preserve"> </v>
      </c>
      <c r="AG349" s="49">
        <f t="shared" si="143"/>
        <v>0</v>
      </c>
      <c r="AH349" s="49">
        <f t="shared" si="144"/>
        <v>0</v>
      </c>
      <c r="AR349" s="49">
        <f t="shared" si="145"/>
        <v>0</v>
      </c>
      <c r="AS349" s="49">
        <f t="shared" si="146"/>
        <v>0</v>
      </c>
      <c r="AT349" s="49">
        <f t="shared" si="147"/>
        <v>0</v>
      </c>
      <c r="AU349" s="49">
        <f t="shared" si="148"/>
        <v>0</v>
      </c>
      <c r="AX349" s="372">
        <f t="shared" si="149"/>
        <v>0</v>
      </c>
      <c r="AY349" s="372">
        <f t="shared" si="150"/>
        <v>0</v>
      </c>
      <c r="AZ349" s="49">
        <f t="shared" si="138"/>
        <v>0</v>
      </c>
      <c r="BB349" s="49">
        <f t="shared" si="154"/>
        <v>0</v>
      </c>
      <c r="BC349" s="537">
        <f t="shared" si="155"/>
        <v>0</v>
      </c>
      <c r="BD349" s="144">
        <f t="shared" si="151"/>
        <v>0</v>
      </c>
      <c r="BE349" s="144">
        <f t="shared" si="156"/>
        <v>0</v>
      </c>
      <c r="BF349" s="559">
        <f t="shared" si="139"/>
        <v>0</v>
      </c>
      <c r="BG349" s="17"/>
      <c r="BH349" s="10"/>
      <c r="BJ349" s="49">
        <f t="shared" si="157"/>
        <v>0</v>
      </c>
      <c r="BK349" s="49">
        <f t="shared" si="158"/>
        <v>1</v>
      </c>
      <c r="BL349" s="49">
        <f t="shared" si="159"/>
        <v>0</v>
      </c>
      <c r="BM349" s="49">
        <f t="shared" si="160"/>
        <v>0</v>
      </c>
      <c r="BN349" s="49">
        <f t="shared" si="161"/>
        <v>0</v>
      </c>
    </row>
    <row r="350" spans="1:66" x14ac:dyDescent="0.2">
      <c r="A350" s="514"/>
      <c r="B350" s="805"/>
      <c r="C350" s="364"/>
      <c r="D350" s="364"/>
      <c r="E350" s="511" t="str">
        <f t="shared" si="152"/>
        <v xml:space="preserve"> </v>
      </c>
      <c r="F350" s="201">
        <f t="shared" si="135"/>
        <v>0</v>
      </c>
      <c r="G350" s="198">
        <f t="shared" si="136"/>
        <v>338</v>
      </c>
      <c r="H350" s="197"/>
      <c r="I350" s="416"/>
      <c r="J350" s="115"/>
      <c r="K350" s="418"/>
      <c r="L350" s="417"/>
      <c r="M350" s="60"/>
      <c r="N350" s="102"/>
      <c r="O350" s="419"/>
      <c r="P350" s="116"/>
      <c r="Q350" s="116"/>
      <c r="R350" s="179"/>
      <c r="S350" s="248"/>
      <c r="T350" s="116"/>
      <c r="U350" s="116"/>
      <c r="V350" s="116"/>
      <c r="W350" s="117"/>
      <c r="X350" s="115"/>
      <c r="Y350" s="102"/>
      <c r="Z350" s="118"/>
      <c r="AA350" s="145">
        <f t="shared" si="140"/>
        <v>338</v>
      </c>
      <c r="AB350" s="751">
        <f t="shared" si="153"/>
        <v>0</v>
      </c>
      <c r="AC350" s="744">
        <f t="shared" si="141"/>
        <v>0</v>
      </c>
      <c r="AD350" s="254">
        <f t="shared" si="137"/>
        <v>0</v>
      </c>
      <c r="AE350" s="17"/>
      <c r="AF350" s="527" t="str">
        <f t="shared" si="142"/>
        <v xml:space="preserve"> </v>
      </c>
      <c r="AG350" s="49">
        <f t="shared" si="143"/>
        <v>0</v>
      </c>
      <c r="AH350" s="49">
        <f t="shared" si="144"/>
        <v>0</v>
      </c>
      <c r="AR350" s="49">
        <f t="shared" si="145"/>
        <v>0</v>
      </c>
      <c r="AS350" s="49">
        <f t="shared" si="146"/>
        <v>0</v>
      </c>
      <c r="AT350" s="49">
        <f t="shared" si="147"/>
        <v>0</v>
      </c>
      <c r="AU350" s="49">
        <f t="shared" si="148"/>
        <v>0</v>
      </c>
      <c r="AX350" s="372">
        <f t="shared" si="149"/>
        <v>0</v>
      </c>
      <c r="AY350" s="372">
        <f t="shared" si="150"/>
        <v>0</v>
      </c>
      <c r="AZ350" s="49">
        <f t="shared" si="138"/>
        <v>0</v>
      </c>
      <c r="BB350" s="49">
        <f t="shared" si="154"/>
        <v>0</v>
      </c>
      <c r="BC350" s="537">
        <f t="shared" si="155"/>
        <v>0</v>
      </c>
      <c r="BD350" s="144">
        <f t="shared" si="151"/>
        <v>0</v>
      </c>
      <c r="BE350" s="144">
        <f t="shared" si="156"/>
        <v>0</v>
      </c>
      <c r="BF350" s="559">
        <f t="shared" si="139"/>
        <v>0</v>
      </c>
      <c r="BG350" s="17"/>
      <c r="BH350" s="10"/>
      <c r="BJ350" s="49">
        <f t="shared" si="157"/>
        <v>0</v>
      </c>
      <c r="BK350" s="49">
        <f t="shared" si="158"/>
        <v>1</v>
      </c>
      <c r="BL350" s="49">
        <f t="shared" si="159"/>
        <v>0</v>
      </c>
      <c r="BM350" s="49">
        <f t="shared" si="160"/>
        <v>0</v>
      </c>
      <c r="BN350" s="49">
        <f t="shared" si="161"/>
        <v>0</v>
      </c>
    </row>
    <row r="351" spans="1:66" x14ac:dyDescent="0.2">
      <c r="A351" s="514"/>
      <c r="B351" s="805"/>
      <c r="C351" s="364"/>
      <c r="D351" s="364"/>
      <c r="E351" s="511" t="str">
        <f t="shared" si="152"/>
        <v xml:space="preserve"> </v>
      </c>
      <c r="F351" s="201">
        <f t="shared" si="135"/>
        <v>0</v>
      </c>
      <c r="G351" s="198">
        <f t="shared" si="136"/>
        <v>339</v>
      </c>
      <c r="H351" s="197"/>
      <c r="I351" s="416"/>
      <c r="J351" s="115"/>
      <c r="K351" s="418"/>
      <c r="L351" s="417"/>
      <c r="M351" s="60"/>
      <c r="N351" s="102"/>
      <c r="O351" s="419"/>
      <c r="P351" s="116"/>
      <c r="Q351" s="116"/>
      <c r="R351" s="179"/>
      <c r="S351" s="248"/>
      <c r="T351" s="116"/>
      <c r="U351" s="116"/>
      <c r="V351" s="116"/>
      <c r="W351" s="117"/>
      <c r="X351" s="115"/>
      <c r="Y351" s="102"/>
      <c r="Z351" s="118"/>
      <c r="AA351" s="145">
        <f t="shared" si="140"/>
        <v>339</v>
      </c>
      <c r="AB351" s="751">
        <f t="shared" si="153"/>
        <v>0</v>
      </c>
      <c r="AC351" s="744">
        <f t="shared" si="141"/>
        <v>0</v>
      </c>
      <c r="AD351" s="254">
        <f t="shared" si="137"/>
        <v>0</v>
      </c>
      <c r="AE351" s="17"/>
      <c r="AF351" s="527" t="str">
        <f t="shared" si="142"/>
        <v xml:space="preserve"> </v>
      </c>
      <c r="AG351" s="49">
        <f t="shared" si="143"/>
        <v>0</v>
      </c>
      <c r="AH351" s="49">
        <f t="shared" si="144"/>
        <v>0</v>
      </c>
      <c r="AR351" s="49">
        <f t="shared" si="145"/>
        <v>0</v>
      </c>
      <c r="AS351" s="49">
        <f t="shared" si="146"/>
        <v>0</v>
      </c>
      <c r="AT351" s="49">
        <f t="shared" si="147"/>
        <v>0</v>
      </c>
      <c r="AU351" s="49">
        <f t="shared" si="148"/>
        <v>0</v>
      </c>
      <c r="AX351" s="372">
        <f t="shared" si="149"/>
        <v>0</v>
      </c>
      <c r="AY351" s="372">
        <f t="shared" si="150"/>
        <v>0</v>
      </c>
      <c r="AZ351" s="49">
        <f t="shared" si="138"/>
        <v>0</v>
      </c>
      <c r="BB351" s="49">
        <f t="shared" si="154"/>
        <v>0</v>
      </c>
      <c r="BC351" s="537">
        <f t="shared" si="155"/>
        <v>0</v>
      </c>
      <c r="BD351" s="144">
        <f t="shared" si="151"/>
        <v>0</v>
      </c>
      <c r="BE351" s="144">
        <f t="shared" si="156"/>
        <v>0</v>
      </c>
      <c r="BF351" s="559">
        <f t="shared" si="139"/>
        <v>0</v>
      </c>
      <c r="BG351" s="17"/>
      <c r="BH351" s="10"/>
      <c r="BJ351" s="49">
        <f t="shared" si="157"/>
        <v>0</v>
      </c>
      <c r="BK351" s="49">
        <f t="shared" si="158"/>
        <v>1</v>
      </c>
      <c r="BL351" s="49">
        <f t="shared" si="159"/>
        <v>0</v>
      </c>
      <c r="BM351" s="49">
        <f t="shared" si="160"/>
        <v>0</v>
      </c>
      <c r="BN351" s="49">
        <f t="shared" si="161"/>
        <v>0</v>
      </c>
    </row>
    <row r="352" spans="1:66" x14ac:dyDescent="0.2">
      <c r="A352" s="514"/>
      <c r="B352" s="805"/>
      <c r="C352" s="364"/>
      <c r="D352" s="364"/>
      <c r="E352" s="511" t="str">
        <f t="shared" si="152"/>
        <v xml:space="preserve"> </v>
      </c>
      <c r="F352" s="201">
        <f t="shared" si="135"/>
        <v>0</v>
      </c>
      <c r="G352" s="198">
        <f t="shared" si="136"/>
        <v>340</v>
      </c>
      <c r="H352" s="197"/>
      <c r="I352" s="416"/>
      <c r="J352" s="115"/>
      <c r="K352" s="418"/>
      <c r="L352" s="417"/>
      <c r="M352" s="60"/>
      <c r="N352" s="102"/>
      <c r="O352" s="419"/>
      <c r="P352" s="116"/>
      <c r="Q352" s="116"/>
      <c r="R352" s="179"/>
      <c r="S352" s="248"/>
      <c r="T352" s="116"/>
      <c r="U352" s="116"/>
      <c r="V352" s="116"/>
      <c r="W352" s="117"/>
      <c r="X352" s="115"/>
      <c r="Y352" s="102"/>
      <c r="Z352" s="118"/>
      <c r="AA352" s="145">
        <f t="shared" si="140"/>
        <v>340</v>
      </c>
      <c r="AB352" s="751">
        <f t="shared" si="153"/>
        <v>0</v>
      </c>
      <c r="AC352" s="744">
        <f t="shared" si="141"/>
        <v>0</v>
      </c>
      <c r="AD352" s="254">
        <f t="shared" si="137"/>
        <v>0</v>
      </c>
      <c r="AE352" s="17"/>
      <c r="AF352" s="527" t="str">
        <f t="shared" si="142"/>
        <v xml:space="preserve"> </v>
      </c>
      <c r="AG352" s="49">
        <f t="shared" si="143"/>
        <v>0</v>
      </c>
      <c r="AH352" s="49">
        <f t="shared" si="144"/>
        <v>0</v>
      </c>
      <c r="AR352" s="49">
        <f t="shared" si="145"/>
        <v>0</v>
      </c>
      <c r="AS352" s="49">
        <f t="shared" si="146"/>
        <v>0</v>
      </c>
      <c r="AT352" s="49">
        <f t="shared" si="147"/>
        <v>0</v>
      </c>
      <c r="AU352" s="49">
        <f t="shared" si="148"/>
        <v>0</v>
      </c>
      <c r="AX352" s="372">
        <f t="shared" si="149"/>
        <v>0</v>
      </c>
      <c r="AY352" s="372">
        <f t="shared" si="150"/>
        <v>0</v>
      </c>
      <c r="AZ352" s="49">
        <f t="shared" si="138"/>
        <v>0</v>
      </c>
      <c r="BB352" s="49">
        <f t="shared" si="154"/>
        <v>0</v>
      </c>
      <c r="BC352" s="537">
        <f t="shared" si="155"/>
        <v>0</v>
      </c>
      <c r="BD352" s="144">
        <f t="shared" si="151"/>
        <v>0</v>
      </c>
      <c r="BE352" s="144">
        <f t="shared" si="156"/>
        <v>0</v>
      </c>
      <c r="BF352" s="559">
        <f t="shared" si="139"/>
        <v>0</v>
      </c>
      <c r="BG352" s="17"/>
      <c r="BH352" s="10"/>
      <c r="BJ352" s="49">
        <f t="shared" si="157"/>
        <v>0</v>
      </c>
      <c r="BK352" s="49">
        <f t="shared" si="158"/>
        <v>1</v>
      </c>
      <c r="BL352" s="49">
        <f t="shared" si="159"/>
        <v>0</v>
      </c>
      <c r="BM352" s="49">
        <f t="shared" si="160"/>
        <v>0</v>
      </c>
      <c r="BN352" s="49">
        <f t="shared" si="161"/>
        <v>0</v>
      </c>
    </row>
    <row r="353" spans="1:66" x14ac:dyDescent="0.2">
      <c r="A353" s="514"/>
      <c r="B353" s="805"/>
      <c r="C353" s="364"/>
      <c r="D353" s="364"/>
      <c r="E353" s="511" t="str">
        <f t="shared" si="152"/>
        <v xml:space="preserve"> </v>
      </c>
      <c r="F353" s="201">
        <f t="shared" si="135"/>
        <v>0</v>
      </c>
      <c r="G353" s="198">
        <f t="shared" si="136"/>
        <v>341</v>
      </c>
      <c r="H353" s="197"/>
      <c r="I353" s="416"/>
      <c r="J353" s="115"/>
      <c r="K353" s="418"/>
      <c r="L353" s="417"/>
      <c r="M353" s="60"/>
      <c r="N353" s="102"/>
      <c r="O353" s="419"/>
      <c r="P353" s="116"/>
      <c r="Q353" s="116"/>
      <c r="R353" s="179"/>
      <c r="S353" s="248"/>
      <c r="T353" s="116"/>
      <c r="U353" s="116"/>
      <c r="V353" s="116"/>
      <c r="W353" s="117"/>
      <c r="X353" s="115"/>
      <c r="Y353" s="102"/>
      <c r="Z353" s="118"/>
      <c r="AA353" s="145">
        <f t="shared" si="140"/>
        <v>341</v>
      </c>
      <c r="AB353" s="751">
        <f t="shared" si="153"/>
        <v>0</v>
      </c>
      <c r="AC353" s="744">
        <f t="shared" si="141"/>
        <v>0</v>
      </c>
      <c r="AD353" s="254">
        <f t="shared" si="137"/>
        <v>0</v>
      </c>
      <c r="AE353" s="17"/>
      <c r="AF353" s="527" t="str">
        <f t="shared" si="142"/>
        <v xml:space="preserve"> </v>
      </c>
      <c r="AG353" s="49">
        <f t="shared" si="143"/>
        <v>0</v>
      </c>
      <c r="AH353" s="49">
        <f t="shared" si="144"/>
        <v>0</v>
      </c>
      <c r="AR353" s="49">
        <f t="shared" si="145"/>
        <v>0</v>
      </c>
      <c r="AS353" s="49">
        <f t="shared" si="146"/>
        <v>0</v>
      </c>
      <c r="AT353" s="49">
        <f t="shared" si="147"/>
        <v>0</v>
      </c>
      <c r="AU353" s="49">
        <f t="shared" si="148"/>
        <v>0</v>
      </c>
      <c r="AX353" s="372">
        <f t="shared" si="149"/>
        <v>0</v>
      </c>
      <c r="AY353" s="372">
        <f t="shared" si="150"/>
        <v>0</v>
      </c>
      <c r="AZ353" s="49">
        <f t="shared" si="138"/>
        <v>0</v>
      </c>
      <c r="BB353" s="49">
        <f t="shared" si="154"/>
        <v>0</v>
      </c>
      <c r="BC353" s="537">
        <f t="shared" si="155"/>
        <v>0</v>
      </c>
      <c r="BD353" s="144">
        <f t="shared" si="151"/>
        <v>0</v>
      </c>
      <c r="BE353" s="144">
        <f t="shared" si="156"/>
        <v>0</v>
      </c>
      <c r="BF353" s="559">
        <f t="shared" si="139"/>
        <v>0</v>
      </c>
      <c r="BG353" s="17"/>
      <c r="BH353" s="10"/>
      <c r="BJ353" s="49">
        <f t="shared" si="157"/>
        <v>0</v>
      </c>
      <c r="BK353" s="49">
        <f t="shared" si="158"/>
        <v>1</v>
      </c>
      <c r="BL353" s="49">
        <f t="shared" si="159"/>
        <v>0</v>
      </c>
      <c r="BM353" s="49">
        <f t="shared" si="160"/>
        <v>0</v>
      </c>
      <c r="BN353" s="49">
        <f t="shared" si="161"/>
        <v>0</v>
      </c>
    </row>
    <row r="354" spans="1:66" x14ac:dyDescent="0.2">
      <c r="A354" s="514"/>
      <c r="B354" s="805"/>
      <c r="C354" s="364"/>
      <c r="D354" s="364"/>
      <c r="E354" s="511" t="str">
        <f t="shared" si="152"/>
        <v xml:space="preserve"> </v>
      </c>
      <c r="F354" s="201">
        <f t="shared" si="135"/>
        <v>0</v>
      </c>
      <c r="G354" s="198">
        <f t="shared" si="136"/>
        <v>342</v>
      </c>
      <c r="H354" s="197"/>
      <c r="I354" s="416"/>
      <c r="J354" s="115"/>
      <c r="K354" s="418"/>
      <c r="L354" s="417"/>
      <c r="M354" s="60"/>
      <c r="N354" s="102"/>
      <c r="O354" s="419"/>
      <c r="P354" s="116"/>
      <c r="Q354" s="116"/>
      <c r="R354" s="179"/>
      <c r="S354" s="248"/>
      <c r="T354" s="116"/>
      <c r="U354" s="116"/>
      <c r="V354" s="116"/>
      <c r="W354" s="117"/>
      <c r="X354" s="115"/>
      <c r="Y354" s="102"/>
      <c r="Z354" s="118"/>
      <c r="AA354" s="145">
        <f t="shared" si="140"/>
        <v>342</v>
      </c>
      <c r="AB354" s="751">
        <f t="shared" si="153"/>
        <v>0</v>
      </c>
      <c r="AC354" s="744">
        <f t="shared" si="141"/>
        <v>0</v>
      </c>
      <c r="AD354" s="254">
        <f t="shared" si="137"/>
        <v>0</v>
      </c>
      <c r="AE354" s="17"/>
      <c r="AF354" s="527" t="str">
        <f t="shared" si="142"/>
        <v xml:space="preserve"> </v>
      </c>
      <c r="AG354" s="49">
        <f t="shared" si="143"/>
        <v>0</v>
      </c>
      <c r="AH354" s="49">
        <f t="shared" si="144"/>
        <v>0</v>
      </c>
      <c r="AR354" s="49">
        <f t="shared" si="145"/>
        <v>0</v>
      </c>
      <c r="AS354" s="49">
        <f t="shared" si="146"/>
        <v>0</v>
      </c>
      <c r="AT354" s="49">
        <f t="shared" si="147"/>
        <v>0</v>
      </c>
      <c r="AU354" s="49">
        <f t="shared" si="148"/>
        <v>0</v>
      </c>
      <c r="AX354" s="372">
        <f t="shared" si="149"/>
        <v>0</v>
      </c>
      <c r="AY354" s="372">
        <f t="shared" si="150"/>
        <v>0</v>
      </c>
      <c r="AZ354" s="49">
        <f t="shared" si="138"/>
        <v>0</v>
      </c>
      <c r="BB354" s="49">
        <f t="shared" si="154"/>
        <v>0</v>
      </c>
      <c r="BC354" s="537">
        <f t="shared" si="155"/>
        <v>0</v>
      </c>
      <c r="BD354" s="144">
        <f t="shared" si="151"/>
        <v>0</v>
      </c>
      <c r="BE354" s="144">
        <f t="shared" si="156"/>
        <v>0</v>
      </c>
      <c r="BF354" s="559">
        <f t="shared" si="139"/>
        <v>0</v>
      </c>
      <c r="BG354" s="17"/>
      <c r="BH354" s="10"/>
      <c r="BJ354" s="49">
        <f t="shared" si="157"/>
        <v>0</v>
      </c>
      <c r="BK354" s="49">
        <f t="shared" si="158"/>
        <v>1</v>
      </c>
      <c r="BL354" s="49">
        <f t="shared" si="159"/>
        <v>0</v>
      </c>
      <c r="BM354" s="49">
        <f t="shared" si="160"/>
        <v>0</v>
      </c>
      <c r="BN354" s="49">
        <f t="shared" si="161"/>
        <v>0</v>
      </c>
    </row>
    <row r="355" spans="1:66" x14ac:dyDescent="0.2">
      <c r="A355" s="514"/>
      <c r="B355" s="805"/>
      <c r="C355" s="364"/>
      <c r="D355" s="364"/>
      <c r="E355" s="511" t="str">
        <f t="shared" si="152"/>
        <v xml:space="preserve"> </v>
      </c>
      <c r="F355" s="201">
        <f t="shared" si="135"/>
        <v>0</v>
      </c>
      <c r="G355" s="198">
        <f t="shared" si="136"/>
        <v>343</v>
      </c>
      <c r="H355" s="197"/>
      <c r="I355" s="416"/>
      <c r="J355" s="115"/>
      <c r="K355" s="418"/>
      <c r="L355" s="417"/>
      <c r="M355" s="60"/>
      <c r="N355" s="102"/>
      <c r="O355" s="419"/>
      <c r="P355" s="116"/>
      <c r="Q355" s="116"/>
      <c r="R355" s="179"/>
      <c r="S355" s="248"/>
      <c r="T355" s="116"/>
      <c r="U355" s="116"/>
      <c r="V355" s="116"/>
      <c r="W355" s="117"/>
      <c r="X355" s="115"/>
      <c r="Y355" s="102"/>
      <c r="Z355" s="118"/>
      <c r="AA355" s="145">
        <f t="shared" si="140"/>
        <v>343</v>
      </c>
      <c r="AB355" s="751">
        <f t="shared" si="153"/>
        <v>0</v>
      </c>
      <c r="AC355" s="744">
        <f t="shared" si="141"/>
        <v>0</v>
      </c>
      <c r="AD355" s="254">
        <f t="shared" si="137"/>
        <v>0</v>
      </c>
      <c r="AE355" s="17"/>
      <c r="AF355" s="527" t="str">
        <f t="shared" si="142"/>
        <v xml:space="preserve"> </v>
      </c>
      <c r="AG355" s="49">
        <f t="shared" si="143"/>
        <v>0</v>
      </c>
      <c r="AH355" s="49">
        <f t="shared" si="144"/>
        <v>0</v>
      </c>
      <c r="AR355" s="49">
        <f t="shared" si="145"/>
        <v>0</v>
      </c>
      <c r="AS355" s="49">
        <f t="shared" si="146"/>
        <v>0</v>
      </c>
      <c r="AT355" s="49">
        <f t="shared" si="147"/>
        <v>0</v>
      </c>
      <c r="AU355" s="49">
        <f t="shared" si="148"/>
        <v>0</v>
      </c>
      <c r="AX355" s="372">
        <f t="shared" si="149"/>
        <v>0</v>
      </c>
      <c r="AY355" s="372">
        <f t="shared" si="150"/>
        <v>0</v>
      </c>
      <c r="AZ355" s="49">
        <f t="shared" si="138"/>
        <v>0</v>
      </c>
      <c r="BB355" s="49">
        <f t="shared" si="154"/>
        <v>0</v>
      </c>
      <c r="BC355" s="537">
        <f t="shared" si="155"/>
        <v>0</v>
      </c>
      <c r="BD355" s="144">
        <f t="shared" si="151"/>
        <v>0</v>
      </c>
      <c r="BE355" s="144">
        <f t="shared" si="156"/>
        <v>0</v>
      </c>
      <c r="BF355" s="559">
        <f t="shared" si="139"/>
        <v>0</v>
      </c>
      <c r="BG355" s="17"/>
      <c r="BH355" s="10"/>
      <c r="BJ355" s="49">
        <f t="shared" si="157"/>
        <v>0</v>
      </c>
      <c r="BK355" s="49">
        <f t="shared" si="158"/>
        <v>1</v>
      </c>
      <c r="BL355" s="49">
        <f t="shared" si="159"/>
        <v>0</v>
      </c>
      <c r="BM355" s="49">
        <f t="shared" si="160"/>
        <v>0</v>
      </c>
      <c r="BN355" s="49">
        <f t="shared" si="161"/>
        <v>0</v>
      </c>
    </row>
    <row r="356" spans="1:66" x14ac:dyDescent="0.2">
      <c r="A356" s="514"/>
      <c r="B356" s="805"/>
      <c r="C356" s="364"/>
      <c r="D356" s="364"/>
      <c r="E356" s="511" t="str">
        <f t="shared" si="152"/>
        <v xml:space="preserve"> </v>
      </c>
      <c r="F356" s="201">
        <f t="shared" si="135"/>
        <v>0</v>
      </c>
      <c r="G356" s="198">
        <f t="shared" si="136"/>
        <v>344</v>
      </c>
      <c r="H356" s="197"/>
      <c r="I356" s="416"/>
      <c r="J356" s="115"/>
      <c r="K356" s="418"/>
      <c r="L356" s="417"/>
      <c r="M356" s="60"/>
      <c r="N356" s="102"/>
      <c r="O356" s="419"/>
      <c r="P356" s="116"/>
      <c r="Q356" s="116"/>
      <c r="R356" s="179"/>
      <c r="S356" s="248"/>
      <c r="T356" s="116"/>
      <c r="U356" s="116"/>
      <c r="V356" s="116"/>
      <c r="W356" s="117"/>
      <c r="X356" s="115"/>
      <c r="Y356" s="102"/>
      <c r="Z356" s="118"/>
      <c r="AA356" s="145">
        <f t="shared" si="140"/>
        <v>344</v>
      </c>
      <c r="AB356" s="751">
        <f t="shared" si="153"/>
        <v>0</v>
      </c>
      <c r="AC356" s="744">
        <f t="shared" si="141"/>
        <v>0</v>
      </c>
      <c r="AD356" s="254">
        <f t="shared" si="137"/>
        <v>0</v>
      </c>
      <c r="AE356" s="17"/>
      <c r="AF356" s="527" t="str">
        <f t="shared" si="142"/>
        <v xml:space="preserve"> </v>
      </c>
      <c r="AG356" s="49">
        <f t="shared" si="143"/>
        <v>0</v>
      </c>
      <c r="AH356" s="49">
        <f t="shared" si="144"/>
        <v>0</v>
      </c>
      <c r="AR356" s="49">
        <f t="shared" si="145"/>
        <v>0</v>
      </c>
      <c r="AS356" s="49">
        <f t="shared" si="146"/>
        <v>0</v>
      </c>
      <c r="AT356" s="49">
        <f t="shared" si="147"/>
        <v>0</v>
      </c>
      <c r="AU356" s="49">
        <f t="shared" si="148"/>
        <v>0</v>
      </c>
      <c r="AX356" s="372">
        <f t="shared" si="149"/>
        <v>0</v>
      </c>
      <c r="AY356" s="372">
        <f t="shared" si="150"/>
        <v>0</v>
      </c>
      <c r="AZ356" s="49">
        <f t="shared" si="138"/>
        <v>0</v>
      </c>
      <c r="BB356" s="49">
        <f t="shared" si="154"/>
        <v>0</v>
      </c>
      <c r="BC356" s="537">
        <f t="shared" si="155"/>
        <v>0</v>
      </c>
      <c r="BD356" s="144">
        <f t="shared" si="151"/>
        <v>0</v>
      </c>
      <c r="BE356" s="144">
        <f t="shared" si="156"/>
        <v>0</v>
      </c>
      <c r="BF356" s="559">
        <f t="shared" si="139"/>
        <v>0</v>
      </c>
      <c r="BG356" s="17"/>
      <c r="BH356" s="10"/>
      <c r="BJ356" s="49">
        <f t="shared" si="157"/>
        <v>0</v>
      </c>
      <c r="BK356" s="49">
        <f t="shared" si="158"/>
        <v>1</v>
      </c>
      <c r="BL356" s="49">
        <f t="shared" si="159"/>
        <v>0</v>
      </c>
      <c r="BM356" s="49">
        <f t="shared" si="160"/>
        <v>0</v>
      </c>
      <c r="BN356" s="49">
        <f t="shared" si="161"/>
        <v>0</v>
      </c>
    </row>
    <row r="357" spans="1:66" x14ac:dyDescent="0.2">
      <c r="A357" s="514"/>
      <c r="B357" s="805"/>
      <c r="C357" s="364"/>
      <c r="D357" s="364"/>
      <c r="E357" s="511" t="str">
        <f t="shared" si="152"/>
        <v xml:space="preserve"> </v>
      </c>
      <c r="F357" s="201">
        <f t="shared" si="135"/>
        <v>0</v>
      </c>
      <c r="G357" s="198">
        <f t="shared" si="136"/>
        <v>345</v>
      </c>
      <c r="H357" s="197"/>
      <c r="I357" s="416"/>
      <c r="J357" s="115"/>
      <c r="K357" s="418"/>
      <c r="L357" s="417"/>
      <c r="M357" s="60"/>
      <c r="N357" s="102"/>
      <c r="O357" s="419"/>
      <c r="P357" s="116"/>
      <c r="Q357" s="116"/>
      <c r="R357" s="179"/>
      <c r="S357" s="248"/>
      <c r="T357" s="116"/>
      <c r="U357" s="116"/>
      <c r="V357" s="116"/>
      <c r="W357" s="117"/>
      <c r="X357" s="115"/>
      <c r="Y357" s="102"/>
      <c r="Z357" s="118"/>
      <c r="AA357" s="145">
        <f t="shared" si="140"/>
        <v>345</v>
      </c>
      <c r="AB357" s="751">
        <f t="shared" si="153"/>
        <v>0</v>
      </c>
      <c r="AC357" s="744">
        <f t="shared" si="141"/>
        <v>0</v>
      </c>
      <c r="AD357" s="254">
        <f t="shared" si="137"/>
        <v>0</v>
      </c>
      <c r="AE357" s="17"/>
      <c r="AF357" s="527" t="str">
        <f t="shared" si="142"/>
        <v xml:space="preserve"> </v>
      </c>
      <c r="AG357" s="49">
        <f t="shared" si="143"/>
        <v>0</v>
      </c>
      <c r="AH357" s="49">
        <f t="shared" si="144"/>
        <v>0</v>
      </c>
      <c r="AR357" s="49">
        <f t="shared" si="145"/>
        <v>0</v>
      </c>
      <c r="AS357" s="49">
        <f t="shared" si="146"/>
        <v>0</v>
      </c>
      <c r="AT357" s="49">
        <f t="shared" si="147"/>
        <v>0</v>
      </c>
      <c r="AU357" s="49">
        <f t="shared" si="148"/>
        <v>0</v>
      </c>
      <c r="AX357" s="372">
        <f t="shared" si="149"/>
        <v>0</v>
      </c>
      <c r="AY357" s="372">
        <f t="shared" si="150"/>
        <v>0</v>
      </c>
      <c r="AZ357" s="49">
        <f t="shared" si="138"/>
        <v>0</v>
      </c>
      <c r="BB357" s="49">
        <f t="shared" si="154"/>
        <v>0</v>
      </c>
      <c r="BC357" s="537">
        <f t="shared" si="155"/>
        <v>0</v>
      </c>
      <c r="BD357" s="144">
        <f t="shared" si="151"/>
        <v>0</v>
      </c>
      <c r="BE357" s="144">
        <f t="shared" si="156"/>
        <v>0</v>
      </c>
      <c r="BF357" s="559">
        <f t="shared" si="139"/>
        <v>0</v>
      </c>
      <c r="BG357" s="17"/>
      <c r="BH357" s="10"/>
      <c r="BJ357" s="49">
        <f t="shared" si="157"/>
        <v>0</v>
      </c>
      <c r="BK357" s="49">
        <f t="shared" si="158"/>
        <v>1</v>
      </c>
      <c r="BL357" s="49">
        <f t="shared" si="159"/>
        <v>0</v>
      </c>
      <c r="BM357" s="49">
        <f t="shared" si="160"/>
        <v>0</v>
      </c>
      <c r="BN357" s="49">
        <f t="shared" si="161"/>
        <v>0</v>
      </c>
    </row>
    <row r="358" spans="1:66" x14ac:dyDescent="0.2">
      <c r="A358" s="514"/>
      <c r="B358" s="805"/>
      <c r="C358" s="364"/>
      <c r="D358" s="364"/>
      <c r="E358" s="511" t="str">
        <f t="shared" si="152"/>
        <v xml:space="preserve"> </v>
      </c>
      <c r="F358" s="201">
        <f t="shared" si="135"/>
        <v>0</v>
      </c>
      <c r="G358" s="198">
        <f t="shared" si="136"/>
        <v>346</v>
      </c>
      <c r="H358" s="197"/>
      <c r="I358" s="416"/>
      <c r="J358" s="115"/>
      <c r="K358" s="418"/>
      <c r="L358" s="417"/>
      <c r="M358" s="60"/>
      <c r="N358" s="102"/>
      <c r="O358" s="419"/>
      <c r="P358" s="116"/>
      <c r="Q358" s="116"/>
      <c r="R358" s="179"/>
      <c r="S358" s="248"/>
      <c r="T358" s="116"/>
      <c r="U358" s="116"/>
      <c r="V358" s="116"/>
      <c r="W358" s="117"/>
      <c r="X358" s="115"/>
      <c r="Y358" s="102"/>
      <c r="Z358" s="118"/>
      <c r="AA358" s="145">
        <f t="shared" si="140"/>
        <v>346</v>
      </c>
      <c r="AB358" s="751">
        <f t="shared" si="153"/>
        <v>0</v>
      </c>
      <c r="AC358" s="744">
        <f t="shared" si="141"/>
        <v>0</v>
      </c>
      <c r="AD358" s="254">
        <f t="shared" si="137"/>
        <v>0</v>
      </c>
      <c r="AE358" s="17"/>
      <c r="AF358" s="527" t="str">
        <f t="shared" si="142"/>
        <v xml:space="preserve"> </v>
      </c>
      <c r="AG358" s="49">
        <f t="shared" si="143"/>
        <v>0</v>
      </c>
      <c r="AH358" s="49">
        <f t="shared" si="144"/>
        <v>0</v>
      </c>
      <c r="AR358" s="49">
        <f t="shared" si="145"/>
        <v>0</v>
      </c>
      <c r="AS358" s="49">
        <f t="shared" si="146"/>
        <v>0</v>
      </c>
      <c r="AT358" s="49">
        <f t="shared" si="147"/>
        <v>0</v>
      </c>
      <c r="AU358" s="49">
        <f t="shared" si="148"/>
        <v>0</v>
      </c>
      <c r="AX358" s="372">
        <f t="shared" si="149"/>
        <v>0</v>
      </c>
      <c r="AY358" s="372">
        <f t="shared" si="150"/>
        <v>0</v>
      </c>
      <c r="AZ358" s="49">
        <f t="shared" si="138"/>
        <v>0</v>
      </c>
      <c r="BB358" s="49">
        <f t="shared" si="154"/>
        <v>0</v>
      </c>
      <c r="BC358" s="537">
        <f t="shared" si="155"/>
        <v>0</v>
      </c>
      <c r="BD358" s="144">
        <f t="shared" si="151"/>
        <v>0</v>
      </c>
      <c r="BE358" s="144">
        <f t="shared" si="156"/>
        <v>0</v>
      </c>
      <c r="BF358" s="559">
        <f t="shared" si="139"/>
        <v>0</v>
      </c>
      <c r="BG358" s="17"/>
      <c r="BH358" s="10"/>
      <c r="BJ358" s="49">
        <f t="shared" si="157"/>
        <v>0</v>
      </c>
      <c r="BK358" s="49">
        <f t="shared" si="158"/>
        <v>1</v>
      </c>
      <c r="BL358" s="49">
        <f t="shared" si="159"/>
        <v>0</v>
      </c>
      <c r="BM358" s="49">
        <f t="shared" si="160"/>
        <v>0</v>
      </c>
      <c r="BN358" s="49">
        <f t="shared" si="161"/>
        <v>0</v>
      </c>
    </row>
    <row r="359" spans="1:66" x14ac:dyDescent="0.2">
      <c r="A359" s="514"/>
      <c r="B359" s="805"/>
      <c r="C359" s="364"/>
      <c r="D359" s="364"/>
      <c r="E359" s="511" t="str">
        <f t="shared" si="152"/>
        <v xml:space="preserve"> </v>
      </c>
      <c r="F359" s="201">
        <f t="shared" si="135"/>
        <v>0</v>
      </c>
      <c r="G359" s="198">
        <f t="shared" si="136"/>
        <v>347</v>
      </c>
      <c r="H359" s="197"/>
      <c r="I359" s="416"/>
      <c r="J359" s="115"/>
      <c r="K359" s="418"/>
      <c r="L359" s="417"/>
      <c r="M359" s="60"/>
      <c r="N359" s="102"/>
      <c r="O359" s="419"/>
      <c r="P359" s="116"/>
      <c r="Q359" s="116"/>
      <c r="R359" s="179"/>
      <c r="S359" s="248"/>
      <c r="T359" s="116"/>
      <c r="U359" s="116"/>
      <c r="V359" s="116"/>
      <c r="W359" s="117"/>
      <c r="X359" s="115"/>
      <c r="Y359" s="102"/>
      <c r="Z359" s="118"/>
      <c r="AA359" s="145">
        <f t="shared" si="140"/>
        <v>347</v>
      </c>
      <c r="AB359" s="751">
        <f t="shared" si="153"/>
        <v>0</v>
      </c>
      <c r="AC359" s="744">
        <f t="shared" si="141"/>
        <v>0</v>
      </c>
      <c r="AD359" s="254">
        <f t="shared" si="137"/>
        <v>0</v>
      </c>
      <c r="AE359" s="17"/>
      <c r="AF359" s="527" t="str">
        <f t="shared" si="142"/>
        <v xml:space="preserve"> </v>
      </c>
      <c r="AG359" s="49">
        <f t="shared" si="143"/>
        <v>0</v>
      </c>
      <c r="AH359" s="49">
        <f t="shared" si="144"/>
        <v>0</v>
      </c>
      <c r="AR359" s="49">
        <f t="shared" si="145"/>
        <v>0</v>
      </c>
      <c r="AS359" s="49">
        <f t="shared" si="146"/>
        <v>0</v>
      </c>
      <c r="AT359" s="49">
        <f t="shared" si="147"/>
        <v>0</v>
      </c>
      <c r="AU359" s="49">
        <f t="shared" si="148"/>
        <v>0</v>
      </c>
      <c r="AX359" s="372">
        <f t="shared" si="149"/>
        <v>0</v>
      </c>
      <c r="AY359" s="372">
        <f t="shared" si="150"/>
        <v>0</v>
      </c>
      <c r="AZ359" s="49">
        <f t="shared" si="138"/>
        <v>0</v>
      </c>
      <c r="BB359" s="49">
        <f t="shared" si="154"/>
        <v>0</v>
      </c>
      <c r="BC359" s="537">
        <f t="shared" si="155"/>
        <v>0</v>
      </c>
      <c r="BD359" s="144">
        <f t="shared" si="151"/>
        <v>0</v>
      </c>
      <c r="BE359" s="144">
        <f t="shared" si="156"/>
        <v>0</v>
      </c>
      <c r="BF359" s="559">
        <f t="shared" si="139"/>
        <v>0</v>
      </c>
      <c r="BG359" s="17"/>
      <c r="BH359" s="10"/>
      <c r="BJ359" s="49">
        <f t="shared" si="157"/>
        <v>0</v>
      </c>
      <c r="BK359" s="49">
        <f t="shared" si="158"/>
        <v>1</v>
      </c>
      <c r="BL359" s="49">
        <f t="shared" si="159"/>
        <v>0</v>
      </c>
      <c r="BM359" s="49">
        <f t="shared" si="160"/>
        <v>0</v>
      </c>
      <c r="BN359" s="49">
        <f t="shared" si="161"/>
        <v>0</v>
      </c>
    </row>
    <row r="360" spans="1:66" x14ac:dyDescent="0.2">
      <c r="A360" s="514"/>
      <c r="B360" s="805"/>
      <c r="C360" s="364"/>
      <c r="D360" s="364"/>
      <c r="E360" s="511" t="str">
        <f t="shared" si="152"/>
        <v xml:space="preserve"> </v>
      </c>
      <c r="F360" s="201">
        <f t="shared" si="135"/>
        <v>0</v>
      </c>
      <c r="G360" s="198">
        <f t="shared" si="136"/>
        <v>348</v>
      </c>
      <c r="H360" s="197"/>
      <c r="I360" s="416"/>
      <c r="J360" s="115"/>
      <c r="K360" s="418"/>
      <c r="L360" s="417"/>
      <c r="M360" s="60"/>
      <c r="N360" s="102"/>
      <c r="O360" s="419"/>
      <c r="P360" s="116"/>
      <c r="Q360" s="116"/>
      <c r="R360" s="179"/>
      <c r="S360" s="248"/>
      <c r="T360" s="116"/>
      <c r="U360" s="116"/>
      <c r="V360" s="116"/>
      <c r="W360" s="117"/>
      <c r="X360" s="115"/>
      <c r="Y360" s="102"/>
      <c r="Z360" s="118"/>
      <c r="AA360" s="145">
        <f t="shared" si="140"/>
        <v>348</v>
      </c>
      <c r="AB360" s="751">
        <f t="shared" si="153"/>
        <v>0</v>
      </c>
      <c r="AC360" s="744">
        <f t="shared" si="141"/>
        <v>0</v>
      </c>
      <c r="AD360" s="254">
        <f t="shared" si="137"/>
        <v>0</v>
      </c>
      <c r="AE360" s="17"/>
      <c r="AF360" s="527" t="str">
        <f t="shared" si="142"/>
        <v xml:space="preserve"> </v>
      </c>
      <c r="AG360" s="49">
        <f t="shared" si="143"/>
        <v>0</v>
      </c>
      <c r="AH360" s="49">
        <f t="shared" si="144"/>
        <v>0</v>
      </c>
      <c r="AR360" s="49">
        <f t="shared" si="145"/>
        <v>0</v>
      </c>
      <c r="AS360" s="49">
        <f t="shared" si="146"/>
        <v>0</v>
      </c>
      <c r="AT360" s="49">
        <f t="shared" si="147"/>
        <v>0</v>
      </c>
      <c r="AU360" s="49">
        <f t="shared" si="148"/>
        <v>0</v>
      </c>
      <c r="AX360" s="372">
        <f t="shared" si="149"/>
        <v>0</v>
      </c>
      <c r="AY360" s="372">
        <f t="shared" si="150"/>
        <v>0</v>
      </c>
      <c r="AZ360" s="49">
        <f t="shared" si="138"/>
        <v>0</v>
      </c>
      <c r="BB360" s="49">
        <f t="shared" si="154"/>
        <v>0</v>
      </c>
      <c r="BC360" s="537">
        <f t="shared" si="155"/>
        <v>0</v>
      </c>
      <c r="BD360" s="144">
        <f t="shared" si="151"/>
        <v>0</v>
      </c>
      <c r="BE360" s="144">
        <f t="shared" si="156"/>
        <v>0</v>
      </c>
      <c r="BF360" s="559">
        <f t="shared" si="139"/>
        <v>0</v>
      </c>
      <c r="BG360" s="17"/>
      <c r="BH360" s="10"/>
      <c r="BJ360" s="49">
        <f t="shared" si="157"/>
        <v>0</v>
      </c>
      <c r="BK360" s="49">
        <f t="shared" si="158"/>
        <v>1</v>
      </c>
      <c r="BL360" s="49">
        <f t="shared" si="159"/>
        <v>0</v>
      </c>
      <c r="BM360" s="49">
        <f t="shared" si="160"/>
        <v>0</v>
      </c>
      <c r="BN360" s="49">
        <f t="shared" si="161"/>
        <v>0</v>
      </c>
    </row>
    <row r="361" spans="1:66" x14ac:dyDescent="0.2">
      <c r="A361" s="514"/>
      <c r="B361" s="805"/>
      <c r="C361" s="364"/>
      <c r="D361" s="364"/>
      <c r="E361" s="511" t="str">
        <f t="shared" si="152"/>
        <v xml:space="preserve"> </v>
      </c>
      <c r="F361" s="201">
        <f t="shared" si="135"/>
        <v>0</v>
      </c>
      <c r="G361" s="198">
        <f t="shared" si="136"/>
        <v>349</v>
      </c>
      <c r="H361" s="197"/>
      <c r="I361" s="416"/>
      <c r="J361" s="115"/>
      <c r="K361" s="418"/>
      <c r="L361" s="417"/>
      <c r="M361" s="60"/>
      <c r="N361" s="102"/>
      <c r="O361" s="419"/>
      <c r="P361" s="116"/>
      <c r="Q361" s="116"/>
      <c r="R361" s="179"/>
      <c r="S361" s="248"/>
      <c r="T361" s="116"/>
      <c r="U361" s="116"/>
      <c r="V361" s="116"/>
      <c r="W361" s="117"/>
      <c r="X361" s="115"/>
      <c r="Y361" s="102"/>
      <c r="Z361" s="118"/>
      <c r="AA361" s="145">
        <f t="shared" si="140"/>
        <v>349</v>
      </c>
      <c r="AB361" s="751">
        <f t="shared" si="153"/>
        <v>0</v>
      </c>
      <c r="AC361" s="744">
        <f t="shared" si="141"/>
        <v>0</v>
      </c>
      <c r="AD361" s="254">
        <f t="shared" si="137"/>
        <v>0</v>
      </c>
      <c r="AE361" s="17"/>
      <c r="AF361" s="527" t="str">
        <f t="shared" si="142"/>
        <v xml:space="preserve"> </v>
      </c>
      <c r="AG361" s="49">
        <f t="shared" si="143"/>
        <v>0</v>
      </c>
      <c r="AH361" s="49">
        <f t="shared" si="144"/>
        <v>0</v>
      </c>
      <c r="AR361" s="49">
        <f t="shared" si="145"/>
        <v>0</v>
      </c>
      <c r="AS361" s="49">
        <f t="shared" si="146"/>
        <v>0</v>
      </c>
      <c r="AT361" s="49">
        <f t="shared" si="147"/>
        <v>0</v>
      </c>
      <c r="AU361" s="49">
        <f t="shared" si="148"/>
        <v>0</v>
      </c>
      <c r="AX361" s="372">
        <f t="shared" si="149"/>
        <v>0</v>
      </c>
      <c r="AY361" s="372">
        <f t="shared" si="150"/>
        <v>0</v>
      </c>
      <c r="AZ361" s="49">
        <f t="shared" si="138"/>
        <v>0</v>
      </c>
      <c r="BB361" s="49">
        <f t="shared" si="154"/>
        <v>0</v>
      </c>
      <c r="BC361" s="537">
        <f t="shared" si="155"/>
        <v>0</v>
      </c>
      <c r="BD361" s="144">
        <f t="shared" si="151"/>
        <v>0</v>
      </c>
      <c r="BE361" s="144">
        <f t="shared" si="156"/>
        <v>0</v>
      </c>
      <c r="BF361" s="559">
        <f t="shared" si="139"/>
        <v>0</v>
      </c>
      <c r="BG361" s="17"/>
      <c r="BH361" s="10"/>
      <c r="BJ361" s="49">
        <f t="shared" si="157"/>
        <v>0</v>
      </c>
      <c r="BK361" s="49">
        <f t="shared" si="158"/>
        <v>1</v>
      </c>
      <c r="BL361" s="49">
        <f t="shared" si="159"/>
        <v>0</v>
      </c>
      <c r="BM361" s="49">
        <f t="shared" si="160"/>
        <v>0</v>
      </c>
      <c r="BN361" s="49">
        <f t="shared" si="161"/>
        <v>0</v>
      </c>
    </row>
    <row r="362" spans="1:66" x14ac:dyDescent="0.2">
      <c r="A362" s="514"/>
      <c r="B362" s="805"/>
      <c r="C362" s="364"/>
      <c r="D362" s="364"/>
      <c r="E362" s="511" t="str">
        <f t="shared" si="152"/>
        <v xml:space="preserve"> </v>
      </c>
      <c r="F362" s="201">
        <f t="shared" si="135"/>
        <v>0</v>
      </c>
      <c r="G362" s="198">
        <f t="shared" si="136"/>
        <v>350</v>
      </c>
      <c r="H362" s="197"/>
      <c r="I362" s="416"/>
      <c r="J362" s="115"/>
      <c r="K362" s="418"/>
      <c r="L362" s="417"/>
      <c r="M362" s="60"/>
      <c r="N362" s="102"/>
      <c r="O362" s="419"/>
      <c r="P362" s="116"/>
      <c r="Q362" s="116"/>
      <c r="R362" s="179"/>
      <c r="S362" s="248"/>
      <c r="T362" s="116"/>
      <c r="U362" s="116"/>
      <c r="V362" s="116"/>
      <c r="W362" s="117"/>
      <c r="X362" s="115"/>
      <c r="Y362" s="102"/>
      <c r="Z362" s="118"/>
      <c r="AA362" s="145">
        <f t="shared" si="140"/>
        <v>350</v>
      </c>
      <c r="AB362" s="751">
        <f t="shared" si="153"/>
        <v>0</v>
      </c>
      <c r="AC362" s="744">
        <f t="shared" si="141"/>
        <v>0</v>
      </c>
      <c r="AD362" s="254">
        <f t="shared" si="137"/>
        <v>0</v>
      </c>
      <c r="AE362" s="17"/>
      <c r="AF362" s="527" t="str">
        <f t="shared" si="142"/>
        <v xml:space="preserve"> </v>
      </c>
      <c r="AG362" s="49">
        <f t="shared" si="143"/>
        <v>0</v>
      </c>
      <c r="AH362" s="49">
        <f t="shared" si="144"/>
        <v>0</v>
      </c>
      <c r="AR362" s="49">
        <f t="shared" si="145"/>
        <v>0</v>
      </c>
      <c r="AS362" s="49">
        <f t="shared" si="146"/>
        <v>0</v>
      </c>
      <c r="AT362" s="49">
        <f t="shared" si="147"/>
        <v>0</v>
      </c>
      <c r="AU362" s="49">
        <f t="shared" si="148"/>
        <v>0</v>
      </c>
      <c r="AX362" s="372">
        <f t="shared" si="149"/>
        <v>0</v>
      </c>
      <c r="AY362" s="372">
        <f t="shared" si="150"/>
        <v>0</v>
      </c>
      <c r="AZ362" s="49">
        <f t="shared" si="138"/>
        <v>0</v>
      </c>
      <c r="BB362" s="49">
        <f t="shared" si="154"/>
        <v>0</v>
      </c>
      <c r="BC362" s="537">
        <f t="shared" si="155"/>
        <v>0</v>
      </c>
      <c r="BD362" s="144">
        <f t="shared" si="151"/>
        <v>0</v>
      </c>
      <c r="BE362" s="144">
        <f t="shared" si="156"/>
        <v>0</v>
      </c>
      <c r="BF362" s="559">
        <f t="shared" si="139"/>
        <v>0</v>
      </c>
      <c r="BG362" s="17"/>
      <c r="BH362" s="10"/>
      <c r="BJ362" s="49">
        <f t="shared" si="157"/>
        <v>0</v>
      </c>
      <c r="BK362" s="49">
        <f t="shared" si="158"/>
        <v>1</v>
      </c>
      <c r="BL362" s="49">
        <f t="shared" si="159"/>
        <v>0</v>
      </c>
      <c r="BM362" s="49">
        <f t="shared" si="160"/>
        <v>0</v>
      </c>
      <c r="BN362" s="49">
        <f t="shared" si="161"/>
        <v>0</v>
      </c>
    </row>
    <row r="363" spans="1:66" x14ac:dyDescent="0.2">
      <c r="A363" s="514"/>
      <c r="B363" s="805"/>
      <c r="C363" s="364"/>
      <c r="D363" s="364"/>
      <c r="E363" s="511" t="str">
        <f t="shared" si="152"/>
        <v xml:space="preserve"> </v>
      </c>
      <c r="F363" s="201">
        <f t="shared" si="135"/>
        <v>0</v>
      </c>
      <c r="G363" s="198">
        <f t="shared" si="136"/>
        <v>351</v>
      </c>
      <c r="H363" s="197"/>
      <c r="I363" s="416"/>
      <c r="J363" s="115"/>
      <c r="K363" s="418"/>
      <c r="L363" s="417"/>
      <c r="M363" s="60"/>
      <c r="N363" s="102"/>
      <c r="O363" s="419"/>
      <c r="P363" s="116"/>
      <c r="Q363" s="116"/>
      <c r="R363" s="179"/>
      <c r="S363" s="248"/>
      <c r="T363" s="116"/>
      <c r="U363" s="116"/>
      <c r="V363" s="116"/>
      <c r="W363" s="117"/>
      <c r="X363" s="115"/>
      <c r="Y363" s="102"/>
      <c r="Z363" s="118"/>
      <c r="AA363" s="145">
        <f t="shared" si="140"/>
        <v>351</v>
      </c>
      <c r="AB363" s="751">
        <f t="shared" si="153"/>
        <v>0</v>
      </c>
      <c r="AC363" s="744">
        <f t="shared" si="141"/>
        <v>0</v>
      </c>
      <c r="AD363" s="254">
        <f t="shared" si="137"/>
        <v>0</v>
      </c>
      <c r="AE363" s="17"/>
      <c r="AF363" s="527" t="str">
        <f t="shared" si="142"/>
        <v xml:space="preserve"> </v>
      </c>
      <c r="AG363" s="49">
        <f t="shared" si="143"/>
        <v>0</v>
      </c>
      <c r="AH363" s="49">
        <f t="shared" si="144"/>
        <v>0</v>
      </c>
      <c r="AR363" s="49">
        <f t="shared" si="145"/>
        <v>0</v>
      </c>
      <c r="AS363" s="49">
        <f t="shared" si="146"/>
        <v>0</v>
      </c>
      <c r="AT363" s="49">
        <f t="shared" si="147"/>
        <v>0</v>
      </c>
      <c r="AU363" s="49">
        <f t="shared" si="148"/>
        <v>0</v>
      </c>
      <c r="AX363" s="372">
        <f t="shared" si="149"/>
        <v>0</v>
      </c>
      <c r="AY363" s="372">
        <f t="shared" si="150"/>
        <v>0</v>
      </c>
      <c r="AZ363" s="49">
        <f t="shared" si="138"/>
        <v>0</v>
      </c>
      <c r="BB363" s="49">
        <f t="shared" si="154"/>
        <v>0</v>
      </c>
      <c r="BC363" s="537">
        <f t="shared" si="155"/>
        <v>0</v>
      </c>
      <c r="BD363" s="144">
        <f t="shared" si="151"/>
        <v>0</v>
      </c>
      <c r="BE363" s="144">
        <f t="shared" si="156"/>
        <v>0</v>
      </c>
      <c r="BF363" s="559">
        <f t="shared" si="139"/>
        <v>0</v>
      </c>
      <c r="BG363" s="17"/>
      <c r="BH363" s="10"/>
      <c r="BJ363" s="49">
        <f t="shared" si="157"/>
        <v>0</v>
      </c>
      <c r="BK363" s="49">
        <f t="shared" si="158"/>
        <v>1</v>
      </c>
      <c r="BL363" s="49">
        <f t="shared" si="159"/>
        <v>0</v>
      </c>
      <c r="BM363" s="49">
        <f t="shared" si="160"/>
        <v>0</v>
      </c>
      <c r="BN363" s="49">
        <f t="shared" si="161"/>
        <v>0</v>
      </c>
    </row>
    <row r="364" spans="1:66" x14ac:dyDescent="0.2">
      <c r="A364" s="514"/>
      <c r="B364" s="805"/>
      <c r="C364" s="364"/>
      <c r="D364" s="364"/>
      <c r="E364" s="511" t="str">
        <f t="shared" si="152"/>
        <v xml:space="preserve"> </v>
      </c>
      <c r="F364" s="201">
        <f t="shared" si="135"/>
        <v>0</v>
      </c>
      <c r="G364" s="198">
        <f t="shared" si="136"/>
        <v>352</v>
      </c>
      <c r="H364" s="197"/>
      <c r="I364" s="416"/>
      <c r="J364" s="115"/>
      <c r="K364" s="418"/>
      <c r="L364" s="417"/>
      <c r="M364" s="60"/>
      <c r="N364" s="102"/>
      <c r="O364" s="419"/>
      <c r="P364" s="116"/>
      <c r="Q364" s="116"/>
      <c r="R364" s="179"/>
      <c r="S364" s="248"/>
      <c r="T364" s="116"/>
      <c r="U364" s="116"/>
      <c r="V364" s="116"/>
      <c r="W364" s="117"/>
      <c r="X364" s="115"/>
      <c r="Y364" s="102"/>
      <c r="Z364" s="118"/>
      <c r="AA364" s="145">
        <f t="shared" si="140"/>
        <v>352</v>
      </c>
      <c r="AB364" s="751">
        <f t="shared" si="153"/>
        <v>0</v>
      </c>
      <c r="AC364" s="744">
        <f t="shared" si="141"/>
        <v>0</v>
      </c>
      <c r="AD364" s="254">
        <f t="shared" si="137"/>
        <v>0</v>
      </c>
      <c r="AE364" s="17"/>
      <c r="AF364" s="527" t="str">
        <f t="shared" si="142"/>
        <v xml:space="preserve"> </v>
      </c>
      <c r="AG364" s="49">
        <f t="shared" si="143"/>
        <v>0</v>
      </c>
      <c r="AH364" s="49">
        <f t="shared" si="144"/>
        <v>0</v>
      </c>
      <c r="AR364" s="49">
        <f t="shared" si="145"/>
        <v>0</v>
      </c>
      <c r="AS364" s="49">
        <f t="shared" si="146"/>
        <v>0</v>
      </c>
      <c r="AT364" s="49">
        <f t="shared" si="147"/>
        <v>0</v>
      </c>
      <c r="AU364" s="49">
        <f t="shared" si="148"/>
        <v>0</v>
      </c>
      <c r="AX364" s="372">
        <f t="shared" si="149"/>
        <v>0</v>
      </c>
      <c r="AY364" s="372">
        <f t="shared" si="150"/>
        <v>0</v>
      </c>
      <c r="AZ364" s="49">
        <f t="shared" si="138"/>
        <v>0</v>
      </c>
      <c r="BB364" s="49">
        <f t="shared" si="154"/>
        <v>0</v>
      </c>
      <c r="BC364" s="537">
        <f t="shared" si="155"/>
        <v>0</v>
      </c>
      <c r="BD364" s="144">
        <f t="shared" si="151"/>
        <v>0</v>
      </c>
      <c r="BE364" s="144">
        <f t="shared" si="156"/>
        <v>0</v>
      </c>
      <c r="BF364" s="559">
        <f t="shared" si="139"/>
        <v>0</v>
      </c>
      <c r="BG364" s="17"/>
      <c r="BH364" s="10"/>
      <c r="BJ364" s="49">
        <f t="shared" si="157"/>
        <v>0</v>
      </c>
      <c r="BK364" s="49">
        <f t="shared" si="158"/>
        <v>1</v>
      </c>
      <c r="BL364" s="49">
        <f t="shared" si="159"/>
        <v>0</v>
      </c>
      <c r="BM364" s="49">
        <f t="shared" si="160"/>
        <v>0</v>
      </c>
      <c r="BN364" s="49">
        <f t="shared" si="161"/>
        <v>0</v>
      </c>
    </row>
    <row r="365" spans="1:66" x14ac:dyDescent="0.2">
      <c r="A365" s="514"/>
      <c r="B365" s="805"/>
      <c r="C365" s="364"/>
      <c r="D365" s="364"/>
      <c r="E365" s="511" t="str">
        <f t="shared" si="152"/>
        <v xml:space="preserve"> </v>
      </c>
      <c r="F365" s="201">
        <f t="shared" si="135"/>
        <v>0</v>
      </c>
      <c r="G365" s="198">
        <f t="shared" si="136"/>
        <v>353</v>
      </c>
      <c r="H365" s="197"/>
      <c r="I365" s="416"/>
      <c r="J365" s="115"/>
      <c r="K365" s="418"/>
      <c r="L365" s="417"/>
      <c r="M365" s="60"/>
      <c r="N365" s="102"/>
      <c r="O365" s="419"/>
      <c r="P365" s="116"/>
      <c r="Q365" s="116"/>
      <c r="R365" s="179"/>
      <c r="S365" s="248"/>
      <c r="T365" s="116"/>
      <c r="U365" s="116"/>
      <c r="V365" s="116"/>
      <c r="W365" s="117"/>
      <c r="X365" s="115"/>
      <c r="Y365" s="102"/>
      <c r="Z365" s="118"/>
      <c r="AA365" s="145">
        <f t="shared" si="140"/>
        <v>353</v>
      </c>
      <c r="AB365" s="751">
        <f t="shared" si="153"/>
        <v>0</v>
      </c>
      <c r="AC365" s="744">
        <f t="shared" si="141"/>
        <v>0</v>
      </c>
      <c r="AD365" s="254">
        <f t="shared" si="137"/>
        <v>0</v>
      </c>
      <c r="AE365" s="17"/>
      <c r="AF365" s="527" t="str">
        <f t="shared" si="142"/>
        <v xml:space="preserve"> </v>
      </c>
      <c r="AG365" s="49">
        <f t="shared" si="143"/>
        <v>0</v>
      </c>
      <c r="AH365" s="49">
        <f t="shared" si="144"/>
        <v>0</v>
      </c>
      <c r="AR365" s="49">
        <f t="shared" si="145"/>
        <v>0</v>
      </c>
      <c r="AS365" s="49">
        <f t="shared" si="146"/>
        <v>0</v>
      </c>
      <c r="AT365" s="49">
        <f t="shared" si="147"/>
        <v>0</v>
      </c>
      <c r="AU365" s="49">
        <f t="shared" si="148"/>
        <v>0</v>
      </c>
      <c r="AX365" s="372">
        <f t="shared" si="149"/>
        <v>0</v>
      </c>
      <c r="AY365" s="372">
        <f t="shared" si="150"/>
        <v>0</v>
      </c>
      <c r="AZ365" s="49">
        <f t="shared" si="138"/>
        <v>0</v>
      </c>
      <c r="BB365" s="49">
        <f t="shared" si="154"/>
        <v>0</v>
      </c>
      <c r="BC365" s="537">
        <f t="shared" si="155"/>
        <v>0</v>
      </c>
      <c r="BD365" s="144">
        <f t="shared" si="151"/>
        <v>0</v>
      </c>
      <c r="BE365" s="144">
        <f t="shared" si="156"/>
        <v>0</v>
      </c>
      <c r="BF365" s="559">
        <f t="shared" si="139"/>
        <v>0</v>
      </c>
      <c r="BG365" s="17"/>
      <c r="BH365" s="10"/>
      <c r="BJ365" s="49">
        <f t="shared" si="157"/>
        <v>0</v>
      </c>
      <c r="BK365" s="49">
        <f t="shared" si="158"/>
        <v>1</v>
      </c>
      <c r="BL365" s="49">
        <f t="shared" si="159"/>
        <v>0</v>
      </c>
      <c r="BM365" s="49">
        <f t="shared" si="160"/>
        <v>0</v>
      </c>
      <c r="BN365" s="49">
        <f t="shared" si="161"/>
        <v>0</v>
      </c>
    </row>
    <row r="366" spans="1:66" x14ac:dyDescent="0.2">
      <c r="A366" s="514"/>
      <c r="B366" s="805"/>
      <c r="C366" s="364"/>
      <c r="D366" s="364"/>
      <c r="E366" s="511" t="str">
        <f t="shared" si="152"/>
        <v xml:space="preserve"> </v>
      </c>
      <c r="F366" s="201">
        <f t="shared" si="135"/>
        <v>0</v>
      </c>
      <c r="G366" s="198">
        <f t="shared" si="136"/>
        <v>354</v>
      </c>
      <c r="H366" s="197"/>
      <c r="I366" s="416"/>
      <c r="J366" s="115"/>
      <c r="K366" s="418"/>
      <c r="L366" s="417"/>
      <c r="M366" s="60"/>
      <c r="N366" s="102"/>
      <c r="O366" s="419"/>
      <c r="P366" s="116"/>
      <c r="Q366" s="116"/>
      <c r="R366" s="179"/>
      <c r="S366" s="248"/>
      <c r="T366" s="116"/>
      <c r="U366" s="116"/>
      <c r="V366" s="116"/>
      <c r="W366" s="117"/>
      <c r="X366" s="115"/>
      <c r="Y366" s="102"/>
      <c r="Z366" s="118"/>
      <c r="AA366" s="145">
        <f t="shared" si="140"/>
        <v>354</v>
      </c>
      <c r="AB366" s="751">
        <f t="shared" si="153"/>
        <v>0</v>
      </c>
      <c r="AC366" s="744">
        <f t="shared" si="141"/>
        <v>0</v>
      </c>
      <c r="AD366" s="254">
        <f t="shared" si="137"/>
        <v>0</v>
      </c>
      <c r="AE366" s="17"/>
      <c r="AF366" s="527" t="str">
        <f t="shared" si="142"/>
        <v xml:space="preserve"> </v>
      </c>
      <c r="AG366" s="49">
        <f t="shared" si="143"/>
        <v>0</v>
      </c>
      <c r="AH366" s="49">
        <f t="shared" si="144"/>
        <v>0</v>
      </c>
      <c r="AR366" s="49">
        <f t="shared" si="145"/>
        <v>0</v>
      </c>
      <c r="AS366" s="49">
        <f t="shared" si="146"/>
        <v>0</v>
      </c>
      <c r="AT366" s="49">
        <f t="shared" si="147"/>
        <v>0</v>
      </c>
      <c r="AU366" s="49">
        <f t="shared" si="148"/>
        <v>0</v>
      </c>
      <c r="AX366" s="372">
        <f t="shared" si="149"/>
        <v>0</v>
      </c>
      <c r="AY366" s="372">
        <f t="shared" si="150"/>
        <v>0</v>
      </c>
      <c r="AZ366" s="49">
        <f t="shared" si="138"/>
        <v>0</v>
      </c>
      <c r="BB366" s="49">
        <f t="shared" si="154"/>
        <v>0</v>
      </c>
      <c r="BC366" s="537">
        <f t="shared" si="155"/>
        <v>0</v>
      </c>
      <c r="BD366" s="144">
        <f t="shared" si="151"/>
        <v>0</v>
      </c>
      <c r="BE366" s="144">
        <f t="shared" si="156"/>
        <v>0</v>
      </c>
      <c r="BF366" s="559">
        <f t="shared" si="139"/>
        <v>0</v>
      </c>
      <c r="BG366" s="17"/>
      <c r="BH366" s="10"/>
      <c r="BJ366" s="49">
        <f t="shared" si="157"/>
        <v>0</v>
      </c>
      <c r="BK366" s="49">
        <f t="shared" si="158"/>
        <v>1</v>
      </c>
      <c r="BL366" s="49">
        <f t="shared" si="159"/>
        <v>0</v>
      </c>
      <c r="BM366" s="49">
        <f t="shared" si="160"/>
        <v>0</v>
      </c>
      <c r="BN366" s="49">
        <f t="shared" si="161"/>
        <v>0</v>
      </c>
    </row>
    <row r="367" spans="1:66" x14ac:dyDescent="0.2">
      <c r="A367" s="514"/>
      <c r="B367" s="805"/>
      <c r="C367" s="364"/>
      <c r="D367" s="364"/>
      <c r="E367" s="511" t="str">
        <f t="shared" si="152"/>
        <v xml:space="preserve"> </v>
      </c>
      <c r="F367" s="201">
        <f t="shared" si="135"/>
        <v>0</v>
      </c>
      <c r="G367" s="198">
        <f t="shared" si="136"/>
        <v>355</v>
      </c>
      <c r="H367" s="197"/>
      <c r="I367" s="416"/>
      <c r="J367" s="115"/>
      <c r="K367" s="418"/>
      <c r="L367" s="417"/>
      <c r="M367" s="60"/>
      <c r="N367" s="102"/>
      <c r="O367" s="419"/>
      <c r="P367" s="116"/>
      <c r="Q367" s="116"/>
      <c r="R367" s="179"/>
      <c r="S367" s="248"/>
      <c r="T367" s="116"/>
      <c r="U367" s="116"/>
      <c r="V367" s="116"/>
      <c r="W367" s="117"/>
      <c r="X367" s="115"/>
      <c r="Y367" s="102"/>
      <c r="Z367" s="118"/>
      <c r="AA367" s="145">
        <f t="shared" si="140"/>
        <v>355</v>
      </c>
      <c r="AB367" s="751">
        <f t="shared" si="153"/>
        <v>0</v>
      </c>
      <c r="AC367" s="744">
        <f t="shared" si="141"/>
        <v>0</v>
      </c>
      <c r="AD367" s="254">
        <f t="shared" si="137"/>
        <v>0</v>
      </c>
      <c r="AE367" s="17"/>
      <c r="AF367" s="527" t="str">
        <f t="shared" si="142"/>
        <v xml:space="preserve"> </v>
      </c>
      <c r="AG367" s="49">
        <f t="shared" si="143"/>
        <v>0</v>
      </c>
      <c r="AH367" s="49">
        <f t="shared" si="144"/>
        <v>0</v>
      </c>
      <c r="AR367" s="49">
        <f t="shared" si="145"/>
        <v>0</v>
      </c>
      <c r="AS367" s="49">
        <f t="shared" si="146"/>
        <v>0</v>
      </c>
      <c r="AT367" s="49">
        <f t="shared" si="147"/>
        <v>0</v>
      </c>
      <c r="AU367" s="49">
        <f t="shared" si="148"/>
        <v>0</v>
      </c>
      <c r="AX367" s="372">
        <f t="shared" si="149"/>
        <v>0</v>
      </c>
      <c r="AY367" s="372">
        <f t="shared" si="150"/>
        <v>0</v>
      </c>
      <c r="AZ367" s="49">
        <f t="shared" si="138"/>
        <v>0</v>
      </c>
      <c r="BB367" s="49">
        <f t="shared" si="154"/>
        <v>0</v>
      </c>
      <c r="BC367" s="537">
        <f t="shared" si="155"/>
        <v>0</v>
      </c>
      <c r="BD367" s="144">
        <f t="shared" si="151"/>
        <v>0</v>
      </c>
      <c r="BE367" s="144">
        <f t="shared" si="156"/>
        <v>0</v>
      </c>
      <c r="BF367" s="559">
        <f t="shared" si="139"/>
        <v>0</v>
      </c>
      <c r="BG367" s="17"/>
      <c r="BH367" s="10"/>
      <c r="BJ367" s="49">
        <f t="shared" si="157"/>
        <v>0</v>
      </c>
      <c r="BK367" s="49">
        <f t="shared" si="158"/>
        <v>1</v>
      </c>
      <c r="BL367" s="49">
        <f t="shared" si="159"/>
        <v>0</v>
      </c>
      <c r="BM367" s="49">
        <f t="shared" si="160"/>
        <v>0</v>
      </c>
      <c r="BN367" s="49">
        <f t="shared" si="161"/>
        <v>0</v>
      </c>
    </row>
    <row r="368" spans="1:66" x14ac:dyDescent="0.2">
      <c r="A368" s="514"/>
      <c r="B368" s="805"/>
      <c r="C368" s="364"/>
      <c r="D368" s="364"/>
      <c r="E368" s="511" t="str">
        <f t="shared" si="152"/>
        <v xml:space="preserve"> </v>
      </c>
      <c r="F368" s="201">
        <f t="shared" si="135"/>
        <v>0</v>
      </c>
      <c r="G368" s="198">
        <f t="shared" si="136"/>
        <v>356</v>
      </c>
      <c r="H368" s="197"/>
      <c r="I368" s="416"/>
      <c r="J368" s="115"/>
      <c r="K368" s="418"/>
      <c r="L368" s="417"/>
      <c r="M368" s="60"/>
      <c r="N368" s="102"/>
      <c r="O368" s="419"/>
      <c r="P368" s="116"/>
      <c r="Q368" s="116"/>
      <c r="R368" s="179"/>
      <c r="S368" s="248"/>
      <c r="T368" s="116"/>
      <c r="U368" s="116"/>
      <c r="V368" s="116"/>
      <c r="W368" s="117"/>
      <c r="X368" s="115"/>
      <c r="Y368" s="102"/>
      <c r="Z368" s="118"/>
      <c r="AA368" s="145">
        <f t="shared" si="140"/>
        <v>356</v>
      </c>
      <c r="AB368" s="751">
        <f t="shared" si="153"/>
        <v>0</v>
      </c>
      <c r="AC368" s="744">
        <f t="shared" si="141"/>
        <v>0</v>
      </c>
      <c r="AD368" s="254">
        <f t="shared" si="137"/>
        <v>0</v>
      </c>
      <c r="AE368" s="17"/>
      <c r="AF368" s="527" t="str">
        <f t="shared" si="142"/>
        <v xml:space="preserve"> </v>
      </c>
      <c r="AG368" s="49">
        <f t="shared" si="143"/>
        <v>0</v>
      </c>
      <c r="AH368" s="49">
        <f t="shared" si="144"/>
        <v>0</v>
      </c>
      <c r="AR368" s="49">
        <f t="shared" si="145"/>
        <v>0</v>
      </c>
      <c r="AS368" s="49">
        <f t="shared" si="146"/>
        <v>0</v>
      </c>
      <c r="AT368" s="49">
        <f t="shared" si="147"/>
        <v>0</v>
      </c>
      <c r="AU368" s="49">
        <f t="shared" si="148"/>
        <v>0</v>
      </c>
      <c r="AX368" s="372">
        <f t="shared" si="149"/>
        <v>0</v>
      </c>
      <c r="AY368" s="372">
        <f t="shared" si="150"/>
        <v>0</v>
      </c>
      <c r="AZ368" s="49">
        <f t="shared" si="138"/>
        <v>0</v>
      </c>
      <c r="BB368" s="49">
        <f t="shared" si="154"/>
        <v>0</v>
      </c>
      <c r="BC368" s="537">
        <f t="shared" si="155"/>
        <v>0</v>
      </c>
      <c r="BD368" s="144">
        <f t="shared" si="151"/>
        <v>0</v>
      </c>
      <c r="BE368" s="144">
        <f t="shared" si="156"/>
        <v>0</v>
      </c>
      <c r="BF368" s="559">
        <f t="shared" si="139"/>
        <v>0</v>
      </c>
      <c r="BG368" s="17"/>
      <c r="BH368" s="10"/>
      <c r="BJ368" s="49">
        <f t="shared" si="157"/>
        <v>0</v>
      </c>
      <c r="BK368" s="49">
        <f t="shared" si="158"/>
        <v>1</v>
      </c>
      <c r="BL368" s="49">
        <f t="shared" si="159"/>
        <v>0</v>
      </c>
      <c r="BM368" s="49">
        <f t="shared" si="160"/>
        <v>0</v>
      </c>
      <c r="BN368" s="49">
        <f t="shared" si="161"/>
        <v>0</v>
      </c>
    </row>
    <row r="369" spans="1:66" x14ac:dyDescent="0.2">
      <c r="A369" s="514"/>
      <c r="B369" s="805"/>
      <c r="C369" s="364"/>
      <c r="D369" s="364"/>
      <c r="E369" s="511" t="str">
        <f t="shared" si="152"/>
        <v xml:space="preserve"> </v>
      </c>
      <c r="F369" s="201">
        <f t="shared" si="135"/>
        <v>0</v>
      </c>
      <c r="G369" s="198">
        <f t="shared" si="136"/>
        <v>357</v>
      </c>
      <c r="H369" s="197"/>
      <c r="I369" s="416"/>
      <c r="J369" s="115"/>
      <c r="K369" s="418"/>
      <c r="L369" s="417"/>
      <c r="M369" s="60"/>
      <c r="N369" s="102"/>
      <c r="O369" s="419"/>
      <c r="P369" s="116"/>
      <c r="Q369" s="116"/>
      <c r="R369" s="179"/>
      <c r="S369" s="248"/>
      <c r="T369" s="116"/>
      <c r="U369" s="116"/>
      <c r="V369" s="116"/>
      <c r="W369" s="117"/>
      <c r="X369" s="115"/>
      <c r="Y369" s="102"/>
      <c r="Z369" s="118"/>
      <c r="AA369" s="145">
        <f t="shared" si="140"/>
        <v>357</v>
      </c>
      <c r="AB369" s="751">
        <f t="shared" si="153"/>
        <v>0</v>
      </c>
      <c r="AC369" s="744">
        <f t="shared" si="141"/>
        <v>0</v>
      </c>
      <c r="AD369" s="254">
        <f t="shared" si="137"/>
        <v>0</v>
      </c>
      <c r="AE369" s="17"/>
      <c r="AF369" s="527" t="str">
        <f t="shared" si="142"/>
        <v xml:space="preserve"> </v>
      </c>
      <c r="AG369" s="49">
        <f t="shared" si="143"/>
        <v>0</v>
      </c>
      <c r="AH369" s="49">
        <f t="shared" si="144"/>
        <v>0</v>
      </c>
      <c r="AR369" s="49">
        <f t="shared" si="145"/>
        <v>0</v>
      </c>
      <c r="AS369" s="49">
        <f t="shared" si="146"/>
        <v>0</v>
      </c>
      <c r="AT369" s="49">
        <f t="shared" si="147"/>
        <v>0</v>
      </c>
      <c r="AU369" s="49">
        <f t="shared" si="148"/>
        <v>0</v>
      </c>
      <c r="AX369" s="372">
        <f t="shared" si="149"/>
        <v>0</v>
      </c>
      <c r="AY369" s="372">
        <f t="shared" si="150"/>
        <v>0</v>
      </c>
      <c r="AZ369" s="49">
        <f t="shared" si="138"/>
        <v>0</v>
      </c>
      <c r="BB369" s="49">
        <f t="shared" si="154"/>
        <v>0</v>
      </c>
      <c r="BC369" s="537">
        <f t="shared" si="155"/>
        <v>0</v>
      </c>
      <c r="BD369" s="144">
        <f t="shared" si="151"/>
        <v>0</v>
      </c>
      <c r="BE369" s="144">
        <f t="shared" si="156"/>
        <v>0</v>
      </c>
      <c r="BF369" s="559">
        <f t="shared" si="139"/>
        <v>0</v>
      </c>
      <c r="BG369" s="17"/>
      <c r="BH369" s="10"/>
      <c r="BJ369" s="49">
        <f t="shared" si="157"/>
        <v>0</v>
      </c>
      <c r="BK369" s="49">
        <f t="shared" si="158"/>
        <v>1</v>
      </c>
      <c r="BL369" s="49">
        <f t="shared" si="159"/>
        <v>0</v>
      </c>
      <c r="BM369" s="49">
        <f t="shared" si="160"/>
        <v>0</v>
      </c>
      <c r="BN369" s="49">
        <f t="shared" si="161"/>
        <v>0</v>
      </c>
    </row>
    <row r="370" spans="1:66" x14ac:dyDescent="0.2">
      <c r="A370" s="514"/>
      <c r="B370" s="805"/>
      <c r="C370" s="364"/>
      <c r="D370" s="364"/>
      <c r="E370" s="511" t="str">
        <f t="shared" si="152"/>
        <v xml:space="preserve"> </v>
      </c>
      <c r="F370" s="201">
        <f t="shared" si="135"/>
        <v>0</v>
      </c>
      <c r="G370" s="198">
        <f t="shared" si="136"/>
        <v>358</v>
      </c>
      <c r="H370" s="197"/>
      <c r="I370" s="416"/>
      <c r="J370" s="115"/>
      <c r="K370" s="418"/>
      <c r="L370" s="417"/>
      <c r="M370" s="60"/>
      <c r="N370" s="102"/>
      <c r="O370" s="419"/>
      <c r="P370" s="116"/>
      <c r="Q370" s="116"/>
      <c r="R370" s="179"/>
      <c r="S370" s="248"/>
      <c r="T370" s="116"/>
      <c r="U370" s="116"/>
      <c r="V370" s="116"/>
      <c r="W370" s="117"/>
      <c r="X370" s="115"/>
      <c r="Y370" s="102"/>
      <c r="Z370" s="118"/>
      <c r="AA370" s="145">
        <f t="shared" si="140"/>
        <v>358</v>
      </c>
      <c r="AB370" s="751">
        <f t="shared" si="153"/>
        <v>0</v>
      </c>
      <c r="AC370" s="744">
        <f t="shared" si="141"/>
        <v>0</v>
      </c>
      <c r="AD370" s="254">
        <f t="shared" si="137"/>
        <v>0</v>
      </c>
      <c r="AE370" s="17"/>
      <c r="AF370" s="527" t="str">
        <f t="shared" si="142"/>
        <v xml:space="preserve"> </v>
      </c>
      <c r="AG370" s="49">
        <f t="shared" si="143"/>
        <v>0</v>
      </c>
      <c r="AH370" s="49">
        <f t="shared" si="144"/>
        <v>0</v>
      </c>
      <c r="AR370" s="49">
        <f t="shared" si="145"/>
        <v>0</v>
      </c>
      <c r="AS370" s="49">
        <f t="shared" si="146"/>
        <v>0</v>
      </c>
      <c r="AT370" s="49">
        <f t="shared" si="147"/>
        <v>0</v>
      </c>
      <c r="AU370" s="49">
        <f t="shared" si="148"/>
        <v>0</v>
      </c>
      <c r="AX370" s="372">
        <f t="shared" si="149"/>
        <v>0</v>
      </c>
      <c r="AY370" s="372">
        <f t="shared" si="150"/>
        <v>0</v>
      </c>
      <c r="AZ370" s="49">
        <f t="shared" si="138"/>
        <v>0</v>
      </c>
      <c r="BB370" s="49">
        <f t="shared" si="154"/>
        <v>0</v>
      </c>
      <c r="BC370" s="537">
        <f t="shared" si="155"/>
        <v>0</v>
      </c>
      <c r="BD370" s="144">
        <f t="shared" si="151"/>
        <v>0</v>
      </c>
      <c r="BE370" s="144">
        <f t="shared" si="156"/>
        <v>0</v>
      </c>
      <c r="BF370" s="559">
        <f t="shared" si="139"/>
        <v>0</v>
      </c>
      <c r="BG370" s="17"/>
      <c r="BH370" s="10"/>
      <c r="BJ370" s="49">
        <f t="shared" si="157"/>
        <v>0</v>
      </c>
      <c r="BK370" s="49">
        <f t="shared" si="158"/>
        <v>1</v>
      </c>
      <c r="BL370" s="49">
        <f t="shared" si="159"/>
        <v>0</v>
      </c>
      <c r="BM370" s="49">
        <f t="shared" si="160"/>
        <v>0</v>
      </c>
      <c r="BN370" s="49">
        <f t="shared" si="161"/>
        <v>0</v>
      </c>
    </row>
    <row r="371" spans="1:66" x14ac:dyDescent="0.2">
      <c r="A371" s="514"/>
      <c r="B371" s="805"/>
      <c r="C371" s="364"/>
      <c r="D371" s="364"/>
      <c r="E371" s="511" t="str">
        <f t="shared" si="152"/>
        <v xml:space="preserve"> </v>
      </c>
      <c r="F371" s="201">
        <f t="shared" si="135"/>
        <v>0</v>
      </c>
      <c r="G371" s="198">
        <f t="shared" si="136"/>
        <v>359</v>
      </c>
      <c r="H371" s="197"/>
      <c r="I371" s="416"/>
      <c r="J371" s="115"/>
      <c r="K371" s="418"/>
      <c r="L371" s="417"/>
      <c r="M371" s="60"/>
      <c r="N371" s="102"/>
      <c r="O371" s="419"/>
      <c r="P371" s="116"/>
      <c r="Q371" s="116"/>
      <c r="R371" s="179"/>
      <c r="S371" s="248"/>
      <c r="T371" s="116"/>
      <c r="U371" s="116"/>
      <c r="V371" s="116"/>
      <c r="W371" s="117"/>
      <c r="X371" s="115"/>
      <c r="Y371" s="102"/>
      <c r="Z371" s="118"/>
      <c r="AA371" s="145">
        <f t="shared" si="140"/>
        <v>359</v>
      </c>
      <c r="AB371" s="751">
        <f t="shared" si="153"/>
        <v>0</v>
      </c>
      <c r="AC371" s="744">
        <f t="shared" si="141"/>
        <v>0</v>
      </c>
      <c r="AD371" s="254">
        <f t="shared" si="137"/>
        <v>0</v>
      </c>
      <c r="AE371" s="17"/>
      <c r="AF371" s="527" t="str">
        <f t="shared" si="142"/>
        <v xml:space="preserve"> </v>
      </c>
      <c r="AG371" s="49">
        <f t="shared" si="143"/>
        <v>0</v>
      </c>
      <c r="AH371" s="49">
        <f t="shared" si="144"/>
        <v>0</v>
      </c>
      <c r="AR371" s="49">
        <f t="shared" si="145"/>
        <v>0</v>
      </c>
      <c r="AS371" s="49">
        <f t="shared" si="146"/>
        <v>0</v>
      </c>
      <c r="AT371" s="49">
        <f t="shared" si="147"/>
        <v>0</v>
      </c>
      <c r="AU371" s="49">
        <f t="shared" si="148"/>
        <v>0</v>
      </c>
      <c r="AX371" s="372">
        <f t="shared" si="149"/>
        <v>0</v>
      </c>
      <c r="AY371" s="372">
        <f t="shared" si="150"/>
        <v>0</v>
      </c>
      <c r="AZ371" s="49">
        <f t="shared" si="138"/>
        <v>0</v>
      </c>
      <c r="BB371" s="49">
        <f t="shared" si="154"/>
        <v>0</v>
      </c>
      <c r="BC371" s="537">
        <f t="shared" si="155"/>
        <v>0</v>
      </c>
      <c r="BD371" s="144">
        <f t="shared" si="151"/>
        <v>0</v>
      </c>
      <c r="BE371" s="144">
        <f t="shared" si="156"/>
        <v>0</v>
      </c>
      <c r="BF371" s="559">
        <f t="shared" si="139"/>
        <v>0</v>
      </c>
      <c r="BG371" s="17"/>
      <c r="BH371" s="10"/>
      <c r="BJ371" s="49">
        <f t="shared" si="157"/>
        <v>0</v>
      </c>
      <c r="BK371" s="49">
        <f t="shared" si="158"/>
        <v>1</v>
      </c>
      <c r="BL371" s="49">
        <f t="shared" si="159"/>
        <v>0</v>
      </c>
      <c r="BM371" s="49">
        <f t="shared" si="160"/>
        <v>0</v>
      </c>
      <c r="BN371" s="49">
        <f t="shared" si="161"/>
        <v>0</v>
      </c>
    </row>
    <row r="372" spans="1:66" x14ac:dyDescent="0.2">
      <c r="A372" s="514"/>
      <c r="B372" s="805"/>
      <c r="C372" s="364"/>
      <c r="D372" s="364"/>
      <c r="E372" s="511" t="str">
        <f t="shared" si="152"/>
        <v xml:space="preserve"> </v>
      </c>
      <c r="F372" s="201">
        <f t="shared" si="135"/>
        <v>0</v>
      </c>
      <c r="G372" s="198">
        <f t="shared" si="136"/>
        <v>360</v>
      </c>
      <c r="H372" s="197"/>
      <c r="I372" s="416"/>
      <c r="J372" s="115"/>
      <c r="K372" s="418"/>
      <c r="L372" s="417"/>
      <c r="M372" s="60"/>
      <c r="N372" s="102"/>
      <c r="O372" s="419"/>
      <c r="P372" s="116"/>
      <c r="Q372" s="116"/>
      <c r="R372" s="179"/>
      <c r="S372" s="248"/>
      <c r="T372" s="116"/>
      <c r="U372" s="116"/>
      <c r="V372" s="116"/>
      <c r="W372" s="117"/>
      <c r="X372" s="115"/>
      <c r="Y372" s="102"/>
      <c r="Z372" s="118"/>
      <c r="AA372" s="145">
        <f t="shared" si="140"/>
        <v>360</v>
      </c>
      <c r="AB372" s="751">
        <f t="shared" si="153"/>
        <v>0</v>
      </c>
      <c r="AC372" s="744">
        <f t="shared" si="141"/>
        <v>0</v>
      </c>
      <c r="AD372" s="254">
        <f t="shared" si="137"/>
        <v>0</v>
      </c>
      <c r="AE372" s="17"/>
      <c r="AF372" s="527" t="str">
        <f t="shared" si="142"/>
        <v xml:space="preserve"> </v>
      </c>
      <c r="AG372" s="49">
        <f t="shared" si="143"/>
        <v>0</v>
      </c>
      <c r="AH372" s="49">
        <f t="shared" si="144"/>
        <v>0</v>
      </c>
      <c r="AR372" s="49">
        <f t="shared" si="145"/>
        <v>0</v>
      </c>
      <c r="AS372" s="49">
        <f t="shared" si="146"/>
        <v>0</v>
      </c>
      <c r="AT372" s="49">
        <f t="shared" si="147"/>
        <v>0</v>
      </c>
      <c r="AU372" s="49">
        <f t="shared" si="148"/>
        <v>0</v>
      </c>
      <c r="AX372" s="372">
        <f t="shared" si="149"/>
        <v>0</v>
      </c>
      <c r="AY372" s="372">
        <f t="shared" si="150"/>
        <v>0</v>
      </c>
      <c r="AZ372" s="49">
        <f t="shared" si="138"/>
        <v>0</v>
      </c>
      <c r="BB372" s="49">
        <f t="shared" si="154"/>
        <v>0</v>
      </c>
      <c r="BC372" s="537">
        <f t="shared" si="155"/>
        <v>0</v>
      </c>
      <c r="BD372" s="144">
        <f t="shared" si="151"/>
        <v>0</v>
      </c>
      <c r="BE372" s="144">
        <f t="shared" si="156"/>
        <v>0</v>
      </c>
      <c r="BF372" s="559">
        <f t="shared" si="139"/>
        <v>0</v>
      </c>
      <c r="BG372" s="17"/>
      <c r="BH372" s="10"/>
      <c r="BJ372" s="49">
        <f t="shared" si="157"/>
        <v>0</v>
      </c>
      <c r="BK372" s="49">
        <f t="shared" si="158"/>
        <v>1</v>
      </c>
      <c r="BL372" s="49">
        <f t="shared" si="159"/>
        <v>0</v>
      </c>
      <c r="BM372" s="49">
        <f t="shared" si="160"/>
        <v>0</v>
      </c>
      <c r="BN372" s="49">
        <f t="shared" si="161"/>
        <v>0</v>
      </c>
    </row>
    <row r="373" spans="1:66" x14ac:dyDescent="0.2">
      <c r="A373" s="514"/>
      <c r="B373" s="805"/>
      <c r="C373" s="364"/>
      <c r="D373" s="364"/>
      <c r="E373" s="511" t="str">
        <f t="shared" si="152"/>
        <v xml:space="preserve"> </v>
      </c>
      <c r="F373" s="201">
        <f t="shared" si="135"/>
        <v>0</v>
      </c>
      <c r="G373" s="198">
        <f t="shared" si="136"/>
        <v>361</v>
      </c>
      <c r="H373" s="197"/>
      <c r="I373" s="416"/>
      <c r="J373" s="115"/>
      <c r="K373" s="418"/>
      <c r="L373" s="417"/>
      <c r="M373" s="60"/>
      <c r="N373" s="102"/>
      <c r="O373" s="419"/>
      <c r="P373" s="116"/>
      <c r="Q373" s="116"/>
      <c r="R373" s="179"/>
      <c r="S373" s="248"/>
      <c r="T373" s="116"/>
      <c r="U373" s="116"/>
      <c r="V373" s="116"/>
      <c r="W373" s="117"/>
      <c r="X373" s="115"/>
      <c r="Y373" s="102"/>
      <c r="Z373" s="118"/>
      <c r="AA373" s="145">
        <f t="shared" si="140"/>
        <v>361</v>
      </c>
      <c r="AB373" s="751">
        <f t="shared" si="153"/>
        <v>0</v>
      </c>
      <c r="AC373" s="744">
        <f t="shared" si="141"/>
        <v>0</v>
      </c>
      <c r="AD373" s="254">
        <f t="shared" si="137"/>
        <v>0</v>
      </c>
      <c r="AE373" s="17"/>
      <c r="AF373" s="527" t="str">
        <f t="shared" si="142"/>
        <v xml:space="preserve"> </v>
      </c>
      <c r="AG373" s="49">
        <f t="shared" si="143"/>
        <v>0</v>
      </c>
      <c r="AH373" s="49">
        <f t="shared" si="144"/>
        <v>0</v>
      </c>
      <c r="AR373" s="49">
        <f t="shared" si="145"/>
        <v>0</v>
      </c>
      <c r="AS373" s="49">
        <f t="shared" si="146"/>
        <v>0</v>
      </c>
      <c r="AT373" s="49">
        <f t="shared" si="147"/>
        <v>0</v>
      </c>
      <c r="AU373" s="49">
        <f t="shared" si="148"/>
        <v>0</v>
      </c>
      <c r="AX373" s="372">
        <f t="shared" si="149"/>
        <v>0</v>
      </c>
      <c r="AY373" s="372">
        <f t="shared" si="150"/>
        <v>0</v>
      </c>
      <c r="AZ373" s="49">
        <f t="shared" si="138"/>
        <v>0</v>
      </c>
      <c r="BB373" s="49">
        <f t="shared" si="154"/>
        <v>0</v>
      </c>
      <c r="BC373" s="537">
        <f t="shared" si="155"/>
        <v>0</v>
      </c>
      <c r="BD373" s="144">
        <f t="shared" si="151"/>
        <v>0</v>
      </c>
      <c r="BE373" s="144">
        <f t="shared" si="156"/>
        <v>0</v>
      </c>
      <c r="BF373" s="559">
        <f t="shared" si="139"/>
        <v>0</v>
      </c>
      <c r="BG373" s="17"/>
      <c r="BH373" s="10"/>
      <c r="BJ373" s="49">
        <f t="shared" si="157"/>
        <v>0</v>
      </c>
      <c r="BK373" s="49">
        <f t="shared" si="158"/>
        <v>1</v>
      </c>
      <c r="BL373" s="49">
        <f t="shared" si="159"/>
        <v>0</v>
      </c>
      <c r="BM373" s="49">
        <f t="shared" si="160"/>
        <v>0</v>
      </c>
      <c r="BN373" s="49">
        <f t="shared" si="161"/>
        <v>0</v>
      </c>
    </row>
    <row r="374" spans="1:66" x14ac:dyDescent="0.2">
      <c r="A374" s="514"/>
      <c r="B374" s="805"/>
      <c r="C374" s="364"/>
      <c r="D374" s="364"/>
      <c r="E374" s="511" t="str">
        <f t="shared" si="152"/>
        <v xml:space="preserve"> </v>
      </c>
      <c r="F374" s="201">
        <f t="shared" si="135"/>
        <v>0</v>
      </c>
      <c r="G374" s="198">
        <f t="shared" si="136"/>
        <v>362</v>
      </c>
      <c r="H374" s="197"/>
      <c r="I374" s="416"/>
      <c r="J374" s="115"/>
      <c r="K374" s="418"/>
      <c r="L374" s="417"/>
      <c r="M374" s="60"/>
      <c r="N374" s="102"/>
      <c r="O374" s="419"/>
      <c r="P374" s="116"/>
      <c r="Q374" s="116"/>
      <c r="R374" s="179"/>
      <c r="S374" s="248"/>
      <c r="T374" s="116"/>
      <c r="U374" s="116"/>
      <c r="V374" s="116"/>
      <c r="W374" s="117"/>
      <c r="X374" s="115"/>
      <c r="Y374" s="102"/>
      <c r="Z374" s="118"/>
      <c r="AA374" s="145">
        <f t="shared" si="140"/>
        <v>362</v>
      </c>
      <c r="AB374" s="751">
        <f t="shared" si="153"/>
        <v>0</v>
      </c>
      <c r="AC374" s="744">
        <f t="shared" si="141"/>
        <v>0</v>
      </c>
      <c r="AD374" s="254">
        <f t="shared" si="137"/>
        <v>0</v>
      </c>
      <c r="AE374" s="17"/>
      <c r="AF374" s="527" t="str">
        <f t="shared" si="142"/>
        <v xml:space="preserve"> </v>
      </c>
      <c r="AG374" s="49">
        <f t="shared" si="143"/>
        <v>0</v>
      </c>
      <c r="AH374" s="49">
        <f t="shared" si="144"/>
        <v>0</v>
      </c>
      <c r="AR374" s="49">
        <f t="shared" si="145"/>
        <v>0</v>
      </c>
      <c r="AS374" s="49">
        <f t="shared" si="146"/>
        <v>0</v>
      </c>
      <c r="AT374" s="49">
        <f t="shared" si="147"/>
        <v>0</v>
      </c>
      <c r="AU374" s="49">
        <f t="shared" si="148"/>
        <v>0</v>
      </c>
      <c r="AX374" s="372">
        <f t="shared" si="149"/>
        <v>0</v>
      </c>
      <c r="AY374" s="372">
        <f t="shared" si="150"/>
        <v>0</v>
      </c>
      <c r="AZ374" s="49">
        <f t="shared" si="138"/>
        <v>0</v>
      </c>
      <c r="BB374" s="49">
        <f t="shared" si="154"/>
        <v>0</v>
      </c>
      <c r="BC374" s="537">
        <f t="shared" si="155"/>
        <v>0</v>
      </c>
      <c r="BD374" s="144">
        <f t="shared" si="151"/>
        <v>0</v>
      </c>
      <c r="BE374" s="144">
        <f t="shared" si="156"/>
        <v>0</v>
      </c>
      <c r="BF374" s="559">
        <f t="shared" si="139"/>
        <v>0</v>
      </c>
      <c r="BG374" s="17"/>
      <c r="BH374" s="10"/>
      <c r="BJ374" s="49">
        <f t="shared" si="157"/>
        <v>0</v>
      </c>
      <c r="BK374" s="49">
        <f t="shared" si="158"/>
        <v>1</v>
      </c>
      <c r="BL374" s="49">
        <f t="shared" si="159"/>
        <v>0</v>
      </c>
      <c r="BM374" s="49">
        <f t="shared" si="160"/>
        <v>0</v>
      </c>
      <c r="BN374" s="49">
        <f t="shared" si="161"/>
        <v>0</v>
      </c>
    </row>
    <row r="375" spans="1:66" x14ac:dyDescent="0.2">
      <c r="A375" s="514"/>
      <c r="B375" s="805"/>
      <c r="C375" s="364"/>
      <c r="D375" s="364"/>
      <c r="E375" s="511" t="str">
        <f t="shared" si="152"/>
        <v xml:space="preserve"> </v>
      </c>
      <c r="F375" s="201">
        <f t="shared" si="135"/>
        <v>0</v>
      </c>
      <c r="G375" s="198">
        <f t="shared" si="136"/>
        <v>363</v>
      </c>
      <c r="H375" s="197"/>
      <c r="I375" s="416"/>
      <c r="J375" s="115"/>
      <c r="K375" s="418"/>
      <c r="L375" s="417"/>
      <c r="M375" s="60"/>
      <c r="N375" s="102"/>
      <c r="O375" s="419"/>
      <c r="P375" s="116"/>
      <c r="Q375" s="116"/>
      <c r="R375" s="179"/>
      <c r="S375" s="248"/>
      <c r="T375" s="116"/>
      <c r="U375" s="116"/>
      <c r="V375" s="116"/>
      <c r="W375" s="117"/>
      <c r="X375" s="115"/>
      <c r="Y375" s="102"/>
      <c r="Z375" s="118"/>
      <c r="AA375" s="145">
        <f t="shared" si="140"/>
        <v>363</v>
      </c>
      <c r="AB375" s="751">
        <f t="shared" si="153"/>
        <v>0</v>
      </c>
      <c r="AC375" s="744">
        <f t="shared" si="141"/>
        <v>0</v>
      </c>
      <c r="AD375" s="254">
        <f t="shared" si="137"/>
        <v>0</v>
      </c>
      <c r="AE375" s="17"/>
      <c r="AF375" s="527" t="str">
        <f t="shared" si="142"/>
        <v xml:space="preserve"> </v>
      </c>
      <c r="AG375" s="49">
        <f t="shared" si="143"/>
        <v>0</v>
      </c>
      <c r="AH375" s="49">
        <f t="shared" si="144"/>
        <v>0</v>
      </c>
      <c r="AR375" s="49">
        <f t="shared" si="145"/>
        <v>0</v>
      </c>
      <c r="AS375" s="49">
        <f t="shared" si="146"/>
        <v>0</v>
      </c>
      <c r="AT375" s="49">
        <f t="shared" si="147"/>
        <v>0</v>
      </c>
      <c r="AU375" s="49">
        <f t="shared" si="148"/>
        <v>0</v>
      </c>
      <c r="AX375" s="372">
        <f t="shared" si="149"/>
        <v>0</v>
      </c>
      <c r="AY375" s="372">
        <f t="shared" si="150"/>
        <v>0</v>
      </c>
      <c r="AZ375" s="49">
        <f t="shared" si="138"/>
        <v>0</v>
      </c>
      <c r="BB375" s="49">
        <f t="shared" si="154"/>
        <v>0</v>
      </c>
      <c r="BC375" s="537">
        <f t="shared" si="155"/>
        <v>0</v>
      </c>
      <c r="BD375" s="144">
        <f t="shared" si="151"/>
        <v>0</v>
      </c>
      <c r="BE375" s="144">
        <f t="shared" si="156"/>
        <v>0</v>
      </c>
      <c r="BF375" s="559">
        <f t="shared" si="139"/>
        <v>0</v>
      </c>
      <c r="BG375" s="17"/>
      <c r="BH375" s="10"/>
      <c r="BJ375" s="49">
        <f t="shared" si="157"/>
        <v>0</v>
      </c>
      <c r="BK375" s="49">
        <f t="shared" si="158"/>
        <v>1</v>
      </c>
      <c r="BL375" s="49">
        <f t="shared" si="159"/>
        <v>0</v>
      </c>
      <c r="BM375" s="49">
        <f t="shared" si="160"/>
        <v>0</v>
      </c>
      <c r="BN375" s="49">
        <f t="shared" si="161"/>
        <v>0</v>
      </c>
    </row>
    <row r="376" spans="1:66" x14ac:dyDescent="0.2">
      <c r="A376" s="514"/>
      <c r="B376" s="805"/>
      <c r="C376" s="364"/>
      <c r="D376" s="364"/>
      <c r="E376" s="511" t="str">
        <f t="shared" si="152"/>
        <v xml:space="preserve"> </v>
      </c>
      <c r="F376" s="201">
        <f t="shared" si="135"/>
        <v>0</v>
      </c>
      <c r="G376" s="198">
        <f t="shared" si="136"/>
        <v>364</v>
      </c>
      <c r="H376" s="197"/>
      <c r="I376" s="416"/>
      <c r="J376" s="115"/>
      <c r="K376" s="418"/>
      <c r="L376" s="417"/>
      <c r="M376" s="60"/>
      <c r="N376" s="102"/>
      <c r="O376" s="419"/>
      <c r="P376" s="116"/>
      <c r="Q376" s="116"/>
      <c r="R376" s="179"/>
      <c r="S376" s="248"/>
      <c r="T376" s="116"/>
      <c r="U376" s="116"/>
      <c r="V376" s="116"/>
      <c r="W376" s="117"/>
      <c r="X376" s="115"/>
      <c r="Y376" s="102"/>
      <c r="Z376" s="118"/>
      <c r="AA376" s="145">
        <f t="shared" si="140"/>
        <v>364</v>
      </c>
      <c r="AB376" s="751">
        <f t="shared" si="153"/>
        <v>0</v>
      </c>
      <c r="AC376" s="744">
        <f t="shared" si="141"/>
        <v>0</v>
      </c>
      <c r="AD376" s="254">
        <f t="shared" si="137"/>
        <v>0</v>
      </c>
      <c r="AE376" s="17"/>
      <c r="AF376" s="527" t="str">
        <f t="shared" si="142"/>
        <v xml:space="preserve"> </v>
      </c>
      <c r="AG376" s="49">
        <f t="shared" si="143"/>
        <v>0</v>
      </c>
      <c r="AH376" s="49">
        <f t="shared" si="144"/>
        <v>0</v>
      </c>
      <c r="AR376" s="49">
        <f t="shared" si="145"/>
        <v>0</v>
      </c>
      <c r="AS376" s="49">
        <f t="shared" si="146"/>
        <v>0</v>
      </c>
      <c r="AT376" s="49">
        <f t="shared" si="147"/>
        <v>0</v>
      </c>
      <c r="AU376" s="49">
        <f t="shared" si="148"/>
        <v>0</v>
      </c>
      <c r="AX376" s="372">
        <f t="shared" si="149"/>
        <v>0</v>
      </c>
      <c r="AY376" s="372">
        <f t="shared" si="150"/>
        <v>0</v>
      </c>
      <c r="AZ376" s="49">
        <f t="shared" si="138"/>
        <v>0</v>
      </c>
      <c r="BB376" s="49">
        <f t="shared" si="154"/>
        <v>0</v>
      </c>
      <c r="BC376" s="537">
        <f t="shared" si="155"/>
        <v>0</v>
      </c>
      <c r="BD376" s="144">
        <f t="shared" si="151"/>
        <v>0</v>
      </c>
      <c r="BE376" s="144">
        <f t="shared" si="156"/>
        <v>0</v>
      </c>
      <c r="BF376" s="559">
        <f t="shared" si="139"/>
        <v>0</v>
      </c>
      <c r="BG376" s="17"/>
      <c r="BH376" s="10"/>
      <c r="BJ376" s="49">
        <f t="shared" si="157"/>
        <v>0</v>
      </c>
      <c r="BK376" s="49">
        <f t="shared" si="158"/>
        <v>1</v>
      </c>
      <c r="BL376" s="49">
        <f t="shared" si="159"/>
        <v>0</v>
      </c>
      <c r="BM376" s="49">
        <f t="shared" si="160"/>
        <v>0</v>
      </c>
      <c r="BN376" s="49">
        <f t="shared" si="161"/>
        <v>0</v>
      </c>
    </row>
    <row r="377" spans="1:66" x14ac:dyDescent="0.2">
      <c r="A377" s="514"/>
      <c r="B377" s="805"/>
      <c r="C377" s="364"/>
      <c r="D377" s="364"/>
      <c r="E377" s="511" t="str">
        <f t="shared" si="152"/>
        <v xml:space="preserve"> </v>
      </c>
      <c r="F377" s="201">
        <f t="shared" si="135"/>
        <v>0</v>
      </c>
      <c r="G377" s="198">
        <f t="shared" si="136"/>
        <v>365</v>
      </c>
      <c r="H377" s="197"/>
      <c r="I377" s="416"/>
      <c r="J377" s="115"/>
      <c r="K377" s="418"/>
      <c r="L377" s="417"/>
      <c r="M377" s="60"/>
      <c r="N377" s="102"/>
      <c r="O377" s="419"/>
      <c r="P377" s="116"/>
      <c r="Q377" s="116"/>
      <c r="R377" s="179"/>
      <c r="S377" s="248"/>
      <c r="T377" s="116"/>
      <c r="U377" s="116"/>
      <c r="V377" s="116"/>
      <c r="W377" s="117"/>
      <c r="X377" s="115"/>
      <c r="Y377" s="102"/>
      <c r="Z377" s="118"/>
      <c r="AA377" s="145">
        <f t="shared" si="140"/>
        <v>365</v>
      </c>
      <c r="AB377" s="751">
        <f t="shared" si="153"/>
        <v>0</v>
      </c>
      <c r="AC377" s="744">
        <f t="shared" si="141"/>
        <v>0</v>
      </c>
      <c r="AD377" s="254">
        <f t="shared" si="137"/>
        <v>0</v>
      </c>
      <c r="AE377" s="17"/>
      <c r="AF377" s="527" t="str">
        <f t="shared" si="142"/>
        <v xml:space="preserve"> </v>
      </c>
      <c r="AG377" s="49">
        <f t="shared" si="143"/>
        <v>0</v>
      </c>
      <c r="AH377" s="49">
        <f t="shared" si="144"/>
        <v>0</v>
      </c>
      <c r="AR377" s="49">
        <f t="shared" si="145"/>
        <v>0</v>
      </c>
      <c r="AS377" s="49">
        <f t="shared" si="146"/>
        <v>0</v>
      </c>
      <c r="AT377" s="49">
        <f t="shared" si="147"/>
        <v>0</v>
      </c>
      <c r="AU377" s="49">
        <f t="shared" si="148"/>
        <v>0</v>
      </c>
      <c r="AX377" s="372">
        <f t="shared" si="149"/>
        <v>0</v>
      </c>
      <c r="AY377" s="372">
        <f t="shared" si="150"/>
        <v>0</v>
      </c>
      <c r="AZ377" s="49">
        <f t="shared" si="138"/>
        <v>0</v>
      </c>
      <c r="BB377" s="49">
        <f t="shared" si="154"/>
        <v>0</v>
      </c>
      <c r="BC377" s="537">
        <f t="shared" si="155"/>
        <v>0</v>
      </c>
      <c r="BD377" s="144">
        <f t="shared" si="151"/>
        <v>0</v>
      </c>
      <c r="BE377" s="144">
        <f t="shared" si="156"/>
        <v>0</v>
      </c>
      <c r="BF377" s="559">
        <f t="shared" si="139"/>
        <v>0</v>
      </c>
      <c r="BG377" s="17"/>
      <c r="BH377" s="10"/>
      <c r="BJ377" s="49">
        <f t="shared" si="157"/>
        <v>0</v>
      </c>
      <c r="BK377" s="49">
        <f t="shared" si="158"/>
        <v>1</v>
      </c>
      <c r="BL377" s="49">
        <f t="shared" si="159"/>
        <v>0</v>
      </c>
      <c r="BM377" s="49">
        <f t="shared" si="160"/>
        <v>0</v>
      </c>
      <c r="BN377" s="49">
        <f t="shared" si="161"/>
        <v>0</v>
      </c>
    </row>
    <row r="378" spans="1:66" x14ac:dyDescent="0.2">
      <c r="A378" s="514"/>
      <c r="B378" s="805"/>
      <c r="C378" s="364"/>
      <c r="D378" s="364"/>
      <c r="E378" s="511" t="str">
        <f t="shared" si="152"/>
        <v xml:space="preserve"> </v>
      </c>
      <c r="F378" s="201">
        <f t="shared" si="135"/>
        <v>0</v>
      </c>
      <c r="G378" s="198">
        <f t="shared" si="136"/>
        <v>366</v>
      </c>
      <c r="H378" s="197"/>
      <c r="I378" s="416"/>
      <c r="J378" s="115"/>
      <c r="K378" s="418"/>
      <c r="L378" s="417"/>
      <c r="M378" s="60"/>
      <c r="N378" s="102"/>
      <c r="O378" s="419"/>
      <c r="P378" s="116"/>
      <c r="Q378" s="116"/>
      <c r="R378" s="179"/>
      <c r="S378" s="248"/>
      <c r="T378" s="116"/>
      <c r="U378" s="116"/>
      <c r="V378" s="116"/>
      <c r="W378" s="117"/>
      <c r="X378" s="115"/>
      <c r="Y378" s="102"/>
      <c r="Z378" s="118"/>
      <c r="AA378" s="145">
        <f t="shared" si="140"/>
        <v>366</v>
      </c>
      <c r="AB378" s="751">
        <f t="shared" si="153"/>
        <v>0</v>
      </c>
      <c r="AC378" s="744">
        <f t="shared" si="141"/>
        <v>0</v>
      </c>
      <c r="AD378" s="254">
        <f t="shared" si="137"/>
        <v>0</v>
      </c>
      <c r="AE378" s="17"/>
      <c r="AF378" s="527" t="str">
        <f t="shared" si="142"/>
        <v xml:space="preserve"> </v>
      </c>
      <c r="AG378" s="49">
        <f t="shared" si="143"/>
        <v>0</v>
      </c>
      <c r="AH378" s="49">
        <f t="shared" si="144"/>
        <v>0</v>
      </c>
      <c r="AR378" s="49">
        <f t="shared" si="145"/>
        <v>0</v>
      </c>
      <c r="AS378" s="49">
        <f t="shared" si="146"/>
        <v>0</v>
      </c>
      <c r="AT378" s="49">
        <f t="shared" si="147"/>
        <v>0</v>
      </c>
      <c r="AU378" s="49">
        <f t="shared" si="148"/>
        <v>0</v>
      </c>
      <c r="AX378" s="372">
        <f t="shared" si="149"/>
        <v>0</v>
      </c>
      <c r="AY378" s="372">
        <f t="shared" si="150"/>
        <v>0</v>
      </c>
      <c r="AZ378" s="49">
        <f t="shared" si="138"/>
        <v>0</v>
      </c>
      <c r="BB378" s="49">
        <f t="shared" si="154"/>
        <v>0</v>
      </c>
      <c r="BC378" s="537">
        <f t="shared" si="155"/>
        <v>0</v>
      </c>
      <c r="BD378" s="144">
        <f t="shared" si="151"/>
        <v>0</v>
      </c>
      <c r="BE378" s="144">
        <f t="shared" si="156"/>
        <v>0</v>
      </c>
      <c r="BF378" s="559">
        <f t="shared" si="139"/>
        <v>0</v>
      </c>
      <c r="BG378" s="17"/>
      <c r="BH378" s="10"/>
      <c r="BJ378" s="49">
        <f t="shared" si="157"/>
        <v>0</v>
      </c>
      <c r="BK378" s="49">
        <f t="shared" si="158"/>
        <v>1</v>
      </c>
      <c r="BL378" s="49">
        <f t="shared" si="159"/>
        <v>0</v>
      </c>
      <c r="BM378" s="49">
        <f t="shared" si="160"/>
        <v>0</v>
      </c>
      <c r="BN378" s="49">
        <f t="shared" si="161"/>
        <v>0</v>
      </c>
    </row>
    <row r="379" spans="1:66" x14ac:dyDescent="0.2">
      <c r="A379" s="514"/>
      <c r="B379" s="805"/>
      <c r="C379" s="364"/>
      <c r="D379" s="364"/>
      <c r="E379" s="511" t="str">
        <f t="shared" si="152"/>
        <v xml:space="preserve"> </v>
      </c>
      <c r="F379" s="201">
        <f t="shared" si="135"/>
        <v>0</v>
      </c>
      <c r="G379" s="198">
        <f t="shared" si="136"/>
        <v>367</v>
      </c>
      <c r="H379" s="197"/>
      <c r="I379" s="416"/>
      <c r="J379" s="115"/>
      <c r="K379" s="418"/>
      <c r="L379" s="417"/>
      <c r="M379" s="60"/>
      <c r="N379" s="102"/>
      <c r="O379" s="419"/>
      <c r="P379" s="116"/>
      <c r="Q379" s="116"/>
      <c r="R379" s="179"/>
      <c r="S379" s="248"/>
      <c r="T379" s="116"/>
      <c r="U379" s="116"/>
      <c r="V379" s="116"/>
      <c r="W379" s="117"/>
      <c r="X379" s="115"/>
      <c r="Y379" s="102"/>
      <c r="Z379" s="118"/>
      <c r="AA379" s="145">
        <f t="shared" si="140"/>
        <v>367</v>
      </c>
      <c r="AB379" s="751">
        <f t="shared" si="153"/>
        <v>0</v>
      </c>
      <c r="AC379" s="744">
        <f t="shared" si="141"/>
        <v>0</v>
      </c>
      <c r="AD379" s="254">
        <f t="shared" si="137"/>
        <v>0</v>
      </c>
      <c r="AE379" s="17"/>
      <c r="AF379" s="527" t="str">
        <f t="shared" si="142"/>
        <v xml:space="preserve"> </v>
      </c>
      <c r="AG379" s="49">
        <f t="shared" si="143"/>
        <v>0</v>
      </c>
      <c r="AH379" s="49">
        <f t="shared" si="144"/>
        <v>0</v>
      </c>
      <c r="AR379" s="49">
        <f t="shared" si="145"/>
        <v>0</v>
      </c>
      <c r="AS379" s="49">
        <f t="shared" si="146"/>
        <v>0</v>
      </c>
      <c r="AT379" s="49">
        <f t="shared" si="147"/>
        <v>0</v>
      </c>
      <c r="AU379" s="49">
        <f t="shared" si="148"/>
        <v>0</v>
      </c>
      <c r="AX379" s="372">
        <f t="shared" si="149"/>
        <v>0</v>
      </c>
      <c r="AY379" s="372">
        <f t="shared" si="150"/>
        <v>0</v>
      </c>
      <c r="AZ379" s="49">
        <f t="shared" si="138"/>
        <v>0</v>
      </c>
      <c r="BB379" s="49">
        <f t="shared" si="154"/>
        <v>0</v>
      </c>
      <c r="BC379" s="537">
        <f t="shared" si="155"/>
        <v>0</v>
      </c>
      <c r="BD379" s="144">
        <f t="shared" si="151"/>
        <v>0</v>
      </c>
      <c r="BE379" s="144">
        <f t="shared" si="156"/>
        <v>0</v>
      </c>
      <c r="BF379" s="559">
        <f t="shared" si="139"/>
        <v>0</v>
      </c>
      <c r="BG379" s="17"/>
      <c r="BH379" s="10"/>
      <c r="BJ379" s="49">
        <f t="shared" si="157"/>
        <v>0</v>
      </c>
      <c r="BK379" s="49">
        <f t="shared" si="158"/>
        <v>1</v>
      </c>
      <c r="BL379" s="49">
        <f t="shared" si="159"/>
        <v>0</v>
      </c>
      <c r="BM379" s="49">
        <f t="shared" si="160"/>
        <v>0</v>
      </c>
      <c r="BN379" s="49">
        <f t="shared" si="161"/>
        <v>0</v>
      </c>
    </row>
    <row r="380" spans="1:66" x14ac:dyDescent="0.2">
      <c r="A380" s="514"/>
      <c r="B380" s="805"/>
      <c r="C380" s="364"/>
      <c r="D380" s="364"/>
      <c r="E380" s="511" t="str">
        <f t="shared" si="152"/>
        <v xml:space="preserve"> </v>
      </c>
      <c r="F380" s="201">
        <f t="shared" si="135"/>
        <v>0</v>
      </c>
      <c r="G380" s="198">
        <f t="shared" si="136"/>
        <v>368</v>
      </c>
      <c r="H380" s="197"/>
      <c r="I380" s="416"/>
      <c r="J380" s="115"/>
      <c r="K380" s="418"/>
      <c r="L380" s="417"/>
      <c r="M380" s="60"/>
      <c r="N380" s="102"/>
      <c r="O380" s="419"/>
      <c r="P380" s="116"/>
      <c r="Q380" s="116"/>
      <c r="R380" s="179"/>
      <c r="S380" s="248"/>
      <c r="T380" s="116"/>
      <c r="U380" s="116"/>
      <c r="V380" s="116"/>
      <c r="W380" s="117"/>
      <c r="X380" s="115"/>
      <c r="Y380" s="102"/>
      <c r="Z380" s="118"/>
      <c r="AA380" s="145">
        <f t="shared" si="140"/>
        <v>368</v>
      </c>
      <c r="AB380" s="751">
        <f t="shared" si="153"/>
        <v>0</v>
      </c>
      <c r="AC380" s="744">
        <f t="shared" si="141"/>
        <v>0</v>
      </c>
      <c r="AD380" s="254">
        <f t="shared" si="137"/>
        <v>0</v>
      </c>
      <c r="AE380" s="17"/>
      <c r="AF380" s="527" t="str">
        <f t="shared" si="142"/>
        <v xml:space="preserve"> </v>
      </c>
      <c r="AG380" s="49">
        <f t="shared" si="143"/>
        <v>0</v>
      </c>
      <c r="AH380" s="49">
        <f t="shared" si="144"/>
        <v>0</v>
      </c>
      <c r="AR380" s="49">
        <f t="shared" si="145"/>
        <v>0</v>
      </c>
      <c r="AS380" s="49">
        <f t="shared" si="146"/>
        <v>0</v>
      </c>
      <c r="AT380" s="49">
        <f t="shared" si="147"/>
        <v>0</v>
      </c>
      <c r="AU380" s="49">
        <f t="shared" si="148"/>
        <v>0</v>
      </c>
      <c r="AX380" s="372">
        <f t="shared" si="149"/>
        <v>0</v>
      </c>
      <c r="AY380" s="372">
        <f t="shared" si="150"/>
        <v>0</v>
      </c>
      <c r="AZ380" s="49">
        <f t="shared" si="138"/>
        <v>0</v>
      </c>
      <c r="BB380" s="49">
        <f t="shared" si="154"/>
        <v>0</v>
      </c>
      <c r="BC380" s="537">
        <f t="shared" si="155"/>
        <v>0</v>
      </c>
      <c r="BD380" s="144">
        <f t="shared" si="151"/>
        <v>0</v>
      </c>
      <c r="BE380" s="144">
        <f t="shared" si="156"/>
        <v>0</v>
      </c>
      <c r="BF380" s="559">
        <f t="shared" si="139"/>
        <v>0</v>
      </c>
      <c r="BG380" s="17"/>
      <c r="BH380" s="10"/>
      <c r="BJ380" s="49">
        <f t="shared" si="157"/>
        <v>0</v>
      </c>
      <c r="BK380" s="49">
        <f t="shared" si="158"/>
        <v>1</v>
      </c>
      <c r="BL380" s="49">
        <f t="shared" si="159"/>
        <v>0</v>
      </c>
      <c r="BM380" s="49">
        <f t="shared" si="160"/>
        <v>0</v>
      </c>
      <c r="BN380" s="49">
        <f t="shared" si="161"/>
        <v>0</v>
      </c>
    </row>
    <row r="381" spans="1:66" x14ac:dyDescent="0.2">
      <c r="A381" s="514"/>
      <c r="B381" s="805"/>
      <c r="C381" s="364"/>
      <c r="D381" s="364"/>
      <c r="E381" s="511" t="str">
        <f t="shared" si="152"/>
        <v xml:space="preserve"> </v>
      </c>
      <c r="F381" s="201">
        <f t="shared" si="135"/>
        <v>0</v>
      </c>
      <c r="G381" s="198">
        <f t="shared" si="136"/>
        <v>369</v>
      </c>
      <c r="H381" s="197"/>
      <c r="I381" s="416"/>
      <c r="J381" s="115"/>
      <c r="K381" s="418"/>
      <c r="L381" s="417"/>
      <c r="M381" s="60"/>
      <c r="N381" s="102"/>
      <c r="O381" s="419"/>
      <c r="P381" s="116"/>
      <c r="Q381" s="116"/>
      <c r="R381" s="179"/>
      <c r="S381" s="248"/>
      <c r="T381" s="116"/>
      <c r="U381" s="116"/>
      <c r="V381" s="116"/>
      <c r="W381" s="117"/>
      <c r="X381" s="115"/>
      <c r="Y381" s="102"/>
      <c r="Z381" s="118"/>
      <c r="AA381" s="145">
        <f t="shared" si="140"/>
        <v>369</v>
      </c>
      <c r="AB381" s="751">
        <f t="shared" si="153"/>
        <v>0</v>
      </c>
      <c r="AC381" s="744">
        <f t="shared" si="141"/>
        <v>0</v>
      </c>
      <c r="AD381" s="254">
        <f t="shared" si="137"/>
        <v>0</v>
      </c>
      <c r="AE381" s="17"/>
      <c r="AF381" s="527" t="str">
        <f t="shared" si="142"/>
        <v xml:space="preserve"> </v>
      </c>
      <c r="AG381" s="49">
        <f t="shared" si="143"/>
        <v>0</v>
      </c>
      <c r="AH381" s="49">
        <f t="shared" si="144"/>
        <v>0</v>
      </c>
      <c r="AR381" s="49">
        <f t="shared" si="145"/>
        <v>0</v>
      </c>
      <c r="AS381" s="49">
        <f t="shared" si="146"/>
        <v>0</v>
      </c>
      <c r="AT381" s="49">
        <f t="shared" si="147"/>
        <v>0</v>
      </c>
      <c r="AU381" s="49">
        <f t="shared" si="148"/>
        <v>0</v>
      </c>
      <c r="AX381" s="372">
        <f t="shared" si="149"/>
        <v>0</v>
      </c>
      <c r="AY381" s="372">
        <f t="shared" si="150"/>
        <v>0</v>
      </c>
      <c r="AZ381" s="49">
        <f t="shared" si="138"/>
        <v>0</v>
      </c>
      <c r="BB381" s="49">
        <f t="shared" si="154"/>
        <v>0</v>
      </c>
      <c r="BC381" s="537">
        <f t="shared" si="155"/>
        <v>0</v>
      </c>
      <c r="BD381" s="144">
        <f t="shared" si="151"/>
        <v>0</v>
      </c>
      <c r="BE381" s="144">
        <f t="shared" si="156"/>
        <v>0</v>
      </c>
      <c r="BF381" s="559">
        <f t="shared" si="139"/>
        <v>0</v>
      </c>
      <c r="BG381" s="17"/>
      <c r="BH381" s="10"/>
      <c r="BJ381" s="49">
        <f t="shared" si="157"/>
        <v>0</v>
      </c>
      <c r="BK381" s="49">
        <f t="shared" si="158"/>
        <v>1</v>
      </c>
      <c r="BL381" s="49">
        <f t="shared" si="159"/>
        <v>0</v>
      </c>
      <c r="BM381" s="49">
        <f t="shared" si="160"/>
        <v>0</v>
      </c>
      <c r="BN381" s="49">
        <f t="shared" si="161"/>
        <v>0</v>
      </c>
    </row>
    <row r="382" spans="1:66" x14ac:dyDescent="0.2">
      <c r="A382" s="514"/>
      <c r="B382" s="805"/>
      <c r="C382" s="364"/>
      <c r="D382" s="364"/>
      <c r="E382" s="511" t="str">
        <f t="shared" si="152"/>
        <v xml:space="preserve"> </v>
      </c>
      <c r="F382" s="201">
        <f t="shared" si="135"/>
        <v>0</v>
      </c>
      <c r="G382" s="198">
        <f t="shared" si="136"/>
        <v>370</v>
      </c>
      <c r="H382" s="197"/>
      <c r="I382" s="416"/>
      <c r="J382" s="115"/>
      <c r="K382" s="418"/>
      <c r="L382" s="417"/>
      <c r="M382" s="60"/>
      <c r="N382" s="102"/>
      <c r="O382" s="419"/>
      <c r="P382" s="116"/>
      <c r="Q382" s="116"/>
      <c r="R382" s="179"/>
      <c r="S382" s="248"/>
      <c r="T382" s="116"/>
      <c r="U382" s="116"/>
      <c r="V382" s="116"/>
      <c r="W382" s="117"/>
      <c r="X382" s="115"/>
      <c r="Y382" s="102"/>
      <c r="Z382" s="118"/>
      <c r="AA382" s="145">
        <f t="shared" si="140"/>
        <v>370</v>
      </c>
      <c r="AB382" s="751">
        <f t="shared" si="153"/>
        <v>0</v>
      </c>
      <c r="AC382" s="744">
        <f t="shared" si="141"/>
        <v>0</v>
      </c>
      <c r="AD382" s="254">
        <f t="shared" si="137"/>
        <v>0</v>
      </c>
      <c r="AE382" s="17"/>
      <c r="AF382" s="527" t="str">
        <f t="shared" si="142"/>
        <v xml:space="preserve"> </v>
      </c>
      <c r="AG382" s="49">
        <f t="shared" si="143"/>
        <v>0</v>
      </c>
      <c r="AH382" s="49">
        <f t="shared" si="144"/>
        <v>0</v>
      </c>
      <c r="AR382" s="49">
        <f t="shared" si="145"/>
        <v>0</v>
      </c>
      <c r="AS382" s="49">
        <f t="shared" si="146"/>
        <v>0</v>
      </c>
      <c r="AT382" s="49">
        <f t="shared" si="147"/>
        <v>0</v>
      </c>
      <c r="AU382" s="49">
        <f t="shared" si="148"/>
        <v>0</v>
      </c>
      <c r="AX382" s="372">
        <f t="shared" si="149"/>
        <v>0</v>
      </c>
      <c r="AY382" s="372">
        <f t="shared" si="150"/>
        <v>0</v>
      </c>
      <c r="AZ382" s="49">
        <f t="shared" si="138"/>
        <v>0</v>
      </c>
      <c r="BB382" s="49">
        <f t="shared" si="154"/>
        <v>0</v>
      </c>
      <c r="BC382" s="537">
        <f t="shared" si="155"/>
        <v>0</v>
      </c>
      <c r="BD382" s="144">
        <f t="shared" si="151"/>
        <v>0</v>
      </c>
      <c r="BE382" s="144">
        <f t="shared" si="156"/>
        <v>0</v>
      </c>
      <c r="BF382" s="559">
        <f t="shared" si="139"/>
        <v>0</v>
      </c>
      <c r="BG382" s="17"/>
      <c r="BH382" s="10"/>
      <c r="BJ382" s="49">
        <f t="shared" si="157"/>
        <v>0</v>
      </c>
      <c r="BK382" s="49">
        <f t="shared" si="158"/>
        <v>1</v>
      </c>
      <c r="BL382" s="49">
        <f t="shared" si="159"/>
        <v>0</v>
      </c>
      <c r="BM382" s="49">
        <f t="shared" si="160"/>
        <v>0</v>
      </c>
      <c r="BN382" s="49">
        <f t="shared" si="161"/>
        <v>0</v>
      </c>
    </row>
    <row r="383" spans="1:66" x14ac:dyDescent="0.2">
      <c r="A383" s="514"/>
      <c r="B383" s="805"/>
      <c r="C383" s="364"/>
      <c r="D383" s="364"/>
      <c r="E383" s="511" t="str">
        <f t="shared" si="152"/>
        <v xml:space="preserve"> </v>
      </c>
      <c r="F383" s="201">
        <f t="shared" si="135"/>
        <v>0</v>
      </c>
      <c r="G383" s="198">
        <f t="shared" si="136"/>
        <v>371</v>
      </c>
      <c r="H383" s="197"/>
      <c r="I383" s="416"/>
      <c r="J383" s="115"/>
      <c r="K383" s="418"/>
      <c r="L383" s="417"/>
      <c r="M383" s="60"/>
      <c r="N383" s="102"/>
      <c r="O383" s="419"/>
      <c r="P383" s="116"/>
      <c r="Q383" s="116"/>
      <c r="R383" s="179"/>
      <c r="S383" s="248"/>
      <c r="T383" s="116"/>
      <c r="U383" s="116"/>
      <c r="V383" s="116"/>
      <c r="W383" s="117"/>
      <c r="X383" s="115"/>
      <c r="Y383" s="102"/>
      <c r="Z383" s="118"/>
      <c r="AA383" s="145">
        <f t="shared" si="140"/>
        <v>371</v>
      </c>
      <c r="AB383" s="751">
        <f t="shared" si="153"/>
        <v>0</v>
      </c>
      <c r="AC383" s="744">
        <f t="shared" si="141"/>
        <v>0</v>
      </c>
      <c r="AD383" s="254">
        <f t="shared" si="137"/>
        <v>0</v>
      </c>
      <c r="AE383" s="17"/>
      <c r="AF383" s="527" t="str">
        <f t="shared" si="142"/>
        <v xml:space="preserve"> </v>
      </c>
      <c r="AG383" s="49">
        <f t="shared" si="143"/>
        <v>0</v>
      </c>
      <c r="AH383" s="49">
        <f t="shared" si="144"/>
        <v>0</v>
      </c>
      <c r="AR383" s="49">
        <f t="shared" si="145"/>
        <v>0</v>
      </c>
      <c r="AS383" s="49">
        <f t="shared" si="146"/>
        <v>0</v>
      </c>
      <c r="AT383" s="49">
        <f t="shared" si="147"/>
        <v>0</v>
      </c>
      <c r="AU383" s="49">
        <f t="shared" si="148"/>
        <v>0</v>
      </c>
      <c r="AX383" s="372">
        <f t="shared" si="149"/>
        <v>0</v>
      </c>
      <c r="AY383" s="372">
        <f t="shared" si="150"/>
        <v>0</v>
      </c>
      <c r="AZ383" s="49">
        <f t="shared" si="138"/>
        <v>0</v>
      </c>
      <c r="BB383" s="49">
        <f t="shared" si="154"/>
        <v>0</v>
      </c>
      <c r="BC383" s="537">
        <f t="shared" si="155"/>
        <v>0</v>
      </c>
      <c r="BD383" s="144">
        <f t="shared" si="151"/>
        <v>0</v>
      </c>
      <c r="BE383" s="144">
        <f t="shared" si="156"/>
        <v>0</v>
      </c>
      <c r="BF383" s="559">
        <f t="shared" si="139"/>
        <v>0</v>
      </c>
      <c r="BG383" s="17"/>
      <c r="BH383" s="10"/>
      <c r="BJ383" s="49">
        <f t="shared" si="157"/>
        <v>0</v>
      </c>
      <c r="BK383" s="49">
        <f t="shared" si="158"/>
        <v>1</v>
      </c>
      <c r="BL383" s="49">
        <f t="shared" si="159"/>
        <v>0</v>
      </c>
      <c r="BM383" s="49">
        <f t="shared" si="160"/>
        <v>0</v>
      </c>
      <c r="BN383" s="49">
        <f t="shared" si="161"/>
        <v>0</v>
      </c>
    </row>
    <row r="384" spans="1:66" x14ac:dyDescent="0.2">
      <c r="A384" s="514"/>
      <c r="B384" s="805"/>
      <c r="C384" s="364"/>
      <c r="D384" s="364"/>
      <c r="E384" s="511" t="str">
        <f t="shared" si="152"/>
        <v xml:space="preserve"> </v>
      </c>
      <c r="F384" s="201">
        <f t="shared" si="135"/>
        <v>0</v>
      </c>
      <c r="G384" s="198">
        <f t="shared" si="136"/>
        <v>372</v>
      </c>
      <c r="H384" s="197"/>
      <c r="I384" s="416"/>
      <c r="J384" s="115"/>
      <c r="K384" s="418"/>
      <c r="L384" s="417"/>
      <c r="M384" s="60"/>
      <c r="N384" s="102"/>
      <c r="O384" s="419"/>
      <c r="P384" s="116"/>
      <c r="Q384" s="116"/>
      <c r="R384" s="179"/>
      <c r="S384" s="248"/>
      <c r="T384" s="116"/>
      <c r="U384" s="116"/>
      <c r="V384" s="116"/>
      <c r="W384" s="117"/>
      <c r="X384" s="115"/>
      <c r="Y384" s="102"/>
      <c r="Z384" s="118"/>
      <c r="AA384" s="145">
        <f t="shared" si="140"/>
        <v>372</v>
      </c>
      <c r="AB384" s="751">
        <f t="shared" si="153"/>
        <v>0</v>
      </c>
      <c r="AC384" s="744">
        <f t="shared" si="141"/>
        <v>0</v>
      </c>
      <c r="AD384" s="254">
        <f t="shared" si="137"/>
        <v>0</v>
      </c>
      <c r="AE384" s="17"/>
      <c r="AF384" s="527" t="str">
        <f t="shared" si="142"/>
        <v xml:space="preserve"> </v>
      </c>
      <c r="AG384" s="49">
        <f t="shared" si="143"/>
        <v>0</v>
      </c>
      <c r="AH384" s="49">
        <f t="shared" si="144"/>
        <v>0</v>
      </c>
      <c r="AR384" s="49">
        <f t="shared" si="145"/>
        <v>0</v>
      </c>
      <c r="AS384" s="49">
        <f t="shared" si="146"/>
        <v>0</v>
      </c>
      <c r="AT384" s="49">
        <f t="shared" si="147"/>
        <v>0</v>
      </c>
      <c r="AU384" s="49">
        <f t="shared" si="148"/>
        <v>0</v>
      </c>
      <c r="AX384" s="372">
        <f t="shared" si="149"/>
        <v>0</v>
      </c>
      <c r="AY384" s="372">
        <f t="shared" si="150"/>
        <v>0</v>
      </c>
      <c r="AZ384" s="49">
        <f t="shared" si="138"/>
        <v>0</v>
      </c>
      <c r="BB384" s="49">
        <f t="shared" si="154"/>
        <v>0</v>
      </c>
      <c r="BC384" s="537">
        <f t="shared" si="155"/>
        <v>0</v>
      </c>
      <c r="BD384" s="144">
        <f t="shared" si="151"/>
        <v>0</v>
      </c>
      <c r="BE384" s="144">
        <f t="shared" si="156"/>
        <v>0</v>
      </c>
      <c r="BF384" s="559">
        <f t="shared" si="139"/>
        <v>0</v>
      </c>
      <c r="BG384" s="17"/>
      <c r="BH384" s="10"/>
      <c r="BJ384" s="49">
        <f t="shared" si="157"/>
        <v>0</v>
      </c>
      <c r="BK384" s="49">
        <f t="shared" si="158"/>
        <v>1</v>
      </c>
      <c r="BL384" s="49">
        <f t="shared" si="159"/>
        <v>0</v>
      </c>
      <c r="BM384" s="49">
        <f t="shared" si="160"/>
        <v>0</v>
      </c>
      <c r="BN384" s="49">
        <f t="shared" si="161"/>
        <v>0</v>
      </c>
    </row>
    <row r="385" spans="1:66" x14ac:dyDescent="0.2">
      <c r="A385" s="514"/>
      <c r="B385" s="805"/>
      <c r="C385" s="364"/>
      <c r="D385" s="364"/>
      <c r="E385" s="511" t="str">
        <f t="shared" si="152"/>
        <v xml:space="preserve"> </v>
      </c>
      <c r="F385" s="201">
        <f t="shared" si="135"/>
        <v>0</v>
      </c>
      <c r="G385" s="198">
        <f t="shared" si="136"/>
        <v>373</v>
      </c>
      <c r="H385" s="197"/>
      <c r="I385" s="416"/>
      <c r="J385" s="115"/>
      <c r="K385" s="418"/>
      <c r="L385" s="417"/>
      <c r="M385" s="60"/>
      <c r="N385" s="102"/>
      <c r="O385" s="419"/>
      <c r="P385" s="116"/>
      <c r="Q385" s="116"/>
      <c r="R385" s="179"/>
      <c r="S385" s="248"/>
      <c r="T385" s="116"/>
      <c r="U385" s="116"/>
      <c r="V385" s="116"/>
      <c r="W385" s="117"/>
      <c r="X385" s="115"/>
      <c r="Y385" s="102"/>
      <c r="Z385" s="118"/>
      <c r="AA385" s="145">
        <f t="shared" si="140"/>
        <v>373</v>
      </c>
      <c r="AB385" s="751">
        <f t="shared" si="153"/>
        <v>0</v>
      </c>
      <c r="AC385" s="744">
        <f t="shared" si="141"/>
        <v>0</v>
      </c>
      <c r="AD385" s="254">
        <f t="shared" si="137"/>
        <v>0</v>
      </c>
      <c r="AE385" s="17"/>
      <c r="AF385" s="527" t="str">
        <f t="shared" si="142"/>
        <v xml:space="preserve"> </v>
      </c>
      <c r="AG385" s="49">
        <f t="shared" si="143"/>
        <v>0</v>
      </c>
      <c r="AH385" s="49">
        <f t="shared" si="144"/>
        <v>0</v>
      </c>
      <c r="AR385" s="49">
        <f t="shared" si="145"/>
        <v>0</v>
      </c>
      <c r="AS385" s="49">
        <f t="shared" si="146"/>
        <v>0</v>
      </c>
      <c r="AT385" s="49">
        <f t="shared" si="147"/>
        <v>0</v>
      </c>
      <c r="AU385" s="49">
        <f t="shared" si="148"/>
        <v>0</v>
      </c>
      <c r="AX385" s="372">
        <f t="shared" si="149"/>
        <v>0</v>
      </c>
      <c r="AY385" s="372">
        <f t="shared" si="150"/>
        <v>0</v>
      </c>
      <c r="AZ385" s="49">
        <f t="shared" si="138"/>
        <v>0</v>
      </c>
      <c r="BB385" s="49">
        <f t="shared" si="154"/>
        <v>0</v>
      </c>
      <c r="BC385" s="537">
        <f t="shared" si="155"/>
        <v>0</v>
      </c>
      <c r="BD385" s="144">
        <f t="shared" si="151"/>
        <v>0</v>
      </c>
      <c r="BE385" s="144">
        <f t="shared" si="156"/>
        <v>0</v>
      </c>
      <c r="BF385" s="559">
        <f t="shared" si="139"/>
        <v>0</v>
      </c>
      <c r="BG385" s="17"/>
      <c r="BH385" s="10"/>
      <c r="BJ385" s="49">
        <f t="shared" si="157"/>
        <v>0</v>
      </c>
      <c r="BK385" s="49">
        <f t="shared" si="158"/>
        <v>1</v>
      </c>
      <c r="BL385" s="49">
        <f t="shared" si="159"/>
        <v>0</v>
      </c>
      <c r="BM385" s="49">
        <f t="shared" si="160"/>
        <v>0</v>
      </c>
      <c r="BN385" s="49">
        <f t="shared" si="161"/>
        <v>0</v>
      </c>
    </row>
    <row r="386" spans="1:66" x14ac:dyDescent="0.2">
      <c r="A386" s="514"/>
      <c r="B386" s="805"/>
      <c r="C386" s="364"/>
      <c r="D386" s="364"/>
      <c r="E386" s="511" t="str">
        <f t="shared" si="152"/>
        <v xml:space="preserve"> </v>
      </c>
      <c r="F386" s="201">
        <f t="shared" si="135"/>
        <v>0</v>
      </c>
      <c r="G386" s="198">
        <f t="shared" si="136"/>
        <v>374</v>
      </c>
      <c r="H386" s="197"/>
      <c r="I386" s="416"/>
      <c r="J386" s="115"/>
      <c r="K386" s="418"/>
      <c r="L386" s="417"/>
      <c r="M386" s="60"/>
      <c r="N386" s="102"/>
      <c r="O386" s="419"/>
      <c r="P386" s="116"/>
      <c r="Q386" s="116"/>
      <c r="R386" s="179"/>
      <c r="S386" s="248"/>
      <c r="T386" s="116"/>
      <c r="U386" s="116"/>
      <c r="V386" s="116"/>
      <c r="W386" s="117"/>
      <c r="X386" s="115"/>
      <c r="Y386" s="102"/>
      <c r="Z386" s="118"/>
      <c r="AA386" s="145">
        <f t="shared" si="140"/>
        <v>374</v>
      </c>
      <c r="AB386" s="751">
        <f t="shared" si="153"/>
        <v>0</v>
      </c>
      <c r="AC386" s="744">
        <f t="shared" si="141"/>
        <v>0</v>
      </c>
      <c r="AD386" s="254">
        <f t="shared" si="137"/>
        <v>0</v>
      </c>
      <c r="AE386" s="17"/>
      <c r="AF386" s="527" t="str">
        <f t="shared" si="142"/>
        <v xml:space="preserve"> </v>
      </c>
      <c r="AG386" s="49">
        <f t="shared" si="143"/>
        <v>0</v>
      </c>
      <c r="AH386" s="49">
        <f t="shared" si="144"/>
        <v>0</v>
      </c>
      <c r="AR386" s="49">
        <f t="shared" si="145"/>
        <v>0</v>
      </c>
      <c r="AS386" s="49">
        <f t="shared" si="146"/>
        <v>0</v>
      </c>
      <c r="AT386" s="49">
        <f t="shared" si="147"/>
        <v>0</v>
      </c>
      <c r="AU386" s="49">
        <f t="shared" si="148"/>
        <v>0</v>
      </c>
      <c r="AX386" s="372">
        <f t="shared" si="149"/>
        <v>0</v>
      </c>
      <c r="AY386" s="372">
        <f t="shared" si="150"/>
        <v>0</v>
      </c>
      <c r="AZ386" s="49">
        <f t="shared" si="138"/>
        <v>0</v>
      </c>
      <c r="BB386" s="49">
        <f t="shared" si="154"/>
        <v>0</v>
      </c>
      <c r="BC386" s="537">
        <f t="shared" si="155"/>
        <v>0</v>
      </c>
      <c r="BD386" s="144">
        <f t="shared" si="151"/>
        <v>0</v>
      </c>
      <c r="BE386" s="144">
        <f t="shared" si="156"/>
        <v>0</v>
      </c>
      <c r="BF386" s="559">
        <f t="shared" si="139"/>
        <v>0</v>
      </c>
      <c r="BG386" s="17"/>
      <c r="BH386" s="10"/>
      <c r="BJ386" s="49">
        <f t="shared" si="157"/>
        <v>0</v>
      </c>
      <c r="BK386" s="49">
        <f t="shared" si="158"/>
        <v>1</v>
      </c>
      <c r="BL386" s="49">
        <f t="shared" si="159"/>
        <v>0</v>
      </c>
      <c r="BM386" s="49">
        <f t="shared" si="160"/>
        <v>0</v>
      </c>
      <c r="BN386" s="49">
        <f t="shared" si="161"/>
        <v>0</v>
      </c>
    </row>
    <row r="387" spans="1:66" x14ac:dyDescent="0.2">
      <c r="A387" s="514"/>
      <c r="B387" s="805"/>
      <c r="C387" s="364"/>
      <c r="D387" s="364"/>
      <c r="E387" s="511" t="str">
        <f t="shared" si="152"/>
        <v xml:space="preserve"> </v>
      </c>
      <c r="F387" s="201">
        <f t="shared" si="135"/>
        <v>0</v>
      </c>
      <c r="G387" s="198">
        <f t="shared" si="136"/>
        <v>375</v>
      </c>
      <c r="H387" s="197"/>
      <c r="I387" s="416"/>
      <c r="J387" s="115"/>
      <c r="K387" s="418"/>
      <c r="L387" s="417"/>
      <c r="M387" s="60"/>
      <c r="N387" s="102"/>
      <c r="O387" s="419"/>
      <c r="P387" s="116"/>
      <c r="Q387" s="116"/>
      <c r="R387" s="179"/>
      <c r="S387" s="248"/>
      <c r="T387" s="116"/>
      <c r="U387" s="116"/>
      <c r="V387" s="116"/>
      <c r="W387" s="117"/>
      <c r="X387" s="115"/>
      <c r="Y387" s="102"/>
      <c r="Z387" s="118"/>
      <c r="AA387" s="145">
        <f t="shared" si="140"/>
        <v>375</v>
      </c>
      <c r="AB387" s="751">
        <f t="shared" si="153"/>
        <v>0</v>
      </c>
      <c r="AC387" s="744">
        <f t="shared" si="141"/>
        <v>0</v>
      </c>
      <c r="AD387" s="254">
        <f t="shared" si="137"/>
        <v>0</v>
      </c>
      <c r="AE387" s="17"/>
      <c r="AF387" s="527" t="str">
        <f t="shared" si="142"/>
        <v xml:space="preserve"> </v>
      </c>
      <c r="AG387" s="49">
        <f t="shared" si="143"/>
        <v>0</v>
      </c>
      <c r="AH387" s="49">
        <f t="shared" si="144"/>
        <v>0</v>
      </c>
      <c r="AR387" s="49">
        <f t="shared" si="145"/>
        <v>0</v>
      </c>
      <c r="AS387" s="49">
        <f t="shared" si="146"/>
        <v>0</v>
      </c>
      <c r="AT387" s="49">
        <f t="shared" si="147"/>
        <v>0</v>
      </c>
      <c r="AU387" s="49">
        <f t="shared" si="148"/>
        <v>0</v>
      </c>
      <c r="AX387" s="372">
        <f t="shared" si="149"/>
        <v>0</v>
      </c>
      <c r="AY387" s="372">
        <f t="shared" si="150"/>
        <v>0</v>
      </c>
      <c r="AZ387" s="49">
        <f t="shared" si="138"/>
        <v>0</v>
      </c>
      <c r="BB387" s="49">
        <f t="shared" si="154"/>
        <v>0</v>
      </c>
      <c r="BC387" s="537">
        <f t="shared" si="155"/>
        <v>0</v>
      </c>
      <c r="BD387" s="144">
        <f t="shared" si="151"/>
        <v>0</v>
      </c>
      <c r="BE387" s="144">
        <f t="shared" si="156"/>
        <v>0</v>
      </c>
      <c r="BF387" s="559">
        <f t="shared" si="139"/>
        <v>0</v>
      </c>
      <c r="BG387" s="17"/>
      <c r="BH387" s="10"/>
      <c r="BJ387" s="49">
        <f t="shared" si="157"/>
        <v>0</v>
      </c>
      <c r="BK387" s="49">
        <f t="shared" si="158"/>
        <v>1</v>
      </c>
      <c r="BL387" s="49">
        <f t="shared" si="159"/>
        <v>0</v>
      </c>
      <c r="BM387" s="49">
        <f t="shared" si="160"/>
        <v>0</v>
      </c>
      <c r="BN387" s="49">
        <f t="shared" si="161"/>
        <v>0</v>
      </c>
    </row>
    <row r="388" spans="1:66" x14ac:dyDescent="0.2">
      <c r="A388" s="514"/>
      <c r="B388" s="805"/>
      <c r="C388" s="364"/>
      <c r="D388" s="364"/>
      <c r="E388" s="511" t="str">
        <f t="shared" si="152"/>
        <v xml:space="preserve"> </v>
      </c>
      <c r="F388" s="201">
        <f t="shared" si="135"/>
        <v>0</v>
      </c>
      <c r="G388" s="198">
        <f t="shared" si="136"/>
        <v>376</v>
      </c>
      <c r="H388" s="197"/>
      <c r="I388" s="416"/>
      <c r="J388" s="115"/>
      <c r="K388" s="418"/>
      <c r="L388" s="417"/>
      <c r="M388" s="60"/>
      <c r="N388" s="102"/>
      <c r="O388" s="419"/>
      <c r="P388" s="116"/>
      <c r="Q388" s="116"/>
      <c r="R388" s="179"/>
      <c r="S388" s="248"/>
      <c r="T388" s="116"/>
      <c r="U388" s="116"/>
      <c r="V388" s="116"/>
      <c r="W388" s="117"/>
      <c r="X388" s="115"/>
      <c r="Y388" s="102"/>
      <c r="Z388" s="118"/>
      <c r="AA388" s="145">
        <f t="shared" si="140"/>
        <v>376</v>
      </c>
      <c r="AB388" s="751">
        <f t="shared" si="153"/>
        <v>0</v>
      </c>
      <c r="AC388" s="744">
        <f t="shared" si="141"/>
        <v>0</v>
      </c>
      <c r="AD388" s="254">
        <f t="shared" si="137"/>
        <v>0</v>
      </c>
      <c r="AE388" s="17"/>
      <c r="AF388" s="527" t="str">
        <f t="shared" si="142"/>
        <v xml:space="preserve"> </v>
      </c>
      <c r="AG388" s="49">
        <f t="shared" si="143"/>
        <v>0</v>
      </c>
      <c r="AH388" s="49">
        <f t="shared" si="144"/>
        <v>0</v>
      </c>
      <c r="AR388" s="49">
        <f t="shared" si="145"/>
        <v>0</v>
      </c>
      <c r="AS388" s="49">
        <f t="shared" si="146"/>
        <v>0</v>
      </c>
      <c r="AT388" s="49">
        <f t="shared" si="147"/>
        <v>0</v>
      </c>
      <c r="AU388" s="49">
        <f t="shared" si="148"/>
        <v>0</v>
      </c>
      <c r="AX388" s="372">
        <f t="shared" si="149"/>
        <v>0</v>
      </c>
      <c r="AY388" s="372">
        <f t="shared" si="150"/>
        <v>0</v>
      </c>
      <c r="AZ388" s="49">
        <f t="shared" si="138"/>
        <v>0</v>
      </c>
      <c r="BB388" s="49">
        <f t="shared" si="154"/>
        <v>0</v>
      </c>
      <c r="BC388" s="537">
        <f t="shared" si="155"/>
        <v>0</v>
      </c>
      <c r="BD388" s="144">
        <f t="shared" si="151"/>
        <v>0</v>
      </c>
      <c r="BE388" s="144">
        <f t="shared" si="156"/>
        <v>0</v>
      </c>
      <c r="BF388" s="559">
        <f t="shared" si="139"/>
        <v>0</v>
      </c>
      <c r="BG388" s="17"/>
      <c r="BH388" s="10"/>
      <c r="BJ388" s="49">
        <f t="shared" si="157"/>
        <v>0</v>
      </c>
      <c r="BK388" s="49">
        <f t="shared" si="158"/>
        <v>1</v>
      </c>
      <c r="BL388" s="49">
        <f t="shared" si="159"/>
        <v>0</v>
      </c>
      <c r="BM388" s="49">
        <f t="shared" si="160"/>
        <v>0</v>
      </c>
      <c r="BN388" s="49">
        <f t="shared" si="161"/>
        <v>0</v>
      </c>
    </row>
    <row r="389" spans="1:66" x14ac:dyDescent="0.2">
      <c r="A389" s="514"/>
      <c r="B389" s="805"/>
      <c r="C389" s="364"/>
      <c r="D389" s="364"/>
      <c r="E389" s="511" t="str">
        <f t="shared" si="152"/>
        <v xml:space="preserve"> </v>
      </c>
      <c r="F389" s="201">
        <f t="shared" si="135"/>
        <v>0</v>
      </c>
      <c r="G389" s="198">
        <f t="shared" si="136"/>
        <v>377</v>
      </c>
      <c r="H389" s="197"/>
      <c r="I389" s="416"/>
      <c r="J389" s="115"/>
      <c r="K389" s="418"/>
      <c r="L389" s="417"/>
      <c r="M389" s="60"/>
      <c r="N389" s="102"/>
      <c r="O389" s="419"/>
      <c r="P389" s="116"/>
      <c r="Q389" s="116"/>
      <c r="R389" s="179"/>
      <c r="S389" s="248"/>
      <c r="T389" s="116"/>
      <c r="U389" s="116"/>
      <c r="V389" s="116"/>
      <c r="W389" s="117"/>
      <c r="X389" s="115"/>
      <c r="Y389" s="102"/>
      <c r="Z389" s="118"/>
      <c r="AA389" s="145">
        <f t="shared" si="140"/>
        <v>377</v>
      </c>
      <c r="AB389" s="751">
        <f t="shared" si="153"/>
        <v>0</v>
      </c>
      <c r="AC389" s="744">
        <f t="shared" si="141"/>
        <v>0</v>
      </c>
      <c r="AD389" s="254">
        <f t="shared" si="137"/>
        <v>0</v>
      </c>
      <c r="AE389" s="17"/>
      <c r="AF389" s="527" t="str">
        <f t="shared" si="142"/>
        <v xml:space="preserve"> </v>
      </c>
      <c r="AG389" s="49">
        <f t="shared" si="143"/>
        <v>0</v>
      </c>
      <c r="AH389" s="49">
        <f t="shared" si="144"/>
        <v>0</v>
      </c>
      <c r="AR389" s="49">
        <f t="shared" si="145"/>
        <v>0</v>
      </c>
      <c r="AS389" s="49">
        <f t="shared" si="146"/>
        <v>0</v>
      </c>
      <c r="AT389" s="49">
        <f t="shared" si="147"/>
        <v>0</v>
      </c>
      <c r="AU389" s="49">
        <f t="shared" si="148"/>
        <v>0</v>
      </c>
      <c r="AX389" s="372">
        <f t="shared" si="149"/>
        <v>0</v>
      </c>
      <c r="AY389" s="372">
        <f t="shared" si="150"/>
        <v>0</v>
      </c>
      <c r="AZ389" s="49">
        <f t="shared" si="138"/>
        <v>0</v>
      </c>
      <c r="BB389" s="49">
        <f t="shared" si="154"/>
        <v>0</v>
      </c>
      <c r="BC389" s="537">
        <f t="shared" si="155"/>
        <v>0</v>
      </c>
      <c r="BD389" s="144">
        <f t="shared" si="151"/>
        <v>0</v>
      </c>
      <c r="BE389" s="144">
        <f t="shared" si="156"/>
        <v>0</v>
      </c>
      <c r="BF389" s="559">
        <f t="shared" si="139"/>
        <v>0</v>
      </c>
      <c r="BG389" s="17"/>
      <c r="BH389" s="10"/>
      <c r="BJ389" s="49">
        <f t="shared" si="157"/>
        <v>0</v>
      </c>
      <c r="BK389" s="49">
        <f t="shared" si="158"/>
        <v>1</v>
      </c>
      <c r="BL389" s="49">
        <f t="shared" si="159"/>
        <v>0</v>
      </c>
      <c r="BM389" s="49">
        <f t="shared" si="160"/>
        <v>0</v>
      </c>
      <c r="BN389" s="49">
        <f t="shared" si="161"/>
        <v>0</v>
      </c>
    </row>
    <row r="390" spans="1:66" x14ac:dyDescent="0.2">
      <c r="A390" s="514"/>
      <c r="B390" s="805"/>
      <c r="C390" s="364"/>
      <c r="D390" s="364"/>
      <c r="E390" s="511" t="str">
        <f t="shared" si="152"/>
        <v xml:space="preserve"> </v>
      </c>
      <c r="F390" s="201">
        <f t="shared" si="135"/>
        <v>0</v>
      </c>
      <c r="G390" s="198">
        <f t="shared" si="136"/>
        <v>378</v>
      </c>
      <c r="H390" s="197"/>
      <c r="I390" s="416"/>
      <c r="J390" s="115"/>
      <c r="K390" s="418"/>
      <c r="L390" s="417"/>
      <c r="M390" s="60"/>
      <c r="N390" s="102"/>
      <c r="O390" s="419"/>
      <c r="P390" s="116"/>
      <c r="Q390" s="116"/>
      <c r="R390" s="179"/>
      <c r="S390" s="248"/>
      <c r="T390" s="116"/>
      <c r="U390" s="116"/>
      <c r="V390" s="116"/>
      <c r="W390" s="117"/>
      <c r="X390" s="115"/>
      <c r="Y390" s="102"/>
      <c r="Z390" s="118"/>
      <c r="AA390" s="145">
        <f t="shared" si="140"/>
        <v>378</v>
      </c>
      <c r="AB390" s="751">
        <f t="shared" si="153"/>
        <v>0</v>
      </c>
      <c r="AC390" s="744">
        <f t="shared" si="141"/>
        <v>0</v>
      </c>
      <c r="AD390" s="254">
        <f t="shared" si="137"/>
        <v>0</v>
      </c>
      <c r="AE390" s="17"/>
      <c r="AF390" s="527" t="str">
        <f t="shared" si="142"/>
        <v xml:space="preserve"> </v>
      </c>
      <c r="AG390" s="49">
        <f t="shared" si="143"/>
        <v>0</v>
      </c>
      <c r="AH390" s="49">
        <f t="shared" si="144"/>
        <v>0</v>
      </c>
      <c r="AR390" s="49">
        <f t="shared" si="145"/>
        <v>0</v>
      </c>
      <c r="AS390" s="49">
        <f t="shared" si="146"/>
        <v>0</v>
      </c>
      <c r="AT390" s="49">
        <f t="shared" si="147"/>
        <v>0</v>
      </c>
      <c r="AU390" s="49">
        <f t="shared" si="148"/>
        <v>0</v>
      </c>
      <c r="AX390" s="372">
        <f t="shared" si="149"/>
        <v>0</v>
      </c>
      <c r="AY390" s="372">
        <f t="shared" si="150"/>
        <v>0</v>
      </c>
      <c r="AZ390" s="49">
        <f t="shared" si="138"/>
        <v>0</v>
      </c>
      <c r="BB390" s="49">
        <f t="shared" si="154"/>
        <v>0</v>
      </c>
      <c r="BC390" s="537">
        <f t="shared" si="155"/>
        <v>0</v>
      </c>
      <c r="BD390" s="144">
        <f t="shared" si="151"/>
        <v>0</v>
      </c>
      <c r="BE390" s="144">
        <f t="shared" si="156"/>
        <v>0</v>
      </c>
      <c r="BF390" s="559">
        <f t="shared" si="139"/>
        <v>0</v>
      </c>
      <c r="BG390" s="17"/>
      <c r="BH390" s="10"/>
      <c r="BJ390" s="49">
        <f t="shared" si="157"/>
        <v>0</v>
      </c>
      <c r="BK390" s="49">
        <f t="shared" si="158"/>
        <v>1</v>
      </c>
      <c r="BL390" s="49">
        <f t="shared" si="159"/>
        <v>0</v>
      </c>
      <c r="BM390" s="49">
        <f t="shared" si="160"/>
        <v>0</v>
      </c>
      <c r="BN390" s="49">
        <f t="shared" si="161"/>
        <v>0</v>
      </c>
    </row>
    <row r="391" spans="1:66" x14ac:dyDescent="0.2">
      <c r="A391" s="514"/>
      <c r="B391" s="805"/>
      <c r="C391" s="364"/>
      <c r="D391" s="364"/>
      <c r="E391" s="511" t="str">
        <f t="shared" si="152"/>
        <v xml:space="preserve"> </v>
      </c>
      <c r="F391" s="201">
        <f t="shared" si="135"/>
        <v>0</v>
      </c>
      <c r="G391" s="198">
        <f t="shared" si="136"/>
        <v>379</v>
      </c>
      <c r="H391" s="197"/>
      <c r="I391" s="416"/>
      <c r="J391" s="115"/>
      <c r="K391" s="418"/>
      <c r="L391" s="417"/>
      <c r="M391" s="60"/>
      <c r="N391" s="102"/>
      <c r="O391" s="419"/>
      <c r="P391" s="116"/>
      <c r="Q391" s="116"/>
      <c r="R391" s="179"/>
      <c r="S391" s="248"/>
      <c r="T391" s="116"/>
      <c r="U391" s="116"/>
      <c r="V391" s="116"/>
      <c r="W391" s="117"/>
      <c r="X391" s="115"/>
      <c r="Y391" s="102"/>
      <c r="Z391" s="118"/>
      <c r="AA391" s="145">
        <f t="shared" si="140"/>
        <v>379</v>
      </c>
      <c r="AB391" s="751">
        <f t="shared" si="153"/>
        <v>0</v>
      </c>
      <c r="AC391" s="744">
        <f t="shared" si="141"/>
        <v>0</v>
      </c>
      <c r="AD391" s="254">
        <f t="shared" si="137"/>
        <v>0</v>
      </c>
      <c r="AE391" s="17"/>
      <c r="AF391" s="527" t="str">
        <f t="shared" si="142"/>
        <v xml:space="preserve"> </v>
      </c>
      <c r="AG391" s="49">
        <f t="shared" si="143"/>
        <v>0</v>
      </c>
      <c r="AH391" s="49">
        <f t="shared" si="144"/>
        <v>0</v>
      </c>
      <c r="AR391" s="49">
        <f t="shared" si="145"/>
        <v>0</v>
      </c>
      <c r="AS391" s="49">
        <f t="shared" si="146"/>
        <v>0</v>
      </c>
      <c r="AT391" s="49">
        <f t="shared" si="147"/>
        <v>0</v>
      </c>
      <c r="AU391" s="49">
        <f t="shared" si="148"/>
        <v>0</v>
      </c>
      <c r="AX391" s="372">
        <f t="shared" si="149"/>
        <v>0</v>
      </c>
      <c r="AY391" s="372">
        <f t="shared" si="150"/>
        <v>0</v>
      </c>
      <c r="AZ391" s="49">
        <f t="shared" si="138"/>
        <v>0</v>
      </c>
      <c r="BB391" s="49">
        <f t="shared" si="154"/>
        <v>0</v>
      </c>
      <c r="BC391" s="537">
        <f t="shared" si="155"/>
        <v>0</v>
      </c>
      <c r="BD391" s="144">
        <f t="shared" si="151"/>
        <v>0</v>
      </c>
      <c r="BE391" s="144">
        <f t="shared" si="156"/>
        <v>0</v>
      </c>
      <c r="BF391" s="559">
        <f t="shared" si="139"/>
        <v>0</v>
      </c>
      <c r="BG391" s="17"/>
      <c r="BH391" s="10"/>
      <c r="BJ391" s="49">
        <f t="shared" si="157"/>
        <v>0</v>
      </c>
      <c r="BK391" s="49">
        <f t="shared" si="158"/>
        <v>1</v>
      </c>
      <c r="BL391" s="49">
        <f t="shared" si="159"/>
        <v>0</v>
      </c>
      <c r="BM391" s="49">
        <f t="shared" si="160"/>
        <v>0</v>
      </c>
      <c r="BN391" s="49">
        <f t="shared" si="161"/>
        <v>0</v>
      </c>
    </row>
    <row r="392" spans="1:66" x14ac:dyDescent="0.2">
      <c r="A392" s="514"/>
      <c r="B392" s="805"/>
      <c r="C392" s="364"/>
      <c r="D392" s="364"/>
      <c r="E392" s="511" t="str">
        <f t="shared" si="152"/>
        <v xml:space="preserve"> </v>
      </c>
      <c r="F392" s="201">
        <f t="shared" si="135"/>
        <v>0</v>
      </c>
      <c r="G392" s="198">
        <f t="shared" si="136"/>
        <v>380</v>
      </c>
      <c r="H392" s="197"/>
      <c r="I392" s="416"/>
      <c r="J392" s="115"/>
      <c r="K392" s="418"/>
      <c r="L392" s="417"/>
      <c r="M392" s="60"/>
      <c r="N392" s="102"/>
      <c r="O392" s="419"/>
      <c r="P392" s="116"/>
      <c r="Q392" s="116"/>
      <c r="R392" s="179"/>
      <c r="S392" s="248"/>
      <c r="T392" s="116"/>
      <c r="U392" s="116"/>
      <c r="V392" s="116"/>
      <c r="W392" s="117"/>
      <c r="X392" s="115"/>
      <c r="Y392" s="102"/>
      <c r="Z392" s="118"/>
      <c r="AA392" s="145">
        <f t="shared" si="140"/>
        <v>380</v>
      </c>
      <c r="AB392" s="751">
        <f t="shared" si="153"/>
        <v>0</v>
      </c>
      <c r="AC392" s="744">
        <f t="shared" si="141"/>
        <v>0</v>
      </c>
      <c r="AD392" s="254">
        <f t="shared" si="137"/>
        <v>0</v>
      </c>
      <c r="AE392" s="17"/>
      <c r="AF392" s="527" t="str">
        <f t="shared" si="142"/>
        <v xml:space="preserve"> </v>
      </c>
      <c r="AG392" s="49">
        <f t="shared" si="143"/>
        <v>0</v>
      </c>
      <c r="AH392" s="49">
        <f t="shared" si="144"/>
        <v>0</v>
      </c>
      <c r="AR392" s="49">
        <f t="shared" si="145"/>
        <v>0</v>
      </c>
      <c r="AS392" s="49">
        <f t="shared" si="146"/>
        <v>0</v>
      </c>
      <c r="AT392" s="49">
        <f t="shared" si="147"/>
        <v>0</v>
      </c>
      <c r="AU392" s="49">
        <f t="shared" si="148"/>
        <v>0</v>
      </c>
      <c r="AX392" s="372">
        <f t="shared" si="149"/>
        <v>0</v>
      </c>
      <c r="AY392" s="372">
        <f t="shared" si="150"/>
        <v>0</v>
      </c>
      <c r="AZ392" s="49">
        <f t="shared" si="138"/>
        <v>0</v>
      </c>
      <c r="BB392" s="49">
        <f t="shared" si="154"/>
        <v>0</v>
      </c>
      <c r="BC392" s="537">
        <f t="shared" si="155"/>
        <v>0</v>
      </c>
      <c r="BD392" s="144">
        <f t="shared" si="151"/>
        <v>0</v>
      </c>
      <c r="BE392" s="144">
        <f t="shared" si="156"/>
        <v>0</v>
      </c>
      <c r="BF392" s="559">
        <f t="shared" si="139"/>
        <v>0</v>
      </c>
      <c r="BG392" s="17"/>
      <c r="BH392" s="10"/>
      <c r="BJ392" s="49">
        <f t="shared" si="157"/>
        <v>0</v>
      </c>
      <c r="BK392" s="49">
        <f t="shared" si="158"/>
        <v>1</v>
      </c>
      <c r="BL392" s="49">
        <f t="shared" si="159"/>
        <v>0</v>
      </c>
      <c r="BM392" s="49">
        <f t="shared" si="160"/>
        <v>0</v>
      </c>
      <c r="BN392" s="49">
        <f t="shared" si="161"/>
        <v>0</v>
      </c>
    </row>
    <row r="393" spans="1:66" x14ac:dyDescent="0.2">
      <c r="A393" s="514"/>
      <c r="B393" s="805"/>
      <c r="C393" s="364"/>
      <c r="D393" s="364"/>
      <c r="E393" s="511" t="str">
        <f t="shared" si="152"/>
        <v xml:space="preserve"> </v>
      </c>
      <c r="F393" s="201">
        <f t="shared" si="135"/>
        <v>0</v>
      </c>
      <c r="G393" s="198">
        <f t="shared" si="136"/>
        <v>381</v>
      </c>
      <c r="H393" s="197"/>
      <c r="I393" s="416"/>
      <c r="J393" s="115"/>
      <c r="K393" s="418"/>
      <c r="L393" s="417"/>
      <c r="M393" s="60"/>
      <c r="N393" s="102"/>
      <c r="O393" s="419"/>
      <c r="P393" s="116"/>
      <c r="Q393" s="116"/>
      <c r="R393" s="179"/>
      <c r="S393" s="248"/>
      <c r="T393" s="116"/>
      <c r="U393" s="116"/>
      <c r="V393" s="116"/>
      <c r="W393" s="117"/>
      <c r="X393" s="115"/>
      <c r="Y393" s="102"/>
      <c r="Z393" s="118"/>
      <c r="AA393" s="145">
        <f t="shared" si="140"/>
        <v>381</v>
      </c>
      <c r="AB393" s="751">
        <f t="shared" si="153"/>
        <v>0</v>
      </c>
      <c r="AC393" s="744">
        <f t="shared" si="141"/>
        <v>0</v>
      </c>
      <c r="AD393" s="254">
        <f t="shared" si="137"/>
        <v>0</v>
      </c>
      <c r="AE393" s="17"/>
      <c r="AF393" s="527" t="str">
        <f t="shared" si="142"/>
        <v xml:space="preserve"> </v>
      </c>
      <c r="AG393" s="49">
        <f t="shared" si="143"/>
        <v>0</v>
      </c>
      <c r="AH393" s="49">
        <f t="shared" si="144"/>
        <v>0</v>
      </c>
      <c r="AR393" s="49">
        <f t="shared" si="145"/>
        <v>0</v>
      </c>
      <c r="AS393" s="49">
        <f t="shared" si="146"/>
        <v>0</v>
      </c>
      <c r="AT393" s="49">
        <f t="shared" si="147"/>
        <v>0</v>
      </c>
      <c r="AU393" s="49">
        <f t="shared" si="148"/>
        <v>0</v>
      </c>
      <c r="AX393" s="372">
        <f t="shared" si="149"/>
        <v>0</v>
      </c>
      <c r="AY393" s="372">
        <f t="shared" si="150"/>
        <v>0</v>
      </c>
      <c r="AZ393" s="49">
        <f t="shared" si="138"/>
        <v>0</v>
      </c>
      <c r="BB393" s="49">
        <f t="shared" si="154"/>
        <v>0</v>
      </c>
      <c r="BC393" s="537">
        <f t="shared" si="155"/>
        <v>0</v>
      </c>
      <c r="BD393" s="144">
        <f t="shared" si="151"/>
        <v>0</v>
      </c>
      <c r="BE393" s="144">
        <f t="shared" si="156"/>
        <v>0</v>
      </c>
      <c r="BF393" s="559">
        <f t="shared" si="139"/>
        <v>0</v>
      </c>
      <c r="BG393" s="17"/>
      <c r="BH393" s="10"/>
      <c r="BJ393" s="49">
        <f t="shared" si="157"/>
        <v>0</v>
      </c>
      <c r="BK393" s="49">
        <f t="shared" si="158"/>
        <v>1</v>
      </c>
      <c r="BL393" s="49">
        <f t="shared" si="159"/>
        <v>0</v>
      </c>
      <c r="BM393" s="49">
        <f t="shared" si="160"/>
        <v>0</v>
      </c>
      <c r="BN393" s="49">
        <f t="shared" si="161"/>
        <v>0</v>
      </c>
    </row>
    <row r="394" spans="1:66" x14ac:dyDescent="0.2">
      <c r="A394" s="514"/>
      <c r="B394" s="805"/>
      <c r="C394" s="364"/>
      <c r="D394" s="364"/>
      <c r="E394" s="511" t="str">
        <f t="shared" si="152"/>
        <v xml:space="preserve"> </v>
      </c>
      <c r="F394" s="201">
        <f t="shared" si="135"/>
        <v>0</v>
      </c>
      <c r="G394" s="198">
        <f t="shared" si="136"/>
        <v>382</v>
      </c>
      <c r="H394" s="197"/>
      <c r="I394" s="416"/>
      <c r="J394" s="115"/>
      <c r="K394" s="418"/>
      <c r="L394" s="417"/>
      <c r="M394" s="60"/>
      <c r="N394" s="102"/>
      <c r="O394" s="419"/>
      <c r="P394" s="116"/>
      <c r="Q394" s="116"/>
      <c r="R394" s="179"/>
      <c r="S394" s="248"/>
      <c r="T394" s="116"/>
      <c r="U394" s="116"/>
      <c r="V394" s="116"/>
      <c r="W394" s="117"/>
      <c r="X394" s="115"/>
      <c r="Y394" s="102"/>
      <c r="Z394" s="118"/>
      <c r="AA394" s="145">
        <f t="shared" si="140"/>
        <v>382</v>
      </c>
      <c r="AB394" s="751">
        <f t="shared" si="153"/>
        <v>0</v>
      </c>
      <c r="AC394" s="744">
        <f t="shared" si="141"/>
        <v>0</v>
      </c>
      <c r="AD394" s="254">
        <f t="shared" si="137"/>
        <v>0</v>
      </c>
      <c r="AE394" s="17"/>
      <c r="AF394" s="527" t="str">
        <f t="shared" si="142"/>
        <v xml:space="preserve"> </v>
      </c>
      <c r="AG394" s="49">
        <f t="shared" si="143"/>
        <v>0</v>
      </c>
      <c r="AH394" s="49">
        <f t="shared" si="144"/>
        <v>0</v>
      </c>
      <c r="AR394" s="49">
        <f t="shared" si="145"/>
        <v>0</v>
      </c>
      <c r="AS394" s="49">
        <f t="shared" si="146"/>
        <v>0</v>
      </c>
      <c r="AT394" s="49">
        <f t="shared" si="147"/>
        <v>0</v>
      </c>
      <c r="AU394" s="49">
        <f t="shared" si="148"/>
        <v>0</v>
      </c>
      <c r="AX394" s="372">
        <f t="shared" si="149"/>
        <v>0</v>
      </c>
      <c r="AY394" s="372">
        <f t="shared" si="150"/>
        <v>0</v>
      </c>
      <c r="AZ394" s="49">
        <f t="shared" si="138"/>
        <v>0</v>
      </c>
      <c r="BB394" s="49">
        <f t="shared" si="154"/>
        <v>0</v>
      </c>
      <c r="BC394" s="537">
        <f t="shared" si="155"/>
        <v>0</v>
      </c>
      <c r="BD394" s="144">
        <f t="shared" si="151"/>
        <v>0</v>
      </c>
      <c r="BE394" s="144">
        <f t="shared" si="156"/>
        <v>0</v>
      </c>
      <c r="BF394" s="559">
        <f t="shared" si="139"/>
        <v>0</v>
      </c>
      <c r="BG394" s="17"/>
      <c r="BH394" s="10"/>
      <c r="BJ394" s="49">
        <f t="shared" si="157"/>
        <v>0</v>
      </c>
      <c r="BK394" s="49">
        <f t="shared" si="158"/>
        <v>1</v>
      </c>
      <c r="BL394" s="49">
        <f t="shared" si="159"/>
        <v>0</v>
      </c>
      <c r="BM394" s="49">
        <f t="shared" si="160"/>
        <v>0</v>
      </c>
      <c r="BN394" s="49">
        <f t="shared" si="161"/>
        <v>0</v>
      </c>
    </row>
    <row r="395" spans="1:66" x14ac:dyDescent="0.2">
      <c r="A395" s="514"/>
      <c r="B395" s="805"/>
      <c r="C395" s="364"/>
      <c r="D395" s="364"/>
      <c r="E395" s="511" t="str">
        <f t="shared" si="152"/>
        <v xml:space="preserve"> </v>
      </c>
      <c r="F395" s="201">
        <f t="shared" si="135"/>
        <v>0</v>
      </c>
      <c r="G395" s="198">
        <f t="shared" si="136"/>
        <v>383</v>
      </c>
      <c r="H395" s="197"/>
      <c r="I395" s="416"/>
      <c r="J395" s="115"/>
      <c r="K395" s="418"/>
      <c r="L395" s="417"/>
      <c r="M395" s="60"/>
      <c r="N395" s="102"/>
      <c r="O395" s="419"/>
      <c r="P395" s="116"/>
      <c r="Q395" s="116"/>
      <c r="R395" s="179"/>
      <c r="S395" s="248"/>
      <c r="T395" s="116"/>
      <c r="U395" s="116"/>
      <c r="V395" s="116"/>
      <c r="W395" s="117"/>
      <c r="X395" s="115"/>
      <c r="Y395" s="102"/>
      <c r="Z395" s="118"/>
      <c r="AA395" s="145">
        <f t="shared" si="140"/>
        <v>383</v>
      </c>
      <c r="AB395" s="751">
        <f t="shared" si="153"/>
        <v>0</v>
      </c>
      <c r="AC395" s="744">
        <f t="shared" si="141"/>
        <v>0</v>
      </c>
      <c r="AD395" s="254">
        <f t="shared" si="137"/>
        <v>0</v>
      </c>
      <c r="AE395" s="17"/>
      <c r="AF395" s="527" t="str">
        <f t="shared" si="142"/>
        <v xml:space="preserve"> </v>
      </c>
      <c r="AG395" s="49">
        <f t="shared" si="143"/>
        <v>0</v>
      </c>
      <c r="AH395" s="49">
        <f t="shared" si="144"/>
        <v>0</v>
      </c>
      <c r="AR395" s="49">
        <f t="shared" si="145"/>
        <v>0</v>
      </c>
      <c r="AS395" s="49">
        <f t="shared" si="146"/>
        <v>0</v>
      </c>
      <c r="AT395" s="49">
        <f t="shared" si="147"/>
        <v>0</v>
      </c>
      <c r="AU395" s="49">
        <f t="shared" si="148"/>
        <v>0</v>
      </c>
      <c r="AX395" s="372">
        <f t="shared" si="149"/>
        <v>0</v>
      </c>
      <c r="AY395" s="372">
        <f t="shared" si="150"/>
        <v>0</v>
      </c>
      <c r="AZ395" s="49">
        <f t="shared" si="138"/>
        <v>0</v>
      </c>
      <c r="BB395" s="49">
        <f t="shared" si="154"/>
        <v>0</v>
      </c>
      <c r="BC395" s="537">
        <f t="shared" si="155"/>
        <v>0</v>
      </c>
      <c r="BD395" s="144">
        <f t="shared" si="151"/>
        <v>0</v>
      </c>
      <c r="BE395" s="144">
        <f t="shared" si="156"/>
        <v>0</v>
      </c>
      <c r="BF395" s="559">
        <f t="shared" si="139"/>
        <v>0</v>
      </c>
      <c r="BG395" s="17"/>
      <c r="BH395" s="10"/>
      <c r="BJ395" s="49">
        <f t="shared" si="157"/>
        <v>0</v>
      </c>
      <c r="BK395" s="49">
        <f t="shared" si="158"/>
        <v>1</v>
      </c>
      <c r="BL395" s="49">
        <f t="shared" si="159"/>
        <v>0</v>
      </c>
      <c r="BM395" s="49">
        <f t="shared" si="160"/>
        <v>0</v>
      </c>
      <c r="BN395" s="49">
        <f t="shared" si="161"/>
        <v>0</v>
      </c>
    </row>
    <row r="396" spans="1:66" x14ac:dyDescent="0.2">
      <c r="A396" s="514"/>
      <c r="B396" s="805"/>
      <c r="C396" s="364"/>
      <c r="D396" s="364"/>
      <c r="E396" s="511" t="str">
        <f t="shared" si="152"/>
        <v xml:space="preserve"> </v>
      </c>
      <c r="F396" s="201">
        <f t="shared" si="135"/>
        <v>0</v>
      </c>
      <c r="G396" s="198">
        <f t="shared" si="136"/>
        <v>384</v>
      </c>
      <c r="H396" s="197"/>
      <c r="I396" s="416"/>
      <c r="J396" s="115"/>
      <c r="K396" s="418"/>
      <c r="L396" s="417"/>
      <c r="M396" s="60"/>
      <c r="N396" s="102"/>
      <c r="O396" s="419"/>
      <c r="P396" s="116"/>
      <c r="Q396" s="116"/>
      <c r="R396" s="179"/>
      <c r="S396" s="248"/>
      <c r="T396" s="116"/>
      <c r="U396" s="116"/>
      <c r="V396" s="116"/>
      <c r="W396" s="117"/>
      <c r="X396" s="115"/>
      <c r="Y396" s="102"/>
      <c r="Z396" s="118"/>
      <c r="AA396" s="145">
        <f t="shared" si="140"/>
        <v>384</v>
      </c>
      <c r="AB396" s="751">
        <f t="shared" si="153"/>
        <v>0</v>
      </c>
      <c r="AC396" s="744">
        <f t="shared" si="141"/>
        <v>0</v>
      </c>
      <c r="AD396" s="254">
        <f t="shared" si="137"/>
        <v>0</v>
      </c>
      <c r="AE396" s="17"/>
      <c r="AF396" s="527" t="str">
        <f t="shared" si="142"/>
        <v xml:space="preserve"> </v>
      </c>
      <c r="AG396" s="49">
        <f t="shared" si="143"/>
        <v>0</v>
      </c>
      <c r="AH396" s="49">
        <f t="shared" si="144"/>
        <v>0</v>
      </c>
      <c r="AR396" s="49">
        <f t="shared" si="145"/>
        <v>0</v>
      </c>
      <c r="AS396" s="49">
        <f t="shared" si="146"/>
        <v>0</v>
      </c>
      <c r="AT396" s="49">
        <f t="shared" si="147"/>
        <v>0</v>
      </c>
      <c r="AU396" s="49">
        <f t="shared" si="148"/>
        <v>0</v>
      </c>
      <c r="AX396" s="372">
        <f t="shared" si="149"/>
        <v>0</v>
      </c>
      <c r="AY396" s="372">
        <f t="shared" si="150"/>
        <v>0</v>
      </c>
      <c r="AZ396" s="49">
        <f t="shared" si="138"/>
        <v>0</v>
      </c>
      <c r="BB396" s="49">
        <f t="shared" si="154"/>
        <v>0</v>
      </c>
      <c r="BC396" s="537">
        <f t="shared" si="155"/>
        <v>0</v>
      </c>
      <c r="BD396" s="144">
        <f t="shared" si="151"/>
        <v>0</v>
      </c>
      <c r="BE396" s="144">
        <f t="shared" si="156"/>
        <v>0</v>
      </c>
      <c r="BF396" s="559">
        <f t="shared" si="139"/>
        <v>0</v>
      </c>
      <c r="BG396" s="17"/>
      <c r="BH396" s="10"/>
      <c r="BJ396" s="49">
        <f t="shared" si="157"/>
        <v>0</v>
      </c>
      <c r="BK396" s="49">
        <f t="shared" si="158"/>
        <v>1</v>
      </c>
      <c r="BL396" s="49">
        <f t="shared" si="159"/>
        <v>0</v>
      </c>
      <c r="BM396" s="49">
        <f t="shared" si="160"/>
        <v>0</v>
      </c>
      <c r="BN396" s="49">
        <f t="shared" si="161"/>
        <v>0</v>
      </c>
    </row>
    <row r="397" spans="1:66" x14ac:dyDescent="0.2">
      <c r="A397" s="514"/>
      <c r="B397" s="805"/>
      <c r="C397" s="364"/>
      <c r="D397" s="364"/>
      <c r="E397" s="511" t="str">
        <f t="shared" si="152"/>
        <v xml:space="preserve"> </v>
      </c>
      <c r="F397" s="201">
        <f t="shared" ref="F397:F460" si="162">IF(ISBLANK(H397),0,VLOOKUP(TRIM(H397),AllVarieties,4,FALSE))</f>
        <v>0</v>
      </c>
      <c r="G397" s="198">
        <f t="shared" ref="G397:G460" si="163">ROW()-DPline</f>
        <v>385</v>
      </c>
      <c r="H397" s="197"/>
      <c r="I397" s="416"/>
      <c r="J397" s="115"/>
      <c r="K397" s="418"/>
      <c r="L397" s="417"/>
      <c r="M397" s="60"/>
      <c r="N397" s="102"/>
      <c r="O397" s="419"/>
      <c r="P397" s="116"/>
      <c r="Q397" s="116"/>
      <c r="R397" s="179"/>
      <c r="S397" s="248"/>
      <c r="T397" s="116"/>
      <c r="U397" s="116"/>
      <c r="V397" s="116"/>
      <c r="W397" s="117"/>
      <c r="X397" s="115"/>
      <c r="Y397" s="102"/>
      <c r="Z397" s="118"/>
      <c r="AA397" s="145">
        <f t="shared" si="140"/>
        <v>385</v>
      </c>
      <c r="AB397" s="751">
        <f t="shared" si="153"/>
        <v>0</v>
      </c>
      <c r="AC397" s="744">
        <f t="shared" si="141"/>
        <v>0</v>
      </c>
      <c r="AD397" s="254">
        <f t="shared" ref="AD397:AD460" si="164">+AC397*PDArate</f>
        <v>0</v>
      </c>
      <c r="AE397" s="17"/>
      <c r="AF397" s="527" t="str">
        <f t="shared" si="142"/>
        <v xml:space="preserve"> </v>
      </c>
      <c r="AG397" s="49">
        <f t="shared" si="143"/>
        <v>0</v>
      </c>
      <c r="AH397" s="49">
        <f t="shared" si="144"/>
        <v>0</v>
      </c>
      <c r="AR397" s="49">
        <f t="shared" si="145"/>
        <v>0</v>
      </c>
      <c r="AS397" s="49">
        <f t="shared" si="146"/>
        <v>0</v>
      </c>
      <c r="AT397" s="49">
        <f t="shared" si="147"/>
        <v>0</v>
      </c>
      <c r="AU397" s="49">
        <f t="shared" si="148"/>
        <v>0</v>
      </c>
      <c r="AX397" s="372">
        <f t="shared" si="149"/>
        <v>0</v>
      </c>
      <c r="AY397" s="372">
        <f t="shared" si="150"/>
        <v>0</v>
      </c>
      <c r="AZ397" s="49">
        <f t="shared" ref="AZ397:AZ460" si="165">IF(J397+K397 &gt; 0, 1, 0)</f>
        <v>0</v>
      </c>
      <c r="BB397" s="49">
        <f t="shared" si="154"/>
        <v>0</v>
      </c>
      <c r="BC397" s="537">
        <f t="shared" si="155"/>
        <v>0</v>
      </c>
      <c r="BD397" s="144">
        <f t="shared" si="151"/>
        <v>0</v>
      </c>
      <c r="BE397" s="144">
        <f t="shared" si="156"/>
        <v>0</v>
      </c>
      <c r="BF397" s="559">
        <f t="shared" ref="BF397:BF460" si="166">+BE397*PDArate</f>
        <v>0</v>
      </c>
      <c r="BG397" s="17"/>
      <c r="BH397" s="10"/>
      <c r="BJ397" s="49">
        <f t="shared" si="157"/>
        <v>0</v>
      </c>
      <c r="BK397" s="49">
        <f t="shared" si="158"/>
        <v>1</v>
      </c>
      <c r="BL397" s="49">
        <f t="shared" si="159"/>
        <v>0</v>
      </c>
      <c r="BM397" s="49">
        <f t="shared" si="160"/>
        <v>0</v>
      </c>
      <c r="BN397" s="49">
        <f t="shared" si="161"/>
        <v>0</v>
      </c>
    </row>
    <row r="398" spans="1:66" x14ac:dyDescent="0.2">
      <c r="A398" s="514"/>
      <c r="B398" s="805"/>
      <c r="C398" s="364"/>
      <c r="D398" s="364"/>
      <c r="E398" s="511" t="str">
        <f t="shared" si="152"/>
        <v xml:space="preserve"> </v>
      </c>
      <c r="F398" s="201">
        <f t="shared" si="162"/>
        <v>0</v>
      </c>
      <c r="G398" s="198">
        <f t="shared" si="163"/>
        <v>386</v>
      </c>
      <c r="H398" s="197"/>
      <c r="I398" s="416"/>
      <c r="J398" s="115"/>
      <c r="K398" s="418"/>
      <c r="L398" s="417"/>
      <c r="M398" s="60"/>
      <c r="N398" s="102"/>
      <c r="O398" s="419"/>
      <c r="P398" s="116"/>
      <c r="Q398" s="116"/>
      <c r="R398" s="179"/>
      <c r="S398" s="248"/>
      <c r="T398" s="116"/>
      <c r="U398" s="116"/>
      <c r="V398" s="116"/>
      <c r="W398" s="117"/>
      <c r="X398" s="115"/>
      <c r="Y398" s="102"/>
      <c r="Z398" s="118"/>
      <c r="AA398" s="145">
        <f t="shared" ref="AA398:AA461" si="167">+G398</f>
        <v>386</v>
      </c>
      <c r="AB398" s="751">
        <f t="shared" si="153"/>
        <v>0</v>
      </c>
      <c r="AC398" s="744">
        <f t="shared" ref="AC398:AC461" si="168">+AX398+AY398</f>
        <v>0</v>
      </c>
      <c r="AD398" s="254">
        <f t="shared" si="164"/>
        <v>0</v>
      </c>
      <c r="AE398" s="17"/>
      <c r="AF398" s="527" t="str">
        <f t="shared" ref="AF398:AF461" si="169">IF(AG398+AH398=1,"Enter both columns 5 and 16.", " ")</f>
        <v xml:space="preserve"> </v>
      </c>
      <c r="AG398" s="49">
        <f t="shared" ref="AG398:AG461" si="170">IF(L398+M398+N398+O398+W398 &gt; 0, 1, 0)</f>
        <v>0</v>
      </c>
      <c r="AH398" s="49">
        <f t="shared" ref="AH398:AH461" si="171">IF(AX398 &gt; 0, 1, 0)</f>
        <v>0</v>
      </c>
      <c r="AR398" s="49">
        <f t="shared" ref="AR398:AR461" si="172">IF(ISNA(+F398), 1, 0)</f>
        <v>0</v>
      </c>
      <c r="AS398" s="49">
        <f t="shared" ref="AS398:AS461" si="173">IF(ISERR(+F398), 1, 0)</f>
        <v>0</v>
      </c>
      <c r="AT398" s="49">
        <f t="shared" ref="AT398:AT461" si="174">IF(ISERR(+AC398), 1, 0)</f>
        <v>0</v>
      </c>
      <c r="AU398" s="49">
        <f t="shared" ref="AU398:AU461" si="175">IF(ISERR(+AD398), 1, 0)</f>
        <v>0</v>
      </c>
      <c r="AX398" s="372">
        <f t="shared" ref="AX398:AX461" si="176">ROUND(L398,1)*W398</f>
        <v>0</v>
      </c>
      <c r="AY398" s="372">
        <f t="shared" ref="AY398:AY461" si="177">ROUND(X398,1)*Z398</f>
        <v>0</v>
      </c>
      <c r="AZ398" s="49">
        <f t="shared" si="165"/>
        <v>0</v>
      </c>
      <c r="BB398" s="49">
        <f t="shared" si="154"/>
        <v>0</v>
      </c>
      <c r="BC398" s="537">
        <f t="shared" si="155"/>
        <v>0</v>
      </c>
      <c r="BD398" s="144">
        <f t="shared" si="151"/>
        <v>0</v>
      </c>
      <c r="BE398" s="144">
        <f t="shared" si="156"/>
        <v>0</v>
      </c>
      <c r="BF398" s="559">
        <f t="shared" si="166"/>
        <v>0</v>
      </c>
      <c r="BG398" s="17"/>
      <c r="BH398" s="10"/>
      <c r="BJ398" s="49">
        <f t="shared" si="157"/>
        <v>0</v>
      </c>
      <c r="BK398" s="49">
        <f t="shared" si="158"/>
        <v>1</v>
      </c>
      <c r="BL398" s="49">
        <f t="shared" si="159"/>
        <v>0</v>
      </c>
      <c r="BM398" s="49">
        <f t="shared" si="160"/>
        <v>0</v>
      </c>
      <c r="BN398" s="49">
        <f t="shared" si="161"/>
        <v>0</v>
      </c>
    </row>
    <row r="399" spans="1:66" x14ac:dyDescent="0.2">
      <c r="A399" s="514"/>
      <c r="B399" s="805"/>
      <c r="C399" s="364"/>
      <c r="D399" s="364"/>
      <c r="E399" s="511" t="str">
        <f t="shared" si="152"/>
        <v xml:space="preserve"> </v>
      </c>
      <c r="F399" s="201">
        <f t="shared" si="162"/>
        <v>0</v>
      </c>
      <c r="G399" s="198">
        <f t="shared" si="163"/>
        <v>387</v>
      </c>
      <c r="H399" s="197"/>
      <c r="I399" s="416"/>
      <c r="J399" s="115"/>
      <c r="K399" s="418"/>
      <c r="L399" s="417"/>
      <c r="M399" s="60"/>
      <c r="N399" s="102"/>
      <c r="O399" s="419"/>
      <c r="P399" s="116"/>
      <c r="Q399" s="116"/>
      <c r="R399" s="179"/>
      <c r="S399" s="248"/>
      <c r="T399" s="116"/>
      <c r="U399" s="116"/>
      <c r="V399" s="116"/>
      <c r="W399" s="117"/>
      <c r="X399" s="115"/>
      <c r="Y399" s="102"/>
      <c r="Z399" s="118"/>
      <c r="AA399" s="145">
        <f t="shared" si="167"/>
        <v>387</v>
      </c>
      <c r="AB399" s="751">
        <f t="shared" si="153"/>
        <v>0</v>
      </c>
      <c r="AC399" s="744">
        <f t="shared" si="168"/>
        <v>0</v>
      </c>
      <c r="AD399" s="254">
        <f t="shared" si="164"/>
        <v>0</v>
      </c>
      <c r="AE399" s="17"/>
      <c r="AF399" s="527" t="str">
        <f t="shared" si="169"/>
        <v xml:space="preserve"> </v>
      </c>
      <c r="AG399" s="49">
        <f t="shared" si="170"/>
        <v>0</v>
      </c>
      <c r="AH399" s="49">
        <f t="shared" si="171"/>
        <v>0</v>
      </c>
      <c r="AR399" s="49">
        <f t="shared" si="172"/>
        <v>0</v>
      </c>
      <c r="AS399" s="49">
        <f t="shared" si="173"/>
        <v>0</v>
      </c>
      <c r="AT399" s="49">
        <f t="shared" si="174"/>
        <v>0</v>
      </c>
      <c r="AU399" s="49">
        <f t="shared" si="175"/>
        <v>0</v>
      </c>
      <c r="AX399" s="372">
        <f t="shared" si="176"/>
        <v>0</v>
      </c>
      <c r="AY399" s="372">
        <f t="shared" si="177"/>
        <v>0</v>
      </c>
      <c r="AZ399" s="49">
        <f t="shared" si="165"/>
        <v>0</v>
      </c>
      <c r="BB399" s="49">
        <f t="shared" si="154"/>
        <v>0</v>
      </c>
      <c r="BC399" s="537">
        <f t="shared" si="155"/>
        <v>0</v>
      </c>
      <c r="BD399" s="144">
        <f t="shared" si="151"/>
        <v>0</v>
      </c>
      <c r="BE399" s="144">
        <f t="shared" si="156"/>
        <v>0</v>
      </c>
      <c r="BF399" s="559">
        <f t="shared" si="166"/>
        <v>0</v>
      </c>
      <c r="BG399" s="17"/>
      <c r="BH399" s="10"/>
      <c r="BJ399" s="49">
        <f t="shared" si="157"/>
        <v>0</v>
      </c>
      <c r="BK399" s="49">
        <f t="shared" si="158"/>
        <v>1</v>
      </c>
      <c r="BL399" s="49">
        <f t="shared" si="159"/>
        <v>0</v>
      </c>
      <c r="BM399" s="49">
        <f t="shared" si="160"/>
        <v>0</v>
      </c>
      <c r="BN399" s="49">
        <f t="shared" si="161"/>
        <v>0</v>
      </c>
    </row>
    <row r="400" spans="1:66" x14ac:dyDescent="0.2">
      <c r="A400" s="514"/>
      <c r="B400" s="805"/>
      <c r="C400" s="364"/>
      <c r="D400" s="364"/>
      <c r="E400" s="511" t="str">
        <f t="shared" si="152"/>
        <v xml:space="preserve"> </v>
      </c>
      <c r="F400" s="201">
        <f t="shared" si="162"/>
        <v>0</v>
      </c>
      <c r="G400" s="198">
        <f t="shared" si="163"/>
        <v>388</v>
      </c>
      <c r="H400" s="197"/>
      <c r="I400" s="416"/>
      <c r="J400" s="115"/>
      <c r="K400" s="418"/>
      <c r="L400" s="417"/>
      <c r="M400" s="60"/>
      <c r="N400" s="102"/>
      <c r="O400" s="419"/>
      <c r="P400" s="116"/>
      <c r="Q400" s="116"/>
      <c r="R400" s="179"/>
      <c r="S400" s="248"/>
      <c r="T400" s="116"/>
      <c r="U400" s="116"/>
      <c r="V400" s="116"/>
      <c r="W400" s="117"/>
      <c r="X400" s="115"/>
      <c r="Y400" s="102"/>
      <c r="Z400" s="118"/>
      <c r="AA400" s="145">
        <f t="shared" si="167"/>
        <v>388</v>
      </c>
      <c r="AB400" s="751">
        <f t="shared" si="153"/>
        <v>0</v>
      </c>
      <c r="AC400" s="744">
        <f t="shared" si="168"/>
        <v>0</v>
      </c>
      <c r="AD400" s="254">
        <f t="shared" si="164"/>
        <v>0</v>
      </c>
      <c r="AE400" s="17"/>
      <c r="AF400" s="527" t="str">
        <f t="shared" si="169"/>
        <v xml:space="preserve"> </v>
      </c>
      <c r="AG400" s="49">
        <f t="shared" si="170"/>
        <v>0</v>
      </c>
      <c r="AH400" s="49">
        <f t="shared" si="171"/>
        <v>0</v>
      </c>
      <c r="AR400" s="49">
        <f t="shared" si="172"/>
        <v>0</v>
      </c>
      <c r="AS400" s="49">
        <f t="shared" si="173"/>
        <v>0</v>
      </c>
      <c r="AT400" s="49">
        <f t="shared" si="174"/>
        <v>0</v>
      </c>
      <c r="AU400" s="49">
        <f t="shared" si="175"/>
        <v>0</v>
      </c>
      <c r="AX400" s="372">
        <f t="shared" si="176"/>
        <v>0</v>
      </c>
      <c r="AY400" s="372">
        <f t="shared" si="177"/>
        <v>0</v>
      </c>
      <c r="AZ400" s="49">
        <f t="shared" si="165"/>
        <v>0</v>
      </c>
      <c r="BB400" s="49">
        <f t="shared" si="154"/>
        <v>0</v>
      </c>
      <c r="BC400" s="537">
        <f t="shared" si="155"/>
        <v>0</v>
      </c>
      <c r="BD400" s="144">
        <f t="shared" ref="BD400:BD463" si="178">IF(VALUE(I400)&lt;1,0,IF(VALUE(I400)&gt;17,0,VLOOKUP(VALUE(F400),T10Value,VALUE(I400)+1,FALSE)))</f>
        <v>0</v>
      </c>
      <c r="BE400" s="144">
        <f t="shared" si="156"/>
        <v>0</v>
      </c>
      <c r="BF400" s="559">
        <f t="shared" si="166"/>
        <v>0</v>
      </c>
      <c r="BG400" s="17"/>
      <c r="BH400" s="10"/>
      <c r="BJ400" s="49">
        <f t="shared" si="157"/>
        <v>0</v>
      </c>
      <c r="BK400" s="49">
        <f t="shared" si="158"/>
        <v>1</v>
      </c>
      <c r="BL400" s="49">
        <f t="shared" si="159"/>
        <v>0</v>
      </c>
      <c r="BM400" s="49">
        <f t="shared" si="160"/>
        <v>0</v>
      </c>
      <c r="BN400" s="49">
        <f t="shared" si="161"/>
        <v>0</v>
      </c>
    </row>
    <row r="401" spans="1:66" x14ac:dyDescent="0.2">
      <c r="A401" s="514"/>
      <c r="B401" s="805"/>
      <c r="C401" s="364"/>
      <c r="D401" s="364"/>
      <c r="E401" s="511" t="str">
        <f t="shared" ref="E401:E464" si="179">IF(+BN401+BM401&gt;0,"&lt; Error"," ")</f>
        <v xml:space="preserve"> </v>
      </c>
      <c r="F401" s="201">
        <f t="shared" si="162"/>
        <v>0</v>
      </c>
      <c r="G401" s="198">
        <f t="shared" si="163"/>
        <v>389</v>
      </c>
      <c r="H401" s="197"/>
      <c r="I401" s="416"/>
      <c r="J401" s="115"/>
      <c r="K401" s="418"/>
      <c r="L401" s="417"/>
      <c r="M401" s="60"/>
      <c r="N401" s="102"/>
      <c r="O401" s="419"/>
      <c r="P401" s="116"/>
      <c r="Q401" s="116"/>
      <c r="R401" s="179"/>
      <c r="S401" s="248"/>
      <c r="T401" s="116"/>
      <c r="U401" s="116"/>
      <c r="V401" s="116"/>
      <c r="W401" s="117"/>
      <c r="X401" s="115"/>
      <c r="Y401" s="102"/>
      <c r="Z401" s="118"/>
      <c r="AA401" s="145">
        <f t="shared" si="167"/>
        <v>389</v>
      </c>
      <c r="AB401" s="751">
        <f t="shared" ref="AB401:AB464" si="180">C401*BJ401</f>
        <v>0</v>
      </c>
      <c r="AC401" s="744">
        <f t="shared" si="168"/>
        <v>0</v>
      </c>
      <c r="AD401" s="254">
        <f t="shared" si="164"/>
        <v>0</v>
      </c>
      <c r="AE401" s="17"/>
      <c r="AF401" s="527" t="str">
        <f t="shared" si="169"/>
        <v xml:space="preserve"> </v>
      </c>
      <c r="AG401" s="49">
        <f t="shared" si="170"/>
        <v>0</v>
      </c>
      <c r="AH401" s="49">
        <f t="shared" si="171"/>
        <v>0</v>
      </c>
      <c r="AR401" s="49">
        <f t="shared" si="172"/>
        <v>0</v>
      </c>
      <c r="AS401" s="49">
        <f t="shared" si="173"/>
        <v>0</v>
      </c>
      <c r="AT401" s="49">
        <f t="shared" si="174"/>
        <v>0</v>
      </c>
      <c r="AU401" s="49">
        <f t="shared" si="175"/>
        <v>0</v>
      </c>
      <c r="AX401" s="372">
        <f t="shared" si="176"/>
        <v>0</v>
      </c>
      <c r="AY401" s="372">
        <f t="shared" si="177"/>
        <v>0</v>
      </c>
      <c r="AZ401" s="49">
        <f t="shared" si="165"/>
        <v>0</v>
      </c>
      <c r="BB401" s="49">
        <f t="shared" ref="BB401:BB464" si="181">IF(+BC401&gt;0,IF(+BE401&lt;=0,1,0),0)</f>
        <v>0</v>
      </c>
      <c r="BC401" s="537">
        <f t="shared" ref="BC401:BC464" si="182">IF(+D401=1,IF(J401&gt;0, +J401, 0),0)</f>
        <v>0</v>
      </c>
      <c r="BD401" s="144">
        <f t="shared" si="178"/>
        <v>0</v>
      </c>
      <c r="BE401" s="144">
        <f t="shared" ref="BE401:BE464" si="183">ROUND(+BC401,1)*BD401</f>
        <v>0</v>
      </c>
      <c r="BF401" s="559">
        <f t="shared" si="166"/>
        <v>0</v>
      </c>
      <c r="BG401" s="17"/>
      <c r="BH401" s="10"/>
      <c r="BJ401" s="49">
        <f t="shared" ref="BJ401:BJ464" si="184">IF(J401+L401+M401=J401,0,IF(J401-L401-0.09&gt;0,IF(J401-L401&lt;=0.1*J401,J401-L401,0),0))</f>
        <v>0</v>
      </c>
      <c r="BK401" s="49">
        <f t="shared" ref="BK401:BK464" si="185">IF(L401+M401+J401+X401&lt;=0,1,IF(L401+M401+X401&gt;0,1,0))</f>
        <v>1</v>
      </c>
      <c r="BL401" s="49">
        <f t="shared" ref="BL401:BL464" si="186">IF(+BJ401&gt;0,1,0)</f>
        <v>0</v>
      </c>
      <c r="BM401" s="49">
        <f t="shared" ref="BM401:BM464" si="187">IF(ISNUMBER(C401),IF(2*BL401-C401&lt;0,1,IF(2*BL401-C401&gt;2,1,0)),IF(ISBLANK(C401),0,1))</f>
        <v>0</v>
      </c>
      <c r="BN401" s="49">
        <f t="shared" ref="BN401:BN464" si="188">IF(ISNUMBER(D401),IF(2*AG401-D401=1,1,IF(+D401=0,0, IF(+D401=1,0,1))),IF(ISBLANK(D401),0,1))</f>
        <v>0</v>
      </c>
    </row>
    <row r="402" spans="1:66" x14ac:dyDescent="0.2">
      <c r="A402" s="514"/>
      <c r="B402" s="805"/>
      <c r="C402" s="364"/>
      <c r="D402" s="364"/>
      <c r="E402" s="511" t="str">
        <f t="shared" si="179"/>
        <v xml:space="preserve"> </v>
      </c>
      <c r="F402" s="201">
        <f t="shared" si="162"/>
        <v>0</v>
      </c>
      <c r="G402" s="198">
        <f t="shared" si="163"/>
        <v>390</v>
      </c>
      <c r="H402" s="197"/>
      <c r="I402" s="416"/>
      <c r="J402" s="115"/>
      <c r="K402" s="418"/>
      <c r="L402" s="417"/>
      <c r="M402" s="60"/>
      <c r="N402" s="102"/>
      <c r="O402" s="419"/>
      <c r="P402" s="116"/>
      <c r="Q402" s="116"/>
      <c r="R402" s="179"/>
      <c r="S402" s="248"/>
      <c r="T402" s="116"/>
      <c r="U402" s="116"/>
      <c r="V402" s="116"/>
      <c r="W402" s="117"/>
      <c r="X402" s="115"/>
      <c r="Y402" s="102"/>
      <c r="Z402" s="118"/>
      <c r="AA402" s="145">
        <f t="shared" si="167"/>
        <v>390</v>
      </c>
      <c r="AB402" s="751">
        <f t="shared" si="180"/>
        <v>0</v>
      </c>
      <c r="AC402" s="744">
        <f t="shared" si="168"/>
        <v>0</v>
      </c>
      <c r="AD402" s="254">
        <f t="shared" si="164"/>
        <v>0</v>
      </c>
      <c r="AE402" s="17"/>
      <c r="AF402" s="527" t="str">
        <f t="shared" si="169"/>
        <v xml:space="preserve"> </v>
      </c>
      <c r="AG402" s="49">
        <f t="shared" si="170"/>
        <v>0</v>
      </c>
      <c r="AH402" s="49">
        <f t="shared" si="171"/>
        <v>0</v>
      </c>
      <c r="AR402" s="49">
        <f t="shared" si="172"/>
        <v>0</v>
      </c>
      <c r="AS402" s="49">
        <f t="shared" si="173"/>
        <v>0</v>
      </c>
      <c r="AT402" s="49">
        <f t="shared" si="174"/>
        <v>0</v>
      </c>
      <c r="AU402" s="49">
        <f t="shared" si="175"/>
        <v>0</v>
      </c>
      <c r="AX402" s="372">
        <f t="shared" si="176"/>
        <v>0</v>
      </c>
      <c r="AY402" s="372">
        <f t="shared" si="177"/>
        <v>0</v>
      </c>
      <c r="AZ402" s="49">
        <f t="shared" si="165"/>
        <v>0</v>
      </c>
      <c r="BB402" s="49">
        <f t="shared" si="181"/>
        <v>0</v>
      </c>
      <c r="BC402" s="537">
        <f t="shared" si="182"/>
        <v>0</v>
      </c>
      <c r="BD402" s="144">
        <f t="shared" si="178"/>
        <v>0</v>
      </c>
      <c r="BE402" s="144">
        <f t="shared" si="183"/>
        <v>0</v>
      </c>
      <c r="BF402" s="559">
        <f t="shared" si="166"/>
        <v>0</v>
      </c>
      <c r="BG402" s="17"/>
      <c r="BH402" s="10"/>
      <c r="BJ402" s="49">
        <f t="shared" si="184"/>
        <v>0</v>
      </c>
      <c r="BK402" s="49">
        <f t="shared" si="185"/>
        <v>1</v>
      </c>
      <c r="BL402" s="49">
        <f t="shared" si="186"/>
        <v>0</v>
      </c>
      <c r="BM402" s="49">
        <f t="shared" si="187"/>
        <v>0</v>
      </c>
      <c r="BN402" s="49">
        <f t="shared" si="188"/>
        <v>0</v>
      </c>
    </row>
    <row r="403" spans="1:66" x14ac:dyDescent="0.2">
      <c r="A403" s="514"/>
      <c r="B403" s="805"/>
      <c r="C403" s="364"/>
      <c r="D403" s="364"/>
      <c r="E403" s="511" t="str">
        <f t="shared" si="179"/>
        <v xml:space="preserve"> </v>
      </c>
      <c r="F403" s="201">
        <f t="shared" si="162"/>
        <v>0</v>
      </c>
      <c r="G403" s="198">
        <f t="shared" si="163"/>
        <v>391</v>
      </c>
      <c r="H403" s="197"/>
      <c r="I403" s="416"/>
      <c r="J403" s="115"/>
      <c r="K403" s="418"/>
      <c r="L403" s="417"/>
      <c r="M403" s="60"/>
      <c r="N403" s="102"/>
      <c r="O403" s="419"/>
      <c r="P403" s="116"/>
      <c r="Q403" s="116"/>
      <c r="R403" s="179"/>
      <c r="S403" s="248"/>
      <c r="T403" s="116"/>
      <c r="U403" s="116"/>
      <c r="V403" s="116"/>
      <c r="W403" s="117"/>
      <c r="X403" s="115"/>
      <c r="Y403" s="102"/>
      <c r="Z403" s="118"/>
      <c r="AA403" s="145">
        <f t="shared" si="167"/>
        <v>391</v>
      </c>
      <c r="AB403" s="751">
        <f t="shared" si="180"/>
        <v>0</v>
      </c>
      <c r="AC403" s="744">
        <f t="shared" si="168"/>
        <v>0</v>
      </c>
      <c r="AD403" s="254">
        <f t="shared" si="164"/>
        <v>0</v>
      </c>
      <c r="AE403" s="17"/>
      <c r="AF403" s="527" t="str">
        <f t="shared" si="169"/>
        <v xml:space="preserve"> </v>
      </c>
      <c r="AG403" s="49">
        <f t="shared" si="170"/>
        <v>0</v>
      </c>
      <c r="AH403" s="49">
        <f t="shared" si="171"/>
        <v>0</v>
      </c>
      <c r="AR403" s="49">
        <f t="shared" si="172"/>
        <v>0</v>
      </c>
      <c r="AS403" s="49">
        <f t="shared" si="173"/>
        <v>0</v>
      </c>
      <c r="AT403" s="49">
        <f t="shared" si="174"/>
        <v>0</v>
      </c>
      <c r="AU403" s="49">
        <f t="shared" si="175"/>
        <v>0</v>
      </c>
      <c r="AX403" s="372">
        <f t="shared" si="176"/>
        <v>0</v>
      </c>
      <c r="AY403" s="372">
        <f t="shared" si="177"/>
        <v>0</v>
      </c>
      <c r="AZ403" s="49">
        <f t="shared" si="165"/>
        <v>0</v>
      </c>
      <c r="BB403" s="49">
        <f t="shared" si="181"/>
        <v>0</v>
      </c>
      <c r="BC403" s="537">
        <f t="shared" si="182"/>
        <v>0</v>
      </c>
      <c r="BD403" s="144">
        <f t="shared" si="178"/>
        <v>0</v>
      </c>
      <c r="BE403" s="144">
        <f t="shared" si="183"/>
        <v>0</v>
      </c>
      <c r="BF403" s="559">
        <f t="shared" si="166"/>
        <v>0</v>
      </c>
      <c r="BG403" s="17"/>
      <c r="BH403" s="10"/>
      <c r="BJ403" s="49">
        <f t="shared" si="184"/>
        <v>0</v>
      </c>
      <c r="BK403" s="49">
        <f t="shared" si="185"/>
        <v>1</v>
      </c>
      <c r="BL403" s="49">
        <f t="shared" si="186"/>
        <v>0</v>
      </c>
      <c r="BM403" s="49">
        <f t="shared" si="187"/>
        <v>0</v>
      </c>
      <c r="BN403" s="49">
        <f t="shared" si="188"/>
        <v>0</v>
      </c>
    </row>
    <row r="404" spans="1:66" x14ac:dyDescent="0.2">
      <c r="A404" s="514"/>
      <c r="B404" s="805"/>
      <c r="C404" s="364"/>
      <c r="D404" s="364"/>
      <c r="E404" s="511" t="str">
        <f t="shared" si="179"/>
        <v xml:space="preserve"> </v>
      </c>
      <c r="F404" s="201">
        <f t="shared" si="162"/>
        <v>0</v>
      </c>
      <c r="G404" s="198">
        <f t="shared" si="163"/>
        <v>392</v>
      </c>
      <c r="H404" s="197"/>
      <c r="I404" s="416"/>
      <c r="J404" s="115"/>
      <c r="K404" s="418"/>
      <c r="L404" s="417"/>
      <c r="M404" s="60"/>
      <c r="N404" s="102"/>
      <c r="O404" s="419"/>
      <c r="P404" s="116"/>
      <c r="Q404" s="116"/>
      <c r="R404" s="179"/>
      <c r="S404" s="248"/>
      <c r="T404" s="116"/>
      <c r="U404" s="116"/>
      <c r="V404" s="116"/>
      <c r="W404" s="117"/>
      <c r="X404" s="115"/>
      <c r="Y404" s="102"/>
      <c r="Z404" s="118"/>
      <c r="AA404" s="145">
        <f t="shared" si="167"/>
        <v>392</v>
      </c>
      <c r="AB404" s="751">
        <f t="shared" si="180"/>
        <v>0</v>
      </c>
      <c r="AC404" s="744">
        <f t="shared" si="168"/>
        <v>0</v>
      </c>
      <c r="AD404" s="254">
        <f t="shared" si="164"/>
        <v>0</v>
      </c>
      <c r="AE404" s="17"/>
      <c r="AF404" s="527" t="str">
        <f t="shared" si="169"/>
        <v xml:space="preserve"> </v>
      </c>
      <c r="AG404" s="49">
        <f t="shared" si="170"/>
        <v>0</v>
      </c>
      <c r="AH404" s="49">
        <f t="shared" si="171"/>
        <v>0</v>
      </c>
      <c r="AR404" s="49">
        <f t="shared" si="172"/>
        <v>0</v>
      </c>
      <c r="AS404" s="49">
        <f t="shared" si="173"/>
        <v>0</v>
      </c>
      <c r="AT404" s="49">
        <f t="shared" si="174"/>
        <v>0</v>
      </c>
      <c r="AU404" s="49">
        <f t="shared" si="175"/>
        <v>0</v>
      </c>
      <c r="AX404" s="372">
        <f t="shared" si="176"/>
        <v>0</v>
      </c>
      <c r="AY404" s="372">
        <f t="shared" si="177"/>
        <v>0</v>
      </c>
      <c r="AZ404" s="49">
        <f t="shared" si="165"/>
        <v>0</v>
      </c>
      <c r="BB404" s="49">
        <f t="shared" si="181"/>
        <v>0</v>
      </c>
      <c r="BC404" s="537">
        <f t="shared" si="182"/>
        <v>0</v>
      </c>
      <c r="BD404" s="144">
        <f t="shared" si="178"/>
        <v>0</v>
      </c>
      <c r="BE404" s="144">
        <f t="shared" si="183"/>
        <v>0</v>
      </c>
      <c r="BF404" s="559">
        <f t="shared" si="166"/>
        <v>0</v>
      </c>
      <c r="BG404" s="17"/>
      <c r="BH404" s="10"/>
      <c r="BJ404" s="49">
        <f t="shared" si="184"/>
        <v>0</v>
      </c>
      <c r="BK404" s="49">
        <f t="shared" si="185"/>
        <v>1</v>
      </c>
      <c r="BL404" s="49">
        <f t="shared" si="186"/>
        <v>0</v>
      </c>
      <c r="BM404" s="49">
        <f t="shared" si="187"/>
        <v>0</v>
      </c>
      <c r="BN404" s="49">
        <f t="shared" si="188"/>
        <v>0</v>
      </c>
    </row>
    <row r="405" spans="1:66" x14ac:dyDescent="0.2">
      <c r="A405" s="514"/>
      <c r="B405" s="805"/>
      <c r="C405" s="364"/>
      <c r="D405" s="364"/>
      <c r="E405" s="511" t="str">
        <f t="shared" si="179"/>
        <v xml:space="preserve"> </v>
      </c>
      <c r="F405" s="201">
        <f t="shared" si="162"/>
        <v>0</v>
      </c>
      <c r="G405" s="198">
        <f t="shared" si="163"/>
        <v>393</v>
      </c>
      <c r="H405" s="197"/>
      <c r="I405" s="416"/>
      <c r="J405" s="115"/>
      <c r="K405" s="418"/>
      <c r="L405" s="417"/>
      <c r="M405" s="60"/>
      <c r="N405" s="102"/>
      <c r="O405" s="419"/>
      <c r="P405" s="116"/>
      <c r="Q405" s="116"/>
      <c r="R405" s="179"/>
      <c r="S405" s="248"/>
      <c r="T405" s="116"/>
      <c r="U405" s="116"/>
      <c r="V405" s="116"/>
      <c r="W405" s="117"/>
      <c r="X405" s="115"/>
      <c r="Y405" s="102"/>
      <c r="Z405" s="118"/>
      <c r="AA405" s="145">
        <f t="shared" si="167"/>
        <v>393</v>
      </c>
      <c r="AB405" s="751">
        <f t="shared" si="180"/>
        <v>0</v>
      </c>
      <c r="AC405" s="744">
        <f t="shared" si="168"/>
        <v>0</v>
      </c>
      <c r="AD405" s="254">
        <f t="shared" si="164"/>
        <v>0</v>
      </c>
      <c r="AE405" s="17"/>
      <c r="AF405" s="527" t="str">
        <f t="shared" si="169"/>
        <v xml:space="preserve"> </v>
      </c>
      <c r="AG405" s="49">
        <f t="shared" si="170"/>
        <v>0</v>
      </c>
      <c r="AH405" s="49">
        <f t="shared" si="171"/>
        <v>0</v>
      </c>
      <c r="AR405" s="49">
        <f t="shared" si="172"/>
        <v>0</v>
      </c>
      <c r="AS405" s="49">
        <f t="shared" si="173"/>
        <v>0</v>
      </c>
      <c r="AT405" s="49">
        <f t="shared" si="174"/>
        <v>0</v>
      </c>
      <c r="AU405" s="49">
        <f t="shared" si="175"/>
        <v>0</v>
      </c>
      <c r="AX405" s="372">
        <f t="shared" si="176"/>
        <v>0</v>
      </c>
      <c r="AY405" s="372">
        <f t="shared" si="177"/>
        <v>0</v>
      </c>
      <c r="AZ405" s="49">
        <f t="shared" si="165"/>
        <v>0</v>
      </c>
      <c r="BB405" s="49">
        <f t="shared" si="181"/>
        <v>0</v>
      </c>
      <c r="BC405" s="537">
        <f t="shared" si="182"/>
        <v>0</v>
      </c>
      <c r="BD405" s="144">
        <f t="shared" si="178"/>
        <v>0</v>
      </c>
      <c r="BE405" s="144">
        <f t="shared" si="183"/>
        <v>0</v>
      </c>
      <c r="BF405" s="559">
        <f t="shared" si="166"/>
        <v>0</v>
      </c>
      <c r="BG405" s="17"/>
      <c r="BH405" s="10"/>
      <c r="BJ405" s="49">
        <f t="shared" si="184"/>
        <v>0</v>
      </c>
      <c r="BK405" s="49">
        <f t="shared" si="185"/>
        <v>1</v>
      </c>
      <c r="BL405" s="49">
        <f t="shared" si="186"/>
        <v>0</v>
      </c>
      <c r="BM405" s="49">
        <f t="shared" si="187"/>
        <v>0</v>
      </c>
      <c r="BN405" s="49">
        <f t="shared" si="188"/>
        <v>0</v>
      </c>
    </row>
    <row r="406" spans="1:66" x14ac:dyDescent="0.2">
      <c r="A406" s="514"/>
      <c r="B406" s="805"/>
      <c r="C406" s="364"/>
      <c r="D406" s="364"/>
      <c r="E406" s="511" t="str">
        <f t="shared" si="179"/>
        <v xml:space="preserve"> </v>
      </c>
      <c r="F406" s="201">
        <f t="shared" si="162"/>
        <v>0</v>
      </c>
      <c r="G406" s="198">
        <f t="shared" si="163"/>
        <v>394</v>
      </c>
      <c r="H406" s="197"/>
      <c r="I406" s="416"/>
      <c r="J406" s="115"/>
      <c r="K406" s="418"/>
      <c r="L406" s="417"/>
      <c r="M406" s="60"/>
      <c r="N406" s="102"/>
      <c r="O406" s="419"/>
      <c r="P406" s="116"/>
      <c r="Q406" s="116"/>
      <c r="R406" s="179"/>
      <c r="S406" s="248"/>
      <c r="T406" s="116"/>
      <c r="U406" s="116"/>
      <c r="V406" s="116"/>
      <c r="W406" s="117"/>
      <c r="X406" s="115"/>
      <c r="Y406" s="102"/>
      <c r="Z406" s="118"/>
      <c r="AA406" s="145">
        <f t="shared" si="167"/>
        <v>394</v>
      </c>
      <c r="AB406" s="751">
        <f t="shared" si="180"/>
        <v>0</v>
      </c>
      <c r="AC406" s="744">
        <f t="shared" si="168"/>
        <v>0</v>
      </c>
      <c r="AD406" s="254">
        <f t="shared" si="164"/>
        <v>0</v>
      </c>
      <c r="AE406" s="17"/>
      <c r="AF406" s="527" t="str">
        <f t="shared" si="169"/>
        <v xml:space="preserve"> </v>
      </c>
      <c r="AG406" s="49">
        <f t="shared" si="170"/>
        <v>0</v>
      </c>
      <c r="AH406" s="49">
        <f t="shared" si="171"/>
        <v>0</v>
      </c>
      <c r="AR406" s="49">
        <f t="shared" si="172"/>
        <v>0</v>
      </c>
      <c r="AS406" s="49">
        <f t="shared" si="173"/>
        <v>0</v>
      </c>
      <c r="AT406" s="49">
        <f t="shared" si="174"/>
        <v>0</v>
      </c>
      <c r="AU406" s="49">
        <f t="shared" si="175"/>
        <v>0</v>
      </c>
      <c r="AX406" s="372">
        <f t="shared" si="176"/>
        <v>0</v>
      </c>
      <c r="AY406" s="372">
        <f t="shared" si="177"/>
        <v>0</v>
      </c>
      <c r="AZ406" s="49">
        <f t="shared" si="165"/>
        <v>0</v>
      </c>
      <c r="BB406" s="49">
        <f t="shared" si="181"/>
        <v>0</v>
      </c>
      <c r="BC406" s="537">
        <f t="shared" si="182"/>
        <v>0</v>
      </c>
      <c r="BD406" s="144">
        <f t="shared" si="178"/>
        <v>0</v>
      </c>
      <c r="BE406" s="144">
        <f t="shared" si="183"/>
        <v>0</v>
      </c>
      <c r="BF406" s="559">
        <f t="shared" si="166"/>
        <v>0</v>
      </c>
      <c r="BG406" s="17"/>
      <c r="BH406" s="10"/>
      <c r="BJ406" s="49">
        <f t="shared" si="184"/>
        <v>0</v>
      </c>
      <c r="BK406" s="49">
        <f t="shared" si="185"/>
        <v>1</v>
      </c>
      <c r="BL406" s="49">
        <f t="shared" si="186"/>
        <v>0</v>
      </c>
      <c r="BM406" s="49">
        <f t="shared" si="187"/>
        <v>0</v>
      </c>
      <c r="BN406" s="49">
        <f t="shared" si="188"/>
        <v>0</v>
      </c>
    </row>
    <row r="407" spans="1:66" x14ac:dyDescent="0.2">
      <c r="A407" s="514"/>
      <c r="B407" s="805"/>
      <c r="C407" s="364"/>
      <c r="D407" s="364"/>
      <c r="E407" s="511" t="str">
        <f t="shared" si="179"/>
        <v xml:space="preserve"> </v>
      </c>
      <c r="F407" s="201">
        <f t="shared" si="162"/>
        <v>0</v>
      </c>
      <c r="G407" s="198">
        <f t="shared" si="163"/>
        <v>395</v>
      </c>
      <c r="H407" s="197"/>
      <c r="I407" s="416"/>
      <c r="J407" s="115"/>
      <c r="K407" s="418"/>
      <c r="L407" s="417"/>
      <c r="M407" s="60"/>
      <c r="N407" s="102"/>
      <c r="O407" s="419"/>
      <c r="P407" s="116"/>
      <c r="Q407" s="116"/>
      <c r="R407" s="179"/>
      <c r="S407" s="248"/>
      <c r="T407" s="116"/>
      <c r="U407" s="116"/>
      <c r="V407" s="116"/>
      <c r="W407" s="117"/>
      <c r="X407" s="115"/>
      <c r="Y407" s="102"/>
      <c r="Z407" s="118"/>
      <c r="AA407" s="145">
        <f t="shared" si="167"/>
        <v>395</v>
      </c>
      <c r="AB407" s="751">
        <f t="shared" si="180"/>
        <v>0</v>
      </c>
      <c r="AC407" s="744">
        <f t="shared" si="168"/>
        <v>0</v>
      </c>
      <c r="AD407" s="254">
        <f t="shared" si="164"/>
        <v>0</v>
      </c>
      <c r="AE407" s="17"/>
      <c r="AF407" s="527" t="str">
        <f t="shared" si="169"/>
        <v xml:space="preserve"> </v>
      </c>
      <c r="AG407" s="49">
        <f t="shared" si="170"/>
        <v>0</v>
      </c>
      <c r="AH407" s="49">
        <f t="shared" si="171"/>
        <v>0</v>
      </c>
      <c r="AR407" s="49">
        <f t="shared" si="172"/>
        <v>0</v>
      </c>
      <c r="AS407" s="49">
        <f t="shared" si="173"/>
        <v>0</v>
      </c>
      <c r="AT407" s="49">
        <f t="shared" si="174"/>
        <v>0</v>
      </c>
      <c r="AU407" s="49">
        <f t="shared" si="175"/>
        <v>0</v>
      </c>
      <c r="AX407" s="372">
        <f t="shared" si="176"/>
        <v>0</v>
      </c>
      <c r="AY407" s="372">
        <f t="shared" si="177"/>
        <v>0</v>
      </c>
      <c r="AZ407" s="49">
        <f t="shared" si="165"/>
        <v>0</v>
      </c>
      <c r="BB407" s="49">
        <f t="shared" si="181"/>
        <v>0</v>
      </c>
      <c r="BC407" s="537">
        <f t="shared" si="182"/>
        <v>0</v>
      </c>
      <c r="BD407" s="144">
        <f t="shared" si="178"/>
        <v>0</v>
      </c>
      <c r="BE407" s="144">
        <f t="shared" si="183"/>
        <v>0</v>
      </c>
      <c r="BF407" s="559">
        <f t="shared" si="166"/>
        <v>0</v>
      </c>
      <c r="BG407" s="17"/>
      <c r="BH407" s="10"/>
      <c r="BJ407" s="49">
        <f t="shared" si="184"/>
        <v>0</v>
      </c>
      <c r="BK407" s="49">
        <f t="shared" si="185"/>
        <v>1</v>
      </c>
      <c r="BL407" s="49">
        <f t="shared" si="186"/>
        <v>0</v>
      </c>
      <c r="BM407" s="49">
        <f t="shared" si="187"/>
        <v>0</v>
      </c>
      <c r="BN407" s="49">
        <f t="shared" si="188"/>
        <v>0</v>
      </c>
    </row>
    <row r="408" spans="1:66" x14ac:dyDescent="0.2">
      <c r="A408" s="514"/>
      <c r="B408" s="805"/>
      <c r="C408" s="364"/>
      <c r="D408" s="364"/>
      <c r="E408" s="511" t="str">
        <f t="shared" si="179"/>
        <v xml:space="preserve"> </v>
      </c>
      <c r="F408" s="201">
        <f t="shared" si="162"/>
        <v>0</v>
      </c>
      <c r="G408" s="198">
        <f t="shared" si="163"/>
        <v>396</v>
      </c>
      <c r="H408" s="197"/>
      <c r="I408" s="416"/>
      <c r="J408" s="115"/>
      <c r="K408" s="418"/>
      <c r="L408" s="417"/>
      <c r="M408" s="60"/>
      <c r="N408" s="102"/>
      <c r="O408" s="419"/>
      <c r="P408" s="116"/>
      <c r="Q408" s="116"/>
      <c r="R408" s="179"/>
      <c r="S408" s="248"/>
      <c r="T408" s="116"/>
      <c r="U408" s="116"/>
      <c r="V408" s="116"/>
      <c r="W408" s="117"/>
      <c r="X408" s="115"/>
      <c r="Y408" s="102"/>
      <c r="Z408" s="118"/>
      <c r="AA408" s="145">
        <f t="shared" si="167"/>
        <v>396</v>
      </c>
      <c r="AB408" s="751">
        <f t="shared" si="180"/>
        <v>0</v>
      </c>
      <c r="AC408" s="744">
        <f t="shared" si="168"/>
        <v>0</v>
      </c>
      <c r="AD408" s="254">
        <f t="shared" si="164"/>
        <v>0</v>
      </c>
      <c r="AE408" s="17"/>
      <c r="AF408" s="527" t="str">
        <f t="shared" si="169"/>
        <v xml:space="preserve"> </v>
      </c>
      <c r="AG408" s="49">
        <f t="shared" si="170"/>
        <v>0</v>
      </c>
      <c r="AH408" s="49">
        <f t="shared" si="171"/>
        <v>0</v>
      </c>
      <c r="AR408" s="49">
        <f t="shared" si="172"/>
        <v>0</v>
      </c>
      <c r="AS408" s="49">
        <f t="shared" si="173"/>
        <v>0</v>
      </c>
      <c r="AT408" s="49">
        <f t="shared" si="174"/>
        <v>0</v>
      </c>
      <c r="AU408" s="49">
        <f t="shared" si="175"/>
        <v>0</v>
      </c>
      <c r="AX408" s="372">
        <f t="shared" si="176"/>
        <v>0</v>
      </c>
      <c r="AY408" s="372">
        <f t="shared" si="177"/>
        <v>0</v>
      </c>
      <c r="AZ408" s="49">
        <f t="shared" si="165"/>
        <v>0</v>
      </c>
      <c r="BB408" s="49">
        <f t="shared" si="181"/>
        <v>0</v>
      </c>
      <c r="BC408" s="537">
        <f t="shared" si="182"/>
        <v>0</v>
      </c>
      <c r="BD408" s="144">
        <f t="shared" si="178"/>
        <v>0</v>
      </c>
      <c r="BE408" s="144">
        <f t="shared" si="183"/>
        <v>0</v>
      </c>
      <c r="BF408" s="559">
        <f t="shared" si="166"/>
        <v>0</v>
      </c>
      <c r="BG408" s="17"/>
      <c r="BH408" s="10"/>
      <c r="BJ408" s="49">
        <f t="shared" si="184"/>
        <v>0</v>
      </c>
      <c r="BK408" s="49">
        <f t="shared" si="185"/>
        <v>1</v>
      </c>
      <c r="BL408" s="49">
        <f t="shared" si="186"/>
        <v>0</v>
      </c>
      <c r="BM408" s="49">
        <f t="shared" si="187"/>
        <v>0</v>
      </c>
      <c r="BN408" s="49">
        <f t="shared" si="188"/>
        <v>0</v>
      </c>
    </row>
    <row r="409" spans="1:66" x14ac:dyDescent="0.2">
      <c r="A409" s="514"/>
      <c r="B409" s="805"/>
      <c r="C409" s="364"/>
      <c r="D409" s="364"/>
      <c r="E409" s="511" t="str">
        <f t="shared" si="179"/>
        <v xml:space="preserve"> </v>
      </c>
      <c r="F409" s="201">
        <f t="shared" si="162"/>
        <v>0</v>
      </c>
      <c r="G409" s="198">
        <f t="shared" si="163"/>
        <v>397</v>
      </c>
      <c r="H409" s="197"/>
      <c r="I409" s="416"/>
      <c r="J409" s="115"/>
      <c r="K409" s="418"/>
      <c r="L409" s="417"/>
      <c r="M409" s="60"/>
      <c r="N409" s="102"/>
      <c r="O409" s="419"/>
      <c r="P409" s="116"/>
      <c r="Q409" s="116"/>
      <c r="R409" s="179"/>
      <c r="S409" s="248"/>
      <c r="T409" s="116"/>
      <c r="U409" s="116"/>
      <c r="V409" s="116"/>
      <c r="W409" s="117"/>
      <c r="X409" s="115"/>
      <c r="Y409" s="102"/>
      <c r="Z409" s="118"/>
      <c r="AA409" s="145">
        <f t="shared" si="167"/>
        <v>397</v>
      </c>
      <c r="AB409" s="751">
        <f t="shared" si="180"/>
        <v>0</v>
      </c>
      <c r="AC409" s="744">
        <f t="shared" si="168"/>
        <v>0</v>
      </c>
      <c r="AD409" s="254">
        <f t="shared" si="164"/>
        <v>0</v>
      </c>
      <c r="AE409" s="17"/>
      <c r="AF409" s="527" t="str">
        <f t="shared" si="169"/>
        <v xml:space="preserve"> </v>
      </c>
      <c r="AG409" s="49">
        <f t="shared" si="170"/>
        <v>0</v>
      </c>
      <c r="AH409" s="49">
        <f t="shared" si="171"/>
        <v>0</v>
      </c>
      <c r="AR409" s="49">
        <f t="shared" si="172"/>
        <v>0</v>
      </c>
      <c r="AS409" s="49">
        <f t="shared" si="173"/>
        <v>0</v>
      </c>
      <c r="AT409" s="49">
        <f t="shared" si="174"/>
        <v>0</v>
      </c>
      <c r="AU409" s="49">
        <f t="shared" si="175"/>
        <v>0</v>
      </c>
      <c r="AX409" s="372">
        <f t="shared" si="176"/>
        <v>0</v>
      </c>
      <c r="AY409" s="372">
        <f t="shared" si="177"/>
        <v>0</v>
      </c>
      <c r="AZ409" s="49">
        <f t="shared" si="165"/>
        <v>0</v>
      </c>
      <c r="BB409" s="49">
        <f t="shared" si="181"/>
        <v>0</v>
      </c>
      <c r="BC409" s="537">
        <f t="shared" si="182"/>
        <v>0</v>
      </c>
      <c r="BD409" s="144">
        <f t="shared" si="178"/>
        <v>0</v>
      </c>
      <c r="BE409" s="144">
        <f t="shared" si="183"/>
        <v>0</v>
      </c>
      <c r="BF409" s="559">
        <f t="shared" si="166"/>
        <v>0</v>
      </c>
      <c r="BG409" s="17"/>
      <c r="BH409" s="10"/>
      <c r="BJ409" s="49">
        <f t="shared" si="184"/>
        <v>0</v>
      </c>
      <c r="BK409" s="49">
        <f t="shared" si="185"/>
        <v>1</v>
      </c>
      <c r="BL409" s="49">
        <f t="shared" si="186"/>
        <v>0</v>
      </c>
      <c r="BM409" s="49">
        <f t="shared" si="187"/>
        <v>0</v>
      </c>
      <c r="BN409" s="49">
        <f t="shared" si="188"/>
        <v>0</v>
      </c>
    </row>
    <row r="410" spans="1:66" x14ac:dyDescent="0.2">
      <c r="A410" s="514"/>
      <c r="B410" s="805"/>
      <c r="C410" s="364"/>
      <c r="D410" s="364"/>
      <c r="E410" s="511" t="str">
        <f t="shared" si="179"/>
        <v xml:space="preserve"> </v>
      </c>
      <c r="F410" s="201">
        <f t="shared" si="162"/>
        <v>0</v>
      </c>
      <c r="G410" s="198">
        <f t="shared" si="163"/>
        <v>398</v>
      </c>
      <c r="H410" s="197"/>
      <c r="I410" s="416"/>
      <c r="J410" s="115"/>
      <c r="K410" s="418"/>
      <c r="L410" s="417"/>
      <c r="M410" s="60"/>
      <c r="N410" s="102"/>
      <c r="O410" s="419"/>
      <c r="P410" s="116"/>
      <c r="Q410" s="116"/>
      <c r="R410" s="179"/>
      <c r="S410" s="248"/>
      <c r="T410" s="116"/>
      <c r="U410" s="116"/>
      <c r="V410" s="116"/>
      <c r="W410" s="117"/>
      <c r="X410" s="115"/>
      <c r="Y410" s="102"/>
      <c r="Z410" s="118"/>
      <c r="AA410" s="145">
        <f t="shared" si="167"/>
        <v>398</v>
      </c>
      <c r="AB410" s="751">
        <f t="shared" si="180"/>
        <v>0</v>
      </c>
      <c r="AC410" s="744">
        <f t="shared" si="168"/>
        <v>0</v>
      </c>
      <c r="AD410" s="254">
        <f t="shared" si="164"/>
        <v>0</v>
      </c>
      <c r="AE410" s="17"/>
      <c r="AF410" s="527" t="str">
        <f t="shared" si="169"/>
        <v xml:space="preserve"> </v>
      </c>
      <c r="AG410" s="49">
        <f t="shared" si="170"/>
        <v>0</v>
      </c>
      <c r="AH410" s="49">
        <f t="shared" si="171"/>
        <v>0</v>
      </c>
      <c r="AR410" s="49">
        <f t="shared" si="172"/>
        <v>0</v>
      </c>
      <c r="AS410" s="49">
        <f t="shared" si="173"/>
        <v>0</v>
      </c>
      <c r="AT410" s="49">
        <f t="shared" si="174"/>
        <v>0</v>
      </c>
      <c r="AU410" s="49">
        <f t="shared" si="175"/>
        <v>0</v>
      </c>
      <c r="AX410" s="372">
        <f t="shared" si="176"/>
        <v>0</v>
      </c>
      <c r="AY410" s="372">
        <f t="shared" si="177"/>
        <v>0</v>
      </c>
      <c r="AZ410" s="49">
        <f t="shared" si="165"/>
        <v>0</v>
      </c>
      <c r="BB410" s="49">
        <f t="shared" si="181"/>
        <v>0</v>
      </c>
      <c r="BC410" s="537">
        <f t="shared" si="182"/>
        <v>0</v>
      </c>
      <c r="BD410" s="144">
        <f t="shared" si="178"/>
        <v>0</v>
      </c>
      <c r="BE410" s="144">
        <f t="shared" si="183"/>
        <v>0</v>
      </c>
      <c r="BF410" s="559">
        <f t="shared" si="166"/>
        <v>0</v>
      </c>
      <c r="BG410" s="17"/>
      <c r="BH410" s="10"/>
      <c r="BJ410" s="49">
        <f t="shared" si="184"/>
        <v>0</v>
      </c>
      <c r="BK410" s="49">
        <f t="shared" si="185"/>
        <v>1</v>
      </c>
      <c r="BL410" s="49">
        <f t="shared" si="186"/>
        <v>0</v>
      </c>
      <c r="BM410" s="49">
        <f t="shared" si="187"/>
        <v>0</v>
      </c>
      <c r="BN410" s="49">
        <f t="shared" si="188"/>
        <v>0</v>
      </c>
    </row>
    <row r="411" spans="1:66" x14ac:dyDescent="0.2">
      <c r="A411" s="514"/>
      <c r="B411" s="805"/>
      <c r="C411" s="364"/>
      <c r="D411" s="364"/>
      <c r="E411" s="511" t="str">
        <f t="shared" si="179"/>
        <v xml:space="preserve"> </v>
      </c>
      <c r="F411" s="201">
        <f t="shared" si="162"/>
        <v>0</v>
      </c>
      <c r="G411" s="198">
        <f t="shared" si="163"/>
        <v>399</v>
      </c>
      <c r="H411" s="197"/>
      <c r="I411" s="416"/>
      <c r="J411" s="115"/>
      <c r="K411" s="418"/>
      <c r="L411" s="417"/>
      <c r="M411" s="60"/>
      <c r="N411" s="102"/>
      <c r="O411" s="419"/>
      <c r="P411" s="116"/>
      <c r="Q411" s="116"/>
      <c r="R411" s="179"/>
      <c r="S411" s="248"/>
      <c r="T411" s="116"/>
      <c r="U411" s="116"/>
      <c r="V411" s="116"/>
      <c r="W411" s="117"/>
      <c r="X411" s="115"/>
      <c r="Y411" s="102"/>
      <c r="Z411" s="118"/>
      <c r="AA411" s="145">
        <f t="shared" si="167"/>
        <v>399</v>
      </c>
      <c r="AB411" s="751">
        <f t="shared" si="180"/>
        <v>0</v>
      </c>
      <c r="AC411" s="744">
        <f t="shared" si="168"/>
        <v>0</v>
      </c>
      <c r="AD411" s="254">
        <f t="shared" si="164"/>
        <v>0</v>
      </c>
      <c r="AE411" s="17"/>
      <c r="AF411" s="527" t="str">
        <f t="shared" si="169"/>
        <v xml:space="preserve"> </v>
      </c>
      <c r="AG411" s="49">
        <f t="shared" si="170"/>
        <v>0</v>
      </c>
      <c r="AH411" s="49">
        <f t="shared" si="171"/>
        <v>0</v>
      </c>
      <c r="AR411" s="49">
        <f t="shared" si="172"/>
        <v>0</v>
      </c>
      <c r="AS411" s="49">
        <f t="shared" si="173"/>
        <v>0</v>
      </c>
      <c r="AT411" s="49">
        <f t="shared" si="174"/>
        <v>0</v>
      </c>
      <c r="AU411" s="49">
        <f t="shared" si="175"/>
        <v>0</v>
      </c>
      <c r="AX411" s="372">
        <f t="shared" si="176"/>
        <v>0</v>
      </c>
      <c r="AY411" s="372">
        <f t="shared" si="177"/>
        <v>0</v>
      </c>
      <c r="AZ411" s="49">
        <f t="shared" si="165"/>
        <v>0</v>
      </c>
      <c r="BB411" s="49">
        <f t="shared" si="181"/>
        <v>0</v>
      </c>
      <c r="BC411" s="537">
        <f t="shared" si="182"/>
        <v>0</v>
      </c>
      <c r="BD411" s="144">
        <f t="shared" si="178"/>
        <v>0</v>
      </c>
      <c r="BE411" s="144">
        <f t="shared" si="183"/>
        <v>0</v>
      </c>
      <c r="BF411" s="559">
        <f t="shared" si="166"/>
        <v>0</v>
      </c>
      <c r="BG411" s="17"/>
      <c r="BH411" s="10"/>
      <c r="BJ411" s="49">
        <f t="shared" si="184"/>
        <v>0</v>
      </c>
      <c r="BK411" s="49">
        <f t="shared" si="185"/>
        <v>1</v>
      </c>
      <c r="BL411" s="49">
        <f t="shared" si="186"/>
        <v>0</v>
      </c>
      <c r="BM411" s="49">
        <f t="shared" si="187"/>
        <v>0</v>
      </c>
      <c r="BN411" s="49">
        <f t="shared" si="188"/>
        <v>0</v>
      </c>
    </row>
    <row r="412" spans="1:66" x14ac:dyDescent="0.2">
      <c r="A412" s="514"/>
      <c r="B412" s="805"/>
      <c r="C412" s="364"/>
      <c r="D412" s="364"/>
      <c r="E412" s="511" t="str">
        <f t="shared" si="179"/>
        <v xml:space="preserve"> </v>
      </c>
      <c r="F412" s="201">
        <f t="shared" si="162"/>
        <v>0</v>
      </c>
      <c r="G412" s="198">
        <f t="shared" si="163"/>
        <v>400</v>
      </c>
      <c r="H412" s="197"/>
      <c r="I412" s="416"/>
      <c r="J412" s="115"/>
      <c r="K412" s="418"/>
      <c r="L412" s="417"/>
      <c r="M412" s="60"/>
      <c r="N412" s="102"/>
      <c r="O412" s="419"/>
      <c r="P412" s="116"/>
      <c r="Q412" s="116"/>
      <c r="R412" s="179"/>
      <c r="S412" s="248"/>
      <c r="T412" s="116"/>
      <c r="U412" s="116"/>
      <c r="V412" s="116"/>
      <c r="W412" s="117"/>
      <c r="X412" s="115"/>
      <c r="Y412" s="102"/>
      <c r="Z412" s="118"/>
      <c r="AA412" s="145">
        <f t="shared" si="167"/>
        <v>400</v>
      </c>
      <c r="AB412" s="751">
        <f t="shared" si="180"/>
        <v>0</v>
      </c>
      <c r="AC412" s="744">
        <f t="shared" si="168"/>
        <v>0</v>
      </c>
      <c r="AD412" s="254">
        <f t="shared" si="164"/>
        <v>0</v>
      </c>
      <c r="AE412" s="17"/>
      <c r="AF412" s="527" t="str">
        <f t="shared" si="169"/>
        <v xml:space="preserve"> </v>
      </c>
      <c r="AG412" s="49">
        <f t="shared" si="170"/>
        <v>0</v>
      </c>
      <c r="AH412" s="49">
        <f t="shared" si="171"/>
        <v>0</v>
      </c>
      <c r="AR412" s="49">
        <f t="shared" si="172"/>
        <v>0</v>
      </c>
      <c r="AS412" s="49">
        <f t="shared" si="173"/>
        <v>0</v>
      </c>
      <c r="AT412" s="49">
        <f t="shared" si="174"/>
        <v>0</v>
      </c>
      <c r="AU412" s="49">
        <f t="shared" si="175"/>
        <v>0</v>
      </c>
      <c r="AX412" s="372">
        <f t="shared" si="176"/>
        <v>0</v>
      </c>
      <c r="AY412" s="372">
        <f t="shared" si="177"/>
        <v>0</v>
      </c>
      <c r="AZ412" s="49">
        <f t="shared" si="165"/>
        <v>0</v>
      </c>
      <c r="BB412" s="49">
        <f t="shared" si="181"/>
        <v>0</v>
      </c>
      <c r="BC412" s="537">
        <f t="shared" si="182"/>
        <v>0</v>
      </c>
      <c r="BD412" s="144">
        <f t="shared" si="178"/>
        <v>0</v>
      </c>
      <c r="BE412" s="144">
        <f t="shared" si="183"/>
        <v>0</v>
      </c>
      <c r="BF412" s="559">
        <f t="shared" si="166"/>
        <v>0</v>
      </c>
      <c r="BG412" s="17"/>
      <c r="BH412" s="10"/>
      <c r="BJ412" s="49">
        <f t="shared" si="184"/>
        <v>0</v>
      </c>
      <c r="BK412" s="49">
        <f t="shared" si="185"/>
        <v>1</v>
      </c>
      <c r="BL412" s="49">
        <f t="shared" si="186"/>
        <v>0</v>
      </c>
      <c r="BM412" s="49">
        <f t="shared" si="187"/>
        <v>0</v>
      </c>
      <c r="BN412" s="49">
        <f t="shared" si="188"/>
        <v>0</v>
      </c>
    </row>
    <row r="413" spans="1:66" x14ac:dyDescent="0.2">
      <c r="A413" s="514"/>
      <c r="B413" s="805"/>
      <c r="C413" s="364"/>
      <c r="D413" s="364"/>
      <c r="E413" s="511" t="str">
        <f t="shared" si="179"/>
        <v xml:space="preserve"> </v>
      </c>
      <c r="F413" s="201">
        <f t="shared" si="162"/>
        <v>0</v>
      </c>
      <c r="G413" s="198">
        <f t="shared" si="163"/>
        <v>401</v>
      </c>
      <c r="H413" s="197"/>
      <c r="I413" s="416"/>
      <c r="J413" s="115"/>
      <c r="K413" s="418"/>
      <c r="L413" s="417"/>
      <c r="M413" s="60"/>
      <c r="N413" s="102"/>
      <c r="O413" s="419"/>
      <c r="P413" s="116"/>
      <c r="Q413" s="116"/>
      <c r="R413" s="179"/>
      <c r="S413" s="248"/>
      <c r="T413" s="116"/>
      <c r="U413" s="116"/>
      <c r="V413" s="116"/>
      <c r="W413" s="117"/>
      <c r="X413" s="115"/>
      <c r="Y413" s="102"/>
      <c r="Z413" s="118"/>
      <c r="AA413" s="145">
        <f t="shared" si="167"/>
        <v>401</v>
      </c>
      <c r="AB413" s="751">
        <f t="shared" si="180"/>
        <v>0</v>
      </c>
      <c r="AC413" s="744">
        <f t="shared" si="168"/>
        <v>0</v>
      </c>
      <c r="AD413" s="254">
        <f t="shared" si="164"/>
        <v>0</v>
      </c>
      <c r="AE413" s="17"/>
      <c r="AF413" s="527" t="str">
        <f t="shared" si="169"/>
        <v xml:space="preserve"> </v>
      </c>
      <c r="AG413" s="49">
        <f t="shared" si="170"/>
        <v>0</v>
      </c>
      <c r="AH413" s="49">
        <f t="shared" si="171"/>
        <v>0</v>
      </c>
      <c r="AR413" s="49">
        <f t="shared" si="172"/>
        <v>0</v>
      </c>
      <c r="AS413" s="49">
        <f t="shared" si="173"/>
        <v>0</v>
      </c>
      <c r="AT413" s="49">
        <f t="shared" si="174"/>
        <v>0</v>
      </c>
      <c r="AU413" s="49">
        <f t="shared" si="175"/>
        <v>0</v>
      </c>
      <c r="AX413" s="372">
        <f t="shared" si="176"/>
        <v>0</v>
      </c>
      <c r="AY413" s="372">
        <f t="shared" si="177"/>
        <v>0</v>
      </c>
      <c r="AZ413" s="49">
        <f t="shared" si="165"/>
        <v>0</v>
      </c>
      <c r="BB413" s="49">
        <f t="shared" si="181"/>
        <v>0</v>
      </c>
      <c r="BC413" s="537">
        <f t="shared" si="182"/>
        <v>0</v>
      </c>
      <c r="BD413" s="144">
        <f t="shared" si="178"/>
        <v>0</v>
      </c>
      <c r="BE413" s="144">
        <f t="shared" si="183"/>
        <v>0</v>
      </c>
      <c r="BF413" s="559">
        <f t="shared" si="166"/>
        <v>0</v>
      </c>
      <c r="BG413" s="17"/>
      <c r="BH413" s="10"/>
      <c r="BJ413" s="49">
        <f t="shared" si="184"/>
        <v>0</v>
      </c>
      <c r="BK413" s="49">
        <f t="shared" si="185"/>
        <v>1</v>
      </c>
      <c r="BL413" s="49">
        <f t="shared" si="186"/>
        <v>0</v>
      </c>
      <c r="BM413" s="49">
        <f t="shared" si="187"/>
        <v>0</v>
      </c>
      <c r="BN413" s="49">
        <f t="shared" si="188"/>
        <v>0</v>
      </c>
    </row>
    <row r="414" spans="1:66" x14ac:dyDescent="0.2">
      <c r="A414" s="514"/>
      <c r="B414" s="805"/>
      <c r="C414" s="364"/>
      <c r="D414" s="364"/>
      <c r="E414" s="511" t="str">
        <f t="shared" si="179"/>
        <v xml:space="preserve"> </v>
      </c>
      <c r="F414" s="201">
        <f t="shared" si="162"/>
        <v>0</v>
      </c>
      <c r="G414" s="198">
        <f t="shared" si="163"/>
        <v>402</v>
      </c>
      <c r="H414" s="197"/>
      <c r="I414" s="416"/>
      <c r="J414" s="115"/>
      <c r="K414" s="418"/>
      <c r="L414" s="417"/>
      <c r="M414" s="60"/>
      <c r="N414" s="102"/>
      <c r="O414" s="419"/>
      <c r="P414" s="116"/>
      <c r="Q414" s="116"/>
      <c r="R414" s="179"/>
      <c r="S414" s="248"/>
      <c r="T414" s="116"/>
      <c r="U414" s="116"/>
      <c r="V414" s="116"/>
      <c r="W414" s="117"/>
      <c r="X414" s="115"/>
      <c r="Y414" s="102"/>
      <c r="Z414" s="118"/>
      <c r="AA414" s="145">
        <f t="shared" si="167"/>
        <v>402</v>
      </c>
      <c r="AB414" s="751">
        <f t="shared" si="180"/>
        <v>0</v>
      </c>
      <c r="AC414" s="744">
        <f t="shared" si="168"/>
        <v>0</v>
      </c>
      <c r="AD414" s="254">
        <f t="shared" si="164"/>
        <v>0</v>
      </c>
      <c r="AE414" s="17"/>
      <c r="AF414" s="527" t="str">
        <f t="shared" si="169"/>
        <v xml:space="preserve"> </v>
      </c>
      <c r="AG414" s="49">
        <f t="shared" si="170"/>
        <v>0</v>
      </c>
      <c r="AH414" s="49">
        <f t="shared" si="171"/>
        <v>0</v>
      </c>
      <c r="AR414" s="49">
        <f t="shared" si="172"/>
        <v>0</v>
      </c>
      <c r="AS414" s="49">
        <f t="shared" si="173"/>
        <v>0</v>
      </c>
      <c r="AT414" s="49">
        <f t="shared" si="174"/>
        <v>0</v>
      </c>
      <c r="AU414" s="49">
        <f t="shared" si="175"/>
        <v>0</v>
      </c>
      <c r="AX414" s="372">
        <f t="shared" si="176"/>
        <v>0</v>
      </c>
      <c r="AY414" s="372">
        <f t="shared" si="177"/>
        <v>0</v>
      </c>
      <c r="AZ414" s="49">
        <f t="shared" si="165"/>
        <v>0</v>
      </c>
      <c r="BB414" s="49">
        <f t="shared" si="181"/>
        <v>0</v>
      </c>
      <c r="BC414" s="537">
        <f t="shared" si="182"/>
        <v>0</v>
      </c>
      <c r="BD414" s="144">
        <f t="shared" si="178"/>
        <v>0</v>
      </c>
      <c r="BE414" s="144">
        <f t="shared" si="183"/>
        <v>0</v>
      </c>
      <c r="BF414" s="559">
        <f t="shared" si="166"/>
        <v>0</v>
      </c>
      <c r="BG414" s="17"/>
      <c r="BH414" s="10"/>
      <c r="BJ414" s="49">
        <f t="shared" si="184"/>
        <v>0</v>
      </c>
      <c r="BK414" s="49">
        <f t="shared" si="185"/>
        <v>1</v>
      </c>
      <c r="BL414" s="49">
        <f t="shared" si="186"/>
        <v>0</v>
      </c>
      <c r="BM414" s="49">
        <f t="shared" si="187"/>
        <v>0</v>
      </c>
      <c r="BN414" s="49">
        <f t="shared" si="188"/>
        <v>0</v>
      </c>
    </row>
    <row r="415" spans="1:66" x14ac:dyDescent="0.2">
      <c r="A415" s="514"/>
      <c r="B415" s="805"/>
      <c r="C415" s="364"/>
      <c r="D415" s="364"/>
      <c r="E415" s="511" t="str">
        <f t="shared" si="179"/>
        <v xml:space="preserve"> </v>
      </c>
      <c r="F415" s="201">
        <f t="shared" si="162"/>
        <v>0</v>
      </c>
      <c r="G415" s="198">
        <f t="shared" si="163"/>
        <v>403</v>
      </c>
      <c r="H415" s="197"/>
      <c r="I415" s="416"/>
      <c r="J415" s="115"/>
      <c r="K415" s="418"/>
      <c r="L415" s="417"/>
      <c r="M415" s="60"/>
      <c r="N415" s="102"/>
      <c r="O415" s="419"/>
      <c r="P415" s="116"/>
      <c r="Q415" s="116"/>
      <c r="R415" s="179"/>
      <c r="S415" s="248"/>
      <c r="T415" s="116"/>
      <c r="U415" s="116"/>
      <c r="V415" s="116"/>
      <c r="W415" s="117"/>
      <c r="X415" s="115"/>
      <c r="Y415" s="102"/>
      <c r="Z415" s="118"/>
      <c r="AA415" s="145">
        <f t="shared" si="167"/>
        <v>403</v>
      </c>
      <c r="AB415" s="751">
        <f t="shared" si="180"/>
        <v>0</v>
      </c>
      <c r="AC415" s="744">
        <f t="shared" si="168"/>
        <v>0</v>
      </c>
      <c r="AD415" s="254">
        <f t="shared" si="164"/>
        <v>0</v>
      </c>
      <c r="AE415" s="17"/>
      <c r="AF415" s="527" t="str">
        <f t="shared" si="169"/>
        <v xml:space="preserve"> </v>
      </c>
      <c r="AG415" s="49">
        <f t="shared" si="170"/>
        <v>0</v>
      </c>
      <c r="AH415" s="49">
        <f t="shared" si="171"/>
        <v>0</v>
      </c>
      <c r="AR415" s="49">
        <f t="shared" si="172"/>
        <v>0</v>
      </c>
      <c r="AS415" s="49">
        <f t="shared" si="173"/>
        <v>0</v>
      </c>
      <c r="AT415" s="49">
        <f t="shared" si="174"/>
        <v>0</v>
      </c>
      <c r="AU415" s="49">
        <f t="shared" si="175"/>
        <v>0</v>
      </c>
      <c r="AX415" s="372">
        <f t="shared" si="176"/>
        <v>0</v>
      </c>
      <c r="AY415" s="372">
        <f t="shared" si="177"/>
        <v>0</v>
      </c>
      <c r="AZ415" s="49">
        <f t="shared" si="165"/>
        <v>0</v>
      </c>
      <c r="BB415" s="49">
        <f t="shared" si="181"/>
        <v>0</v>
      </c>
      <c r="BC415" s="537">
        <f t="shared" si="182"/>
        <v>0</v>
      </c>
      <c r="BD415" s="144">
        <f t="shared" si="178"/>
        <v>0</v>
      </c>
      <c r="BE415" s="144">
        <f t="shared" si="183"/>
        <v>0</v>
      </c>
      <c r="BF415" s="559">
        <f t="shared" si="166"/>
        <v>0</v>
      </c>
      <c r="BG415" s="17"/>
      <c r="BH415" s="10"/>
      <c r="BJ415" s="49">
        <f t="shared" si="184"/>
        <v>0</v>
      </c>
      <c r="BK415" s="49">
        <f t="shared" si="185"/>
        <v>1</v>
      </c>
      <c r="BL415" s="49">
        <f t="shared" si="186"/>
        <v>0</v>
      </c>
      <c r="BM415" s="49">
        <f t="shared" si="187"/>
        <v>0</v>
      </c>
      <c r="BN415" s="49">
        <f t="shared" si="188"/>
        <v>0</v>
      </c>
    </row>
    <row r="416" spans="1:66" x14ac:dyDescent="0.2">
      <c r="A416" s="514"/>
      <c r="B416" s="805"/>
      <c r="C416" s="364"/>
      <c r="D416" s="364"/>
      <c r="E416" s="511" t="str">
        <f t="shared" si="179"/>
        <v xml:space="preserve"> </v>
      </c>
      <c r="F416" s="201">
        <f t="shared" si="162"/>
        <v>0</v>
      </c>
      <c r="G416" s="198">
        <f t="shared" si="163"/>
        <v>404</v>
      </c>
      <c r="H416" s="197"/>
      <c r="I416" s="416"/>
      <c r="J416" s="115"/>
      <c r="K416" s="418"/>
      <c r="L416" s="417"/>
      <c r="M416" s="60"/>
      <c r="N416" s="102"/>
      <c r="O416" s="419"/>
      <c r="P416" s="116"/>
      <c r="Q416" s="116"/>
      <c r="R416" s="179"/>
      <c r="S416" s="248"/>
      <c r="T416" s="116"/>
      <c r="U416" s="116"/>
      <c r="V416" s="116"/>
      <c r="W416" s="117"/>
      <c r="X416" s="115"/>
      <c r="Y416" s="102"/>
      <c r="Z416" s="118"/>
      <c r="AA416" s="145">
        <f t="shared" si="167"/>
        <v>404</v>
      </c>
      <c r="AB416" s="751">
        <f t="shared" si="180"/>
        <v>0</v>
      </c>
      <c r="AC416" s="744">
        <f t="shared" si="168"/>
        <v>0</v>
      </c>
      <c r="AD416" s="254">
        <f t="shared" si="164"/>
        <v>0</v>
      </c>
      <c r="AE416" s="17"/>
      <c r="AF416" s="527" t="str">
        <f t="shared" si="169"/>
        <v xml:space="preserve"> </v>
      </c>
      <c r="AG416" s="49">
        <f t="shared" si="170"/>
        <v>0</v>
      </c>
      <c r="AH416" s="49">
        <f t="shared" si="171"/>
        <v>0</v>
      </c>
      <c r="AR416" s="49">
        <f t="shared" si="172"/>
        <v>0</v>
      </c>
      <c r="AS416" s="49">
        <f t="shared" si="173"/>
        <v>0</v>
      </c>
      <c r="AT416" s="49">
        <f t="shared" si="174"/>
        <v>0</v>
      </c>
      <c r="AU416" s="49">
        <f t="shared" si="175"/>
        <v>0</v>
      </c>
      <c r="AX416" s="372">
        <f t="shared" si="176"/>
        <v>0</v>
      </c>
      <c r="AY416" s="372">
        <f t="shared" si="177"/>
        <v>0</v>
      </c>
      <c r="AZ416" s="49">
        <f t="shared" si="165"/>
        <v>0</v>
      </c>
      <c r="BB416" s="49">
        <f t="shared" si="181"/>
        <v>0</v>
      </c>
      <c r="BC416" s="537">
        <f t="shared" si="182"/>
        <v>0</v>
      </c>
      <c r="BD416" s="144">
        <f t="shared" si="178"/>
        <v>0</v>
      </c>
      <c r="BE416" s="144">
        <f t="shared" si="183"/>
        <v>0</v>
      </c>
      <c r="BF416" s="559">
        <f t="shared" si="166"/>
        <v>0</v>
      </c>
      <c r="BG416" s="17"/>
      <c r="BH416" s="10"/>
      <c r="BJ416" s="49">
        <f t="shared" si="184"/>
        <v>0</v>
      </c>
      <c r="BK416" s="49">
        <f t="shared" si="185"/>
        <v>1</v>
      </c>
      <c r="BL416" s="49">
        <f t="shared" si="186"/>
        <v>0</v>
      </c>
      <c r="BM416" s="49">
        <f t="shared" si="187"/>
        <v>0</v>
      </c>
      <c r="BN416" s="49">
        <f t="shared" si="188"/>
        <v>0</v>
      </c>
    </row>
    <row r="417" spans="1:66" x14ac:dyDescent="0.2">
      <c r="A417" s="514"/>
      <c r="B417" s="805"/>
      <c r="C417" s="364"/>
      <c r="D417" s="364"/>
      <c r="E417" s="511" t="str">
        <f t="shared" si="179"/>
        <v xml:space="preserve"> </v>
      </c>
      <c r="F417" s="201">
        <f t="shared" si="162"/>
        <v>0</v>
      </c>
      <c r="G417" s="198">
        <f t="shared" si="163"/>
        <v>405</v>
      </c>
      <c r="H417" s="197"/>
      <c r="I417" s="416"/>
      <c r="J417" s="115"/>
      <c r="K417" s="418"/>
      <c r="L417" s="417"/>
      <c r="M417" s="60"/>
      <c r="N417" s="102"/>
      <c r="O417" s="419"/>
      <c r="P417" s="116"/>
      <c r="Q417" s="116"/>
      <c r="R417" s="179"/>
      <c r="S417" s="248"/>
      <c r="T417" s="116"/>
      <c r="U417" s="116"/>
      <c r="V417" s="116"/>
      <c r="W417" s="117"/>
      <c r="X417" s="115"/>
      <c r="Y417" s="102"/>
      <c r="Z417" s="118"/>
      <c r="AA417" s="145">
        <f t="shared" si="167"/>
        <v>405</v>
      </c>
      <c r="AB417" s="751">
        <f t="shared" si="180"/>
        <v>0</v>
      </c>
      <c r="AC417" s="744">
        <f t="shared" si="168"/>
        <v>0</v>
      </c>
      <c r="AD417" s="254">
        <f t="shared" si="164"/>
        <v>0</v>
      </c>
      <c r="AE417" s="17"/>
      <c r="AF417" s="527" t="str">
        <f t="shared" si="169"/>
        <v xml:space="preserve"> </v>
      </c>
      <c r="AG417" s="49">
        <f t="shared" si="170"/>
        <v>0</v>
      </c>
      <c r="AH417" s="49">
        <f t="shared" si="171"/>
        <v>0</v>
      </c>
      <c r="AR417" s="49">
        <f t="shared" si="172"/>
        <v>0</v>
      </c>
      <c r="AS417" s="49">
        <f t="shared" si="173"/>
        <v>0</v>
      </c>
      <c r="AT417" s="49">
        <f t="shared" si="174"/>
        <v>0</v>
      </c>
      <c r="AU417" s="49">
        <f t="shared" si="175"/>
        <v>0</v>
      </c>
      <c r="AX417" s="372">
        <f t="shared" si="176"/>
        <v>0</v>
      </c>
      <c r="AY417" s="372">
        <f t="shared" si="177"/>
        <v>0</v>
      </c>
      <c r="AZ417" s="49">
        <f t="shared" si="165"/>
        <v>0</v>
      </c>
      <c r="BB417" s="49">
        <f t="shared" si="181"/>
        <v>0</v>
      </c>
      <c r="BC417" s="537">
        <f t="shared" si="182"/>
        <v>0</v>
      </c>
      <c r="BD417" s="144">
        <f t="shared" si="178"/>
        <v>0</v>
      </c>
      <c r="BE417" s="144">
        <f t="shared" si="183"/>
        <v>0</v>
      </c>
      <c r="BF417" s="559">
        <f t="shared" si="166"/>
        <v>0</v>
      </c>
      <c r="BG417" s="17"/>
      <c r="BH417" s="10"/>
      <c r="BJ417" s="49">
        <f t="shared" si="184"/>
        <v>0</v>
      </c>
      <c r="BK417" s="49">
        <f t="shared" si="185"/>
        <v>1</v>
      </c>
      <c r="BL417" s="49">
        <f t="shared" si="186"/>
        <v>0</v>
      </c>
      <c r="BM417" s="49">
        <f t="shared" si="187"/>
        <v>0</v>
      </c>
      <c r="BN417" s="49">
        <f t="shared" si="188"/>
        <v>0</v>
      </c>
    </row>
    <row r="418" spans="1:66" x14ac:dyDescent="0.2">
      <c r="A418" s="514"/>
      <c r="B418" s="805"/>
      <c r="C418" s="364"/>
      <c r="D418" s="364"/>
      <c r="E418" s="511" t="str">
        <f t="shared" si="179"/>
        <v xml:space="preserve"> </v>
      </c>
      <c r="F418" s="201">
        <f t="shared" si="162"/>
        <v>0</v>
      </c>
      <c r="G418" s="198">
        <f t="shared" si="163"/>
        <v>406</v>
      </c>
      <c r="H418" s="197"/>
      <c r="I418" s="416"/>
      <c r="J418" s="115"/>
      <c r="K418" s="418"/>
      <c r="L418" s="417"/>
      <c r="M418" s="60"/>
      <c r="N418" s="102"/>
      <c r="O418" s="419"/>
      <c r="P418" s="116"/>
      <c r="Q418" s="116"/>
      <c r="R418" s="179"/>
      <c r="S418" s="248"/>
      <c r="T418" s="116"/>
      <c r="U418" s="116"/>
      <c r="V418" s="116"/>
      <c r="W418" s="117"/>
      <c r="X418" s="115"/>
      <c r="Y418" s="102"/>
      <c r="Z418" s="118"/>
      <c r="AA418" s="145">
        <f t="shared" si="167"/>
        <v>406</v>
      </c>
      <c r="AB418" s="751">
        <f t="shared" si="180"/>
        <v>0</v>
      </c>
      <c r="AC418" s="744">
        <f t="shared" si="168"/>
        <v>0</v>
      </c>
      <c r="AD418" s="254">
        <f t="shared" si="164"/>
        <v>0</v>
      </c>
      <c r="AE418" s="17"/>
      <c r="AF418" s="527" t="str">
        <f t="shared" si="169"/>
        <v xml:space="preserve"> </v>
      </c>
      <c r="AG418" s="49">
        <f t="shared" si="170"/>
        <v>0</v>
      </c>
      <c r="AH418" s="49">
        <f t="shared" si="171"/>
        <v>0</v>
      </c>
      <c r="AR418" s="49">
        <f t="shared" si="172"/>
        <v>0</v>
      </c>
      <c r="AS418" s="49">
        <f t="shared" si="173"/>
        <v>0</v>
      </c>
      <c r="AT418" s="49">
        <f t="shared" si="174"/>
        <v>0</v>
      </c>
      <c r="AU418" s="49">
        <f t="shared" si="175"/>
        <v>0</v>
      </c>
      <c r="AX418" s="372">
        <f t="shared" si="176"/>
        <v>0</v>
      </c>
      <c r="AY418" s="372">
        <f t="shared" si="177"/>
        <v>0</v>
      </c>
      <c r="AZ418" s="49">
        <f t="shared" si="165"/>
        <v>0</v>
      </c>
      <c r="BB418" s="49">
        <f t="shared" si="181"/>
        <v>0</v>
      </c>
      <c r="BC418" s="537">
        <f t="shared" si="182"/>
        <v>0</v>
      </c>
      <c r="BD418" s="144">
        <f t="shared" si="178"/>
        <v>0</v>
      </c>
      <c r="BE418" s="144">
        <f t="shared" si="183"/>
        <v>0</v>
      </c>
      <c r="BF418" s="559">
        <f t="shared" si="166"/>
        <v>0</v>
      </c>
      <c r="BG418" s="17"/>
      <c r="BH418" s="10"/>
      <c r="BJ418" s="49">
        <f t="shared" si="184"/>
        <v>0</v>
      </c>
      <c r="BK418" s="49">
        <f t="shared" si="185"/>
        <v>1</v>
      </c>
      <c r="BL418" s="49">
        <f t="shared" si="186"/>
        <v>0</v>
      </c>
      <c r="BM418" s="49">
        <f t="shared" si="187"/>
        <v>0</v>
      </c>
      <c r="BN418" s="49">
        <f t="shared" si="188"/>
        <v>0</v>
      </c>
    </row>
    <row r="419" spans="1:66" x14ac:dyDescent="0.2">
      <c r="A419" s="514"/>
      <c r="B419" s="805"/>
      <c r="C419" s="364"/>
      <c r="D419" s="364"/>
      <c r="E419" s="511" t="str">
        <f t="shared" si="179"/>
        <v xml:space="preserve"> </v>
      </c>
      <c r="F419" s="201">
        <f t="shared" si="162"/>
        <v>0</v>
      </c>
      <c r="G419" s="198">
        <f t="shared" si="163"/>
        <v>407</v>
      </c>
      <c r="H419" s="197"/>
      <c r="I419" s="416"/>
      <c r="J419" s="115"/>
      <c r="K419" s="418"/>
      <c r="L419" s="417"/>
      <c r="M419" s="60"/>
      <c r="N419" s="102"/>
      <c r="O419" s="419"/>
      <c r="P419" s="116"/>
      <c r="Q419" s="116"/>
      <c r="R419" s="179"/>
      <c r="S419" s="248"/>
      <c r="T419" s="116"/>
      <c r="U419" s="116"/>
      <c r="V419" s="116"/>
      <c r="W419" s="117"/>
      <c r="X419" s="115"/>
      <c r="Y419" s="102"/>
      <c r="Z419" s="118"/>
      <c r="AA419" s="145">
        <f t="shared" si="167"/>
        <v>407</v>
      </c>
      <c r="AB419" s="751">
        <f t="shared" si="180"/>
        <v>0</v>
      </c>
      <c r="AC419" s="744">
        <f t="shared" si="168"/>
        <v>0</v>
      </c>
      <c r="AD419" s="254">
        <f t="shared" si="164"/>
        <v>0</v>
      </c>
      <c r="AE419" s="17"/>
      <c r="AF419" s="527" t="str">
        <f t="shared" si="169"/>
        <v xml:space="preserve"> </v>
      </c>
      <c r="AG419" s="49">
        <f t="shared" si="170"/>
        <v>0</v>
      </c>
      <c r="AH419" s="49">
        <f t="shared" si="171"/>
        <v>0</v>
      </c>
      <c r="AR419" s="49">
        <f t="shared" si="172"/>
        <v>0</v>
      </c>
      <c r="AS419" s="49">
        <f t="shared" si="173"/>
        <v>0</v>
      </c>
      <c r="AT419" s="49">
        <f t="shared" si="174"/>
        <v>0</v>
      </c>
      <c r="AU419" s="49">
        <f t="shared" si="175"/>
        <v>0</v>
      </c>
      <c r="AX419" s="372">
        <f t="shared" si="176"/>
        <v>0</v>
      </c>
      <c r="AY419" s="372">
        <f t="shared" si="177"/>
        <v>0</v>
      </c>
      <c r="AZ419" s="49">
        <f t="shared" si="165"/>
        <v>0</v>
      </c>
      <c r="BB419" s="49">
        <f t="shared" si="181"/>
        <v>0</v>
      </c>
      <c r="BC419" s="537">
        <f t="shared" si="182"/>
        <v>0</v>
      </c>
      <c r="BD419" s="144">
        <f t="shared" si="178"/>
        <v>0</v>
      </c>
      <c r="BE419" s="144">
        <f t="shared" si="183"/>
        <v>0</v>
      </c>
      <c r="BF419" s="559">
        <f t="shared" si="166"/>
        <v>0</v>
      </c>
      <c r="BG419" s="17"/>
      <c r="BH419" s="10"/>
      <c r="BJ419" s="49">
        <f t="shared" si="184"/>
        <v>0</v>
      </c>
      <c r="BK419" s="49">
        <f t="shared" si="185"/>
        <v>1</v>
      </c>
      <c r="BL419" s="49">
        <f t="shared" si="186"/>
        <v>0</v>
      </c>
      <c r="BM419" s="49">
        <f t="shared" si="187"/>
        <v>0</v>
      </c>
      <c r="BN419" s="49">
        <f t="shared" si="188"/>
        <v>0</v>
      </c>
    </row>
    <row r="420" spans="1:66" x14ac:dyDescent="0.2">
      <c r="A420" s="514"/>
      <c r="B420" s="805"/>
      <c r="C420" s="364"/>
      <c r="D420" s="364"/>
      <c r="E420" s="511" t="str">
        <f t="shared" si="179"/>
        <v xml:space="preserve"> </v>
      </c>
      <c r="F420" s="201">
        <f t="shared" si="162"/>
        <v>0</v>
      </c>
      <c r="G420" s="198">
        <f t="shared" si="163"/>
        <v>408</v>
      </c>
      <c r="H420" s="197"/>
      <c r="I420" s="416"/>
      <c r="J420" s="115"/>
      <c r="K420" s="418"/>
      <c r="L420" s="417"/>
      <c r="M420" s="60"/>
      <c r="N420" s="102"/>
      <c r="O420" s="419"/>
      <c r="P420" s="116"/>
      <c r="Q420" s="116"/>
      <c r="R420" s="179"/>
      <c r="S420" s="248"/>
      <c r="T420" s="116"/>
      <c r="U420" s="116"/>
      <c r="V420" s="116"/>
      <c r="W420" s="117"/>
      <c r="X420" s="115"/>
      <c r="Y420" s="102"/>
      <c r="Z420" s="118"/>
      <c r="AA420" s="145">
        <f t="shared" si="167"/>
        <v>408</v>
      </c>
      <c r="AB420" s="751">
        <f t="shared" si="180"/>
        <v>0</v>
      </c>
      <c r="AC420" s="744">
        <f t="shared" si="168"/>
        <v>0</v>
      </c>
      <c r="AD420" s="254">
        <f t="shared" si="164"/>
        <v>0</v>
      </c>
      <c r="AE420" s="17"/>
      <c r="AF420" s="527" t="str">
        <f t="shared" si="169"/>
        <v xml:space="preserve"> </v>
      </c>
      <c r="AG420" s="49">
        <f t="shared" si="170"/>
        <v>0</v>
      </c>
      <c r="AH420" s="49">
        <f t="shared" si="171"/>
        <v>0</v>
      </c>
      <c r="AR420" s="49">
        <f t="shared" si="172"/>
        <v>0</v>
      </c>
      <c r="AS420" s="49">
        <f t="shared" si="173"/>
        <v>0</v>
      </c>
      <c r="AT420" s="49">
        <f t="shared" si="174"/>
        <v>0</v>
      </c>
      <c r="AU420" s="49">
        <f t="shared" si="175"/>
        <v>0</v>
      </c>
      <c r="AX420" s="372">
        <f t="shared" si="176"/>
        <v>0</v>
      </c>
      <c r="AY420" s="372">
        <f t="shared" si="177"/>
        <v>0</v>
      </c>
      <c r="AZ420" s="49">
        <f t="shared" si="165"/>
        <v>0</v>
      </c>
      <c r="BB420" s="49">
        <f t="shared" si="181"/>
        <v>0</v>
      </c>
      <c r="BC420" s="537">
        <f t="shared" si="182"/>
        <v>0</v>
      </c>
      <c r="BD420" s="144">
        <f t="shared" si="178"/>
        <v>0</v>
      </c>
      <c r="BE420" s="144">
        <f t="shared" si="183"/>
        <v>0</v>
      </c>
      <c r="BF420" s="559">
        <f t="shared" si="166"/>
        <v>0</v>
      </c>
      <c r="BG420" s="17"/>
      <c r="BH420" s="10"/>
      <c r="BJ420" s="49">
        <f t="shared" si="184"/>
        <v>0</v>
      </c>
      <c r="BK420" s="49">
        <f t="shared" si="185"/>
        <v>1</v>
      </c>
      <c r="BL420" s="49">
        <f t="shared" si="186"/>
        <v>0</v>
      </c>
      <c r="BM420" s="49">
        <f t="shared" si="187"/>
        <v>0</v>
      </c>
      <c r="BN420" s="49">
        <f t="shared" si="188"/>
        <v>0</v>
      </c>
    </row>
    <row r="421" spans="1:66" x14ac:dyDescent="0.2">
      <c r="A421" s="514"/>
      <c r="B421" s="805"/>
      <c r="C421" s="364"/>
      <c r="D421" s="364"/>
      <c r="E421" s="511" t="str">
        <f t="shared" si="179"/>
        <v xml:space="preserve"> </v>
      </c>
      <c r="F421" s="201">
        <f t="shared" si="162"/>
        <v>0</v>
      </c>
      <c r="G421" s="198">
        <f t="shared" si="163"/>
        <v>409</v>
      </c>
      <c r="H421" s="197"/>
      <c r="I421" s="416"/>
      <c r="J421" s="115"/>
      <c r="K421" s="418"/>
      <c r="L421" s="417"/>
      <c r="M421" s="60"/>
      <c r="N421" s="102"/>
      <c r="O421" s="419"/>
      <c r="P421" s="116"/>
      <c r="Q421" s="116"/>
      <c r="R421" s="179"/>
      <c r="S421" s="248"/>
      <c r="T421" s="116"/>
      <c r="U421" s="116"/>
      <c r="V421" s="116"/>
      <c r="W421" s="117"/>
      <c r="X421" s="115"/>
      <c r="Y421" s="102"/>
      <c r="Z421" s="118"/>
      <c r="AA421" s="145">
        <f t="shared" si="167"/>
        <v>409</v>
      </c>
      <c r="AB421" s="751">
        <f t="shared" si="180"/>
        <v>0</v>
      </c>
      <c r="AC421" s="744">
        <f t="shared" si="168"/>
        <v>0</v>
      </c>
      <c r="AD421" s="254">
        <f t="shared" si="164"/>
        <v>0</v>
      </c>
      <c r="AE421" s="17"/>
      <c r="AF421" s="527" t="str">
        <f t="shared" si="169"/>
        <v xml:space="preserve"> </v>
      </c>
      <c r="AG421" s="49">
        <f t="shared" si="170"/>
        <v>0</v>
      </c>
      <c r="AH421" s="49">
        <f t="shared" si="171"/>
        <v>0</v>
      </c>
      <c r="AR421" s="49">
        <f t="shared" si="172"/>
        <v>0</v>
      </c>
      <c r="AS421" s="49">
        <f t="shared" si="173"/>
        <v>0</v>
      </c>
      <c r="AT421" s="49">
        <f t="shared" si="174"/>
        <v>0</v>
      </c>
      <c r="AU421" s="49">
        <f t="shared" si="175"/>
        <v>0</v>
      </c>
      <c r="AX421" s="372">
        <f t="shared" si="176"/>
        <v>0</v>
      </c>
      <c r="AY421" s="372">
        <f t="shared" si="177"/>
        <v>0</v>
      </c>
      <c r="AZ421" s="49">
        <f t="shared" si="165"/>
        <v>0</v>
      </c>
      <c r="BB421" s="49">
        <f t="shared" si="181"/>
        <v>0</v>
      </c>
      <c r="BC421" s="537">
        <f t="shared" si="182"/>
        <v>0</v>
      </c>
      <c r="BD421" s="144">
        <f t="shared" si="178"/>
        <v>0</v>
      </c>
      <c r="BE421" s="144">
        <f t="shared" si="183"/>
        <v>0</v>
      </c>
      <c r="BF421" s="559">
        <f t="shared" si="166"/>
        <v>0</v>
      </c>
      <c r="BG421" s="17"/>
      <c r="BH421" s="10"/>
      <c r="BJ421" s="49">
        <f t="shared" si="184"/>
        <v>0</v>
      </c>
      <c r="BK421" s="49">
        <f t="shared" si="185"/>
        <v>1</v>
      </c>
      <c r="BL421" s="49">
        <f t="shared" si="186"/>
        <v>0</v>
      </c>
      <c r="BM421" s="49">
        <f t="shared" si="187"/>
        <v>0</v>
      </c>
      <c r="BN421" s="49">
        <f t="shared" si="188"/>
        <v>0</v>
      </c>
    </row>
    <row r="422" spans="1:66" x14ac:dyDescent="0.2">
      <c r="A422" s="514"/>
      <c r="B422" s="805"/>
      <c r="C422" s="364"/>
      <c r="D422" s="364"/>
      <c r="E422" s="511" t="str">
        <f t="shared" si="179"/>
        <v xml:space="preserve"> </v>
      </c>
      <c r="F422" s="201">
        <f t="shared" si="162"/>
        <v>0</v>
      </c>
      <c r="G422" s="198">
        <f t="shared" si="163"/>
        <v>410</v>
      </c>
      <c r="H422" s="197"/>
      <c r="I422" s="416"/>
      <c r="J422" s="115"/>
      <c r="K422" s="418"/>
      <c r="L422" s="417"/>
      <c r="M422" s="60"/>
      <c r="N422" s="102"/>
      <c r="O422" s="419"/>
      <c r="P422" s="116"/>
      <c r="Q422" s="116"/>
      <c r="R422" s="179"/>
      <c r="S422" s="248"/>
      <c r="T422" s="116"/>
      <c r="U422" s="116"/>
      <c r="V422" s="116"/>
      <c r="W422" s="117"/>
      <c r="X422" s="115"/>
      <c r="Y422" s="102"/>
      <c r="Z422" s="118"/>
      <c r="AA422" s="145">
        <f t="shared" si="167"/>
        <v>410</v>
      </c>
      <c r="AB422" s="751">
        <f t="shared" si="180"/>
        <v>0</v>
      </c>
      <c r="AC422" s="744">
        <f t="shared" si="168"/>
        <v>0</v>
      </c>
      <c r="AD422" s="254">
        <f t="shared" si="164"/>
        <v>0</v>
      </c>
      <c r="AE422" s="17"/>
      <c r="AF422" s="527" t="str">
        <f t="shared" si="169"/>
        <v xml:space="preserve"> </v>
      </c>
      <c r="AG422" s="49">
        <f t="shared" si="170"/>
        <v>0</v>
      </c>
      <c r="AH422" s="49">
        <f t="shared" si="171"/>
        <v>0</v>
      </c>
      <c r="AR422" s="49">
        <f t="shared" si="172"/>
        <v>0</v>
      </c>
      <c r="AS422" s="49">
        <f t="shared" si="173"/>
        <v>0</v>
      </c>
      <c r="AT422" s="49">
        <f t="shared" si="174"/>
        <v>0</v>
      </c>
      <c r="AU422" s="49">
        <f t="shared" si="175"/>
        <v>0</v>
      </c>
      <c r="AX422" s="372">
        <f t="shared" si="176"/>
        <v>0</v>
      </c>
      <c r="AY422" s="372">
        <f t="shared" si="177"/>
        <v>0</v>
      </c>
      <c r="AZ422" s="49">
        <f t="shared" si="165"/>
        <v>0</v>
      </c>
      <c r="BB422" s="49">
        <f t="shared" si="181"/>
        <v>0</v>
      </c>
      <c r="BC422" s="537">
        <f t="shared" si="182"/>
        <v>0</v>
      </c>
      <c r="BD422" s="144">
        <f t="shared" si="178"/>
        <v>0</v>
      </c>
      <c r="BE422" s="144">
        <f t="shared" si="183"/>
        <v>0</v>
      </c>
      <c r="BF422" s="559">
        <f t="shared" si="166"/>
        <v>0</v>
      </c>
      <c r="BG422" s="17"/>
      <c r="BH422" s="10"/>
      <c r="BJ422" s="49">
        <f t="shared" si="184"/>
        <v>0</v>
      </c>
      <c r="BK422" s="49">
        <f t="shared" si="185"/>
        <v>1</v>
      </c>
      <c r="BL422" s="49">
        <f t="shared" si="186"/>
        <v>0</v>
      </c>
      <c r="BM422" s="49">
        <f t="shared" si="187"/>
        <v>0</v>
      </c>
      <c r="BN422" s="49">
        <f t="shared" si="188"/>
        <v>0</v>
      </c>
    </row>
    <row r="423" spans="1:66" x14ac:dyDescent="0.2">
      <c r="A423" s="514"/>
      <c r="B423" s="805"/>
      <c r="C423" s="364"/>
      <c r="D423" s="364"/>
      <c r="E423" s="511" t="str">
        <f t="shared" si="179"/>
        <v xml:space="preserve"> </v>
      </c>
      <c r="F423" s="201">
        <f t="shared" si="162"/>
        <v>0</v>
      </c>
      <c r="G423" s="198">
        <f t="shared" si="163"/>
        <v>411</v>
      </c>
      <c r="H423" s="197"/>
      <c r="I423" s="416"/>
      <c r="J423" s="115"/>
      <c r="K423" s="418"/>
      <c r="L423" s="417"/>
      <c r="M423" s="60"/>
      <c r="N423" s="102"/>
      <c r="O423" s="419"/>
      <c r="P423" s="116"/>
      <c r="Q423" s="116"/>
      <c r="R423" s="179"/>
      <c r="S423" s="248"/>
      <c r="T423" s="116"/>
      <c r="U423" s="116"/>
      <c r="V423" s="116"/>
      <c r="W423" s="117"/>
      <c r="X423" s="115"/>
      <c r="Y423" s="102"/>
      <c r="Z423" s="118"/>
      <c r="AA423" s="145">
        <f t="shared" si="167"/>
        <v>411</v>
      </c>
      <c r="AB423" s="751">
        <f t="shared" si="180"/>
        <v>0</v>
      </c>
      <c r="AC423" s="744">
        <f t="shared" si="168"/>
        <v>0</v>
      </c>
      <c r="AD423" s="254">
        <f t="shared" si="164"/>
        <v>0</v>
      </c>
      <c r="AE423" s="17"/>
      <c r="AF423" s="527" t="str">
        <f t="shared" si="169"/>
        <v xml:space="preserve"> </v>
      </c>
      <c r="AG423" s="49">
        <f t="shared" si="170"/>
        <v>0</v>
      </c>
      <c r="AH423" s="49">
        <f t="shared" si="171"/>
        <v>0</v>
      </c>
      <c r="AR423" s="49">
        <f t="shared" si="172"/>
        <v>0</v>
      </c>
      <c r="AS423" s="49">
        <f t="shared" si="173"/>
        <v>0</v>
      </c>
      <c r="AT423" s="49">
        <f t="shared" si="174"/>
        <v>0</v>
      </c>
      <c r="AU423" s="49">
        <f t="shared" si="175"/>
        <v>0</v>
      </c>
      <c r="AX423" s="372">
        <f t="shared" si="176"/>
        <v>0</v>
      </c>
      <c r="AY423" s="372">
        <f t="shared" si="177"/>
        <v>0</v>
      </c>
      <c r="AZ423" s="49">
        <f t="shared" si="165"/>
        <v>0</v>
      </c>
      <c r="BB423" s="49">
        <f t="shared" si="181"/>
        <v>0</v>
      </c>
      <c r="BC423" s="537">
        <f t="shared" si="182"/>
        <v>0</v>
      </c>
      <c r="BD423" s="144">
        <f t="shared" si="178"/>
        <v>0</v>
      </c>
      <c r="BE423" s="144">
        <f t="shared" si="183"/>
        <v>0</v>
      </c>
      <c r="BF423" s="559">
        <f t="shared" si="166"/>
        <v>0</v>
      </c>
      <c r="BG423" s="17"/>
      <c r="BH423" s="10"/>
      <c r="BJ423" s="49">
        <f t="shared" si="184"/>
        <v>0</v>
      </c>
      <c r="BK423" s="49">
        <f t="shared" si="185"/>
        <v>1</v>
      </c>
      <c r="BL423" s="49">
        <f t="shared" si="186"/>
        <v>0</v>
      </c>
      <c r="BM423" s="49">
        <f t="shared" si="187"/>
        <v>0</v>
      </c>
      <c r="BN423" s="49">
        <f t="shared" si="188"/>
        <v>0</v>
      </c>
    </row>
    <row r="424" spans="1:66" x14ac:dyDescent="0.2">
      <c r="A424" s="514"/>
      <c r="B424" s="805"/>
      <c r="C424" s="364"/>
      <c r="D424" s="364"/>
      <c r="E424" s="511" t="str">
        <f t="shared" si="179"/>
        <v xml:space="preserve"> </v>
      </c>
      <c r="F424" s="201">
        <f t="shared" si="162"/>
        <v>0</v>
      </c>
      <c r="G424" s="198">
        <f t="shared" si="163"/>
        <v>412</v>
      </c>
      <c r="H424" s="197"/>
      <c r="I424" s="416"/>
      <c r="J424" s="115"/>
      <c r="K424" s="418"/>
      <c r="L424" s="417"/>
      <c r="M424" s="60"/>
      <c r="N424" s="102"/>
      <c r="O424" s="419"/>
      <c r="P424" s="116"/>
      <c r="Q424" s="116"/>
      <c r="R424" s="179"/>
      <c r="S424" s="248"/>
      <c r="T424" s="116"/>
      <c r="U424" s="116"/>
      <c r="V424" s="116"/>
      <c r="W424" s="117"/>
      <c r="X424" s="115"/>
      <c r="Y424" s="102"/>
      <c r="Z424" s="118"/>
      <c r="AA424" s="145">
        <f t="shared" si="167"/>
        <v>412</v>
      </c>
      <c r="AB424" s="751">
        <f t="shared" si="180"/>
        <v>0</v>
      </c>
      <c r="AC424" s="744">
        <f t="shared" si="168"/>
        <v>0</v>
      </c>
      <c r="AD424" s="254">
        <f t="shared" si="164"/>
        <v>0</v>
      </c>
      <c r="AE424" s="17"/>
      <c r="AF424" s="527" t="str">
        <f t="shared" si="169"/>
        <v xml:space="preserve"> </v>
      </c>
      <c r="AG424" s="49">
        <f t="shared" si="170"/>
        <v>0</v>
      </c>
      <c r="AH424" s="49">
        <f t="shared" si="171"/>
        <v>0</v>
      </c>
      <c r="AR424" s="49">
        <f t="shared" si="172"/>
        <v>0</v>
      </c>
      <c r="AS424" s="49">
        <f t="shared" si="173"/>
        <v>0</v>
      </c>
      <c r="AT424" s="49">
        <f t="shared" si="174"/>
        <v>0</v>
      </c>
      <c r="AU424" s="49">
        <f t="shared" si="175"/>
        <v>0</v>
      </c>
      <c r="AX424" s="372">
        <f t="shared" si="176"/>
        <v>0</v>
      </c>
      <c r="AY424" s="372">
        <f t="shared" si="177"/>
        <v>0</v>
      </c>
      <c r="AZ424" s="49">
        <f t="shared" si="165"/>
        <v>0</v>
      </c>
      <c r="BB424" s="49">
        <f t="shared" si="181"/>
        <v>0</v>
      </c>
      <c r="BC424" s="537">
        <f t="shared" si="182"/>
        <v>0</v>
      </c>
      <c r="BD424" s="144">
        <f t="shared" si="178"/>
        <v>0</v>
      </c>
      <c r="BE424" s="144">
        <f t="shared" si="183"/>
        <v>0</v>
      </c>
      <c r="BF424" s="559">
        <f t="shared" si="166"/>
        <v>0</v>
      </c>
      <c r="BG424" s="17"/>
      <c r="BH424" s="10"/>
      <c r="BJ424" s="49">
        <f t="shared" si="184"/>
        <v>0</v>
      </c>
      <c r="BK424" s="49">
        <f t="shared" si="185"/>
        <v>1</v>
      </c>
      <c r="BL424" s="49">
        <f t="shared" si="186"/>
        <v>0</v>
      </c>
      <c r="BM424" s="49">
        <f t="shared" si="187"/>
        <v>0</v>
      </c>
      <c r="BN424" s="49">
        <f t="shared" si="188"/>
        <v>0</v>
      </c>
    </row>
    <row r="425" spans="1:66" x14ac:dyDescent="0.2">
      <c r="A425" s="514"/>
      <c r="B425" s="805"/>
      <c r="C425" s="364"/>
      <c r="D425" s="364"/>
      <c r="E425" s="511" t="str">
        <f t="shared" si="179"/>
        <v xml:space="preserve"> </v>
      </c>
      <c r="F425" s="201">
        <f t="shared" si="162"/>
        <v>0</v>
      </c>
      <c r="G425" s="198">
        <f t="shared" si="163"/>
        <v>413</v>
      </c>
      <c r="H425" s="197"/>
      <c r="I425" s="416"/>
      <c r="J425" s="115"/>
      <c r="K425" s="418"/>
      <c r="L425" s="417"/>
      <c r="M425" s="60"/>
      <c r="N425" s="102"/>
      <c r="O425" s="419"/>
      <c r="P425" s="116"/>
      <c r="Q425" s="116"/>
      <c r="R425" s="179"/>
      <c r="S425" s="248"/>
      <c r="T425" s="116"/>
      <c r="U425" s="116"/>
      <c r="V425" s="116"/>
      <c r="W425" s="117"/>
      <c r="X425" s="115"/>
      <c r="Y425" s="102"/>
      <c r="Z425" s="118"/>
      <c r="AA425" s="145">
        <f t="shared" si="167"/>
        <v>413</v>
      </c>
      <c r="AB425" s="751">
        <f t="shared" si="180"/>
        <v>0</v>
      </c>
      <c r="AC425" s="744">
        <f t="shared" si="168"/>
        <v>0</v>
      </c>
      <c r="AD425" s="254">
        <f t="shared" si="164"/>
        <v>0</v>
      </c>
      <c r="AE425" s="17"/>
      <c r="AF425" s="527" t="str">
        <f t="shared" si="169"/>
        <v xml:space="preserve"> </v>
      </c>
      <c r="AG425" s="49">
        <f t="shared" si="170"/>
        <v>0</v>
      </c>
      <c r="AH425" s="49">
        <f t="shared" si="171"/>
        <v>0</v>
      </c>
      <c r="AR425" s="49">
        <f t="shared" si="172"/>
        <v>0</v>
      </c>
      <c r="AS425" s="49">
        <f t="shared" si="173"/>
        <v>0</v>
      </c>
      <c r="AT425" s="49">
        <f t="shared" si="174"/>
        <v>0</v>
      </c>
      <c r="AU425" s="49">
        <f t="shared" si="175"/>
        <v>0</v>
      </c>
      <c r="AX425" s="372">
        <f t="shared" si="176"/>
        <v>0</v>
      </c>
      <c r="AY425" s="372">
        <f t="shared" si="177"/>
        <v>0</v>
      </c>
      <c r="AZ425" s="49">
        <f t="shared" si="165"/>
        <v>0</v>
      </c>
      <c r="BB425" s="49">
        <f t="shared" si="181"/>
        <v>0</v>
      </c>
      <c r="BC425" s="537">
        <f t="shared" si="182"/>
        <v>0</v>
      </c>
      <c r="BD425" s="144">
        <f t="shared" si="178"/>
        <v>0</v>
      </c>
      <c r="BE425" s="144">
        <f t="shared" si="183"/>
        <v>0</v>
      </c>
      <c r="BF425" s="559">
        <f t="shared" si="166"/>
        <v>0</v>
      </c>
      <c r="BG425" s="17"/>
      <c r="BH425" s="10"/>
      <c r="BJ425" s="49">
        <f t="shared" si="184"/>
        <v>0</v>
      </c>
      <c r="BK425" s="49">
        <f t="shared" si="185"/>
        <v>1</v>
      </c>
      <c r="BL425" s="49">
        <f t="shared" si="186"/>
        <v>0</v>
      </c>
      <c r="BM425" s="49">
        <f t="shared" si="187"/>
        <v>0</v>
      </c>
      <c r="BN425" s="49">
        <f t="shared" si="188"/>
        <v>0</v>
      </c>
    </row>
    <row r="426" spans="1:66" x14ac:dyDescent="0.2">
      <c r="A426" s="514"/>
      <c r="B426" s="805"/>
      <c r="C426" s="364"/>
      <c r="D426" s="364"/>
      <c r="E426" s="511" t="str">
        <f t="shared" si="179"/>
        <v xml:space="preserve"> </v>
      </c>
      <c r="F426" s="201">
        <f t="shared" si="162"/>
        <v>0</v>
      </c>
      <c r="G426" s="198">
        <f t="shared" si="163"/>
        <v>414</v>
      </c>
      <c r="H426" s="197"/>
      <c r="I426" s="416"/>
      <c r="J426" s="115"/>
      <c r="K426" s="418"/>
      <c r="L426" s="417"/>
      <c r="M426" s="60"/>
      <c r="N426" s="102"/>
      <c r="O426" s="419"/>
      <c r="P426" s="116"/>
      <c r="Q426" s="116"/>
      <c r="R426" s="179"/>
      <c r="S426" s="248"/>
      <c r="T426" s="116"/>
      <c r="U426" s="116"/>
      <c r="V426" s="116"/>
      <c r="W426" s="117"/>
      <c r="X426" s="115"/>
      <c r="Y426" s="102"/>
      <c r="Z426" s="118"/>
      <c r="AA426" s="145">
        <f t="shared" si="167"/>
        <v>414</v>
      </c>
      <c r="AB426" s="751">
        <f t="shared" si="180"/>
        <v>0</v>
      </c>
      <c r="AC426" s="744">
        <f t="shared" si="168"/>
        <v>0</v>
      </c>
      <c r="AD426" s="254">
        <f t="shared" si="164"/>
        <v>0</v>
      </c>
      <c r="AE426" s="17"/>
      <c r="AF426" s="527" t="str">
        <f t="shared" si="169"/>
        <v xml:space="preserve"> </v>
      </c>
      <c r="AG426" s="49">
        <f t="shared" si="170"/>
        <v>0</v>
      </c>
      <c r="AH426" s="49">
        <f t="shared" si="171"/>
        <v>0</v>
      </c>
      <c r="AR426" s="49">
        <f t="shared" si="172"/>
        <v>0</v>
      </c>
      <c r="AS426" s="49">
        <f t="shared" si="173"/>
        <v>0</v>
      </c>
      <c r="AT426" s="49">
        <f t="shared" si="174"/>
        <v>0</v>
      </c>
      <c r="AU426" s="49">
        <f t="shared" si="175"/>
        <v>0</v>
      </c>
      <c r="AX426" s="372">
        <f t="shared" si="176"/>
        <v>0</v>
      </c>
      <c r="AY426" s="372">
        <f t="shared" si="177"/>
        <v>0</v>
      </c>
      <c r="AZ426" s="49">
        <f t="shared" si="165"/>
        <v>0</v>
      </c>
      <c r="BB426" s="49">
        <f t="shared" si="181"/>
        <v>0</v>
      </c>
      <c r="BC426" s="537">
        <f t="shared" si="182"/>
        <v>0</v>
      </c>
      <c r="BD426" s="144">
        <f t="shared" si="178"/>
        <v>0</v>
      </c>
      <c r="BE426" s="144">
        <f t="shared" si="183"/>
        <v>0</v>
      </c>
      <c r="BF426" s="559">
        <f t="shared" si="166"/>
        <v>0</v>
      </c>
      <c r="BG426" s="17"/>
      <c r="BH426" s="10"/>
      <c r="BJ426" s="49">
        <f t="shared" si="184"/>
        <v>0</v>
      </c>
      <c r="BK426" s="49">
        <f t="shared" si="185"/>
        <v>1</v>
      </c>
      <c r="BL426" s="49">
        <f t="shared" si="186"/>
        <v>0</v>
      </c>
      <c r="BM426" s="49">
        <f t="shared" si="187"/>
        <v>0</v>
      </c>
      <c r="BN426" s="49">
        <f t="shared" si="188"/>
        <v>0</v>
      </c>
    </row>
    <row r="427" spans="1:66" x14ac:dyDescent="0.2">
      <c r="A427" s="514"/>
      <c r="B427" s="805"/>
      <c r="C427" s="364"/>
      <c r="D427" s="364"/>
      <c r="E427" s="511" t="str">
        <f t="shared" si="179"/>
        <v xml:space="preserve"> </v>
      </c>
      <c r="F427" s="201">
        <f t="shared" si="162"/>
        <v>0</v>
      </c>
      <c r="G427" s="198">
        <f t="shared" si="163"/>
        <v>415</v>
      </c>
      <c r="H427" s="197"/>
      <c r="I427" s="416"/>
      <c r="J427" s="115"/>
      <c r="K427" s="418"/>
      <c r="L427" s="417"/>
      <c r="M427" s="60"/>
      <c r="N427" s="102"/>
      <c r="O427" s="419"/>
      <c r="P427" s="116"/>
      <c r="Q427" s="116"/>
      <c r="R427" s="179"/>
      <c r="S427" s="248"/>
      <c r="T427" s="116"/>
      <c r="U427" s="116"/>
      <c r="V427" s="116"/>
      <c r="W427" s="117"/>
      <c r="X427" s="115"/>
      <c r="Y427" s="102"/>
      <c r="Z427" s="118"/>
      <c r="AA427" s="145">
        <f t="shared" si="167"/>
        <v>415</v>
      </c>
      <c r="AB427" s="751">
        <f t="shared" si="180"/>
        <v>0</v>
      </c>
      <c r="AC427" s="744">
        <f t="shared" si="168"/>
        <v>0</v>
      </c>
      <c r="AD427" s="254">
        <f t="shared" si="164"/>
        <v>0</v>
      </c>
      <c r="AE427" s="17"/>
      <c r="AF427" s="527" t="str">
        <f t="shared" si="169"/>
        <v xml:space="preserve"> </v>
      </c>
      <c r="AG427" s="49">
        <f t="shared" si="170"/>
        <v>0</v>
      </c>
      <c r="AH427" s="49">
        <f t="shared" si="171"/>
        <v>0</v>
      </c>
      <c r="AR427" s="49">
        <f t="shared" si="172"/>
        <v>0</v>
      </c>
      <c r="AS427" s="49">
        <f t="shared" si="173"/>
        <v>0</v>
      </c>
      <c r="AT427" s="49">
        <f t="shared" si="174"/>
        <v>0</v>
      </c>
      <c r="AU427" s="49">
        <f t="shared" si="175"/>
        <v>0</v>
      </c>
      <c r="AX427" s="372">
        <f t="shared" si="176"/>
        <v>0</v>
      </c>
      <c r="AY427" s="372">
        <f t="shared" si="177"/>
        <v>0</v>
      </c>
      <c r="AZ427" s="49">
        <f t="shared" si="165"/>
        <v>0</v>
      </c>
      <c r="BB427" s="49">
        <f t="shared" si="181"/>
        <v>0</v>
      </c>
      <c r="BC427" s="537">
        <f t="shared" si="182"/>
        <v>0</v>
      </c>
      <c r="BD427" s="144">
        <f t="shared" si="178"/>
        <v>0</v>
      </c>
      <c r="BE427" s="144">
        <f t="shared" si="183"/>
        <v>0</v>
      </c>
      <c r="BF427" s="559">
        <f t="shared" si="166"/>
        <v>0</v>
      </c>
      <c r="BG427" s="17"/>
      <c r="BH427" s="10"/>
      <c r="BJ427" s="49">
        <f t="shared" si="184"/>
        <v>0</v>
      </c>
      <c r="BK427" s="49">
        <f t="shared" si="185"/>
        <v>1</v>
      </c>
      <c r="BL427" s="49">
        <f t="shared" si="186"/>
        <v>0</v>
      </c>
      <c r="BM427" s="49">
        <f t="shared" si="187"/>
        <v>0</v>
      </c>
      <c r="BN427" s="49">
        <f t="shared" si="188"/>
        <v>0</v>
      </c>
    </row>
    <row r="428" spans="1:66" x14ac:dyDescent="0.2">
      <c r="A428" s="514"/>
      <c r="B428" s="805"/>
      <c r="C428" s="364"/>
      <c r="D428" s="364"/>
      <c r="E428" s="511" t="str">
        <f t="shared" si="179"/>
        <v xml:space="preserve"> </v>
      </c>
      <c r="F428" s="201">
        <f t="shared" si="162"/>
        <v>0</v>
      </c>
      <c r="G428" s="198">
        <f t="shared" si="163"/>
        <v>416</v>
      </c>
      <c r="H428" s="197"/>
      <c r="I428" s="416"/>
      <c r="J428" s="115"/>
      <c r="K428" s="418"/>
      <c r="L428" s="417"/>
      <c r="M428" s="60"/>
      <c r="N428" s="102"/>
      <c r="O428" s="419"/>
      <c r="P428" s="116"/>
      <c r="Q428" s="116"/>
      <c r="R428" s="179"/>
      <c r="S428" s="248"/>
      <c r="T428" s="116"/>
      <c r="U428" s="116"/>
      <c r="V428" s="116"/>
      <c r="W428" s="117"/>
      <c r="X428" s="115"/>
      <c r="Y428" s="102"/>
      <c r="Z428" s="118"/>
      <c r="AA428" s="145">
        <f t="shared" si="167"/>
        <v>416</v>
      </c>
      <c r="AB428" s="751">
        <f t="shared" si="180"/>
        <v>0</v>
      </c>
      <c r="AC428" s="744">
        <f t="shared" si="168"/>
        <v>0</v>
      </c>
      <c r="AD428" s="254">
        <f t="shared" si="164"/>
        <v>0</v>
      </c>
      <c r="AE428" s="17"/>
      <c r="AF428" s="527" t="str">
        <f t="shared" si="169"/>
        <v xml:space="preserve"> </v>
      </c>
      <c r="AG428" s="49">
        <f t="shared" si="170"/>
        <v>0</v>
      </c>
      <c r="AH428" s="49">
        <f t="shared" si="171"/>
        <v>0</v>
      </c>
      <c r="AR428" s="49">
        <f t="shared" si="172"/>
        <v>0</v>
      </c>
      <c r="AS428" s="49">
        <f t="shared" si="173"/>
        <v>0</v>
      </c>
      <c r="AT428" s="49">
        <f t="shared" si="174"/>
        <v>0</v>
      </c>
      <c r="AU428" s="49">
        <f t="shared" si="175"/>
        <v>0</v>
      </c>
      <c r="AX428" s="372">
        <f t="shared" si="176"/>
        <v>0</v>
      </c>
      <c r="AY428" s="372">
        <f t="shared" si="177"/>
        <v>0</v>
      </c>
      <c r="AZ428" s="49">
        <f t="shared" si="165"/>
        <v>0</v>
      </c>
      <c r="BB428" s="49">
        <f t="shared" si="181"/>
        <v>0</v>
      </c>
      <c r="BC428" s="537">
        <f t="shared" si="182"/>
        <v>0</v>
      </c>
      <c r="BD428" s="144">
        <f t="shared" si="178"/>
        <v>0</v>
      </c>
      <c r="BE428" s="144">
        <f t="shared" si="183"/>
        <v>0</v>
      </c>
      <c r="BF428" s="559">
        <f t="shared" si="166"/>
        <v>0</v>
      </c>
      <c r="BG428" s="17"/>
      <c r="BH428" s="10"/>
      <c r="BJ428" s="49">
        <f t="shared" si="184"/>
        <v>0</v>
      </c>
      <c r="BK428" s="49">
        <f t="shared" si="185"/>
        <v>1</v>
      </c>
      <c r="BL428" s="49">
        <f t="shared" si="186"/>
        <v>0</v>
      </c>
      <c r="BM428" s="49">
        <f t="shared" si="187"/>
        <v>0</v>
      </c>
      <c r="BN428" s="49">
        <f t="shared" si="188"/>
        <v>0</v>
      </c>
    </row>
    <row r="429" spans="1:66" x14ac:dyDescent="0.2">
      <c r="A429" s="514"/>
      <c r="B429" s="805"/>
      <c r="C429" s="364"/>
      <c r="D429" s="364"/>
      <c r="E429" s="511" t="str">
        <f t="shared" si="179"/>
        <v xml:space="preserve"> </v>
      </c>
      <c r="F429" s="201">
        <f t="shared" si="162"/>
        <v>0</v>
      </c>
      <c r="G429" s="198">
        <f t="shared" si="163"/>
        <v>417</v>
      </c>
      <c r="H429" s="197"/>
      <c r="I429" s="416"/>
      <c r="J429" s="115"/>
      <c r="K429" s="418"/>
      <c r="L429" s="417"/>
      <c r="M429" s="60"/>
      <c r="N429" s="102"/>
      <c r="O429" s="419"/>
      <c r="P429" s="116"/>
      <c r="Q429" s="116"/>
      <c r="R429" s="179"/>
      <c r="S429" s="248"/>
      <c r="T429" s="116"/>
      <c r="U429" s="116"/>
      <c r="V429" s="116"/>
      <c r="W429" s="117"/>
      <c r="X429" s="115"/>
      <c r="Y429" s="102"/>
      <c r="Z429" s="118"/>
      <c r="AA429" s="145">
        <f t="shared" si="167"/>
        <v>417</v>
      </c>
      <c r="AB429" s="751">
        <f t="shared" si="180"/>
        <v>0</v>
      </c>
      <c r="AC429" s="744">
        <f t="shared" si="168"/>
        <v>0</v>
      </c>
      <c r="AD429" s="254">
        <f t="shared" si="164"/>
        <v>0</v>
      </c>
      <c r="AE429" s="17"/>
      <c r="AF429" s="527" t="str">
        <f t="shared" si="169"/>
        <v xml:space="preserve"> </v>
      </c>
      <c r="AG429" s="49">
        <f t="shared" si="170"/>
        <v>0</v>
      </c>
      <c r="AH429" s="49">
        <f t="shared" si="171"/>
        <v>0</v>
      </c>
      <c r="AR429" s="49">
        <f t="shared" si="172"/>
        <v>0</v>
      </c>
      <c r="AS429" s="49">
        <f t="shared" si="173"/>
        <v>0</v>
      </c>
      <c r="AT429" s="49">
        <f t="shared" si="174"/>
        <v>0</v>
      </c>
      <c r="AU429" s="49">
        <f t="shared" si="175"/>
        <v>0</v>
      </c>
      <c r="AX429" s="372">
        <f t="shared" si="176"/>
        <v>0</v>
      </c>
      <c r="AY429" s="372">
        <f t="shared" si="177"/>
        <v>0</v>
      </c>
      <c r="AZ429" s="49">
        <f t="shared" si="165"/>
        <v>0</v>
      </c>
      <c r="BB429" s="49">
        <f t="shared" si="181"/>
        <v>0</v>
      </c>
      <c r="BC429" s="537">
        <f t="shared" si="182"/>
        <v>0</v>
      </c>
      <c r="BD429" s="144">
        <f t="shared" si="178"/>
        <v>0</v>
      </c>
      <c r="BE429" s="144">
        <f t="shared" si="183"/>
        <v>0</v>
      </c>
      <c r="BF429" s="559">
        <f t="shared" si="166"/>
        <v>0</v>
      </c>
      <c r="BG429" s="17"/>
      <c r="BH429" s="10"/>
      <c r="BJ429" s="49">
        <f t="shared" si="184"/>
        <v>0</v>
      </c>
      <c r="BK429" s="49">
        <f t="shared" si="185"/>
        <v>1</v>
      </c>
      <c r="BL429" s="49">
        <f t="shared" si="186"/>
        <v>0</v>
      </c>
      <c r="BM429" s="49">
        <f t="shared" si="187"/>
        <v>0</v>
      </c>
      <c r="BN429" s="49">
        <f t="shared" si="188"/>
        <v>0</v>
      </c>
    </row>
    <row r="430" spans="1:66" x14ac:dyDescent="0.2">
      <c r="A430" s="514"/>
      <c r="B430" s="805"/>
      <c r="C430" s="364"/>
      <c r="D430" s="364"/>
      <c r="E430" s="511" t="str">
        <f t="shared" si="179"/>
        <v xml:space="preserve"> </v>
      </c>
      <c r="F430" s="201">
        <f t="shared" si="162"/>
        <v>0</v>
      </c>
      <c r="G430" s="198">
        <f t="shared" si="163"/>
        <v>418</v>
      </c>
      <c r="H430" s="197"/>
      <c r="I430" s="416"/>
      <c r="J430" s="115"/>
      <c r="K430" s="418"/>
      <c r="L430" s="417"/>
      <c r="M430" s="60"/>
      <c r="N430" s="102"/>
      <c r="O430" s="419"/>
      <c r="P430" s="116"/>
      <c r="Q430" s="116"/>
      <c r="R430" s="179"/>
      <c r="S430" s="248"/>
      <c r="T430" s="116"/>
      <c r="U430" s="116"/>
      <c r="V430" s="116"/>
      <c r="W430" s="117"/>
      <c r="X430" s="115"/>
      <c r="Y430" s="102"/>
      <c r="Z430" s="118"/>
      <c r="AA430" s="145">
        <f t="shared" si="167"/>
        <v>418</v>
      </c>
      <c r="AB430" s="751">
        <f t="shared" si="180"/>
        <v>0</v>
      </c>
      <c r="AC430" s="744">
        <f t="shared" si="168"/>
        <v>0</v>
      </c>
      <c r="AD430" s="254">
        <f t="shared" si="164"/>
        <v>0</v>
      </c>
      <c r="AE430" s="17"/>
      <c r="AF430" s="527" t="str">
        <f t="shared" si="169"/>
        <v xml:space="preserve"> </v>
      </c>
      <c r="AG430" s="49">
        <f t="shared" si="170"/>
        <v>0</v>
      </c>
      <c r="AH430" s="49">
        <f t="shared" si="171"/>
        <v>0</v>
      </c>
      <c r="AR430" s="49">
        <f t="shared" si="172"/>
        <v>0</v>
      </c>
      <c r="AS430" s="49">
        <f t="shared" si="173"/>
        <v>0</v>
      </c>
      <c r="AT430" s="49">
        <f t="shared" si="174"/>
        <v>0</v>
      </c>
      <c r="AU430" s="49">
        <f t="shared" si="175"/>
        <v>0</v>
      </c>
      <c r="AX430" s="372">
        <f t="shared" si="176"/>
        <v>0</v>
      </c>
      <c r="AY430" s="372">
        <f t="shared" si="177"/>
        <v>0</v>
      </c>
      <c r="AZ430" s="49">
        <f t="shared" si="165"/>
        <v>0</v>
      </c>
      <c r="BB430" s="49">
        <f t="shared" si="181"/>
        <v>0</v>
      </c>
      <c r="BC430" s="537">
        <f t="shared" si="182"/>
        <v>0</v>
      </c>
      <c r="BD430" s="144">
        <f t="shared" si="178"/>
        <v>0</v>
      </c>
      <c r="BE430" s="144">
        <f t="shared" si="183"/>
        <v>0</v>
      </c>
      <c r="BF430" s="559">
        <f t="shared" si="166"/>
        <v>0</v>
      </c>
      <c r="BG430" s="17"/>
      <c r="BH430" s="10"/>
      <c r="BJ430" s="49">
        <f t="shared" si="184"/>
        <v>0</v>
      </c>
      <c r="BK430" s="49">
        <f t="shared" si="185"/>
        <v>1</v>
      </c>
      <c r="BL430" s="49">
        <f t="shared" si="186"/>
        <v>0</v>
      </c>
      <c r="BM430" s="49">
        <f t="shared" si="187"/>
        <v>0</v>
      </c>
      <c r="BN430" s="49">
        <f t="shared" si="188"/>
        <v>0</v>
      </c>
    </row>
    <row r="431" spans="1:66" x14ac:dyDescent="0.2">
      <c r="A431" s="514"/>
      <c r="B431" s="805"/>
      <c r="C431" s="364"/>
      <c r="D431" s="364"/>
      <c r="E431" s="511" t="str">
        <f t="shared" si="179"/>
        <v xml:space="preserve"> </v>
      </c>
      <c r="F431" s="201">
        <f t="shared" si="162"/>
        <v>0</v>
      </c>
      <c r="G431" s="198">
        <f t="shared" si="163"/>
        <v>419</v>
      </c>
      <c r="H431" s="197"/>
      <c r="I431" s="416"/>
      <c r="J431" s="115"/>
      <c r="K431" s="418"/>
      <c r="L431" s="417"/>
      <c r="M431" s="60"/>
      <c r="N431" s="102"/>
      <c r="O431" s="419"/>
      <c r="P431" s="116"/>
      <c r="Q431" s="116"/>
      <c r="R431" s="179"/>
      <c r="S431" s="248"/>
      <c r="T431" s="116"/>
      <c r="U431" s="116"/>
      <c r="V431" s="116"/>
      <c r="W431" s="117"/>
      <c r="X431" s="115"/>
      <c r="Y431" s="102"/>
      <c r="Z431" s="118"/>
      <c r="AA431" s="145">
        <f t="shared" si="167"/>
        <v>419</v>
      </c>
      <c r="AB431" s="751">
        <f t="shared" si="180"/>
        <v>0</v>
      </c>
      <c r="AC431" s="744">
        <f t="shared" si="168"/>
        <v>0</v>
      </c>
      <c r="AD431" s="254">
        <f t="shared" si="164"/>
        <v>0</v>
      </c>
      <c r="AE431" s="17"/>
      <c r="AF431" s="527" t="str">
        <f t="shared" si="169"/>
        <v xml:space="preserve"> </v>
      </c>
      <c r="AG431" s="49">
        <f t="shared" si="170"/>
        <v>0</v>
      </c>
      <c r="AH431" s="49">
        <f t="shared" si="171"/>
        <v>0</v>
      </c>
      <c r="AR431" s="49">
        <f t="shared" si="172"/>
        <v>0</v>
      </c>
      <c r="AS431" s="49">
        <f t="shared" si="173"/>
        <v>0</v>
      </c>
      <c r="AT431" s="49">
        <f t="shared" si="174"/>
        <v>0</v>
      </c>
      <c r="AU431" s="49">
        <f t="shared" si="175"/>
        <v>0</v>
      </c>
      <c r="AX431" s="372">
        <f t="shared" si="176"/>
        <v>0</v>
      </c>
      <c r="AY431" s="372">
        <f t="shared" si="177"/>
        <v>0</v>
      </c>
      <c r="AZ431" s="49">
        <f t="shared" si="165"/>
        <v>0</v>
      </c>
      <c r="BB431" s="49">
        <f t="shared" si="181"/>
        <v>0</v>
      </c>
      <c r="BC431" s="537">
        <f t="shared" si="182"/>
        <v>0</v>
      </c>
      <c r="BD431" s="144">
        <f t="shared" si="178"/>
        <v>0</v>
      </c>
      <c r="BE431" s="144">
        <f t="shared" si="183"/>
        <v>0</v>
      </c>
      <c r="BF431" s="559">
        <f t="shared" si="166"/>
        <v>0</v>
      </c>
      <c r="BG431" s="17"/>
      <c r="BH431" s="10"/>
      <c r="BJ431" s="49">
        <f t="shared" si="184"/>
        <v>0</v>
      </c>
      <c r="BK431" s="49">
        <f t="shared" si="185"/>
        <v>1</v>
      </c>
      <c r="BL431" s="49">
        <f t="shared" si="186"/>
        <v>0</v>
      </c>
      <c r="BM431" s="49">
        <f t="shared" si="187"/>
        <v>0</v>
      </c>
      <c r="BN431" s="49">
        <f t="shared" si="188"/>
        <v>0</v>
      </c>
    </row>
    <row r="432" spans="1:66" x14ac:dyDescent="0.2">
      <c r="A432" s="514"/>
      <c r="B432" s="805"/>
      <c r="C432" s="364"/>
      <c r="D432" s="364"/>
      <c r="E432" s="511" t="str">
        <f t="shared" si="179"/>
        <v xml:space="preserve"> </v>
      </c>
      <c r="F432" s="201">
        <f t="shared" si="162"/>
        <v>0</v>
      </c>
      <c r="G432" s="198">
        <f t="shared" si="163"/>
        <v>420</v>
      </c>
      <c r="H432" s="197"/>
      <c r="I432" s="416"/>
      <c r="J432" s="115"/>
      <c r="K432" s="418"/>
      <c r="L432" s="417"/>
      <c r="M432" s="60"/>
      <c r="N432" s="102"/>
      <c r="O432" s="419"/>
      <c r="P432" s="116"/>
      <c r="Q432" s="116"/>
      <c r="R432" s="179"/>
      <c r="S432" s="248"/>
      <c r="T432" s="116"/>
      <c r="U432" s="116"/>
      <c r="V432" s="116"/>
      <c r="W432" s="117"/>
      <c r="X432" s="115"/>
      <c r="Y432" s="102"/>
      <c r="Z432" s="118"/>
      <c r="AA432" s="145">
        <f t="shared" si="167"/>
        <v>420</v>
      </c>
      <c r="AB432" s="751">
        <f t="shared" si="180"/>
        <v>0</v>
      </c>
      <c r="AC432" s="744">
        <f t="shared" si="168"/>
        <v>0</v>
      </c>
      <c r="AD432" s="254">
        <f t="shared" si="164"/>
        <v>0</v>
      </c>
      <c r="AE432" s="17"/>
      <c r="AF432" s="527" t="str">
        <f t="shared" si="169"/>
        <v xml:space="preserve"> </v>
      </c>
      <c r="AG432" s="49">
        <f t="shared" si="170"/>
        <v>0</v>
      </c>
      <c r="AH432" s="49">
        <f t="shared" si="171"/>
        <v>0</v>
      </c>
      <c r="AR432" s="49">
        <f t="shared" si="172"/>
        <v>0</v>
      </c>
      <c r="AS432" s="49">
        <f t="shared" si="173"/>
        <v>0</v>
      </c>
      <c r="AT432" s="49">
        <f t="shared" si="174"/>
        <v>0</v>
      </c>
      <c r="AU432" s="49">
        <f t="shared" si="175"/>
        <v>0</v>
      </c>
      <c r="AX432" s="372">
        <f t="shared" si="176"/>
        <v>0</v>
      </c>
      <c r="AY432" s="372">
        <f t="shared" si="177"/>
        <v>0</v>
      </c>
      <c r="AZ432" s="49">
        <f t="shared" si="165"/>
        <v>0</v>
      </c>
      <c r="BB432" s="49">
        <f t="shared" si="181"/>
        <v>0</v>
      </c>
      <c r="BC432" s="537">
        <f t="shared" si="182"/>
        <v>0</v>
      </c>
      <c r="BD432" s="144">
        <f t="shared" si="178"/>
        <v>0</v>
      </c>
      <c r="BE432" s="144">
        <f t="shared" si="183"/>
        <v>0</v>
      </c>
      <c r="BF432" s="559">
        <f t="shared" si="166"/>
        <v>0</v>
      </c>
      <c r="BG432" s="17"/>
      <c r="BH432" s="10"/>
      <c r="BJ432" s="49">
        <f t="shared" si="184"/>
        <v>0</v>
      </c>
      <c r="BK432" s="49">
        <f t="shared" si="185"/>
        <v>1</v>
      </c>
      <c r="BL432" s="49">
        <f t="shared" si="186"/>
        <v>0</v>
      </c>
      <c r="BM432" s="49">
        <f t="shared" si="187"/>
        <v>0</v>
      </c>
      <c r="BN432" s="49">
        <f t="shared" si="188"/>
        <v>0</v>
      </c>
    </row>
    <row r="433" spans="1:66" x14ac:dyDescent="0.2">
      <c r="A433" s="514"/>
      <c r="B433" s="805"/>
      <c r="C433" s="364"/>
      <c r="D433" s="364"/>
      <c r="E433" s="511" t="str">
        <f t="shared" si="179"/>
        <v xml:space="preserve"> </v>
      </c>
      <c r="F433" s="201">
        <f t="shared" si="162"/>
        <v>0</v>
      </c>
      <c r="G433" s="198">
        <f t="shared" si="163"/>
        <v>421</v>
      </c>
      <c r="H433" s="197"/>
      <c r="I433" s="416"/>
      <c r="J433" s="115"/>
      <c r="K433" s="418"/>
      <c r="L433" s="417"/>
      <c r="M433" s="60"/>
      <c r="N433" s="102"/>
      <c r="O433" s="419"/>
      <c r="P433" s="116"/>
      <c r="Q433" s="116"/>
      <c r="R433" s="179"/>
      <c r="S433" s="248"/>
      <c r="T433" s="116"/>
      <c r="U433" s="116"/>
      <c r="V433" s="116"/>
      <c r="W433" s="117"/>
      <c r="X433" s="115"/>
      <c r="Y433" s="102"/>
      <c r="Z433" s="118"/>
      <c r="AA433" s="145">
        <f t="shared" si="167"/>
        <v>421</v>
      </c>
      <c r="AB433" s="751">
        <f t="shared" si="180"/>
        <v>0</v>
      </c>
      <c r="AC433" s="744">
        <f t="shared" si="168"/>
        <v>0</v>
      </c>
      <c r="AD433" s="254">
        <f t="shared" si="164"/>
        <v>0</v>
      </c>
      <c r="AE433" s="17"/>
      <c r="AF433" s="527" t="str">
        <f t="shared" si="169"/>
        <v xml:space="preserve"> </v>
      </c>
      <c r="AG433" s="49">
        <f t="shared" si="170"/>
        <v>0</v>
      </c>
      <c r="AH433" s="49">
        <f t="shared" si="171"/>
        <v>0</v>
      </c>
      <c r="AR433" s="49">
        <f t="shared" si="172"/>
        <v>0</v>
      </c>
      <c r="AS433" s="49">
        <f t="shared" si="173"/>
        <v>0</v>
      </c>
      <c r="AT433" s="49">
        <f t="shared" si="174"/>
        <v>0</v>
      </c>
      <c r="AU433" s="49">
        <f t="shared" si="175"/>
        <v>0</v>
      </c>
      <c r="AX433" s="372">
        <f t="shared" si="176"/>
        <v>0</v>
      </c>
      <c r="AY433" s="372">
        <f t="shared" si="177"/>
        <v>0</v>
      </c>
      <c r="AZ433" s="49">
        <f t="shared" si="165"/>
        <v>0</v>
      </c>
      <c r="BB433" s="49">
        <f t="shared" si="181"/>
        <v>0</v>
      </c>
      <c r="BC433" s="537">
        <f t="shared" si="182"/>
        <v>0</v>
      </c>
      <c r="BD433" s="144">
        <f t="shared" si="178"/>
        <v>0</v>
      </c>
      <c r="BE433" s="144">
        <f t="shared" si="183"/>
        <v>0</v>
      </c>
      <c r="BF433" s="559">
        <f t="shared" si="166"/>
        <v>0</v>
      </c>
      <c r="BG433" s="17"/>
      <c r="BH433" s="10"/>
      <c r="BJ433" s="49">
        <f t="shared" si="184"/>
        <v>0</v>
      </c>
      <c r="BK433" s="49">
        <f t="shared" si="185"/>
        <v>1</v>
      </c>
      <c r="BL433" s="49">
        <f t="shared" si="186"/>
        <v>0</v>
      </c>
      <c r="BM433" s="49">
        <f t="shared" si="187"/>
        <v>0</v>
      </c>
      <c r="BN433" s="49">
        <f t="shared" si="188"/>
        <v>0</v>
      </c>
    </row>
    <row r="434" spans="1:66" x14ac:dyDescent="0.2">
      <c r="A434" s="514"/>
      <c r="B434" s="805"/>
      <c r="C434" s="364"/>
      <c r="D434" s="364"/>
      <c r="E434" s="511" t="str">
        <f t="shared" si="179"/>
        <v xml:space="preserve"> </v>
      </c>
      <c r="F434" s="201">
        <f t="shared" si="162"/>
        <v>0</v>
      </c>
      <c r="G434" s="198">
        <f t="shared" si="163"/>
        <v>422</v>
      </c>
      <c r="H434" s="197"/>
      <c r="I434" s="416"/>
      <c r="J434" s="115"/>
      <c r="K434" s="418"/>
      <c r="L434" s="417"/>
      <c r="M434" s="60"/>
      <c r="N434" s="102"/>
      <c r="O434" s="419"/>
      <c r="P434" s="116"/>
      <c r="Q434" s="116"/>
      <c r="R434" s="179"/>
      <c r="S434" s="248"/>
      <c r="T434" s="116"/>
      <c r="U434" s="116"/>
      <c r="V434" s="116"/>
      <c r="W434" s="117"/>
      <c r="X434" s="115"/>
      <c r="Y434" s="102"/>
      <c r="Z434" s="118"/>
      <c r="AA434" s="145">
        <f t="shared" si="167"/>
        <v>422</v>
      </c>
      <c r="AB434" s="751">
        <f t="shared" si="180"/>
        <v>0</v>
      </c>
      <c r="AC434" s="744">
        <f t="shared" si="168"/>
        <v>0</v>
      </c>
      <c r="AD434" s="254">
        <f t="shared" si="164"/>
        <v>0</v>
      </c>
      <c r="AE434" s="17"/>
      <c r="AF434" s="527" t="str">
        <f t="shared" si="169"/>
        <v xml:space="preserve"> </v>
      </c>
      <c r="AG434" s="49">
        <f t="shared" si="170"/>
        <v>0</v>
      </c>
      <c r="AH434" s="49">
        <f t="shared" si="171"/>
        <v>0</v>
      </c>
      <c r="AR434" s="49">
        <f t="shared" si="172"/>
        <v>0</v>
      </c>
      <c r="AS434" s="49">
        <f t="shared" si="173"/>
        <v>0</v>
      </c>
      <c r="AT434" s="49">
        <f t="shared" si="174"/>
        <v>0</v>
      </c>
      <c r="AU434" s="49">
        <f t="shared" si="175"/>
        <v>0</v>
      </c>
      <c r="AX434" s="372">
        <f t="shared" si="176"/>
        <v>0</v>
      </c>
      <c r="AY434" s="372">
        <f t="shared" si="177"/>
        <v>0</v>
      </c>
      <c r="AZ434" s="49">
        <f t="shared" si="165"/>
        <v>0</v>
      </c>
      <c r="BB434" s="49">
        <f t="shared" si="181"/>
        <v>0</v>
      </c>
      <c r="BC434" s="537">
        <f t="shared" si="182"/>
        <v>0</v>
      </c>
      <c r="BD434" s="144">
        <f t="shared" si="178"/>
        <v>0</v>
      </c>
      <c r="BE434" s="144">
        <f t="shared" si="183"/>
        <v>0</v>
      </c>
      <c r="BF434" s="559">
        <f t="shared" si="166"/>
        <v>0</v>
      </c>
      <c r="BG434" s="17"/>
      <c r="BH434" s="10"/>
      <c r="BJ434" s="49">
        <f t="shared" si="184"/>
        <v>0</v>
      </c>
      <c r="BK434" s="49">
        <f t="shared" si="185"/>
        <v>1</v>
      </c>
      <c r="BL434" s="49">
        <f t="shared" si="186"/>
        <v>0</v>
      </c>
      <c r="BM434" s="49">
        <f t="shared" si="187"/>
        <v>0</v>
      </c>
      <c r="BN434" s="49">
        <f t="shared" si="188"/>
        <v>0</v>
      </c>
    </row>
    <row r="435" spans="1:66" x14ac:dyDescent="0.2">
      <c r="A435" s="514"/>
      <c r="B435" s="805"/>
      <c r="C435" s="364"/>
      <c r="D435" s="364"/>
      <c r="E435" s="511" t="str">
        <f t="shared" si="179"/>
        <v xml:space="preserve"> </v>
      </c>
      <c r="F435" s="201">
        <f t="shared" si="162"/>
        <v>0</v>
      </c>
      <c r="G435" s="198">
        <f t="shared" si="163"/>
        <v>423</v>
      </c>
      <c r="H435" s="197"/>
      <c r="I435" s="416"/>
      <c r="J435" s="115"/>
      <c r="K435" s="418"/>
      <c r="L435" s="417"/>
      <c r="M435" s="60"/>
      <c r="N435" s="102"/>
      <c r="O435" s="419"/>
      <c r="P435" s="116"/>
      <c r="Q435" s="116"/>
      <c r="R435" s="179"/>
      <c r="S435" s="248"/>
      <c r="T435" s="116"/>
      <c r="U435" s="116"/>
      <c r="V435" s="116"/>
      <c r="W435" s="117"/>
      <c r="X435" s="115"/>
      <c r="Y435" s="102"/>
      <c r="Z435" s="118"/>
      <c r="AA435" s="145">
        <f t="shared" si="167"/>
        <v>423</v>
      </c>
      <c r="AB435" s="751">
        <f t="shared" si="180"/>
        <v>0</v>
      </c>
      <c r="AC435" s="744">
        <f t="shared" si="168"/>
        <v>0</v>
      </c>
      <c r="AD435" s="254">
        <f t="shared" si="164"/>
        <v>0</v>
      </c>
      <c r="AE435" s="17"/>
      <c r="AF435" s="527" t="str">
        <f t="shared" si="169"/>
        <v xml:space="preserve"> </v>
      </c>
      <c r="AG435" s="49">
        <f t="shared" si="170"/>
        <v>0</v>
      </c>
      <c r="AH435" s="49">
        <f t="shared" si="171"/>
        <v>0</v>
      </c>
      <c r="AR435" s="49">
        <f t="shared" si="172"/>
        <v>0</v>
      </c>
      <c r="AS435" s="49">
        <f t="shared" si="173"/>
        <v>0</v>
      </c>
      <c r="AT435" s="49">
        <f t="shared" si="174"/>
        <v>0</v>
      </c>
      <c r="AU435" s="49">
        <f t="shared" si="175"/>
        <v>0</v>
      </c>
      <c r="AX435" s="372">
        <f t="shared" si="176"/>
        <v>0</v>
      </c>
      <c r="AY435" s="372">
        <f t="shared" si="177"/>
        <v>0</v>
      </c>
      <c r="AZ435" s="49">
        <f t="shared" si="165"/>
        <v>0</v>
      </c>
      <c r="BB435" s="49">
        <f t="shared" si="181"/>
        <v>0</v>
      </c>
      <c r="BC435" s="537">
        <f t="shared" si="182"/>
        <v>0</v>
      </c>
      <c r="BD435" s="144">
        <f t="shared" si="178"/>
        <v>0</v>
      </c>
      <c r="BE435" s="144">
        <f t="shared" si="183"/>
        <v>0</v>
      </c>
      <c r="BF435" s="559">
        <f t="shared" si="166"/>
        <v>0</v>
      </c>
      <c r="BG435" s="17"/>
      <c r="BH435" s="10"/>
      <c r="BJ435" s="49">
        <f t="shared" si="184"/>
        <v>0</v>
      </c>
      <c r="BK435" s="49">
        <f t="shared" si="185"/>
        <v>1</v>
      </c>
      <c r="BL435" s="49">
        <f t="shared" si="186"/>
        <v>0</v>
      </c>
      <c r="BM435" s="49">
        <f t="shared" si="187"/>
        <v>0</v>
      </c>
      <c r="BN435" s="49">
        <f t="shared" si="188"/>
        <v>0</v>
      </c>
    </row>
    <row r="436" spans="1:66" x14ac:dyDescent="0.2">
      <c r="A436" s="514"/>
      <c r="B436" s="805"/>
      <c r="C436" s="364"/>
      <c r="D436" s="364"/>
      <c r="E436" s="511" t="str">
        <f t="shared" si="179"/>
        <v xml:space="preserve"> </v>
      </c>
      <c r="F436" s="201">
        <f t="shared" si="162"/>
        <v>0</v>
      </c>
      <c r="G436" s="198">
        <f t="shared" si="163"/>
        <v>424</v>
      </c>
      <c r="H436" s="197"/>
      <c r="I436" s="416"/>
      <c r="J436" s="115"/>
      <c r="K436" s="418"/>
      <c r="L436" s="417"/>
      <c r="M436" s="60"/>
      <c r="N436" s="102"/>
      <c r="O436" s="419"/>
      <c r="P436" s="116"/>
      <c r="Q436" s="116"/>
      <c r="R436" s="179"/>
      <c r="S436" s="248"/>
      <c r="T436" s="116"/>
      <c r="U436" s="116"/>
      <c r="V436" s="116"/>
      <c r="W436" s="117"/>
      <c r="X436" s="115"/>
      <c r="Y436" s="102"/>
      <c r="Z436" s="118"/>
      <c r="AA436" s="145">
        <f t="shared" si="167"/>
        <v>424</v>
      </c>
      <c r="AB436" s="751">
        <f t="shared" si="180"/>
        <v>0</v>
      </c>
      <c r="AC436" s="744">
        <f t="shared" si="168"/>
        <v>0</v>
      </c>
      <c r="AD436" s="254">
        <f t="shared" si="164"/>
        <v>0</v>
      </c>
      <c r="AE436" s="17"/>
      <c r="AF436" s="527" t="str">
        <f t="shared" si="169"/>
        <v xml:space="preserve"> </v>
      </c>
      <c r="AG436" s="49">
        <f t="shared" si="170"/>
        <v>0</v>
      </c>
      <c r="AH436" s="49">
        <f t="shared" si="171"/>
        <v>0</v>
      </c>
      <c r="AR436" s="49">
        <f t="shared" si="172"/>
        <v>0</v>
      </c>
      <c r="AS436" s="49">
        <f t="shared" si="173"/>
        <v>0</v>
      </c>
      <c r="AT436" s="49">
        <f t="shared" si="174"/>
        <v>0</v>
      </c>
      <c r="AU436" s="49">
        <f t="shared" si="175"/>
        <v>0</v>
      </c>
      <c r="AX436" s="372">
        <f t="shared" si="176"/>
        <v>0</v>
      </c>
      <c r="AY436" s="372">
        <f t="shared" si="177"/>
        <v>0</v>
      </c>
      <c r="AZ436" s="49">
        <f t="shared" si="165"/>
        <v>0</v>
      </c>
      <c r="BB436" s="49">
        <f t="shared" si="181"/>
        <v>0</v>
      </c>
      <c r="BC436" s="537">
        <f t="shared" si="182"/>
        <v>0</v>
      </c>
      <c r="BD436" s="144">
        <f t="shared" si="178"/>
        <v>0</v>
      </c>
      <c r="BE436" s="144">
        <f t="shared" si="183"/>
        <v>0</v>
      </c>
      <c r="BF436" s="559">
        <f t="shared" si="166"/>
        <v>0</v>
      </c>
      <c r="BG436" s="17"/>
      <c r="BH436" s="10"/>
      <c r="BJ436" s="49">
        <f t="shared" si="184"/>
        <v>0</v>
      </c>
      <c r="BK436" s="49">
        <f t="shared" si="185"/>
        <v>1</v>
      </c>
      <c r="BL436" s="49">
        <f t="shared" si="186"/>
        <v>0</v>
      </c>
      <c r="BM436" s="49">
        <f t="shared" si="187"/>
        <v>0</v>
      </c>
      <c r="BN436" s="49">
        <f t="shared" si="188"/>
        <v>0</v>
      </c>
    </row>
    <row r="437" spans="1:66" x14ac:dyDescent="0.2">
      <c r="A437" s="514"/>
      <c r="B437" s="805"/>
      <c r="C437" s="364"/>
      <c r="D437" s="364"/>
      <c r="E437" s="511" t="str">
        <f t="shared" si="179"/>
        <v xml:space="preserve"> </v>
      </c>
      <c r="F437" s="201">
        <f t="shared" si="162"/>
        <v>0</v>
      </c>
      <c r="G437" s="198">
        <f t="shared" si="163"/>
        <v>425</v>
      </c>
      <c r="H437" s="197"/>
      <c r="I437" s="416"/>
      <c r="J437" s="115"/>
      <c r="K437" s="418"/>
      <c r="L437" s="417"/>
      <c r="M437" s="60"/>
      <c r="N437" s="102"/>
      <c r="O437" s="419"/>
      <c r="P437" s="116"/>
      <c r="Q437" s="116"/>
      <c r="R437" s="179"/>
      <c r="S437" s="248"/>
      <c r="T437" s="116"/>
      <c r="U437" s="116"/>
      <c r="V437" s="116"/>
      <c r="W437" s="117"/>
      <c r="X437" s="115"/>
      <c r="Y437" s="102"/>
      <c r="Z437" s="118"/>
      <c r="AA437" s="145">
        <f t="shared" si="167"/>
        <v>425</v>
      </c>
      <c r="AB437" s="751">
        <f t="shared" si="180"/>
        <v>0</v>
      </c>
      <c r="AC437" s="744">
        <f t="shared" si="168"/>
        <v>0</v>
      </c>
      <c r="AD437" s="254">
        <f t="shared" si="164"/>
        <v>0</v>
      </c>
      <c r="AE437" s="17"/>
      <c r="AF437" s="527" t="str">
        <f t="shared" si="169"/>
        <v xml:space="preserve"> </v>
      </c>
      <c r="AG437" s="49">
        <f t="shared" si="170"/>
        <v>0</v>
      </c>
      <c r="AH437" s="49">
        <f t="shared" si="171"/>
        <v>0</v>
      </c>
      <c r="AR437" s="49">
        <f t="shared" si="172"/>
        <v>0</v>
      </c>
      <c r="AS437" s="49">
        <f t="shared" si="173"/>
        <v>0</v>
      </c>
      <c r="AT437" s="49">
        <f t="shared" si="174"/>
        <v>0</v>
      </c>
      <c r="AU437" s="49">
        <f t="shared" si="175"/>
        <v>0</v>
      </c>
      <c r="AX437" s="372">
        <f t="shared" si="176"/>
        <v>0</v>
      </c>
      <c r="AY437" s="372">
        <f t="shared" si="177"/>
        <v>0</v>
      </c>
      <c r="AZ437" s="49">
        <f t="shared" si="165"/>
        <v>0</v>
      </c>
      <c r="BB437" s="49">
        <f t="shared" si="181"/>
        <v>0</v>
      </c>
      <c r="BC437" s="537">
        <f t="shared" si="182"/>
        <v>0</v>
      </c>
      <c r="BD437" s="144">
        <f t="shared" si="178"/>
        <v>0</v>
      </c>
      <c r="BE437" s="144">
        <f t="shared" si="183"/>
        <v>0</v>
      </c>
      <c r="BF437" s="559">
        <f t="shared" si="166"/>
        <v>0</v>
      </c>
      <c r="BG437" s="17"/>
      <c r="BH437" s="10"/>
      <c r="BJ437" s="49">
        <f t="shared" si="184"/>
        <v>0</v>
      </c>
      <c r="BK437" s="49">
        <f t="shared" si="185"/>
        <v>1</v>
      </c>
      <c r="BL437" s="49">
        <f t="shared" si="186"/>
        <v>0</v>
      </c>
      <c r="BM437" s="49">
        <f t="shared" si="187"/>
        <v>0</v>
      </c>
      <c r="BN437" s="49">
        <f t="shared" si="188"/>
        <v>0</v>
      </c>
    </row>
    <row r="438" spans="1:66" x14ac:dyDescent="0.2">
      <c r="A438" s="514"/>
      <c r="B438" s="805"/>
      <c r="C438" s="364"/>
      <c r="D438" s="364"/>
      <c r="E438" s="511" t="str">
        <f t="shared" si="179"/>
        <v xml:space="preserve"> </v>
      </c>
      <c r="F438" s="201">
        <f t="shared" si="162"/>
        <v>0</v>
      </c>
      <c r="G438" s="198">
        <f t="shared" si="163"/>
        <v>426</v>
      </c>
      <c r="H438" s="197"/>
      <c r="I438" s="416"/>
      <c r="J438" s="115"/>
      <c r="K438" s="418"/>
      <c r="L438" s="417"/>
      <c r="M438" s="60"/>
      <c r="N438" s="102"/>
      <c r="O438" s="419"/>
      <c r="P438" s="116"/>
      <c r="Q438" s="116"/>
      <c r="R438" s="179"/>
      <c r="S438" s="248"/>
      <c r="T438" s="116"/>
      <c r="U438" s="116"/>
      <c r="V438" s="116"/>
      <c r="W438" s="117"/>
      <c r="X438" s="115"/>
      <c r="Y438" s="102"/>
      <c r="Z438" s="118"/>
      <c r="AA438" s="145">
        <f t="shared" si="167"/>
        <v>426</v>
      </c>
      <c r="AB438" s="751">
        <f t="shared" si="180"/>
        <v>0</v>
      </c>
      <c r="AC438" s="744">
        <f t="shared" si="168"/>
        <v>0</v>
      </c>
      <c r="AD438" s="254">
        <f t="shared" si="164"/>
        <v>0</v>
      </c>
      <c r="AE438" s="17"/>
      <c r="AF438" s="527" t="str">
        <f t="shared" si="169"/>
        <v xml:space="preserve"> </v>
      </c>
      <c r="AG438" s="49">
        <f t="shared" si="170"/>
        <v>0</v>
      </c>
      <c r="AH438" s="49">
        <f t="shared" si="171"/>
        <v>0</v>
      </c>
      <c r="AR438" s="49">
        <f t="shared" si="172"/>
        <v>0</v>
      </c>
      <c r="AS438" s="49">
        <f t="shared" si="173"/>
        <v>0</v>
      </c>
      <c r="AT438" s="49">
        <f t="shared" si="174"/>
        <v>0</v>
      </c>
      <c r="AU438" s="49">
        <f t="shared" si="175"/>
        <v>0</v>
      </c>
      <c r="AX438" s="372">
        <f t="shared" si="176"/>
        <v>0</v>
      </c>
      <c r="AY438" s="372">
        <f t="shared" si="177"/>
        <v>0</v>
      </c>
      <c r="AZ438" s="49">
        <f t="shared" si="165"/>
        <v>0</v>
      </c>
      <c r="BB438" s="49">
        <f t="shared" si="181"/>
        <v>0</v>
      </c>
      <c r="BC438" s="537">
        <f t="shared" si="182"/>
        <v>0</v>
      </c>
      <c r="BD438" s="144">
        <f t="shared" si="178"/>
        <v>0</v>
      </c>
      <c r="BE438" s="144">
        <f t="shared" si="183"/>
        <v>0</v>
      </c>
      <c r="BF438" s="559">
        <f t="shared" si="166"/>
        <v>0</v>
      </c>
      <c r="BG438" s="17"/>
      <c r="BH438" s="10"/>
      <c r="BJ438" s="49">
        <f t="shared" si="184"/>
        <v>0</v>
      </c>
      <c r="BK438" s="49">
        <f t="shared" si="185"/>
        <v>1</v>
      </c>
      <c r="BL438" s="49">
        <f t="shared" si="186"/>
        <v>0</v>
      </c>
      <c r="BM438" s="49">
        <f t="shared" si="187"/>
        <v>0</v>
      </c>
      <c r="BN438" s="49">
        <f t="shared" si="188"/>
        <v>0</v>
      </c>
    </row>
    <row r="439" spans="1:66" x14ac:dyDescent="0.2">
      <c r="A439" s="514"/>
      <c r="B439" s="805"/>
      <c r="C439" s="364"/>
      <c r="D439" s="364"/>
      <c r="E439" s="511" t="str">
        <f t="shared" si="179"/>
        <v xml:space="preserve"> </v>
      </c>
      <c r="F439" s="201">
        <f t="shared" si="162"/>
        <v>0</v>
      </c>
      <c r="G439" s="198">
        <f t="shared" si="163"/>
        <v>427</v>
      </c>
      <c r="H439" s="197"/>
      <c r="I439" s="416"/>
      <c r="J439" s="115"/>
      <c r="K439" s="418"/>
      <c r="L439" s="417"/>
      <c r="M439" s="60"/>
      <c r="N439" s="102"/>
      <c r="O439" s="419"/>
      <c r="P439" s="116"/>
      <c r="Q439" s="116"/>
      <c r="R439" s="179"/>
      <c r="S439" s="248"/>
      <c r="T439" s="116"/>
      <c r="U439" s="116"/>
      <c r="V439" s="116"/>
      <c r="W439" s="117"/>
      <c r="X439" s="115"/>
      <c r="Y439" s="102"/>
      <c r="Z439" s="118"/>
      <c r="AA439" s="145">
        <f t="shared" si="167"/>
        <v>427</v>
      </c>
      <c r="AB439" s="751">
        <f t="shared" si="180"/>
        <v>0</v>
      </c>
      <c r="AC439" s="744">
        <f t="shared" si="168"/>
        <v>0</v>
      </c>
      <c r="AD439" s="254">
        <f t="shared" si="164"/>
        <v>0</v>
      </c>
      <c r="AE439" s="17"/>
      <c r="AF439" s="527" t="str">
        <f t="shared" si="169"/>
        <v xml:space="preserve"> </v>
      </c>
      <c r="AG439" s="49">
        <f t="shared" si="170"/>
        <v>0</v>
      </c>
      <c r="AH439" s="49">
        <f t="shared" si="171"/>
        <v>0</v>
      </c>
      <c r="AR439" s="49">
        <f t="shared" si="172"/>
        <v>0</v>
      </c>
      <c r="AS439" s="49">
        <f t="shared" si="173"/>
        <v>0</v>
      </c>
      <c r="AT439" s="49">
        <f t="shared" si="174"/>
        <v>0</v>
      </c>
      <c r="AU439" s="49">
        <f t="shared" si="175"/>
        <v>0</v>
      </c>
      <c r="AX439" s="372">
        <f t="shared" si="176"/>
        <v>0</v>
      </c>
      <c r="AY439" s="372">
        <f t="shared" si="177"/>
        <v>0</v>
      </c>
      <c r="AZ439" s="49">
        <f t="shared" si="165"/>
        <v>0</v>
      </c>
      <c r="BB439" s="49">
        <f t="shared" si="181"/>
        <v>0</v>
      </c>
      <c r="BC439" s="537">
        <f t="shared" si="182"/>
        <v>0</v>
      </c>
      <c r="BD439" s="144">
        <f t="shared" si="178"/>
        <v>0</v>
      </c>
      <c r="BE439" s="144">
        <f t="shared" si="183"/>
        <v>0</v>
      </c>
      <c r="BF439" s="559">
        <f t="shared" si="166"/>
        <v>0</v>
      </c>
      <c r="BG439" s="17"/>
      <c r="BH439" s="10"/>
      <c r="BJ439" s="49">
        <f t="shared" si="184"/>
        <v>0</v>
      </c>
      <c r="BK439" s="49">
        <f t="shared" si="185"/>
        <v>1</v>
      </c>
      <c r="BL439" s="49">
        <f t="shared" si="186"/>
        <v>0</v>
      </c>
      <c r="BM439" s="49">
        <f t="shared" si="187"/>
        <v>0</v>
      </c>
      <c r="BN439" s="49">
        <f t="shared" si="188"/>
        <v>0</v>
      </c>
    </row>
    <row r="440" spans="1:66" x14ac:dyDescent="0.2">
      <c r="A440" s="514"/>
      <c r="B440" s="805"/>
      <c r="C440" s="364"/>
      <c r="D440" s="364"/>
      <c r="E440" s="511" t="str">
        <f t="shared" si="179"/>
        <v xml:space="preserve"> </v>
      </c>
      <c r="F440" s="201">
        <f t="shared" si="162"/>
        <v>0</v>
      </c>
      <c r="G440" s="198">
        <f t="shared" si="163"/>
        <v>428</v>
      </c>
      <c r="H440" s="197"/>
      <c r="I440" s="416"/>
      <c r="J440" s="115"/>
      <c r="K440" s="418"/>
      <c r="L440" s="417"/>
      <c r="M440" s="60"/>
      <c r="N440" s="102"/>
      <c r="O440" s="419"/>
      <c r="P440" s="116"/>
      <c r="Q440" s="116"/>
      <c r="R440" s="179"/>
      <c r="S440" s="248"/>
      <c r="T440" s="116"/>
      <c r="U440" s="116"/>
      <c r="V440" s="116"/>
      <c r="W440" s="117"/>
      <c r="X440" s="115"/>
      <c r="Y440" s="102"/>
      <c r="Z440" s="118"/>
      <c r="AA440" s="145">
        <f t="shared" si="167"/>
        <v>428</v>
      </c>
      <c r="AB440" s="751">
        <f t="shared" si="180"/>
        <v>0</v>
      </c>
      <c r="AC440" s="744">
        <f t="shared" si="168"/>
        <v>0</v>
      </c>
      <c r="AD440" s="254">
        <f t="shared" si="164"/>
        <v>0</v>
      </c>
      <c r="AE440" s="17"/>
      <c r="AF440" s="527" t="str">
        <f t="shared" si="169"/>
        <v xml:space="preserve"> </v>
      </c>
      <c r="AG440" s="49">
        <f t="shared" si="170"/>
        <v>0</v>
      </c>
      <c r="AH440" s="49">
        <f t="shared" si="171"/>
        <v>0</v>
      </c>
      <c r="AR440" s="49">
        <f t="shared" si="172"/>
        <v>0</v>
      </c>
      <c r="AS440" s="49">
        <f t="shared" si="173"/>
        <v>0</v>
      </c>
      <c r="AT440" s="49">
        <f t="shared" si="174"/>
        <v>0</v>
      </c>
      <c r="AU440" s="49">
        <f t="shared" si="175"/>
        <v>0</v>
      </c>
      <c r="AX440" s="372">
        <f t="shared" si="176"/>
        <v>0</v>
      </c>
      <c r="AY440" s="372">
        <f t="shared" si="177"/>
        <v>0</v>
      </c>
      <c r="AZ440" s="49">
        <f t="shared" si="165"/>
        <v>0</v>
      </c>
      <c r="BB440" s="49">
        <f t="shared" si="181"/>
        <v>0</v>
      </c>
      <c r="BC440" s="537">
        <f t="shared" si="182"/>
        <v>0</v>
      </c>
      <c r="BD440" s="144">
        <f t="shared" si="178"/>
        <v>0</v>
      </c>
      <c r="BE440" s="144">
        <f t="shared" si="183"/>
        <v>0</v>
      </c>
      <c r="BF440" s="559">
        <f t="shared" si="166"/>
        <v>0</v>
      </c>
      <c r="BG440" s="17"/>
      <c r="BH440" s="10"/>
      <c r="BJ440" s="49">
        <f t="shared" si="184"/>
        <v>0</v>
      </c>
      <c r="BK440" s="49">
        <f t="shared" si="185"/>
        <v>1</v>
      </c>
      <c r="BL440" s="49">
        <f t="shared" si="186"/>
        <v>0</v>
      </c>
      <c r="BM440" s="49">
        <f t="shared" si="187"/>
        <v>0</v>
      </c>
      <c r="BN440" s="49">
        <f t="shared" si="188"/>
        <v>0</v>
      </c>
    </row>
    <row r="441" spans="1:66" x14ac:dyDescent="0.2">
      <c r="A441" s="514"/>
      <c r="B441" s="805"/>
      <c r="C441" s="364"/>
      <c r="D441" s="364"/>
      <c r="E441" s="511" t="str">
        <f t="shared" si="179"/>
        <v xml:space="preserve"> </v>
      </c>
      <c r="F441" s="201">
        <f t="shared" si="162"/>
        <v>0</v>
      </c>
      <c r="G441" s="198">
        <f t="shared" si="163"/>
        <v>429</v>
      </c>
      <c r="H441" s="197"/>
      <c r="I441" s="416"/>
      <c r="J441" s="115"/>
      <c r="K441" s="418"/>
      <c r="L441" s="417"/>
      <c r="M441" s="60"/>
      <c r="N441" s="102"/>
      <c r="O441" s="419"/>
      <c r="P441" s="116"/>
      <c r="Q441" s="116"/>
      <c r="R441" s="179"/>
      <c r="S441" s="248"/>
      <c r="T441" s="116"/>
      <c r="U441" s="116"/>
      <c r="V441" s="116"/>
      <c r="W441" s="117"/>
      <c r="X441" s="115"/>
      <c r="Y441" s="102"/>
      <c r="Z441" s="118"/>
      <c r="AA441" s="145">
        <f t="shared" si="167"/>
        <v>429</v>
      </c>
      <c r="AB441" s="751">
        <f t="shared" si="180"/>
        <v>0</v>
      </c>
      <c r="AC441" s="744">
        <f t="shared" si="168"/>
        <v>0</v>
      </c>
      <c r="AD441" s="254">
        <f t="shared" si="164"/>
        <v>0</v>
      </c>
      <c r="AE441" s="17"/>
      <c r="AF441" s="527" t="str">
        <f t="shared" si="169"/>
        <v xml:space="preserve"> </v>
      </c>
      <c r="AG441" s="49">
        <f t="shared" si="170"/>
        <v>0</v>
      </c>
      <c r="AH441" s="49">
        <f t="shared" si="171"/>
        <v>0</v>
      </c>
      <c r="AR441" s="49">
        <f t="shared" si="172"/>
        <v>0</v>
      </c>
      <c r="AS441" s="49">
        <f t="shared" si="173"/>
        <v>0</v>
      </c>
      <c r="AT441" s="49">
        <f t="shared" si="174"/>
        <v>0</v>
      </c>
      <c r="AU441" s="49">
        <f t="shared" si="175"/>
        <v>0</v>
      </c>
      <c r="AX441" s="372">
        <f t="shared" si="176"/>
        <v>0</v>
      </c>
      <c r="AY441" s="372">
        <f t="shared" si="177"/>
        <v>0</v>
      </c>
      <c r="AZ441" s="49">
        <f t="shared" si="165"/>
        <v>0</v>
      </c>
      <c r="BB441" s="49">
        <f t="shared" si="181"/>
        <v>0</v>
      </c>
      <c r="BC441" s="537">
        <f t="shared" si="182"/>
        <v>0</v>
      </c>
      <c r="BD441" s="144">
        <f t="shared" si="178"/>
        <v>0</v>
      </c>
      <c r="BE441" s="144">
        <f t="shared" si="183"/>
        <v>0</v>
      </c>
      <c r="BF441" s="559">
        <f t="shared" si="166"/>
        <v>0</v>
      </c>
      <c r="BG441" s="17"/>
      <c r="BH441" s="10"/>
      <c r="BJ441" s="49">
        <f t="shared" si="184"/>
        <v>0</v>
      </c>
      <c r="BK441" s="49">
        <f t="shared" si="185"/>
        <v>1</v>
      </c>
      <c r="BL441" s="49">
        <f t="shared" si="186"/>
        <v>0</v>
      </c>
      <c r="BM441" s="49">
        <f t="shared" si="187"/>
        <v>0</v>
      </c>
      <c r="BN441" s="49">
        <f t="shared" si="188"/>
        <v>0</v>
      </c>
    </row>
    <row r="442" spans="1:66" x14ac:dyDescent="0.2">
      <c r="A442" s="514"/>
      <c r="B442" s="805"/>
      <c r="C442" s="364"/>
      <c r="D442" s="364"/>
      <c r="E442" s="511" t="str">
        <f t="shared" si="179"/>
        <v xml:space="preserve"> </v>
      </c>
      <c r="F442" s="201">
        <f t="shared" si="162"/>
        <v>0</v>
      </c>
      <c r="G442" s="198">
        <f t="shared" si="163"/>
        <v>430</v>
      </c>
      <c r="H442" s="197"/>
      <c r="I442" s="416"/>
      <c r="J442" s="115"/>
      <c r="K442" s="418"/>
      <c r="L442" s="417"/>
      <c r="M442" s="60"/>
      <c r="N442" s="102"/>
      <c r="O442" s="419"/>
      <c r="P442" s="116"/>
      <c r="Q442" s="116"/>
      <c r="R442" s="179"/>
      <c r="S442" s="248"/>
      <c r="T442" s="116"/>
      <c r="U442" s="116"/>
      <c r="V442" s="116"/>
      <c r="W442" s="117"/>
      <c r="X442" s="115"/>
      <c r="Y442" s="102"/>
      <c r="Z442" s="118"/>
      <c r="AA442" s="145">
        <f t="shared" si="167"/>
        <v>430</v>
      </c>
      <c r="AB442" s="751">
        <f t="shared" si="180"/>
        <v>0</v>
      </c>
      <c r="AC442" s="744">
        <f t="shared" si="168"/>
        <v>0</v>
      </c>
      <c r="AD442" s="254">
        <f t="shared" si="164"/>
        <v>0</v>
      </c>
      <c r="AE442" s="17"/>
      <c r="AF442" s="527" t="str">
        <f t="shared" si="169"/>
        <v xml:space="preserve"> </v>
      </c>
      <c r="AG442" s="49">
        <f t="shared" si="170"/>
        <v>0</v>
      </c>
      <c r="AH442" s="49">
        <f t="shared" si="171"/>
        <v>0</v>
      </c>
      <c r="AR442" s="49">
        <f t="shared" si="172"/>
        <v>0</v>
      </c>
      <c r="AS442" s="49">
        <f t="shared" si="173"/>
        <v>0</v>
      </c>
      <c r="AT442" s="49">
        <f t="shared" si="174"/>
        <v>0</v>
      </c>
      <c r="AU442" s="49">
        <f t="shared" si="175"/>
        <v>0</v>
      </c>
      <c r="AX442" s="372">
        <f t="shared" si="176"/>
        <v>0</v>
      </c>
      <c r="AY442" s="372">
        <f t="shared" si="177"/>
        <v>0</v>
      </c>
      <c r="AZ442" s="49">
        <f t="shared" si="165"/>
        <v>0</v>
      </c>
      <c r="BB442" s="49">
        <f t="shared" si="181"/>
        <v>0</v>
      </c>
      <c r="BC442" s="537">
        <f t="shared" si="182"/>
        <v>0</v>
      </c>
      <c r="BD442" s="144">
        <f t="shared" si="178"/>
        <v>0</v>
      </c>
      <c r="BE442" s="144">
        <f t="shared" si="183"/>
        <v>0</v>
      </c>
      <c r="BF442" s="559">
        <f t="shared" si="166"/>
        <v>0</v>
      </c>
      <c r="BG442" s="17"/>
      <c r="BH442" s="10"/>
      <c r="BJ442" s="49">
        <f t="shared" si="184"/>
        <v>0</v>
      </c>
      <c r="BK442" s="49">
        <f t="shared" si="185"/>
        <v>1</v>
      </c>
      <c r="BL442" s="49">
        <f t="shared" si="186"/>
        <v>0</v>
      </c>
      <c r="BM442" s="49">
        <f t="shared" si="187"/>
        <v>0</v>
      </c>
      <c r="BN442" s="49">
        <f t="shared" si="188"/>
        <v>0</v>
      </c>
    </row>
    <row r="443" spans="1:66" x14ac:dyDescent="0.2">
      <c r="A443" s="514"/>
      <c r="B443" s="805"/>
      <c r="C443" s="364"/>
      <c r="D443" s="364"/>
      <c r="E443" s="511" t="str">
        <f t="shared" si="179"/>
        <v xml:space="preserve"> </v>
      </c>
      <c r="F443" s="201">
        <f t="shared" si="162"/>
        <v>0</v>
      </c>
      <c r="G443" s="198">
        <f t="shared" si="163"/>
        <v>431</v>
      </c>
      <c r="H443" s="197"/>
      <c r="I443" s="416"/>
      <c r="J443" s="115"/>
      <c r="K443" s="418"/>
      <c r="L443" s="417"/>
      <c r="M443" s="60"/>
      <c r="N443" s="102"/>
      <c r="O443" s="419"/>
      <c r="P443" s="116"/>
      <c r="Q443" s="116"/>
      <c r="R443" s="179"/>
      <c r="S443" s="248"/>
      <c r="T443" s="116"/>
      <c r="U443" s="116"/>
      <c r="V443" s="116"/>
      <c r="W443" s="117"/>
      <c r="X443" s="115"/>
      <c r="Y443" s="102"/>
      <c r="Z443" s="118"/>
      <c r="AA443" s="145">
        <f t="shared" si="167"/>
        <v>431</v>
      </c>
      <c r="AB443" s="751">
        <f t="shared" si="180"/>
        <v>0</v>
      </c>
      <c r="AC443" s="744">
        <f t="shared" si="168"/>
        <v>0</v>
      </c>
      <c r="AD443" s="254">
        <f t="shared" si="164"/>
        <v>0</v>
      </c>
      <c r="AE443" s="17"/>
      <c r="AF443" s="527" t="str">
        <f t="shared" si="169"/>
        <v xml:space="preserve"> </v>
      </c>
      <c r="AG443" s="49">
        <f t="shared" si="170"/>
        <v>0</v>
      </c>
      <c r="AH443" s="49">
        <f t="shared" si="171"/>
        <v>0</v>
      </c>
      <c r="AR443" s="49">
        <f t="shared" si="172"/>
        <v>0</v>
      </c>
      <c r="AS443" s="49">
        <f t="shared" si="173"/>
        <v>0</v>
      </c>
      <c r="AT443" s="49">
        <f t="shared" si="174"/>
        <v>0</v>
      </c>
      <c r="AU443" s="49">
        <f t="shared" si="175"/>
        <v>0</v>
      </c>
      <c r="AX443" s="372">
        <f t="shared" si="176"/>
        <v>0</v>
      </c>
      <c r="AY443" s="372">
        <f t="shared" si="177"/>
        <v>0</v>
      </c>
      <c r="AZ443" s="49">
        <f t="shared" si="165"/>
        <v>0</v>
      </c>
      <c r="BB443" s="49">
        <f t="shared" si="181"/>
        <v>0</v>
      </c>
      <c r="BC443" s="537">
        <f t="shared" si="182"/>
        <v>0</v>
      </c>
      <c r="BD443" s="144">
        <f t="shared" si="178"/>
        <v>0</v>
      </c>
      <c r="BE443" s="144">
        <f t="shared" si="183"/>
        <v>0</v>
      </c>
      <c r="BF443" s="559">
        <f t="shared" si="166"/>
        <v>0</v>
      </c>
      <c r="BG443" s="17"/>
      <c r="BH443" s="10"/>
      <c r="BJ443" s="49">
        <f t="shared" si="184"/>
        <v>0</v>
      </c>
      <c r="BK443" s="49">
        <f t="shared" si="185"/>
        <v>1</v>
      </c>
      <c r="BL443" s="49">
        <f t="shared" si="186"/>
        <v>0</v>
      </c>
      <c r="BM443" s="49">
        <f t="shared" si="187"/>
        <v>0</v>
      </c>
      <c r="BN443" s="49">
        <f t="shared" si="188"/>
        <v>0</v>
      </c>
    </row>
    <row r="444" spans="1:66" x14ac:dyDescent="0.2">
      <c r="A444" s="514"/>
      <c r="B444" s="805"/>
      <c r="C444" s="364"/>
      <c r="D444" s="364"/>
      <c r="E444" s="511" t="str">
        <f t="shared" si="179"/>
        <v xml:space="preserve"> </v>
      </c>
      <c r="F444" s="201">
        <f t="shared" si="162"/>
        <v>0</v>
      </c>
      <c r="G444" s="198">
        <f t="shared" si="163"/>
        <v>432</v>
      </c>
      <c r="H444" s="197"/>
      <c r="I444" s="416"/>
      <c r="J444" s="115"/>
      <c r="K444" s="418"/>
      <c r="L444" s="417"/>
      <c r="M444" s="60"/>
      <c r="N444" s="102"/>
      <c r="O444" s="419"/>
      <c r="P444" s="116"/>
      <c r="Q444" s="116"/>
      <c r="R444" s="179"/>
      <c r="S444" s="248"/>
      <c r="T444" s="116"/>
      <c r="U444" s="116"/>
      <c r="V444" s="116"/>
      <c r="W444" s="117"/>
      <c r="X444" s="115"/>
      <c r="Y444" s="102"/>
      <c r="Z444" s="118"/>
      <c r="AA444" s="145">
        <f t="shared" si="167"/>
        <v>432</v>
      </c>
      <c r="AB444" s="751">
        <f t="shared" si="180"/>
        <v>0</v>
      </c>
      <c r="AC444" s="744">
        <f t="shared" si="168"/>
        <v>0</v>
      </c>
      <c r="AD444" s="254">
        <f t="shared" si="164"/>
        <v>0</v>
      </c>
      <c r="AE444" s="17"/>
      <c r="AF444" s="527" t="str">
        <f t="shared" si="169"/>
        <v xml:space="preserve"> </v>
      </c>
      <c r="AG444" s="49">
        <f t="shared" si="170"/>
        <v>0</v>
      </c>
      <c r="AH444" s="49">
        <f t="shared" si="171"/>
        <v>0</v>
      </c>
      <c r="AR444" s="49">
        <f t="shared" si="172"/>
        <v>0</v>
      </c>
      <c r="AS444" s="49">
        <f t="shared" si="173"/>
        <v>0</v>
      </c>
      <c r="AT444" s="49">
        <f t="shared" si="174"/>
        <v>0</v>
      </c>
      <c r="AU444" s="49">
        <f t="shared" si="175"/>
        <v>0</v>
      </c>
      <c r="AX444" s="372">
        <f t="shared" si="176"/>
        <v>0</v>
      </c>
      <c r="AY444" s="372">
        <f t="shared" si="177"/>
        <v>0</v>
      </c>
      <c r="AZ444" s="49">
        <f t="shared" si="165"/>
        <v>0</v>
      </c>
      <c r="BB444" s="49">
        <f t="shared" si="181"/>
        <v>0</v>
      </c>
      <c r="BC444" s="537">
        <f t="shared" si="182"/>
        <v>0</v>
      </c>
      <c r="BD444" s="144">
        <f t="shared" si="178"/>
        <v>0</v>
      </c>
      <c r="BE444" s="144">
        <f t="shared" si="183"/>
        <v>0</v>
      </c>
      <c r="BF444" s="559">
        <f t="shared" si="166"/>
        <v>0</v>
      </c>
      <c r="BG444" s="17"/>
      <c r="BH444" s="10"/>
      <c r="BJ444" s="49">
        <f t="shared" si="184"/>
        <v>0</v>
      </c>
      <c r="BK444" s="49">
        <f t="shared" si="185"/>
        <v>1</v>
      </c>
      <c r="BL444" s="49">
        <f t="shared" si="186"/>
        <v>0</v>
      </c>
      <c r="BM444" s="49">
        <f t="shared" si="187"/>
        <v>0</v>
      </c>
      <c r="BN444" s="49">
        <f t="shared" si="188"/>
        <v>0</v>
      </c>
    </row>
    <row r="445" spans="1:66" x14ac:dyDescent="0.2">
      <c r="A445" s="514"/>
      <c r="B445" s="805"/>
      <c r="C445" s="364"/>
      <c r="D445" s="364"/>
      <c r="E445" s="511" t="str">
        <f t="shared" si="179"/>
        <v xml:space="preserve"> </v>
      </c>
      <c r="F445" s="201">
        <f t="shared" si="162"/>
        <v>0</v>
      </c>
      <c r="G445" s="198">
        <f t="shared" si="163"/>
        <v>433</v>
      </c>
      <c r="H445" s="197"/>
      <c r="I445" s="416"/>
      <c r="J445" s="115"/>
      <c r="K445" s="418"/>
      <c r="L445" s="417"/>
      <c r="M445" s="60"/>
      <c r="N445" s="102"/>
      <c r="O445" s="419"/>
      <c r="P445" s="116"/>
      <c r="Q445" s="116"/>
      <c r="R445" s="179"/>
      <c r="S445" s="248"/>
      <c r="T445" s="116"/>
      <c r="U445" s="116"/>
      <c r="V445" s="116"/>
      <c r="W445" s="117"/>
      <c r="X445" s="115"/>
      <c r="Y445" s="102"/>
      <c r="Z445" s="118"/>
      <c r="AA445" s="145">
        <f t="shared" si="167"/>
        <v>433</v>
      </c>
      <c r="AB445" s="751">
        <f t="shared" si="180"/>
        <v>0</v>
      </c>
      <c r="AC445" s="744">
        <f t="shared" si="168"/>
        <v>0</v>
      </c>
      <c r="AD445" s="254">
        <f t="shared" si="164"/>
        <v>0</v>
      </c>
      <c r="AE445" s="17"/>
      <c r="AF445" s="527" t="str">
        <f t="shared" si="169"/>
        <v xml:space="preserve"> </v>
      </c>
      <c r="AG445" s="49">
        <f t="shared" si="170"/>
        <v>0</v>
      </c>
      <c r="AH445" s="49">
        <f t="shared" si="171"/>
        <v>0</v>
      </c>
      <c r="AR445" s="49">
        <f t="shared" si="172"/>
        <v>0</v>
      </c>
      <c r="AS445" s="49">
        <f t="shared" si="173"/>
        <v>0</v>
      </c>
      <c r="AT445" s="49">
        <f t="shared" si="174"/>
        <v>0</v>
      </c>
      <c r="AU445" s="49">
        <f t="shared" si="175"/>
        <v>0</v>
      </c>
      <c r="AX445" s="372">
        <f t="shared" si="176"/>
        <v>0</v>
      </c>
      <c r="AY445" s="372">
        <f t="shared" si="177"/>
        <v>0</v>
      </c>
      <c r="AZ445" s="49">
        <f t="shared" si="165"/>
        <v>0</v>
      </c>
      <c r="BB445" s="49">
        <f t="shared" si="181"/>
        <v>0</v>
      </c>
      <c r="BC445" s="537">
        <f t="shared" si="182"/>
        <v>0</v>
      </c>
      <c r="BD445" s="144">
        <f t="shared" si="178"/>
        <v>0</v>
      </c>
      <c r="BE445" s="144">
        <f t="shared" si="183"/>
        <v>0</v>
      </c>
      <c r="BF445" s="559">
        <f t="shared" si="166"/>
        <v>0</v>
      </c>
      <c r="BG445" s="17"/>
      <c r="BH445" s="10"/>
      <c r="BJ445" s="49">
        <f t="shared" si="184"/>
        <v>0</v>
      </c>
      <c r="BK445" s="49">
        <f t="shared" si="185"/>
        <v>1</v>
      </c>
      <c r="BL445" s="49">
        <f t="shared" si="186"/>
        <v>0</v>
      </c>
      <c r="BM445" s="49">
        <f t="shared" si="187"/>
        <v>0</v>
      </c>
      <c r="BN445" s="49">
        <f t="shared" si="188"/>
        <v>0</v>
      </c>
    </row>
    <row r="446" spans="1:66" x14ac:dyDescent="0.2">
      <c r="A446" s="514"/>
      <c r="B446" s="805"/>
      <c r="C446" s="364"/>
      <c r="D446" s="364"/>
      <c r="E446" s="511" t="str">
        <f t="shared" si="179"/>
        <v xml:space="preserve"> </v>
      </c>
      <c r="F446" s="201">
        <f t="shared" si="162"/>
        <v>0</v>
      </c>
      <c r="G446" s="198">
        <f t="shared" si="163"/>
        <v>434</v>
      </c>
      <c r="H446" s="197"/>
      <c r="I446" s="416"/>
      <c r="J446" s="115"/>
      <c r="K446" s="418"/>
      <c r="L446" s="417"/>
      <c r="M446" s="60"/>
      <c r="N446" s="102"/>
      <c r="O446" s="419"/>
      <c r="P446" s="116"/>
      <c r="Q446" s="116"/>
      <c r="R446" s="179"/>
      <c r="S446" s="248"/>
      <c r="T446" s="116"/>
      <c r="U446" s="116"/>
      <c r="V446" s="116"/>
      <c r="W446" s="117"/>
      <c r="X446" s="115"/>
      <c r="Y446" s="102"/>
      <c r="Z446" s="118"/>
      <c r="AA446" s="145">
        <f t="shared" si="167"/>
        <v>434</v>
      </c>
      <c r="AB446" s="751">
        <f t="shared" si="180"/>
        <v>0</v>
      </c>
      <c r="AC446" s="744">
        <f t="shared" si="168"/>
        <v>0</v>
      </c>
      <c r="AD446" s="254">
        <f t="shared" si="164"/>
        <v>0</v>
      </c>
      <c r="AE446" s="17"/>
      <c r="AF446" s="527" t="str">
        <f t="shared" si="169"/>
        <v xml:space="preserve"> </v>
      </c>
      <c r="AG446" s="49">
        <f t="shared" si="170"/>
        <v>0</v>
      </c>
      <c r="AH446" s="49">
        <f t="shared" si="171"/>
        <v>0</v>
      </c>
      <c r="AR446" s="49">
        <f t="shared" si="172"/>
        <v>0</v>
      </c>
      <c r="AS446" s="49">
        <f t="shared" si="173"/>
        <v>0</v>
      </c>
      <c r="AT446" s="49">
        <f t="shared" si="174"/>
        <v>0</v>
      </c>
      <c r="AU446" s="49">
        <f t="shared" si="175"/>
        <v>0</v>
      </c>
      <c r="AX446" s="372">
        <f t="shared" si="176"/>
        <v>0</v>
      </c>
      <c r="AY446" s="372">
        <f t="shared" si="177"/>
        <v>0</v>
      </c>
      <c r="AZ446" s="49">
        <f t="shared" si="165"/>
        <v>0</v>
      </c>
      <c r="BB446" s="49">
        <f t="shared" si="181"/>
        <v>0</v>
      </c>
      <c r="BC446" s="537">
        <f t="shared" si="182"/>
        <v>0</v>
      </c>
      <c r="BD446" s="144">
        <f t="shared" si="178"/>
        <v>0</v>
      </c>
      <c r="BE446" s="144">
        <f t="shared" si="183"/>
        <v>0</v>
      </c>
      <c r="BF446" s="559">
        <f t="shared" si="166"/>
        <v>0</v>
      </c>
      <c r="BG446" s="17"/>
      <c r="BH446" s="10"/>
      <c r="BJ446" s="49">
        <f t="shared" si="184"/>
        <v>0</v>
      </c>
      <c r="BK446" s="49">
        <f t="shared" si="185"/>
        <v>1</v>
      </c>
      <c r="BL446" s="49">
        <f t="shared" si="186"/>
        <v>0</v>
      </c>
      <c r="BM446" s="49">
        <f t="shared" si="187"/>
        <v>0</v>
      </c>
      <c r="BN446" s="49">
        <f t="shared" si="188"/>
        <v>0</v>
      </c>
    </row>
    <row r="447" spans="1:66" x14ac:dyDescent="0.2">
      <c r="A447" s="514"/>
      <c r="B447" s="805"/>
      <c r="C447" s="364"/>
      <c r="D447" s="364"/>
      <c r="E447" s="511" t="str">
        <f t="shared" si="179"/>
        <v xml:space="preserve"> </v>
      </c>
      <c r="F447" s="201">
        <f t="shared" si="162"/>
        <v>0</v>
      </c>
      <c r="G447" s="198">
        <f t="shared" si="163"/>
        <v>435</v>
      </c>
      <c r="H447" s="197"/>
      <c r="I447" s="416"/>
      <c r="J447" s="115"/>
      <c r="K447" s="418"/>
      <c r="L447" s="417"/>
      <c r="M447" s="60"/>
      <c r="N447" s="102"/>
      <c r="O447" s="419"/>
      <c r="P447" s="116"/>
      <c r="Q447" s="116"/>
      <c r="R447" s="179"/>
      <c r="S447" s="248"/>
      <c r="T447" s="116"/>
      <c r="U447" s="116"/>
      <c r="V447" s="116"/>
      <c r="W447" s="117"/>
      <c r="X447" s="115"/>
      <c r="Y447" s="102"/>
      <c r="Z447" s="118"/>
      <c r="AA447" s="145">
        <f t="shared" si="167"/>
        <v>435</v>
      </c>
      <c r="AB447" s="751">
        <f t="shared" si="180"/>
        <v>0</v>
      </c>
      <c r="AC447" s="744">
        <f t="shared" si="168"/>
        <v>0</v>
      </c>
      <c r="AD447" s="254">
        <f t="shared" si="164"/>
        <v>0</v>
      </c>
      <c r="AE447" s="17"/>
      <c r="AF447" s="527" t="str">
        <f t="shared" si="169"/>
        <v xml:space="preserve"> </v>
      </c>
      <c r="AG447" s="49">
        <f t="shared" si="170"/>
        <v>0</v>
      </c>
      <c r="AH447" s="49">
        <f t="shared" si="171"/>
        <v>0</v>
      </c>
      <c r="AR447" s="49">
        <f t="shared" si="172"/>
        <v>0</v>
      </c>
      <c r="AS447" s="49">
        <f t="shared" si="173"/>
        <v>0</v>
      </c>
      <c r="AT447" s="49">
        <f t="shared" si="174"/>
        <v>0</v>
      </c>
      <c r="AU447" s="49">
        <f t="shared" si="175"/>
        <v>0</v>
      </c>
      <c r="AX447" s="372">
        <f t="shared" si="176"/>
        <v>0</v>
      </c>
      <c r="AY447" s="372">
        <f t="shared" si="177"/>
        <v>0</v>
      </c>
      <c r="AZ447" s="49">
        <f t="shared" si="165"/>
        <v>0</v>
      </c>
      <c r="BB447" s="49">
        <f t="shared" si="181"/>
        <v>0</v>
      </c>
      <c r="BC447" s="537">
        <f t="shared" si="182"/>
        <v>0</v>
      </c>
      <c r="BD447" s="144">
        <f t="shared" si="178"/>
        <v>0</v>
      </c>
      <c r="BE447" s="144">
        <f t="shared" si="183"/>
        <v>0</v>
      </c>
      <c r="BF447" s="559">
        <f t="shared" si="166"/>
        <v>0</v>
      </c>
      <c r="BG447" s="17"/>
      <c r="BH447" s="10"/>
      <c r="BJ447" s="49">
        <f t="shared" si="184"/>
        <v>0</v>
      </c>
      <c r="BK447" s="49">
        <f t="shared" si="185"/>
        <v>1</v>
      </c>
      <c r="BL447" s="49">
        <f t="shared" si="186"/>
        <v>0</v>
      </c>
      <c r="BM447" s="49">
        <f t="shared" si="187"/>
        <v>0</v>
      </c>
      <c r="BN447" s="49">
        <f t="shared" si="188"/>
        <v>0</v>
      </c>
    </row>
    <row r="448" spans="1:66" x14ac:dyDescent="0.2">
      <c r="A448" s="514"/>
      <c r="B448" s="805"/>
      <c r="C448" s="364"/>
      <c r="D448" s="364"/>
      <c r="E448" s="511" t="str">
        <f t="shared" si="179"/>
        <v xml:space="preserve"> </v>
      </c>
      <c r="F448" s="201">
        <f t="shared" si="162"/>
        <v>0</v>
      </c>
      <c r="G448" s="198">
        <f t="shared" si="163"/>
        <v>436</v>
      </c>
      <c r="H448" s="197"/>
      <c r="I448" s="416"/>
      <c r="J448" s="115"/>
      <c r="K448" s="418"/>
      <c r="L448" s="417"/>
      <c r="M448" s="60"/>
      <c r="N448" s="102"/>
      <c r="O448" s="419"/>
      <c r="P448" s="116"/>
      <c r="Q448" s="116"/>
      <c r="R448" s="179"/>
      <c r="S448" s="248"/>
      <c r="T448" s="116"/>
      <c r="U448" s="116"/>
      <c r="V448" s="116"/>
      <c r="W448" s="117"/>
      <c r="X448" s="115"/>
      <c r="Y448" s="102"/>
      <c r="Z448" s="118"/>
      <c r="AA448" s="145">
        <f t="shared" si="167"/>
        <v>436</v>
      </c>
      <c r="AB448" s="751">
        <f t="shared" si="180"/>
        <v>0</v>
      </c>
      <c r="AC448" s="744">
        <f t="shared" si="168"/>
        <v>0</v>
      </c>
      <c r="AD448" s="254">
        <f t="shared" si="164"/>
        <v>0</v>
      </c>
      <c r="AE448" s="17"/>
      <c r="AF448" s="527" t="str">
        <f t="shared" si="169"/>
        <v xml:space="preserve"> </v>
      </c>
      <c r="AG448" s="49">
        <f t="shared" si="170"/>
        <v>0</v>
      </c>
      <c r="AH448" s="49">
        <f t="shared" si="171"/>
        <v>0</v>
      </c>
      <c r="AR448" s="49">
        <f t="shared" si="172"/>
        <v>0</v>
      </c>
      <c r="AS448" s="49">
        <f t="shared" si="173"/>
        <v>0</v>
      </c>
      <c r="AT448" s="49">
        <f t="shared" si="174"/>
        <v>0</v>
      </c>
      <c r="AU448" s="49">
        <f t="shared" si="175"/>
        <v>0</v>
      </c>
      <c r="AX448" s="372">
        <f t="shared" si="176"/>
        <v>0</v>
      </c>
      <c r="AY448" s="372">
        <f t="shared" si="177"/>
        <v>0</v>
      </c>
      <c r="AZ448" s="49">
        <f t="shared" si="165"/>
        <v>0</v>
      </c>
      <c r="BB448" s="49">
        <f t="shared" si="181"/>
        <v>0</v>
      </c>
      <c r="BC448" s="537">
        <f t="shared" si="182"/>
        <v>0</v>
      </c>
      <c r="BD448" s="144">
        <f t="shared" si="178"/>
        <v>0</v>
      </c>
      <c r="BE448" s="144">
        <f t="shared" si="183"/>
        <v>0</v>
      </c>
      <c r="BF448" s="559">
        <f t="shared" si="166"/>
        <v>0</v>
      </c>
      <c r="BG448" s="17"/>
      <c r="BH448" s="10"/>
      <c r="BJ448" s="49">
        <f t="shared" si="184"/>
        <v>0</v>
      </c>
      <c r="BK448" s="49">
        <f t="shared" si="185"/>
        <v>1</v>
      </c>
      <c r="BL448" s="49">
        <f t="shared" si="186"/>
        <v>0</v>
      </c>
      <c r="BM448" s="49">
        <f t="shared" si="187"/>
        <v>0</v>
      </c>
      <c r="BN448" s="49">
        <f t="shared" si="188"/>
        <v>0</v>
      </c>
    </row>
    <row r="449" spans="1:66" x14ac:dyDescent="0.2">
      <c r="A449" s="514"/>
      <c r="B449" s="805"/>
      <c r="C449" s="364"/>
      <c r="D449" s="364"/>
      <c r="E449" s="511" t="str">
        <f t="shared" si="179"/>
        <v xml:space="preserve"> </v>
      </c>
      <c r="F449" s="201">
        <f t="shared" si="162"/>
        <v>0</v>
      </c>
      <c r="G449" s="198">
        <f t="shared" si="163"/>
        <v>437</v>
      </c>
      <c r="H449" s="197"/>
      <c r="I449" s="416"/>
      <c r="J449" s="115"/>
      <c r="K449" s="418"/>
      <c r="L449" s="417"/>
      <c r="M449" s="60"/>
      <c r="N449" s="102"/>
      <c r="O449" s="419"/>
      <c r="P449" s="116"/>
      <c r="Q449" s="116"/>
      <c r="R449" s="179"/>
      <c r="S449" s="248"/>
      <c r="T449" s="116"/>
      <c r="U449" s="116"/>
      <c r="V449" s="116"/>
      <c r="W449" s="117"/>
      <c r="X449" s="115"/>
      <c r="Y449" s="102"/>
      <c r="Z449" s="118"/>
      <c r="AA449" s="145">
        <f t="shared" si="167"/>
        <v>437</v>
      </c>
      <c r="AB449" s="751">
        <f t="shared" si="180"/>
        <v>0</v>
      </c>
      <c r="AC449" s="744">
        <f t="shared" si="168"/>
        <v>0</v>
      </c>
      <c r="AD449" s="254">
        <f t="shared" si="164"/>
        <v>0</v>
      </c>
      <c r="AE449" s="17"/>
      <c r="AF449" s="527" t="str">
        <f t="shared" si="169"/>
        <v xml:space="preserve"> </v>
      </c>
      <c r="AG449" s="49">
        <f t="shared" si="170"/>
        <v>0</v>
      </c>
      <c r="AH449" s="49">
        <f t="shared" si="171"/>
        <v>0</v>
      </c>
      <c r="AR449" s="49">
        <f t="shared" si="172"/>
        <v>0</v>
      </c>
      <c r="AS449" s="49">
        <f t="shared" si="173"/>
        <v>0</v>
      </c>
      <c r="AT449" s="49">
        <f t="shared" si="174"/>
        <v>0</v>
      </c>
      <c r="AU449" s="49">
        <f t="shared" si="175"/>
        <v>0</v>
      </c>
      <c r="AX449" s="372">
        <f t="shared" si="176"/>
        <v>0</v>
      </c>
      <c r="AY449" s="372">
        <f t="shared" si="177"/>
        <v>0</v>
      </c>
      <c r="AZ449" s="49">
        <f t="shared" si="165"/>
        <v>0</v>
      </c>
      <c r="BB449" s="49">
        <f t="shared" si="181"/>
        <v>0</v>
      </c>
      <c r="BC449" s="537">
        <f t="shared" si="182"/>
        <v>0</v>
      </c>
      <c r="BD449" s="144">
        <f t="shared" si="178"/>
        <v>0</v>
      </c>
      <c r="BE449" s="144">
        <f t="shared" si="183"/>
        <v>0</v>
      </c>
      <c r="BF449" s="559">
        <f t="shared" si="166"/>
        <v>0</v>
      </c>
      <c r="BG449" s="17"/>
      <c r="BH449" s="10"/>
      <c r="BJ449" s="49">
        <f t="shared" si="184"/>
        <v>0</v>
      </c>
      <c r="BK449" s="49">
        <f t="shared" si="185"/>
        <v>1</v>
      </c>
      <c r="BL449" s="49">
        <f t="shared" si="186"/>
        <v>0</v>
      </c>
      <c r="BM449" s="49">
        <f t="shared" si="187"/>
        <v>0</v>
      </c>
      <c r="BN449" s="49">
        <f t="shared" si="188"/>
        <v>0</v>
      </c>
    </row>
    <row r="450" spans="1:66" x14ac:dyDescent="0.2">
      <c r="A450" s="514"/>
      <c r="B450" s="805"/>
      <c r="C450" s="364"/>
      <c r="D450" s="364"/>
      <c r="E450" s="511" t="str">
        <f t="shared" si="179"/>
        <v xml:space="preserve"> </v>
      </c>
      <c r="F450" s="201">
        <f t="shared" si="162"/>
        <v>0</v>
      </c>
      <c r="G450" s="198">
        <f t="shared" si="163"/>
        <v>438</v>
      </c>
      <c r="H450" s="197"/>
      <c r="I450" s="416"/>
      <c r="J450" s="115"/>
      <c r="K450" s="418"/>
      <c r="L450" s="417"/>
      <c r="M450" s="60"/>
      <c r="N450" s="102"/>
      <c r="O450" s="419"/>
      <c r="P450" s="116"/>
      <c r="Q450" s="116"/>
      <c r="R450" s="179"/>
      <c r="S450" s="248"/>
      <c r="T450" s="116"/>
      <c r="U450" s="116"/>
      <c r="V450" s="116"/>
      <c r="W450" s="117"/>
      <c r="X450" s="115"/>
      <c r="Y450" s="102"/>
      <c r="Z450" s="118"/>
      <c r="AA450" s="145">
        <f t="shared" si="167"/>
        <v>438</v>
      </c>
      <c r="AB450" s="751">
        <f t="shared" si="180"/>
        <v>0</v>
      </c>
      <c r="AC450" s="744">
        <f t="shared" si="168"/>
        <v>0</v>
      </c>
      <c r="AD450" s="254">
        <f t="shared" si="164"/>
        <v>0</v>
      </c>
      <c r="AE450" s="17"/>
      <c r="AF450" s="527" t="str">
        <f t="shared" si="169"/>
        <v xml:space="preserve"> </v>
      </c>
      <c r="AG450" s="49">
        <f t="shared" si="170"/>
        <v>0</v>
      </c>
      <c r="AH450" s="49">
        <f t="shared" si="171"/>
        <v>0</v>
      </c>
      <c r="AR450" s="49">
        <f t="shared" si="172"/>
        <v>0</v>
      </c>
      <c r="AS450" s="49">
        <f t="shared" si="173"/>
        <v>0</v>
      </c>
      <c r="AT450" s="49">
        <f t="shared" si="174"/>
        <v>0</v>
      </c>
      <c r="AU450" s="49">
        <f t="shared" si="175"/>
        <v>0</v>
      </c>
      <c r="AX450" s="372">
        <f t="shared" si="176"/>
        <v>0</v>
      </c>
      <c r="AY450" s="372">
        <f t="shared" si="177"/>
        <v>0</v>
      </c>
      <c r="AZ450" s="49">
        <f t="shared" si="165"/>
        <v>0</v>
      </c>
      <c r="BB450" s="49">
        <f t="shared" si="181"/>
        <v>0</v>
      </c>
      <c r="BC450" s="537">
        <f t="shared" si="182"/>
        <v>0</v>
      </c>
      <c r="BD450" s="144">
        <f t="shared" si="178"/>
        <v>0</v>
      </c>
      <c r="BE450" s="144">
        <f t="shared" si="183"/>
        <v>0</v>
      </c>
      <c r="BF450" s="559">
        <f t="shared" si="166"/>
        <v>0</v>
      </c>
      <c r="BG450" s="17"/>
      <c r="BH450" s="10"/>
      <c r="BJ450" s="49">
        <f t="shared" si="184"/>
        <v>0</v>
      </c>
      <c r="BK450" s="49">
        <f t="shared" si="185"/>
        <v>1</v>
      </c>
      <c r="BL450" s="49">
        <f t="shared" si="186"/>
        <v>0</v>
      </c>
      <c r="BM450" s="49">
        <f t="shared" si="187"/>
        <v>0</v>
      </c>
      <c r="BN450" s="49">
        <f t="shared" si="188"/>
        <v>0</v>
      </c>
    </row>
    <row r="451" spans="1:66" x14ac:dyDescent="0.2">
      <c r="A451" s="514"/>
      <c r="B451" s="805"/>
      <c r="C451" s="364"/>
      <c r="D451" s="364"/>
      <c r="E451" s="511" t="str">
        <f t="shared" si="179"/>
        <v xml:space="preserve"> </v>
      </c>
      <c r="F451" s="201">
        <f t="shared" si="162"/>
        <v>0</v>
      </c>
      <c r="G451" s="198">
        <f t="shared" si="163"/>
        <v>439</v>
      </c>
      <c r="H451" s="197"/>
      <c r="I451" s="416"/>
      <c r="J451" s="115"/>
      <c r="K451" s="418"/>
      <c r="L451" s="417"/>
      <c r="M451" s="60"/>
      <c r="N451" s="102"/>
      <c r="O451" s="419"/>
      <c r="P451" s="116"/>
      <c r="Q451" s="116"/>
      <c r="R451" s="179"/>
      <c r="S451" s="248"/>
      <c r="T451" s="116"/>
      <c r="U451" s="116"/>
      <c r="V451" s="116"/>
      <c r="W451" s="117"/>
      <c r="X451" s="115"/>
      <c r="Y451" s="102"/>
      <c r="Z451" s="118"/>
      <c r="AA451" s="145">
        <f t="shared" si="167"/>
        <v>439</v>
      </c>
      <c r="AB451" s="751">
        <f t="shared" si="180"/>
        <v>0</v>
      </c>
      <c r="AC451" s="744">
        <f t="shared" si="168"/>
        <v>0</v>
      </c>
      <c r="AD451" s="254">
        <f t="shared" si="164"/>
        <v>0</v>
      </c>
      <c r="AE451" s="17"/>
      <c r="AF451" s="527" t="str">
        <f t="shared" si="169"/>
        <v xml:space="preserve"> </v>
      </c>
      <c r="AG451" s="49">
        <f t="shared" si="170"/>
        <v>0</v>
      </c>
      <c r="AH451" s="49">
        <f t="shared" si="171"/>
        <v>0</v>
      </c>
      <c r="AR451" s="49">
        <f t="shared" si="172"/>
        <v>0</v>
      </c>
      <c r="AS451" s="49">
        <f t="shared" si="173"/>
        <v>0</v>
      </c>
      <c r="AT451" s="49">
        <f t="shared" si="174"/>
        <v>0</v>
      </c>
      <c r="AU451" s="49">
        <f t="shared" si="175"/>
        <v>0</v>
      </c>
      <c r="AX451" s="372">
        <f t="shared" si="176"/>
        <v>0</v>
      </c>
      <c r="AY451" s="372">
        <f t="shared" si="177"/>
        <v>0</v>
      </c>
      <c r="AZ451" s="49">
        <f t="shared" si="165"/>
        <v>0</v>
      </c>
      <c r="BB451" s="49">
        <f t="shared" si="181"/>
        <v>0</v>
      </c>
      <c r="BC451" s="537">
        <f t="shared" si="182"/>
        <v>0</v>
      </c>
      <c r="BD451" s="144">
        <f t="shared" si="178"/>
        <v>0</v>
      </c>
      <c r="BE451" s="144">
        <f t="shared" si="183"/>
        <v>0</v>
      </c>
      <c r="BF451" s="559">
        <f t="shared" si="166"/>
        <v>0</v>
      </c>
      <c r="BG451" s="17"/>
      <c r="BH451" s="10"/>
      <c r="BJ451" s="49">
        <f t="shared" si="184"/>
        <v>0</v>
      </c>
      <c r="BK451" s="49">
        <f t="shared" si="185"/>
        <v>1</v>
      </c>
      <c r="BL451" s="49">
        <f t="shared" si="186"/>
        <v>0</v>
      </c>
      <c r="BM451" s="49">
        <f t="shared" si="187"/>
        <v>0</v>
      </c>
      <c r="BN451" s="49">
        <f t="shared" si="188"/>
        <v>0</v>
      </c>
    </row>
    <row r="452" spans="1:66" x14ac:dyDescent="0.2">
      <c r="A452" s="514"/>
      <c r="B452" s="805"/>
      <c r="C452" s="364"/>
      <c r="D452" s="364"/>
      <c r="E452" s="511" t="str">
        <f t="shared" si="179"/>
        <v xml:space="preserve"> </v>
      </c>
      <c r="F452" s="201">
        <f t="shared" si="162"/>
        <v>0</v>
      </c>
      <c r="G452" s="198">
        <f t="shared" si="163"/>
        <v>440</v>
      </c>
      <c r="H452" s="197"/>
      <c r="I452" s="416"/>
      <c r="J452" s="115"/>
      <c r="K452" s="418"/>
      <c r="L452" s="417"/>
      <c r="M452" s="60"/>
      <c r="N452" s="102"/>
      <c r="O452" s="419"/>
      <c r="P452" s="116"/>
      <c r="Q452" s="116"/>
      <c r="R452" s="179"/>
      <c r="S452" s="248"/>
      <c r="T452" s="116"/>
      <c r="U452" s="116"/>
      <c r="V452" s="116"/>
      <c r="W452" s="117"/>
      <c r="X452" s="115"/>
      <c r="Y452" s="102"/>
      <c r="Z452" s="118"/>
      <c r="AA452" s="145">
        <f t="shared" si="167"/>
        <v>440</v>
      </c>
      <c r="AB452" s="751">
        <f t="shared" si="180"/>
        <v>0</v>
      </c>
      <c r="AC452" s="744">
        <f t="shared" si="168"/>
        <v>0</v>
      </c>
      <c r="AD452" s="254">
        <f t="shared" si="164"/>
        <v>0</v>
      </c>
      <c r="AE452" s="17"/>
      <c r="AF452" s="527" t="str">
        <f t="shared" si="169"/>
        <v xml:space="preserve"> </v>
      </c>
      <c r="AG452" s="49">
        <f t="shared" si="170"/>
        <v>0</v>
      </c>
      <c r="AH452" s="49">
        <f t="shared" si="171"/>
        <v>0</v>
      </c>
      <c r="AR452" s="49">
        <f t="shared" si="172"/>
        <v>0</v>
      </c>
      <c r="AS452" s="49">
        <f t="shared" si="173"/>
        <v>0</v>
      </c>
      <c r="AT452" s="49">
        <f t="shared" si="174"/>
        <v>0</v>
      </c>
      <c r="AU452" s="49">
        <f t="shared" si="175"/>
        <v>0</v>
      </c>
      <c r="AX452" s="372">
        <f t="shared" si="176"/>
        <v>0</v>
      </c>
      <c r="AY452" s="372">
        <f t="shared" si="177"/>
        <v>0</v>
      </c>
      <c r="AZ452" s="49">
        <f t="shared" si="165"/>
        <v>0</v>
      </c>
      <c r="BB452" s="49">
        <f t="shared" si="181"/>
        <v>0</v>
      </c>
      <c r="BC452" s="537">
        <f t="shared" si="182"/>
        <v>0</v>
      </c>
      <c r="BD452" s="144">
        <f t="shared" si="178"/>
        <v>0</v>
      </c>
      <c r="BE452" s="144">
        <f t="shared" si="183"/>
        <v>0</v>
      </c>
      <c r="BF452" s="559">
        <f t="shared" si="166"/>
        <v>0</v>
      </c>
      <c r="BG452" s="17"/>
      <c r="BH452" s="10"/>
      <c r="BJ452" s="49">
        <f t="shared" si="184"/>
        <v>0</v>
      </c>
      <c r="BK452" s="49">
        <f t="shared" si="185"/>
        <v>1</v>
      </c>
      <c r="BL452" s="49">
        <f t="shared" si="186"/>
        <v>0</v>
      </c>
      <c r="BM452" s="49">
        <f t="shared" si="187"/>
        <v>0</v>
      </c>
      <c r="BN452" s="49">
        <f t="shared" si="188"/>
        <v>0</v>
      </c>
    </row>
    <row r="453" spans="1:66" x14ac:dyDescent="0.2">
      <c r="A453" s="514"/>
      <c r="B453" s="805"/>
      <c r="C453" s="364"/>
      <c r="D453" s="364"/>
      <c r="E453" s="511" t="str">
        <f t="shared" si="179"/>
        <v xml:space="preserve"> </v>
      </c>
      <c r="F453" s="201">
        <f t="shared" si="162"/>
        <v>0</v>
      </c>
      <c r="G453" s="198">
        <f t="shared" si="163"/>
        <v>441</v>
      </c>
      <c r="H453" s="197"/>
      <c r="I453" s="416"/>
      <c r="J453" s="115"/>
      <c r="K453" s="418"/>
      <c r="L453" s="417"/>
      <c r="M453" s="60"/>
      <c r="N453" s="102"/>
      <c r="O453" s="419"/>
      <c r="P453" s="116"/>
      <c r="Q453" s="116"/>
      <c r="R453" s="179"/>
      <c r="S453" s="248"/>
      <c r="T453" s="116"/>
      <c r="U453" s="116"/>
      <c r="V453" s="116"/>
      <c r="W453" s="117"/>
      <c r="X453" s="115"/>
      <c r="Y453" s="102"/>
      <c r="Z453" s="118"/>
      <c r="AA453" s="145">
        <f t="shared" si="167"/>
        <v>441</v>
      </c>
      <c r="AB453" s="751">
        <f t="shared" si="180"/>
        <v>0</v>
      </c>
      <c r="AC453" s="744">
        <f t="shared" si="168"/>
        <v>0</v>
      </c>
      <c r="AD453" s="254">
        <f t="shared" si="164"/>
        <v>0</v>
      </c>
      <c r="AE453" s="17"/>
      <c r="AF453" s="527" t="str">
        <f t="shared" si="169"/>
        <v xml:space="preserve"> </v>
      </c>
      <c r="AG453" s="49">
        <f t="shared" si="170"/>
        <v>0</v>
      </c>
      <c r="AH453" s="49">
        <f t="shared" si="171"/>
        <v>0</v>
      </c>
      <c r="AR453" s="49">
        <f t="shared" si="172"/>
        <v>0</v>
      </c>
      <c r="AS453" s="49">
        <f t="shared" si="173"/>
        <v>0</v>
      </c>
      <c r="AT453" s="49">
        <f t="shared" si="174"/>
        <v>0</v>
      </c>
      <c r="AU453" s="49">
        <f t="shared" si="175"/>
        <v>0</v>
      </c>
      <c r="AX453" s="372">
        <f t="shared" si="176"/>
        <v>0</v>
      </c>
      <c r="AY453" s="372">
        <f t="shared" si="177"/>
        <v>0</v>
      </c>
      <c r="AZ453" s="49">
        <f t="shared" si="165"/>
        <v>0</v>
      </c>
      <c r="BB453" s="49">
        <f t="shared" si="181"/>
        <v>0</v>
      </c>
      <c r="BC453" s="537">
        <f t="shared" si="182"/>
        <v>0</v>
      </c>
      <c r="BD453" s="144">
        <f t="shared" si="178"/>
        <v>0</v>
      </c>
      <c r="BE453" s="144">
        <f t="shared" si="183"/>
        <v>0</v>
      </c>
      <c r="BF453" s="559">
        <f t="shared" si="166"/>
        <v>0</v>
      </c>
      <c r="BG453" s="17"/>
      <c r="BH453" s="10"/>
      <c r="BJ453" s="49">
        <f t="shared" si="184"/>
        <v>0</v>
      </c>
      <c r="BK453" s="49">
        <f t="shared" si="185"/>
        <v>1</v>
      </c>
      <c r="BL453" s="49">
        <f t="shared" si="186"/>
        <v>0</v>
      </c>
      <c r="BM453" s="49">
        <f t="shared" si="187"/>
        <v>0</v>
      </c>
      <c r="BN453" s="49">
        <f t="shared" si="188"/>
        <v>0</v>
      </c>
    </row>
    <row r="454" spans="1:66" x14ac:dyDescent="0.2">
      <c r="A454" s="514"/>
      <c r="B454" s="805"/>
      <c r="C454" s="364"/>
      <c r="D454" s="364"/>
      <c r="E454" s="511" t="str">
        <f t="shared" si="179"/>
        <v xml:space="preserve"> </v>
      </c>
      <c r="F454" s="201">
        <f t="shared" si="162"/>
        <v>0</v>
      </c>
      <c r="G454" s="198">
        <f t="shared" si="163"/>
        <v>442</v>
      </c>
      <c r="H454" s="197"/>
      <c r="I454" s="416"/>
      <c r="J454" s="115"/>
      <c r="K454" s="418"/>
      <c r="L454" s="417"/>
      <c r="M454" s="60"/>
      <c r="N454" s="102"/>
      <c r="O454" s="419"/>
      <c r="P454" s="116"/>
      <c r="Q454" s="116"/>
      <c r="R454" s="179"/>
      <c r="S454" s="248"/>
      <c r="T454" s="116"/>
      <c r="U454" s="116"/>
      <c r="V454" s="116"/>
      <c r="W454" s="117"/>
      <c r="X454" s="115"/>
      <c r="Y454" s="102"/>
      <c r="Z454" s="118"/>
      <c r="AA454" s="145">
        <f t="shared" si="167"/>
        <v>442</v>
      </c>
      <c r="AB454" s="751">
        <f t="shared" si="180"/>
        <v>0</v>
      </c>
      <c r="AC454" s="744">
        <f t="shared" si="168"/>
        <v>0</v>
      </c>
      <c r="AD454" s="254">
        <f t="shared" si="164"/>
        <v>0</v>
      </c>
      <c r="AE454" s="17"/>
      <c r="AF454" s="527" t="str">
        <f t="shared" si="169"/>
        <v xml:space="preserve"> </v>
      </c>
      <c r="AG454" s="49">
        <f t="shared" si="170"/>
        <v>0</v>
      </c>
      <c r="AH454" s="49">
        <f t="shared" si="171"/>
        <v>0</v>
      </c>
      <c r="AR454" s="49">
        <f t="shared" si="172"/>
        <v>0</v>
      </c>
      <c r="AS454" s="49">
        <f t="shared" si="173"/>
        <v>0</v>
      </c>
      <c r="AT454" s="49">
        <f t="shared" si="174"/>
        <v>0</v>
      </c>
      <c r="AU454" s="49">
        <f t="shared" si="175"/>
        <v>0</v>
      </c>
      <c r="AX454" s="372">
        <f t="shared" si="176"/>
        <v>0</v>
      </c>
      <c r="AY454" s="372">
        <f t="shared" si="177"/>
        <v>0</v>
      </c>
      <c r="AZ454" s="49">
        <f t="shared" si="165"/>
        <v>0</v>
      </c>
      <c r="BB454" s="49">
        <f t="shared" si="181"/>
        <v>0</v>
      </c>
      <c r="BC454" s="537">
        <f t="shared" si="182"/>
        <v>0</v>
      </c>
      <c r="BD454" s="144">
        <f t="shared" si="178"/>
        <v>0</v>
      </c>
      <c r="BE454" s="144">
        <f t="shared" si="183"/>
        <v>0</v>
      </c>
      <c r="BF454" s="559">
        <f t="shared" si="166"/>
        <v>0</v>
      </c>
      <c r="BG454" s="17"/>
      <c r="BH454" s="10"/>
      <c r="BJ454" s="49">
        <f t="shared" si="184"/>
        <v>0</v>
      </c>
      <c r="BK454" s="49">
        <f t="shared" si="185"/>
        <v>1</v>
      </c>
      <c r="BL454" s="49">
        <f t="shared" si="186"/>
        <v>0</v>
      </c>
      <c r="BM454" s="49">
        <f t="shared" si="187"/>
        <v>0</v>
      </c>
      <c r="BN454" s="49">
        <f t="shared" si="188"/>
        <v>0</v>
      </c>
    </row>
    <row r="455" spans="1:66" x14ac:dyDescent="0.2">
      <c r="A455" s="514"/>
      <c r="B455" s="805"/>
      <c r="C455" s="364"/>
      <c r="D455" s="364"/>
      <c r="E455" s="511" t="str">
        <f t="shared" si="179"/>
        <v xml:space="preserve"> </v>
      </c>
      <c r="F455" s="201">
        <f t="shared" si="162"/>
        <v>0</v>
      </c>
      <c r="G455" s="198">
        <f t="shared" si="163"/>
        <v>443</v>
      </c>
      <c r="H455" s="197"/>
      <c r="I455" s="416"/>
      <c r="J455" s="115"/>
      <c r="K455" s="418"/>
      <c r="L455" s="417"/>
      <c r="M455" s="60"/>
      <c r="N455" s="102"/>
      <c r="O455" s="419"/>
      <c r="P455" s="116"/>
      <c r="Q455" s="116"/>
      <c r="R455" s="179"/>
      <c r="S455" s="248"/>
      <c r="T455" s="116"/>
      <c r="U455" s="116"/>
      <c r="V455" s="116"/>
      <c r="W455" s="117"/>
      <c r="X455" s="115"/>
      <c r="Y455" s="102"/>
      <c r="Z455" s="118"/>
      <c r="AA455" s="145">
        <f t="shared" si="167"/>
        <v>443</v>
      </c>
      <c r="AB455" s="751">
        <f t="shared" si="180"/>
        <v>0</v>
      </c>
      <c r="AC455" s="744">
        <f t="shared" si="168"/>
        <v>0</v>
      </c>
      <c r="AD455" s="254">
        <f t="shared" si="164"/>
        <v>0</v>
      </c>
      <c r="AE455" s="17"/>
      <c r="AF455" s="527" t="str">
        <f t="shared" si="169"/>
        <v xml:space="preserve"> </v>
      </c>
      <c r="AG455" s="49">
        <f t="shared" si="170"/>
        <v>0</v>
      </c>
      <c r="AH455" s="49">
        <f t="shared" si="171"/>
        <v>0</v>
      </c>
      <c r="AR455" s="49">
        <f t="shared" si="172"/>
        <v>0</v>
      </c>
      <c r="AS455" s="49">
        <f t="shared" si="173"/>
        <v>0</v>
      </c>
      <c r="AT455" s="49">
        <f t="shared" si="174"/>
        <v>0</v>
      </c>
      <c r="AU455" s="49">
        <f t="shared" si="175"/>
        <v>0</v>
      </c>
      <c r="AX455" s="372">
        <f t="shared" si="176"/>
        <v>0</v>
      </c>
      <c r="AY455" s="372">
        <f t="shared" si="177"/>
        <v>0</v>
      </c>
      <c r="AZ455" s="49">
        <f t="shared" si="165"/>
        <v>0</v>
      </c>
      <c r="BB455" s="49">
        <f t="shared" si="181"/>
        <v>0</v>
      </c>
      <c r="BC455" s="537">
        <f t="shared" si="182"/>
        <v>0</v>
      </c>
      <c r="BD455" s="144">
        <f t="shared" si="178"/>
        <v>0</v>
      </c>
      <c r="BE455" s="144">
        <f t="shared" si="183"/>
        <v>0</v>
      </c>
      <c r="BF455" s="559">
        <f t="shared" si="166"/>
        <v>0</v>
      </c>
      <c r="BG455" s="17"/>
      <c r="BH455" s="10"/>
      <c r="BJ455" s="49">
        <f t="shared" si="184"/>
        <v>0</v>
      </c>
      <c r="BK455" s="49">
        <f t="shared" si="185"/>
        <v>1</v>
      </c>
      <c r="BL455" s="49">
        <f t="shared" si="186"/>
        <v>0</v>
      </c>
      <c r="BM455" s="49">
        <f t="shared" si="187"/>
        <v>0</v>
      </c>
      <c r="BN455" s="49">
        <f t="shared" si="188"/>
        <v>0</v>
      </c>
    </row>
    <row r="456" spans="1:66" x14ac:dyDescent="0.2">
      <c r="A456" s="514"/>
      <c r="B456" s="805"/>
      <c r="C456" s="364"/>
      <c r="D456" s="364"/>
      <c r="E456" s="511" t="str">
        <f t="shared" si="179"/>
        <v xml:space="preserve"> </v>
      </c>
      <c r="F456" s="201">
        <f t="shared" si="162"/>
        <v>0</v>
      </c>
      <c r="G456" s="198">
        <f t="shared" si="163"/>
        <v>444</v>
      </c>
      <c r="H456" s="197"/>
      <c r="I456" s="416"/>
      <c r="J456" s="115"/>
      <c r="K456" s="418"/>
      <c r="L456" s="417"/>
      <c r="M456" s="60"/>
      <c r="N456" s="102"/>
      <c r="O456" s="419"/>
      <c r="P456" s="116"/>
      <c r="Q456" s="116"/>
      <c r="R456" s="179"/>
      <c r="S456" s="248"/>
      <c r="T456" s="116"/>
      <c r="U456" s="116"/>
      <c r="V456" s="116"/>
      <c r="W456" s="117"/>
      <c r="X456" s="115"/>
      <c r="Y456" s="102"/>
      <c r="Z456" s="118"/>
      <c r="AA456" s="145">
        <f t="shared" si="167"/>
        <v>444</v>
      </c>
      <c r="AB456" s="751">
        <f t="shared" si="180"/>
        <v>0</v>
      </c>
      <c r="AC456" s="744">
        <f t="shared" si="168"/>
        <v>0</v>
      </c>
      <c r="AD456" s="254">
        <f t="shared" si="164"/>
        <v>0</v>
      </c>
      <c r="AE456" s="17"/>
      <c r="AF456" s="527" t="str">
        <f t="shared" si="169"/>
        <v xml:space="preserve"> </v>
      </c>
      <c r="AG456" s="49">
        <f t="shared" si="170"/>
        <v>0</v>
      </c>
      <c r="AH456" s="49">
        <f t="shared" si="171"/>
        <v>0</v>
      </c>
      <c r="AR456" s="49">
        <f t="shared" si="172"/>
        <v>0</v>
      </c>
      <c r="AS456" s="49">
        <f t="shared" si="173"/>
        <v>0</v>
      </c>
      <c r="AT456" s="49">
        <f t="shared" si="174"/>
        <v>0</v>
      </c>
      <c r="AU456" s="49">
        <f t="shared" si="175"/>
        <v>0</v>
      </c>
      <c r="AX456" s="372">
        <f t="shared" si="176"/>
        <v>0</v>
      </c>
      <c r="AY456" s="372">
        <f t="shared" si="177"/>
        <v>0</v>
      </c>
      <c r="AZ456" s="49">
        <f t="shared" si="165"/>
        <v>0</v>
      </c>
      <c r="BB456" s="49">
        <f t="shared" si="181"/>
        <v>0</v>
      </c>
      <c r="BC456" s="537">
        <f t="shared" si="182"/>
        <v>0</v>
      </c>
      <c r="BD456" s="144">
        <f t="shared" si="178"/>
        <v>0</v>
      </c>
      <c r="BE456" s="144">
        <f t="shared" si="183"/>
        <v>0</v>
      </c>
      <c r="BF456" s="559">
        <f t="shared" si="166"/>
        <v>0</v>
      </c>
      <c r="BG456" s="17"/>
      <c r="BH456" s="10"/>
      <c r="BJ456" s="49">
        <f t="shared" si="184"/>
        <v>0</v>
      </c>
      <c r="BK456" s="49">
        <f t="shared" si="185"/>
        <v>1</v>
      </c>
      <c r="BL456" s="49">
        <f t="shared" si="186"/>
        <v>0</v>
      </c>
      <c r="BM456" s="49">
        <f t="shared" si="187"/>
        <v>0</v>
      </c>
      <c r="BN456" s="49">
        <f t="shared" si="188"/>
        <v>0</v>
      </c>
    </row>
    <row r="457" spans="1:66" x14ac:dyDescent="0.2">
      <c r="A457" s="514"/>
      <c r="B457" s="805"/>
      <c r="C457" s="364"/>
      <c r="D457" s="364"/>
      <c r="E457" s="511" t="str">
        <f t="shared" si="179"/>
        <v xml:space="preserve"> </v>
      </c>
      <c r="F457" s="201">
        <f t="shared" si="162"/>
        <v>0</v>
      </c>
      <c r="G457" s="198">
        <f t="shared" si="163"/>
        <v>445</v>
      </c>
      <c r="H457" s="197"/>
      <c r="I457" s="416"/>
      <c r="J457" s="115"/>
      <c r="K457" s="418"/>
      <c r="L457" s="417"/>
      <c r="M457" s="60"/>
      <c r="N457" s="102"/>
      <c r="O457" s="419"/>
      <c r="P457" s="116"/>
      <c r="Q457" s="116"/>
      <c r="R457" s="179"/>
      <c r="S457" s="248"/>
      <c r="T457" s="116"/>
      <c r="U457" s="116"/>
      <c r="V457" s="116"/>
      <c r="W457" s="117"/>
      <c r="X457" s="115"/>
      <c r="Y457" s="102"/>
      <c r="Z457" s="118"/>
      <c r="AA457" s="145">
        <f t="shared" si="167"/>
        <v>445</v>
      </c>
      <c r="AB457" s="751">
        <f t="shared" si="180"/>
        <v>0</v>
      </c>
      <c r="AC457" s="744">
        <f t="shared" si="168"/>
        <v>0</v>
      </c>
      <c r="AD457" s="254">
        <f t="shared" si="164"/>
        <v>0</v>
      </c>
      <c r="AE457" s="17"/>
      <c r="AF457" s="527" t="str">
        <f t="shared" si="169"/>
        <v xml:space="preserve"> </v>
      </c>
      <c r="AG457" s="49">
        <f t="shared" si="170"/>
        <v>0</v>
      </c>
      <c r="AH457" s="49">
        <f t="shared" si="171"/>
        <v>0</v>
      </c>
      <c r="AR457" s="49">
        <f t="shared" si="172"/>
        <v>0</v>
      </c>
      <c r="AS457" s="49">
        <f t="shared" si="173"/>
        <v>0</v>
      </c>
      <c r="AT457" s="49">
        <f t="shared" si="174"/>
        <v>0</v>
      </c>
      <c r="AU457" s="49">
        <f t="shared" si="175"/>
        <v>0</v>
      </c>
      <c r="AX457" s="372">
        <f t="shared" si="176"/>
        <v>0</v>
      </c>
      <c r="AY457" s="372">
        <f t="shared" si="177"/>
        <v>0</v>
      </c>
      <c r="AZ457" s="49">
        <f t="shared" si="165"/>
        <v>0</v>
      </c>
      <c r="BB457" s="49">
        <f t="shared" si="181"/>
        <v>0</v>
      </c>
      <c r="BC457" s="537">
        <f t="shared" si="182"/>
        <v>0</v>
      </c>
      <c r="BD457" s="144">
        <f t="shared" si="178"/>
        <v>0</v>
      </c>
      <c r="BE457" s="144">
        <f t="shared" si="183"/>
        <v>0</v>
      </c>
      <c r="BF457" s="559">
        <f t="shared" si="166"/>
        <v>0</v>
      </c>
      <c r="BG457" s="17"/>
      <c r="BH457" s="10"/>
      <c r="BJ457" s="49">
        <f t="shared" si="184"/>
        <v>0</v>
      </c>
      <c r="BK457" s="49">
        <f t="shared" si="185"/>
        <v>1</v>
      </c>
      <c r="BL457" s="49">
        <f t="shared" si="186"/>
        <v>0</v>
      </c>
      <c r="BM457" s="49">
        <f t="shared" si="187"/>
        <v>0</v>
      </c>
      <c r="BN457" s="49">
        <f t="shared" si="188"/>
        <v>0</v>
      </c>
    </row>
    <row r="458" spans="1:66" x14ac:dyDescent="0.2">
      <c r="A458" s="514"/>
      <c r="B458" s="805"/>
      <c r="C458" s="364"/>
      <c r="D458" s="364"/>
      <c r="E458" s="511" t="str">
        <f t="shared" si="179"/>
        <v xml:space="preserve"> </v>
      </c>
      <c r="F458" s="201">
        <f t="shared" si="162"/>
        <v>0</v>
      </c>
      <c r="G458" s="198">
        <f t="shared" si="163"/>
        <v>446</v>
      </c>
      <c r="H458" s="197"/>
      <c r="I458" s="416"/>
      <c r="J458" s="115"/>
      <c r="K458" s="418"/>
      <c r="L458" s="417"/>
      <c r="M458" s="60"/>
      <c r="N458" s="102"/>
      <c r="O458" s="419"/>
      <c r="P458" s="116"/>
      <c r="Q458" s="116"/>
      <c r="R458" s="179"/>
      <c r="S458" s="248"/>
      <c r="T458" s="116"/>
      <c r="U458" s="116"/>
      <c r="V458" s="116"/>
      <c r="W458" s="117"/>
      <c r="X458" s="115"/>
      <c r="Y458" s="102"/>
      <c r="Z458" s="118"/>
      <c r="AA458" s="145">
        <f t="shared" si="167"/>
        <v>446</v>
      </c>
      <c r="AB458" s="751">
        <f t="shared" si="180"/>
        <v>0</v>
      </c>
      <c r="AC458" s="744">
        <f t="shared" si="168"/>
        <v>0</v>
      </c>
      <c r="AD458" s="254">
        <f t="shared" si="164"/>
        <v>0</v>
      </c>
      <c r="AE458" s="17"/>
      <c r="AF458" s="527" t="str">
        <f t="shared" si="169"/>
        <v xml:space="preserve"> </v>
      </c>
      <c r="AG458" s="49">
        <f t="shared" si="170"/>
        <v>0</v>
      </c>
      <c r="AH458" s="49">
        <f t="shared" si="171"/>
        <v>0</v>
      </c>
      <c r="AR458" s="49">
        <f t="shared" si="172"/>
        <v>0</v>
      </c>
      <c r="AS458" s="49">
        <f t="shared" si="173"/>
        <v>0</v>
      </c>
      <c r="AT458" s="49">
        <f t="shared" si="174"/>
        <v>0</v>
      </c>
      <c r="AU458" s="49">
        <f t="shared" si="175"/>
        <v>0</v>
      </c>
      <c r="AX458" s="372">
        <f t="shared" si="176"/>
        <v>0</v>
      </c>
      <c r="AY458" s="372">
        <f t="shared" si="177"/>
        <v>0</v>
      </c>
      <c r="AZ458" s="49">
        <f t="shared" si="165"/>
        <v>0</v>
      </c>
      <c r="BB458" s="49">
        <f t="shared" si="181"/>
        <v>0</v>
      </c>
      <c r="BC458" s="537">
        <f t="shared" si="182"/>
        <v>0</v>
      </c>
      <c r="BD458" s="144">
        <f t="shared" si="178"/>
        <v>0</v>
      </c>
      <c r="BE458" s="144">
        <f t="shared" si="183"/>
        <v>0</v>
      </c>
      <c r="BF458" s="559">
        <f t="shared" si="166"/>
        <v>0</v>
      </c>
      <c r="BG458" s="17"/>
      <c r="BH458" s="10"/>
      <c r="BJ458" s="49">
        <f t="shared" si="184"/>
        <v>0</v>
      </c>
      <c r="BK458" s="49">
        <f t="shared" si="185"/>
        <v>1</v>
      </c>
      <c r="BL458" s="49">
        <f t="shared" si="186"/>
        <v>0</v>
      </c>
      <c r="BM458" s="49">
        <f t="shared" si="187"/>
        <v>0</v>
      </c>
      <c r="BN458" s="49">
        <f t="shared" si="188"/>
        <v>0</v>
      </c>
    </row>
    <row r="459" spans="1:66" x14ac:dyDescent="0.2">
      <c r="A459" s="514"/>
      <c r="B459" s="805"/>
      <c r="C459" s="364"/>
      <c r="D459" s="364"/>
      <c r="E459" s="511" t="str">
        <f t="shared" si="179"/>
        <v xml:space="preserve"> </v>
      </c>
      <c r="F459" s="201">
        <f t="shared" si="162"/>
        <v>0</v>
      </c>
      <c r="G459" s="198">
        <f t="shared" si="163"/>
        <v>447</v>
      </c>
      <c r="H459" s="197"/>
      <c r="I459" s="416"/>
      <c r="J459" s="115"/>
      <c r="K459" s="418"/>
      <c r="L459" s="417"/>
      <c r="M459" s="60"/>
      <c r="N459" s="102"/>
      <c r="O459" s="419"/>
      <c r="P459" s="116"/>
      <c r="Q459" s="116"/>
      <c r="R459" s="179"/>
      <c r="S459" s="248"/>
      <c r="T459" s="116"/>
      <c r="U459" s="116"/>
      <c r="V459" s="116"/>
      <c r="W459" s="117"/>
      <c r="X459" s="115"/>
      <c r="Y459" s="102"/>
      <c r="Z459" s="118"/>
      <c r="AA459" s="145">
        <f t="shared" si="167"/>
        <v>447</v>
      </c>
      <c r="AB459" s="751">
        <f t="shared" si="180"/>
        <v>0</v>
      </c>
      <c r="AC459" s="744">
        <f t="shared" si="168"/>
        <v>0</v>
      </c>
      <c r="AD459" s="254">
        <f t="shared" si="164"/>
        <v>0</v>
      </c>
      <c r="AE459" s="17"/>
      <c r="AF459" s="527" t="str">
        <f t="shared" si="169"/>
        <v xml:space="preserve"> </v>
      </c>
      <c r="AG459" s="49">
        <f t="shared" si="170"/>
        <v>0</v>
      </c>
      <c r="AH459" s="49">
        <f t="shared" si="171"/>
        <v>0</v>
      </c>
      <c r="AR459" s="49">
        <f t="shared" si="172"/>
        <v>0</v>
      </c>
      <c r="AS459" s="49">
        <f t="shared" si="173"/>
        <v>0</v>
      </c>
      <c r="AT459" s="49">
        <f t="shared" si="174"/>
        <v>0</v>
      </c>
      <c r="AU459" s="49">
        <f t="shared" si="175"/>
        <v>0</v>
      </c>
      <c r="AX459" s="372">
        <f t="shared" si="176"/>
        <v>0</v>
      </c>
      <c r="AY459" s="372">
        <f t="shared" si="177"/>
        <v>0</v>
      </c>
      <c r="AZ459" s="49">
        <f t="shared" si="165"/>
        <v>0</v>
      </c>
      <c r="BB459" s="49">
        <f t="shared" si="181"/>
        <v>0</v>
      </c>
      <c r="BC459" s="537">
        <f t="shared" si="182"/>
        <v>0</v>
      </c>
      <c r="BD459" s="144">
        <f t="shared" si="178"/>
        <v>0</v>
      </c>
      <c r="BE459" s="144">
        <f t="shared" si="183"/>
        <v>0</v>
      </c>
      <c r="BF459" s="559">
        <f t="shared" si="166"/>
        <v>0</v>
      </c>
      <c r="BG459" s="17"/>
      <c r="BH459" s="10"/>
      <c r="BJ459" s="49">
        <f t="shared" si="184"/>
        <v>0</v>
      </c>
      <c r="BK459" s="49">
        <f t="shared" si="185"/>
        <v>1</v>
      </c>
      <c r="BL459" s="49">
        <f t="shared" si="186"/>
        <v>0</v>
      </c>
      <c r="BM459" s="49">
        <f t="shared" si="187"/>
        <v>0</v>
      </c>
      <c r="BN459" s="49">
        <f t="shared" si="188"/>
        <v>0</v>
      </c>
    </row>
    <row r="460" spans="1:66" x14ac:dyDescent="0.2">
      <c r="A460" s="514"/>
      <c r="B460" s="805"/>
      <c r="C460" s="364"/>
      <c r="D460" s="364"/>
      <c r="E460" s="511" t="str">
        <f t="shared" si="179"/>
        <v xml:space="preserve"> </v>
      </c>
      <c r="F460" s="201">
        <f t="shared" si="162"/>
        <v>0</v>
      </c>
      <c r="G460" s="198">
        <f t="shared" si="163"/>
        <v>448</v>
      </c>
      <c r="H460" s="197"/>
      <c r="I460" s="416"/>
      <c r="J460" s="115"/>
      <c r="K460" s="418"/>
      <c r="L460" s="417"/>
      <c r="M460" s="60"/>
      <c r="N460" s="102"/>
      <c r="O460" s="419"/>
      <c r="P460" s="116"/>
      <c r="Q460" s="116"/>
      <c r="R460" s="179"/>
      <c r="S460" s="248"/>
      <c r="T460" s="116"/>
      <c r="U460" s="116"/>
      <c r="V460" s="116"/>
      <c r="W460" s="117"/>
      <c r="X460" s="115"/>
      <c r="Y460" s="102"/>
      <c r="Z460" s="118"/>
      <c r="AA460" s="145">
        <f t="shared" si="167"/>
        <v>448</v>
      </c>
      <c r="AB460" s="751">
        <f t="shared" si="180"/>
        <v>0</v>
      </c>
      <c r="AC460" s="744">
        <f t="shared" si="168"/>
        <v>0</v>
      </c>
      <c r="AD460" s="254">
        <f t="shared" si="164"/>
        <v>0</v>
      </c>
      <c r="AE460" s="17"/>
      <c r="AF460" s="527" t="str">
        <f t="shared" si="169"/>
        <v xml:space="preserve"> </v>
      </c>
      <c r="AG460" s="49">
        <f t="shared" si="170"/>
        <v>0</v>
      </c>
      <c r="AH460" s="49">
        <f t="shared" si="171"/>
        <v>0</v>
      </c>
      <c r="AR460" s="49">
        <f t="shared" si="172"/>
        <v>0</v>
      </c>
      <c r="AS460" s="49">
        <f t="shared" si="173"/>
        <v>0</v>
      </c>
      <c r="AT460" s="49">
        <f t="shared" si="174"/>
        <v>0</v>
      </c>
      <c r="AU460" s="49">
        <f t="shared" si="175"/>
        <v>0</v>
      </c>
      <c r="AX460" s="372">
        <f t="shared" si="176"/>
        <v>0</v>
      </c>
      <c r="AY460" s="372">
        <f t="shared" si="177"/>
        <v>0</v>
      </c>
      <c r="AZ460" s="49">
        <f t="shared" si="165"/>
        <v>0</v>
      </c>
      <c r="BB460" s="49">
        <f t="shared" si="181"/>
        <v>0</v>
      </c>
      <c r="BC460" s="537">
        <f t="shared" si="182"/>
        <v>0</v>
      </c>
      <c r="BD460" s="144">
        <f t="shared" si="178"/>
        <v>0</v>
      </c>
      <c r="BE460" s="144">
        <f t="shared" si="183"/>
        <v>0</v>
      </c>
      <c r="BF460" s="559">
        <f t="shared" si="166"/>
        <v>0</v>
      </c>
      <c r="BG460" s="17"/>
      <c r="BH460" s="10"/>
      <c r="BJ460" s="49">
        <f t="shared" si="184"/>
        <v>0</v>
      </c>
      <c r="BK460" s="49">
        <f t="shared" si="185"/>
        <v>1</v>
      </c>
      <c r="BL460" s="49">
        <f t="shared" si="186"/>
        <v>0</v>
      </c>
      <c r="BM460" s="49">
        <f t="shared" si="187"/>
        <v>0</v>
      </c>
      <c r="BN460" s="49">
        <f t="shared" si="188"/>
        <v>0</v>
      </c>
    </row>
    <row r="461" spans="1:66" x14ac:dyDescent="0.2">
      <c r="A461" s="514"/>
      <c r="B461" s="805"/>
      <c r="C461" s="364"/>
      <c r="D461" s="364"/>
      <c r="E461" s="511" t="str">
        <f t="shared" si="179"/>
        <v xml:space="preserve"> </v>
      </c>
      <c r="F461" s="201">
        <f t="shared" ref="F461:F524" si="189">IF(ISBLANK(H461),0,VLOOKUP(TRIM(H461),AllVarieties,4,FALSE))</f>
        <v>0</v>
      </c>
      <c r="G461" s="198">
        <f t="shared" ref="G461:G524" si="190">ROW()-DPline</f>
        <v>449</v>
      </c>
      <c r="H461" s="197"/>
      <c r="I461" s="416"/>
      <c r="J461" s="115"/>
      <c r="K461" s="418"/>
      <c r="L461" s="417"/>
      <c r="M461" s="60"/>
      <c r="N461" s="102"/>
      <c r="O461" s="419"/>
      <c r="P461" s="116"/>
      <c r="Q461" s="116"/>
      <c r="R461" s="179"/>
      <c r="S461" s="248"/>
      <c r="T461" s="116"/>
      <c r="U461" s="116"/>
      <c r="V461" s="116"/>
      <c r="W461" s="117"/>
      <c r="X461" s="115"/>
      <c r="Y461" s="102"/>
      <c r="Z461" s="118"/>
      <c r="AA461" s="145">
        <f t="shared" si="167"/>
        <v>449</v>
      </c>
      <c r="AB461" s="751">
        <f t="shared" si="180"/>
        <v>0</v>
      </c>
      <c r="AC461" s="744">
        <f t="shared" si="168"/>
        <v>0</v>
      </c>
      <c r="AD461" s="254">
        <f t="shared" ref="AD461:AD524" si="191">+AC461*PDArate</f>
        <v>0</v>
      </c>
      <c r="AE461" s="17"/>
      <c r="AF461" s="527" t="str">
        <f t="shared" si="169"/>
        <v xml:space="preserve"> </v>
      </c>
      <c r="AG461" s="49">
        <f t="shared" si="170"/>
        <v>0</v>
      </c>
      <c r="AH461" s="49">
        <f t="shared" si="171"/>
        <v>0</v>
      </c>
      <c r="AR461" s="49">
        <f t="shared" si="172"/>
        <v>0</v>
      </c>
      <c r="AS461" s="49">
        <f t="shared" si="173"/>
        <v>0</v>
      </c>
      <c r="AT461" s="49">
        <f t="shared" si="174"/>
        <v>0</v>
      </c>
      <c r="AU461" s="49">
        <f t="shared" si="175"/>
        <v>0</v>
      </c>
      <c r="AX461" s="372">
        <f t="shared" si="176"/>
        <v>0</v>
      </c>
      <c r="AY461" s="372">
        <f t="shared" si="177"/>
        <v>0</v>
      </c>
      <c r="AZ461" s="49">
        <f t="shared" ref="AZ461:AZ524" si="192">IF(J461+K461 &gt; 0, 1, 0)</f>
        <v>0</v>
      </c>
      <c r="BB461" s="49">
        <f t="shared" si="181"/>
        <v>0</v>
      </c>
      <c r="BC461" s="537">
        <f t="shared" si="182"/>
        <v>0</v>
      </c>
      <c r="BD461" s="144">
        <f t="shared" si="178"/>
        <v>0</v>
      </c>
      <c r="BE461" s="144">
        <f t="shared" si="183"/>
        <v>0</v>
      </c>
      <c r="BF461" s="559">
        <f t="shared" ref="BF461:BF524" si="193">+BE461*PDArate</f>
        <v>0</v>
      </c>
      <c r="BG461" s="17"/>
      <c r="BH461" s="10"/>
      <c r="BJ461" s="49">
        <f t="shared" si="184"/>
        <v>0</v>
      </c>
      <c r="BK461" s="49">
        <f t="shared" si="185"/>
        <v>1</v>
      </c>
      <c r="BL461" s="49">
        <f t="shared" si="186"/>
        <v>0</v>
      </c>
      <c r="BM461" s="49">
        <f t="shared" si="187"/>
        <v>0</v>
      </c>
      <c r="BN461" s="49">
        <f t="shared" si="188"/>
        <v>0</v>
      </c>
    </row>
    <row r="462" spans="1:66" x14ac:dyDescent="0.2">
      <c r="A462" s="514"/>
      <c r="B462" s="805"/>
      <c r="C462" s="364"/>
      <c r="D462" s="364"/>
      <c r="E462" s="511" t="str">
        <f t="shared" si="179"/>
        <v xml:space="preserve"> </v>
      </c>
      <c r="F462" s="201">
        <f t="shared" si="189"/>
        <v>0</v>
      </c>
      <c r="G462" s="198">
        <f t="shared" si="190"/>
        <v>450</v>
      </c>
      <c r="H462" s="197"/>
      <c r="I462" s="416"/>
      <c r="J462" s="115"/>
      <c r="K462" s="418"/>
      <c r="L462" s="417"/>
      <c r="M462" s="60"/>
      <c r="N462" s="102"/>
      <c r="O462" s="419"/>
      <c r="P462" s="116"/>
      <c r="Q462" s="116"/>
      <c r="R462" s="179"/>
      <c r="S462" s="248"/>
      <c r="T462" s="116"/>
      <c r="U462" s="116"/>
      <c r="V462" s="116"/>
      <c r="W462" s="117"/>
      <c r="X462" s="115"/>
      <c r="Y462" s="102"/>
      <c r="Z462" s="118"/>
      <c r="AA462" s="145">
        <f t="shared" ref="AA462:AA525" si="194">+G462</f>
        <v>450</v>
      </c>
      <c r="AB462" s="751">
        <f t="shared" si="180"/>
        <v>0</v>
      </c>
      <c r="AC462" s="744">
        <f t="shared" ref="AC462:AC525" si="195">+AX462+AY462</f>
        <v>0</v>
      </c>
      <c r="AD462" s="254">
        <f t="shared" si="191"/>
        <v>0</v>
      </c>
      <c r="AE462" s="17"/>
      <c r="AF462" s="527" t="str">
        <f t="shared" ref="AF462:AF525" si="196">IF(AG462+AH462=1,"Enter both columns 5 and 16.", " ")</f>
        <v xml:space="preserve"> </v>
      </c>
      <c r="AG462" s="49">
        <f t="shared" ref="AG462:AG525" si="197">IF(L462+M462+N462+O462+W462 &gt; 0, 1, 0)</f>
        <v>0</v>
      </c>
      <c r="AH462" s="49">
        <f t="shared" ref="AH462:AH525" si="198">IF(AX462 &gt; 0, 1, 0)</f>
        <v>0</v>
      </c>
      <c r="AR462" s="49">
        <f t="shared" ref="AR462:AR525" si="199">IF(ISNA(+F462), 1, 0)</f>
        <v>0</v>
      </c>
      <c r="AS462" s="49">
        <f t="shared" ref="AS462:AS525" si="200">IF(ISERR(+F462), 1, 0)</f>
        <v>0</v>
      </c>
      <c r="AT462" s="49">
        <f t="shared" ref="AT462:AT525" si="201">IF(ISERR(+AC462), 1, 0)</f>
        <v>0</v>
      </c>
      <c r="AU462" s="49">
        <f t="shared" ref="AU462:AU525" si="202">IF(ISERR(+AD462), 1, 0)</f>
        <v>0</v>
      </c>
      <c r="AX462" s="372">
        <f t="shared" ref="AX462:AX525" si="203">ROUND(L462,1)*W462</f>
        <v>0</v>
      </c>
      <c r="AY462" s="372">
        <f t="shared" ref="AY462:AY525" si="204">ROUND(X462,1)*Z462</f>
        <v>0</v>
      </c>
      <c r="AZ462" s="49">
        <f t="shared" si="192"/>
        <v>0</v>
      </c>
      <c r="BB462" s="49">
        <f t="shared" si="181"/>
        <v>0</v>
      </c>
      <c r="BC462" s="537">
        <f t="shared" si="182"/>
        <v>0</v>
      </c>
      <c r="BD462" s="144">
        <f t="shared" si="178"/>
        <v>0</v>
      </c>
      <c r="BE462" s="144">
        <f t="shared" si="183"/>
        <v>0</v>
      </c>
      <c r="BF462" s="559">
        <f t="shared" si="193"/>
        <v>0</v>
      </c>
      <c r="BG462" s="17"/>
      <c r="BH462" s="10"/>
      <c r="BJ462" s="49">
        <f t="shared" si="184"/>
        <v>0</v>
      </c>
      <c r="BK462" s="49">
        <f t="shared" si="185"/>
        <v>1</v>
      </c>
      <c r="BL462" s="49">
        <f t="shared" si="186"/>
        <v>0</v>
      </c>
      <c r="BM462" s="49">
        <f t="shared" si="187"/>
        <v>0</v>
      </c>
      <c r="BN462" s="49">
        <f t="shared" si="188"/>
        <v>0</v>
      </c>
    </row>
    <row r="463" spans="1:66" x14ac:dyDescent="0.2">
      <c r="A463" s="514"/>
      <c r="B463" s="805"/>
      <c r="C463" s="364"/>
      <c r="D463" s="364"/>
      <c r="E463" s="511" t="str">
        <f t="shared" si="179"/>
        <v xml:space="preserve"> </v>
      </c>
      <c r="F463" s="201">
        <f t="shared" si="189"/>
        <v>0</v>
      </c>
      <c r="G463" s="198">
        <f t="shared" si="190"/>
        <v>451</v>
      </c>
      <c r="H463" s="197"/>
      <c r="I463" s="416"/>
      <c r="J463" s="115"/>
      <c r="K463" s="418"/>
      <c r="L463" s="417"/>
      <c r="M463" s="60"/>
      <c r="N463" s="102"/>
      <c r="O463" s="419"/>
      <c r="P463" s="116"/>
      <c r="Q463" s="116"/>
      <c r="R463" s="179"/>
      <c r="S463" s="248"/>
      <c r="T463" s="116"/>
      <c r="U463" s="116"/>
      <c r="V463" s="116"/>
      <c r="W463" s="117"/>
      <c r="X463" s="115"/>
      <c r="Y463" s="102"/>
      <c r="Z463" s="118"/>
      <c r="AA463" s="145">
        <f t="shared" si="194"/>
        <v>451</v>
      </c>
      <c r="AB463" s="751">
        <f t="shared" si="180"/>
        <v>0</v>
      </c>
      <c r="AC463" s="744">
        <f t="shared" si="195"/>
        <v>0</v>
      </c>
      <c r="AD463" s="254">
        <f t="shared" si="191"/>
        <v>0</v>
      </c>
      <c r="AE463" s="17"/>
      <c r="AF463" s="527" t="str">
        <f t="shared" si="196"/>
        <v xml:space="preserve"> </v>
      </c>
      <c r="AG463" s="49">
        <f t="shared" si="197"/>
        <v>0</v>
      </c>
      <c r="AH463" s="49">
        <f t="shared" si="198"/>
        <v>0</v>
      </c>
      <c r="AR463" s="49">
        <f t="shared" si="199"/>
        <v>0</v>
      </c>
      <c r="AS463" s="49">
        <f t="shared" si="200"/>
        <v>0</v>
      </c>
      <c r="AT463" s="49">
        <f t="shared" si="201"/>
        <v>0</v>
      </c>
      <c r="AU463" s="49">
        <f t="shared" si="202"/>
        <v>0</v>
      </c>
      <c r="AX463" s="372">
        <f t="shared" si="203"/>
        <v>0</v>
      </c>
      <c r="AY463" s="372">
        <f t="shared" si="204"/>
        <v>0</v>
      </c>
      <c r="AZ463" s="49">
        <f t="shared" si="192"/>
        <v>0</v>
      </c>
      <c r="BB463" s="49">
        <f t="shared" si="181"/>
        <v>0</v>
      </c>
      <c r="BC463" s="537">
        <f t="shared" si="182"/>
        <v>0</v>
      </c>
      <c r="BD463" s="144">
        <f t="shared" si="178"/>
        <v>0</v>
      </c>
      <c r="BE463" s="144">
        <f t="shared" si="183"/>
        <v>0</v>
      </c>
      <c r="BF463" s="559">
        <f t="shared" si="193"/>
        <v>0</v>
      </c>
      <c r="BG463" s="17"/>
      <c r="BH463" s="10"/>
      <c r="BJ463" s="49">
        <f t="shared" si="184"/>
        <v>0</v>
      </c>
      <c r="BK463" s="49">
        <f t="shared" si="185"/>
        <v>1</v>
      </c>
      <c r="BL463" s="49">
        <f t="shared" si="186"/>
        <v>0</v>
      </c>
      <c r="BM463" s="49">
        <f t="shared" si="187"/>
        <v>0</v>
      </c>
      <c r="BN463" s="49">
        <f t="shared" si="188"/>
        <v>0</v>
      </c>
    </row>
    <row r="464" spans="1:66" x14ac:dyDescent="0.2">
      <c r="A464" s="514"/>
      <c r="B464" s="805"/>
      <c r="C464" s="364"/>
      <c r="D464" s="364"/>
      <c r="E464" s="511" t="str">
        <f t="shared" si="179"/>
        <v xml:space="preserve"> </v>
      </c>
      <c r="F464" s="201">
        <f t="shared" si="189"/>
        <v>0</v>
      </c>
      <c r="G464" s="198">
        <f t="shared" si="190"/>
        <v>452</v>
      </c>
      <c r="H464" s="197"/>
      <c r="I464" s="416"/>
      <c r="J464" s="115"/>
      <c r="K464" s="418"/>
      <c r="L464" s="417"/>
      <c r="M464" s="60"/>
      <c r="N464" s="102"/>
      <c r="O464" s="419"/>
      <c r="P464" s="116"/>
      <c r="Q464" s="116"/>
      <c r="R464" s="179"/>
      <c r="S464" s="248"/>
      <c r="T464" s="116"/>
      <c r="U464" s="116"/>
      <c r="V464" s="116"/>
      <c r="W464" s="117"/>
      <c r="X464" s="115"/>
      <c r="Y464" s="102"/>
      <c r="Z464" s="118"/>
      <c r="AA464" s="145">
        <f t="shared" si="194"/>
        <v>452</v>
      </c>
      <c r="AB464" s="751">
        <f t="shared" si="180"/>
        <v>0</v>
      </c>
      <c r="AC464" s="744">
        <f t="shared" si="195"/>
        <v>0</v>
      </c>
      <c r="AD464" s="254">
        <f t="shared" si="191"/>
        <v>0</v>
      </c>
      <c r="AE464" s="17"/>
      <c r="AF464" s="527" t="str">
        <f t="shared" si="196"/>
        <v xml:space="preserve"> </v>
      </c>
      <c r="AG464" s="49">
        <f t="shared" si="197"/>
        <v>0</v>
      </c>
      <c r="AH464" s="49">
        <f t="shared" si="198"/>
        <v>0</v>
      </c>
      <c r="AR464" s="49">
        <f t="shared" si="199"/>
        <v>0</v>
      </c>
      <c r="AS464" s="49">
        <f t="shared" si="200"/>
        <v>0</v>
      </c>
      <c r="AT464" s="49">
        <f t="shared" si="201"/>
        <v>0</v>
      </c>
      <c r="AU464" s="49">
        <f t="shared" si="202"/>
        <v>0</v>
      </c>
      <c r="AX464" s="372">
        <f t="shared" si="203"/>
        <v>0</v>
      </c>
      <c r="AY464" s="372">
        <f t="shared" si="204"/>
        <v>0</v>
      </c>
      <c r="AZ464" s="49">
        <f t="shared" si="192"/>
        <v>0</v>
      </c>
      <c r="BB464" s="49">
        <f t="shared" si="181"/>
        <v>0</v>
      </c>
      <c r="BC464" s="537">
        <f t="shared" si="182"/>
        <v>0</v>
      </c>
      <c r="BD464" s="144">
        <f t="shared" ref="BD464:BD527" si="205">IF(VALUE(I464)&lt;1,0,IF(VALUE(I464)&gt;17,0,VLOOKUP(VALUE(F464),T10Value,VALUE(I464)+1,FALSE)))</f>
        <v>0</v>
      </c>
      <c r="BE464" s="144">
        <f t="shared" si="183"/>
        <v>0</v>
      </c>
      <c r="BF464" s="559">
        <f t="shared" si="193"/>
        <v>0</v>
      </c>
      <c r="BG464" s="17"/>
      <c r="BH464" s="10"/>
      <c r="BJ464" s="49">
        <f t="shared" si="184"/>
        <v>0</v>
      </c>
      <c r="BK464" s="49">
        <f t="shared" si="185"/>
        <v>1</v>
      </c>
      <c r="BL464" s="49">
        <f t="shared" si="186"/>
        <v>0</v>
      </c>
      <c r="BM464" s="49">
        <f t="shared" si="187"/>
        <v>0</v>
      </c>
      <c r="BN464" s="49">
        <f t="shared" si="188"/>
        <v>0</v>
      </c>
    </row>
    <row r="465" spans="1:66" x14ac:dyDescent="0.2">
      <c r="A465" s="514"/>
      <c r="B465" s="805"/>
      <c r="C465" s="364"/>
      <c r="D465" s="364"/>
      <c r="E465" s="511" t="str">
        <f t="shared" ref="E465:E528" si="206">IF(+BN465+BM465&gt;0,"&lt; Error"," ")</f>
        <v xml:space="preserve"> </v>
      </c>
      <c r="F465" s="201">
        <f t="shared" si="189"/>
        <v>0</v>
      </c>
      <c r="G465" s="198">
        <f t="shared" si="190"/>
        <v>453</v>
      </c>
      <c r="H465" s="197"/>
      <c r="I465" s="416"/>
      <c r="J465" s="115"/>
      <c r="K465" s="418"/>
      <c r="L465" s="417"/>
      <c r="M465" s="60"/>
      <c r="N465" s="102"/>
      <c r="O465" s="419"/>
      <c r="P465" s="116"/>
      <c r="Q465" s="116"/>
      <c r="R465" s="179"/>
      <c r="S465" s="248"/>
      <c r="T465" s="116"/>
      <c r="U465" s="116"/>
      <c r="V465" s="116"/>
      <c r="W465" s="117"/>
      <c r="X465" s="115"/>
      <c r="Y465" s="102"/>
      <c r="Z465" s="118"/>
      <c r="AA465" s="145">
        <f t="shared" si="194"/>
        <v>453</v>
      </c>
      <c r="AB465" s="751">
        <f t="shared" ref="AB465:AB528" si="207">C465*BJ465</f>
        <v>0</v>
      </c>
      <c r="AC465" s="744">
        <f t="shared" si="195"/>
        <v>0</v>
      </c>
      <c r="AD465" s="254">
        <f t="shared" si="191"/>
        <v>0</v>
      </c>
      <c r="AE465" s="17"/>
      <c r="AF465" s="527" t="str">
        <f t="shared" si="196"/>
        <v xml:space="preserve"> </v>
      </c>
      <c r="AG465" s="49">
        <f t="shared" si="197"/>
        <v>0</v>
      </c>
      <c r="AH465" s="49">
        <f t="shared" si="198"/>
        <v>0</v>
      </c>
      <c r="AR465" s="49">
        <f t="shared" si="199"/>
        <v>0</v>
      </c>
      <c r="AS465" s="49">
        <f t="shared" si="200"/>
        <v>0</v>
      </c>
      <c r="AT465" s="49">
        <f t="shared" si="201"/>
        <v>0</v>
      </c>
      <c r="AU465" s="49">
        <f t="shared" si="202"/>
        <v>0</v>
      </c>
      <c r="AX465" s="372">
        <f t="shared" si="203"/>
        <v>0</v>
      </c>
      <c r="AY465" s="372">
        <f t="shared" si="204"/>
        <v>0</v>
      </c>
      <c r="AZ465" s="49">
        <f t="shared" si="192"/>
        <v>0</v>
      </c>
      <c r="BB465" s="49">
        <f t="shared" ref="BB465:BB528" si="208">IF(+BC465&gt;0,IF(+BE465&lt;=0,1,0),0)</f>
        <v>0</v>
      </c>
      <c r="BC465" s="537">
        <f t="shared" ref="BC465:BC528" si="209">IF(+D465=1,IF(J465&gt;0, +J465, 0),0)</f>
        <v>0</v>
      </c>
      <c r="BD465" s="144">
        <f t="shared" si="205"/>
        <v>0</v>
      </c>
      <c r="BE465" s="144">
        <f t="shared" ref="BE465:BE528" si="210">ROUND(+BC465,1)*BD465</f>
        <v>0</v>
      </c>
      <c r="BF465" s="559">
        <f t="shared" si="193"/>
        <v>0</v>
      </c>
      <c r="BG465" s="17"/>
      <c r="BH465" s="10"/>
      <c r="BJ465" s="49">
        <f t="shared" ref="BJ465:BJ528" si="211">IF(J465+L465+M465=J465,0,IF(J465-L465-0.09&gt;0,IF(J465-L465&lt;=0.1*J465,J465-L465,0),0))</f>
        <v>0</v>
      </c>
      <c r="BK465" s="49">
        <f t="shared" ref="BK465:BK528" si="212">IF(L465+M465+J465+X465&lt;=0,1,IF(L465+M465+X465&gt;0,1,0))</f>
        <v>1</v>
      </c>
      <c r="BL465" s="49">
        <f t="shared" ref="BL465:BL528" si="213">IF(+BJ465&gt;0,1,0)</f>
        <v>0</v>
      </c>
      <c r="BM465" s="49">
        <f t="shared" ref="BM465:BM528" si="214">IF(ISNUMBER(C465),IF(2*BL465-C465&lt;0,1,IF(2*BL465-C465&gt;2,1,0)),IF(ISBLANK(C465),0,1))</f>
        <v>0</v>
      </c>
      <c r="BN465" s="49">
        <f t="shared" ref="BN465:BN528" si="215">IF(ISNUMBER(D465),IF(2*AG465-D465=1,1,IF(+D465=0,0, IF(+D465=1,0,1))),IF(ISBLANK(D465),0,1))</f>
        <v>0</v>
      </c>
    </row>
    <row r="466" spans="1:66" x14ac:dyDescent="0.2">
      <c r="A466" s="514"/>
      <c r="B466" s="805"/>
      <c r="C466" s="364"/>
      <c r="D466" s="364"/>
      <c r="E466" s="511" t="str">
        <f t="shared" si="206"/>
        <v xml:space="preserve"> </v>
      </c>
      <c r="F466" s="201">
        <f t="shared" si="189"/>
        <v>0</v>
      </c>
      <c r="G466" s="198">
        <f t="shared" si="190"/>
        <v>454</v>
      </c>
      <c r="H466" s="197"/>
      <c r="I466" s="416"/>
      <c r="J466" s="115"/>
      <c r="K466" s="418"/>
      <c r="L466" s="417"/>
      <c r="M466" s="60"/>
      <c r="N466" s="102"/>
      <c r="O466" s="419"/>
      <c r="P466" s="116"/>
      <c r="Q466" s="116"/>
      <c r="R466" s="179"/>
      <c r="S466" s="248"/>
      <c r="T466" s="116"/>
      <c r="U466" s="116"/>
      <c r="V466" s="116"/>
      <c r="W466" s="117"/>
      <c r="X466" s="115"/>
      <c r="Y466" s="102"/>
      <c r="Z466" s="118"/>
      <c r="AA466" s="145">
        <f t="shared" si="194"/>
        <v>454</v>
      </c>
      <c r="AB466" s="751">
        <f t="shared" si="207"/>
        <v>0</v>
      </c>
      <c r="AC466" s="744">
        <f t="shared" si="195"/>
        <v>0</v>
      </c>
      <c r="AD466" s="254">
        <f t="shared" si="191"/>
        <v>0</v>
      </c>
      <c r="AE466" s="17"/>
      <c r="AF466" s="527" t="str">
        <f t="shared" si="196"/>
        <v xml:space="preserve"> </v>
      </c>
      <c r="AG466" s="49">
        <f t="shared" si="197"/>
        <v>0</v>
      </c>
      <c r="AH466" s="49">
        <f t="shared" si="198"/>
        <v>0</v>
      </c>
      <c r="AR466" s="49">
        <f t="shared" si="199"/>
        <v>0</v>
      </c>
      <c r="AS466" s="49">
        <f t="shared" si="200"/>
        <v>0</v>
      </c>
      <c r="AT466" s="49">
        <f t="shared" si="201"/>
        <v>0</v>
      </c>
      <c r="AU466" s="49">
        <f t="shared" si="202"/>
        <v>0</v>
      </c>
      <c r="AX466" s="372">
        <f t="shared" si="203"/>
        <v>0</v>
      </c>
      <c r="AY466" s="372">
        <f t="shared" si="204"/>
        <v>0</v>
      </c>
      <c r="AZ466" s="49">
        <f t="shared" si="192"/>
        <v>0</v>
      </c>
      <c r="BB466" s="49">
        <f t="shared" si="208"/>
        <v>0</v>
      </c>
      <c r="BC466" s="537">
        <f t="shared" si="209"/>
        <v>0</v>
      </c>
      <c r="BD466" s="144">
        <f t="shared" si="205"/>
        <v>0</v>
      </c>
      <c r="BE466" s="144">
        <f t="shared" si="210"/>
        <v>0</v>
      </c>
      <c r="BF466" s="559">
        <f t="shared" si="193"/>
        <v>0</v>
      </c>
      <c r="BG466" s="17"/>
      <c r="BH466" s="10"/>
      <c r="BJ466" s="49">
        <f t="shared" si="211"/>
        <v>0</v>
      </c>
      <c r="BK466" s="49">
        <f t="shared" si="212"/>
        <v>1</v>
      </c>
      <c r="BL466" s="49">
        <f t="shared" si="213"/>
        <v>0</v>
      </c>
      <c r="BM466" s="49">
        <f t="shared" si="214"/>
        <v>0</v>
      </c>
      <c r="BN466" s="49">
        <f t="shared" si="215"/>
        <v>0</v>
      </c>
    </row>
    <row r="467" spans="1:66" x14ac:dyDescent="0.2">
      <c r="A467" s="514"/>
      <c r="B467" s="805"/>
      <c r="C467" s="364"/>
      <c r="D467" s="364"/>
      <c r="E467" s="511" t="str">
        <f t="shared" si="206"/>
        <v xml:space="preserve"> </v>
      </c>
      <c r="F467" s="201">
        <f t="shared" si="189"/>
        <v>0</v>
      </c>
      <c r="G467" s="198">
        <f t="shared" si="190"/>
        <v>455</v>
      </c>
      <c r="H467" s="197"/>
      <c r="I467" s="416"/>
      <c r="J467" s="115"/>
      <c r="K467" s="418"/>
      <c r="L467" s="417"/>
      <c r="M467" s="60"/>
      <c r="N467" s="102"/>
      <c r="O467" s="419"/>
      <c r="P467" s="116"/>
      <c r="Q467" s="116"/>
      <c r="R467" s="179"/>
      <c r="S467" s="248"/>
      <c r="T467" s="116"/>
      <c r="U467" s="116"/>
      <c r="V467" s="116"/>
      <c r="W467" s="117"/>
      <c r="X467" s="115"/>
      <c r="Y467" s="102"/>
      <c r="Z467" s="118"/>
      <c r="AA467" s="145">
        <f t="shared" si="194"/>
        <v>455</v>
      </c>
      <c r="AB467" s="751">
        <f t="shared" si="207"/>
        <v>0</v>
      </c>
      <c r="AC467" s="744">
        <f t="shared" si="195"/>
        <v>0</v>
      </c>
      <c r="AD467" s="254">
        <f t="shared" si="191"/>
        <v>0</v>
      </c>
      <c r="AE467" s="17"/>
      <c r="AF467" s="527" t="str">
        <f t="shared" si="196"/>
        <v xml:space="preserve"> </v>
      </c>
      <c r="AG467" s="49">
        <f t="shared" si="197"/>
        <v>0</v>
      </c>
      <c r="AH467" s="49">
        <f t="shared" si="198"/>
        <v>0</v>
      </c>
      <c r="AR467" s="49">
        <f t="shared" si="199"/>
        <v>0</v>
      </c>
      <c r="AS467" s="49">
        <f t="shared" si="200"/>
        <v>0</v>
      </c>
      <c r="AT467" s="49">
        <f t="shared" si="201"/>
        <v>0</v>
      </c>
      <c r="AU467" s="49">
        <f t="shared" si="202"/>
        <v>0</v>
      </c>
      <c r="AX467" s="372">
        <f t="shared" si="203"/>
        <v>0</v>
      </c>
      <c r="AY467" s="372">
        <f t="shared" si="204"/>
        <v>0</v>
      </c>
      <c r="AZ467" s="49">
        <f t="shared" si="192"/>
        <v>0</v>
      </c>
      <c r="BB467" s="49">
        <f t="shared" si="208"/>
        <v>0</v>
      </c>
      <c r="BC467" s="537">
        <f t="shared" si="209"/>
        <v>0</v>
      </c>
      <c r="BD467" s="144">
        <f t="shared" si="205"/>
        <v>0</v>
      </c>
      <c r="BE467" s="144">
        <f t="shared" si="210"/>
        <v>0</v>
      </c>
      <c r="BF467" s="559">
        <f t="shared" si="193"/>
        <v>0</v>
      </c>
      <c r="BG467" s="17"/>
      <c r="BH467" s="10"/>
      <c r="BJ467" s="49">
        <f t="shared" si="211"/>
        <v>0</v>
      </c>
      <c r="BK467" s="49">
        <f t="shared" si="212"/>
        <v>1</v>
      </c>
      <c r="BL467" s="49">
        <f t="shared" si="213"/>
        <v>0</v>
      </c>
      <c r="BM467" s="49">
        <f t="shared" si="214"/>
        <v>0</v>
      </c>
      <c r="BN467" s="49">
        <f t="shared" si="215"/>
        <v>0</v>
      </c>
    </row>
    <row r="468" spans="1:66" x14ac:dyDescent="0.2">
      <c r="A468" s="514"/>
      <c r="B468" s="805"/>
      <c r="C468" s="364"/>
      <c r="D468" s="364"/>
      <c r="E468" s="511" t="str">
        <f t="shared" si="206"/>
        <v xml:space="preserve"> </v>
      </c>
      <c r="F468" s="201">
        <f t="shared" si="189"/>
        <v>0</v>
      </c>
      <c r="G468" s="198">
        <f t="shared" si="190"/>
        <v>456</v>
      </c>
      <c r="H468" s="197"/>
      <c r="I468" s="416"/>
      <c r="J468" s="115"/>
      <c r="K468" s="418"/>
      <c r="L468" s="417"/>
      <c r="M468" s="60"/>
      <c r="N468" s="102"/>
      <c r="O468" s="419"/>
      <c r="P468" s="116"/>
      <c r="Q468" s="116"/>
      <c r="R468" s="179"/>
      <c r="S468" s="248"/>
      <c r="T468" s="116"/>
      <c r="U468" s="116"/>
      <c r="V468" s="116"/>
      <c r="W468" s="117"/>
      <c r="X468" s="115"/>
      <c r="Y468" s="102"/>
      <c r="Z468" s="118"/>
      <c r="AA468" s="145">
        <f t="shared" si="194"/>
        <v>456</v>
      </c>
      <c r="AB468" s="751">
        <f t="shared" si="207"/>
        <v>0</v>
      </c>
      <c r="AC468" s="744">
        <f t="shared" si="195"/>
        <v>0</v>
      </c>
      <c r="AD468" s="254">
        <f t="shared" si="191"/>
        <v>0</v>
      </c>
      <c r="AE468" s="17"/>
      <c r="AF468" s="527" t="str">
        <f t="shared" si="196"/>
        <v xml:space="preserve"> </v>
      </c>
      <c r="AG468" s="49">
        <f t="shared" si="197"/>
        <v>0</v>
      </c>
      <c r="AH468" s="49">
        <f t="shared" si="198"/>
        <v>0</v>
      </c>
      <c r="AR468" s="49">
        <f t="shared" si="199"/>
        <v>0</v>
      </c>
      <c r="AS468" s="49">
        <f t="shared" si="200"/>
        <v>0</v>
      </c>
      <c r="AT468" s="49">
        <f t="shared" si="201"/>
        <v>0</v>
      </c>
      <c r="AU468" s="49">
        <f t="shared" si="202"/>
        <v>0</v>
      </c>
      <c r="AX468" s="372">
        <f t="shared" si="203"/>
        <v>0</v>
      </c>
      <c r="AY468" s="372">
        <f t="shared" si="204"/>
        <v>0</v>
      </c>
      <c r="AZ468" s="49">
        <f t="shared" si="192"/>
        <v>0</v>
      </c>
      <c r="BB468" s="49">
        <f t="shared" si="208"/>
        <v>0</v>
      </c>
      <c r="BC468" s="537">
        <f t="shared" si="209"/>
        <v>0</v>
      </c>
      <c r="BD468" s="144">
        <f t="shared" si="205"/>
        <v>0</v>
      </c>
      <c r="BE468" s="144">
        <f t="shared" si="210"/>
        <v>0</v>
      </c>
      <c r="BF468" s="559">
        <f t="shared" si="193"/>
        <v>0</v>
      </c>
      <c r="BG468" s="17"/>
      <c r="BH468" s="10"/>
      <c r="BJ468" s="49">
        <f t="shared" si="211"/>
        <v>0</v>
      </c>
      <c r="BK468" s="49">
        <f t="shared" si="212"/>
        <v>1</v>
      </c>
      <c r="BL468" s="49">
        <f t="shared" si="213"/>
        <v>0</v>
      </c>
      <c r="BM468" s="49">
        <f t="shared" si="214"/>
        <v>0</v>
      </c>
      <c r="BN468" s="49">
        <f t="shared" si="215"/>
        <v>0</v>
      </c>
    </row>
    <row r="469" spans="1:66" x14ac:dyDescent="0.2">
      <c r="A469" s="514"/>
      <c r="B469" s="805"/>
      <c r="C469" s="364"/>
      <c r="D469" s="364"/>
      <c r="E469" s="511" t="str">
        <f t="shared" si="206"/>
        <v xml:space="preserve"> </v>
      </c>
      <c r="F469" s="201">
        <f t="shared" si="189"/>
        <v>0</v>
      </c>
      <c r="G469" s="198">
        <f t="shared" si="190"/>
        <v>457</v>
      </c>
      <c r="H469" s="197"/>
      <c r="I469" s="416"/>
      <c r="J469" s="115"/>
      <c r="K469" s="418"/>
      <c r="L469" s="417"/>
      <c r="M469" s="60"/>
      <c r="N469" s="102"/>
      <c r="O469" s="419"/>
      <c r="P469" s="116"/>
      <c r="Q469" s="116"/>
      <c r="R469" s="179"/>
      <c r="S469" s="248"/>
      <c r="T469" s="116"/>
      <c r="U469" s="116"/>
      <c r="V469" s="116"/>
      <c r="W469" s="117"/>
      <c r="X469" s="115"/>
      <c r="Y469" s="102"/>
      <c r="Z469" s="118"/>
      <c r="AA469" s="145">
        <f t="shared" si="194"/>
        <v>457</v>
      </c>
      <c r="AB469" s="751">
        <f t="shared" si="207"/>
        <v>0</v>
      </c>
      <c r="AC469" s="744">
        <f t="shared" si="195"/>
        <v>0</v>
      </c>
      <c r="AD469" s="254">
        <f t="shared" si="191"/>
        <v>0</v>
      </c>
      <c r="AE469" s="17"/>
      <c r="AF469" s="527" t="str">
        <f t="shared" si="196"/>
        <v xml:space="preserve"> </v>
      </c>
      <c r="AG469" s="49">
        <f t="shared" si="197"/>
        <v>0</v>
      </c>
      <c r="AH469" s="49">
        <f t="shared" si="198"/>
        <v>0</v>
      </c>
      <c r="AR469" s="49">
        <f t="shared" si="199"/>
        <v>0</v>
      </c>
      <c r="AS469" s="49">
        <f t="shared" si="200"/>
        <v>0</v>
      </c>
      <c r="AT469" s="49">
        <f t="shared" si="201"/>
        <v>0</v>
      </c>
      <c r="AU469" s="49">
        <f t="shared" si="202"/>
        <v>0</v>
      </c>
      <c r="AX469" s="372">
        <f t="shared" si="203"/>
        <v>0</v>
      </c>
      <c r="AY469" s="372">
        <f t="shared" si="204"/>
        <v>0</v>
      </c>
      <c r="AZ469" s="49">
        <f t="shared" si="192"/>
        <v>0</v>
      </c>
      <c r="BB469" s="49">
        <f t="shared" si="208"/>
        <v>0</v>
      </c>
      <c r="BC469" s="537">
        <f t="shared" si="209"/>
        <v>0</v>
      </c>
      <c r="BD469" s="144">
        <f t="shared" si="205"/>
        <v>0</v>
      </c>
      <c r="BE469" s="144">
        <f t="shared" si="210"/>
        <v>0</v>
      </c>
      <c r="BF469" s="559">
        <f t="shared" si="193"/>
        <v>0</v>
      </c>
      <c r="BG469" s="17"/>
      <c r="BH469" s="10"/>
      <c r="BJ469" s="49">
        <f t="shared" si="211"/>
        <v>0</v>
      </c>
      <c r="BK469" s="49">
        <f t="shared" si="212"/>
        <v>1</v>
      </c>
      <c r="BL469" s="49">
        <f t="shared" si="213"/>
        <v>0</v>
      </c>
      <c r="BM469" s="49">
        <f t="shared" si="214"/>
        <v>0</v>
      </c>
      <c r="BN469" s="49">
        <f t="shared" si="215"/>
        <v>0</v>
      </c>
    </row>
    <row r="470" spans="1:66" x14ac:dyDescent="0.2">
      <c r="A470" s="514"/>
      <c r="B470" s="805"/>
      <c r="C470" s="364"/>
      <c r="D470" s="364"/>
      <c r="E470" s="511" t="str">
        <f t="shared" si="206"/>
        <v xml:space="preserve"> </v>
      </c>
      <c r="F470" s="201">
        <f t="shared" si="189"/>
        <v>0</v>
      </c>
      <c r="G470" s="198">
        <f t="shared" si="190"/>
        <v>458</v>
      </c>
      <c r="H470" s="197"/>
      <c r="I470" s="416"/>
      <c r="J470" s="115"/>
      <c r="K470" s="418"/>
      <c r="L470" s="417"/>
      <c r="M470" s="60"/>
      <c r="N470" s="102"/>
      <c r="O470" s="419"/>
      <c r="P470" s="116"/>
      <c r="Q470" s="116"/>
      <c r="R470" s="179"/>
      <c r="S470" s="248"/>
      <c r="T470" s="116"/>
      <c r="U470" s="116"/>
      <c r="V470" s="116"/>
      <c r="W470" s="117"/>
      <c r="X470" s="115"/>
      <c r="Y470" s="102"/>
      <c r="Z470" s="118"/>
      <c r="AA470" s="145">
        <f t="shared" si="194"/>
        <v>458</v>
      </c>
      <c r="AB470" s="751">
        <f t="shared" si="207"/>
        <v>0</v>
      </c>
      <c r="AC470" s="744">
        <f t="shared" si="195"/>
        <v>0</v>
      </c>
      <c r="AD470" s="254">
        <f t="shared" si="191"/>
        <v>0</v>
      </c>
      <c r="AE470" s="17"/>
      <c r="AF470" s="527" t="str">
        <f t="shared" si="196"/>
        <v xml:space="preserve"> </v>
      </c>
      <c r="AG470" s="49">
        <f t="shared" si="197"/>
        <v>0</v>
      </c>
      <c r="AH470" s="49">
        <f t="shared" si="198"/>
        <v>0</v>
      </c>
      <c r="AR470" s="49">
        <f t="shared" si="199"/>
        <v>0</v>
      </c>
      <c r="AS470" s="49">
        <f t="shared" si="200"/>
        <v>0</v>
      </c>
      <c r="AT470" s="49">
        <f t="shared" si="201"/>
        <v>0</v>
      </c>
      <c r="AU470" s="49">
        <f t="shared" si="202"/>
        <v>0</v>
      </c>
      <c r="AX470" s="372">
        <f t="shared" si="203"/>
        <v>0</v>
      </c>
      <c r="AY470" s="372">
        <f t="shared" si="204"/>
        <v>0</v>
      </c>
      <c r="AZ470" s="49">
        <f t="shared" si="192"/>
        <v>0</v>
      </c>
      <c r="BB470" s="49">
        <f t="shared" si="208"/>
        <v>0</v>
      </c>
      <c r="BC470" s="537">
        <f t="shared" si="209"/>
        <v>0</v>
      </c>
      <c r="BD470" s="144">
        <f t="shared" si="205"/>
        <v>0</v>
      </c>
      <c r="BE470" s="144">
        <f t="shared" si="210"/>
        <v>0</v>
      </c>
      <c r="BF470" s="559">
        <f t="shared" si="193"/>
        <v>0</v>
      </c>
      <c r="BG470" s="17"/>
      <c r="BH470" s="10"/>
      <c r="BJ470" s="49">
        <f t="shared" si="211"/>
        <v>0</v>
      </c>
      <c r="BK470" s="49">
        <f t="shared" si="212"/>
        <v>1</v>
      </c>
      <c r="BL470" s="49">
        <f t="shared" si="213"/>
        <v>0</v>
      </c>
      <c r="BM470" s="49">
        <f t="shared" si="214"/>
        <v>0</v>
      </c>
      <c r="BN470" s="49">
        <f t="shared" si="215"/>
        <v>0</v>
      </c>
    </row>
    <row r="471" spans="1:66" x14ac:dyDescent="0.2">
      <c r="A471" s="514"/>
      <c r="B471" s="805"/>
      <c r="C471" s="364"/>
      <c r="D471" s="364"/>
      <c r="E471" s="511" t="str">
        <f t="shared" si="206"/>
        <v xml:space="preserve"> </v>
      </c>
      <c r="F471" s="201">
        <f t="shared" si="189"/>
        <v>0</v>
      </c>
      <c r="G471" s="198">
        <f t="shared" si="190"/>
        <v>459</v>
      </c>
      <c r="H471" s="197"/>
      <c r="I471" s="416"/>
      <c r="J471" s="115"/>
      <c r="K471" s="418"/>
      <c r="L471" s="417"/>
      <c r="M471" s="60"/>
      <c r="N471" s="102"/>
      <c r="O471" s="419"/>
      <c r="P471" s="116"/>
      <c r="Q471" s="116"/>
      <c r="R471" s="179"/>
      <c r="S471" s="248"/>
      <c r="T471" s="116"/>
      <c r="U471" s="116"/>
      <c r="V471" s="116"/>
      <c r="W471" s="117"/>
      <c r="X471" s="115"/>
      <c r="Y471" s="102"/>
      <c r="Z471" s="118"/>
      <c r="AA471" s="145">
        <f t="shared" si="194"/>
        <v>459</v>
      </c>
      <c r="AB471" s="751">
        <f t="shared" si="207"/>
        <v>0</v>
      </c>
      <c r="AC471" s="744">
        <f t="shared" si="195"/>
        <v>0</v>
      </c>
      <c r="AD471" s="254">
        <f t="shared" si="191"/>
        <v>0</v>
      </c>
      <c r="AE471" s="17"/>
      <c r="AF471" s="527" t="str">
        <f t="shared" si="196"/>
        <v xml:space="preserve"> </v>
      </c>
      <c r="AG471" s="49">
        <f t="shared" si="197"/>
        <v>0</v>
      </c>
      <c r="AH471" s="49">
        <f t="shared" si="198"/>
        <v>0</v>
      </c>
      <c r="AR471" s="49">
        <f t="shared" si="199"/>
        <v>0</v>
      </c>
      <c r="AS471" s="49">
        <f t="shared" si="200"/>
        <v>0</v>
      </c>
      <c r="AT471" s="49">
        <f t="shared" si="201"/>
        <v>0</v>
      </c>
      <c r="AU471" s="49">
        <f t="shared" si="202"/>
        <v>0</v>
      </c>
      <c r="AX471" s="372">
        <f t="shared" si="203"/>
        <v>0</v>
      </c>
      <c r="AY471" s="372">
        <f t="shared" si="204"/>
        <v>0</v>
      </c>
      <c r="AZ471" s="49">
        <f t="shared" si="192"/>
        <v>0</v>
      </c>
      <c r="BB471" s="49">
        <f t="shared" si="208"/>
        <v>0</v>
      </c>
      <c r="BC471" s="537">
        <f t="shared" si="209"/>
        <v>0</v>
      </c>
      <c r="BD471" s="144">
        <f t="shared" si="205"/>
        <v>0</v>
      </c>
      <c r="BE471" s="144">
        <f t="shared" si="210"/>
        <v>0</v>
      </c>
      <c r="BF471" s="559">
        <f t="shared" si="193"/>
        <v>0</v>
      </c>
      <c r="BG471" s="17"/>
      <c r="BH471" s="10"/>
      <c r="BJ471" s="49">
        <f t="shared" si="211"/>
        <v>0</v>
      </c>
      <c r="BK471" s="49">
        <f t="shared" si="212"/>
        <v>1</v>
      </c>
      <c r="BL471" s="49">
        <f t="shared" si="213"/>
        <v>0</v>
      </c>
      <c r="BM471" s="49">
        <f t="shared" si="214"/>
        <v>0</v>
      </c>
      <c r="BN471" s="49">
        <f t="shared" si="215"/>
        <v>0</v>
      </c>
    </row>
    <row r="472" spans="1:66" x14ac:dyDescent="0.2">
      <c r="A472" s="514"/>
      <c r="B472" s="805"/>
      <c r="C472" s="364"/>
      <c r="D472" s="364"/>
      <c r="E472" s="511" t="str">
        <f t="shared" si="206"/>
        <v xml:space="preserve"> </v>
      </c>
      <c r="F472" s="201">
        <f t="shared" si="189"/>
        <v>0</v>
      </c>
      <c r="G472" s="198">
        <f t="shared" si="190"/>
        <v>460</v>
      </c>
      <c r="H472" s="197"/>
      <c r="I472" s="416"/>
      <c r="J472" s="115"/>
      <c r="K472" s="418"/>
      <c r="L472" s="417"/>
      <c r="M472" s="60"/>
      <c r="N472" s="102"/>
      <c r="O472" s="419"/>
      <c r="P472" s="116"/>
      <c r="Q472" s="116"/>
      <c r="R472" s="179"/>
      <c r="S472" s="248"/>
      <c r="T472" s="116"/>
      <c r="U472" s="116"/>
      <c r="V472" s="116"/>
      <c r="W472" s="117"/>
      <c r="X472" s="115"/>
      <c r="Y472" s="102"/>
      <c r="Z472" s="118"/>
      <c r="AA472" s="145">
        <f t="shared" si="194"/>
        <v>460</v>
      </c>
      <c r="AB472" s="751">
        <f t="shared" si="207"/>
        <v>0</v>
      </c>
      <c r="AC472" s="744">
        <f t="shared" si="195"/>
        <v>0</v>
      </c>
      <c r="AD472" s="254">
        <f t="shared" si="191"/>
        <v>0</v>
      </c>
      <c r="AE472" s="17"/>
      <c r="AF472" s="527" t="str">
        <f t="shared" si="196"/>
        <v xml:space="preserve"> </v>
      </c>
      <c r="AG472" s="49">
        <f t="shared" si="197"/>
        <v>0</v>
      </c>
      <c r="AH472" s="49">
        <f t="shared" si="198"/>
        <v>0</v>
      </c>
      <c r="AR472" s="49">
        <f t="shared" si="199"/>
        <v>0</v>
      </c>
      <c r="AS472" s="49">
        <f t="shared" si="200"/>
        <v>0</v>
      </c>
      <c r="AT472" s="49">
        <f t="shared" si="201"/>
        <v>0</v>
      </c>
      <c r="AU472" s="49">
        <f t="shared" si="202"/>
        <v>0</v>
      </c>
      <c r="AX472" s="372">
        <f t="shared" si="203"/>
        <v>0</v>
      </c>
      <c r="AY472" s="372">
        <f t="shared" si="204"/>
        <v>0</v>
      </c>
      <c r="AZ472" s="49">
        <f t="shared" si="192"/>
        <v>0</v>
      </c>
      <c r="BB472" s="49">
        <f t="shared" si="208"/>
        <v>0</v>
      </c>
      <c r="BC472" s="537">
        <f t="shared" si="209"/>
        <v>0</v>
      </c>
      <c r="BD472" s="144">
        <f t="shared" si="205"/>
        <v>0</v>
      </c>
      <c r="BE472" s="144">
        <f t="shared" si="210"/>
        <v>0</v>
      </c>
      <c r="BF472" s="559">
        <f t="shared" si="193"/>
        <v>0</v>
      </c>
      <c r="BG472" s="17"/>
      <c r="BH472" s="10"/>
      <c r="BJ472" s="49">
        <f t="shared" si="211"/>
        <v>0</v>
      </c>
      <c r="BK472" s="49">
        <f t="shared" si="212"/>
        <v>1</v>
      </c>
      <c r="BL472" s="49">
        <f t="shared" si="213"/>
        <v>0</v>
      </c>
      <c r="BM472" s="49">
        <f t="shared" si="214"/>
        <v>0</v>
      </c>
      <c r="BN472" s="49">
        <f t="shared" si="215"/>
        <v>0</v>
      </c>
    </row>
    <row r="473" spans="1:66" x14ac:dyDescent="0.2">
      <c r="A473" s="514"/>
      <c r="B473" s="805"/>
      <c r="C473" s="364"/>
      <c r="D473" s="364"/>
      <c r="E473" s="511" t="str">
        <f t="shared" si="206"/>
        <v xml:space="preserve"> </v>
      </c>
      <c r="F473" s="201">
        <f t="shared" si="189"/>
        <v>0</v>
      </c>
      <c r="G473" s="198">
        <f t="shared" si="190"/>
        <v>461</v>
      </c>
      <c r="H473" s="197"/>
      <c r="I473" s="416"/>
      <c r="J473" s="115"/>
      <c r="K473" s="418"/>
      <c r="L473" s="417"/>
      <c r="M473" s="60"/>
      <c r="N473" s="102"/>
      <c r="O473" s="419"/>
      <c r="P473" s="116"/>
      <c r="Q473" s="116"/>
      <c r="R473" s="179"/>
      <c r="S473" s="248"/>
      <c r="T473" s="116"/>
      <c r="U473" s="116"/>
      <c r="V473" s="116"/>
      <c r="W473" s="117"/>
      <c r="X473" s="115"/>
      <c r="Y473" s="102"/>
      <c r="Z473" s="118"/>
      <c r="AA473" s="145">
        <f t="shared" si="194"/>
        <v>461</v>
      </c>
      <c r="AB473" s="751">
        <f t="shared" si="207"/>
        <v>0</v>
      </c>
      <c r="AC473" s="744">
        <f t="shared" si="195"/>
        <v>0</v>
      </c>
      <c r="AD473" s="254">
        <f t="shared" si="191"/>
        <v>0</v>
      </c>
      <c r="AE473" s="17"/>
      <c r="AF473" s="527" t="str">
        <f t="shared" si="196"/>
        <v xml:space="preserve"> </v>
      </c>
      <c r="AG473" s="49">
        <f t="shared" si="197"/>
        <v>0</v>
      </c>
      <c r="AH473" s="49">
        <f t="shared" si="198"/>
        <v>0</v>
      </c>
      <c r="AR473" s="49">
        <f t="shared" si="199"/>
        <v>0</v>
      </c>
      <c r="AS473" s="49">
        <f t="shared" si="200"/>
        <v>0</v>
      </c>
      <c r="AT473" s="49">
        <f t="shared" si="201"/>
        <v>0</v>
      </c>
      <c r="AU473" s="49">
        <f t="shared" si="202"/>
        <v>0</v>
      </c>
      <c r="AX473" s="372">
        <f t="shared" si="203"/>
        <v>0</v>
      </c>
      <c r="AY473" s="372">
        <f t="shared" si="204"/>
        <v>0</v>
      </c>
      <c r="AZ473" s="49">
        <f t="shared" si="192"/>
        <v>0</v>
      </c>
      <c r="BB473" s="49">
        <f t="shared" si="208"/>
        <v>0</v>
      </c>
      <c r="BC473" s="537">
        <f t="shared" si="209"/>
        <v>0</v>
      </c>
      <c r="BD473" s="144">
        <f t="shared" si="205"/>
        <v>0</v>
      </c>
      <c r="BE473" s="144">
        <f t="shared" si="210"/>
        <v>0</v>
      </c>
      <c r="BF473" s="559">
        <f t="shared" si="193"/>
        <v>0</v>
      </c>
      <c r="BG473" s="17"/>
      <c r="BH473" s="10"/>
      <c r="BJ473" s="49">
        <f t="shared" si="211"/>
        <v>0</v>
      </c>
      <c r="BK473" s="49">
        <f t="shared" si="212"/>
        <v>1</v>
      </c>
      <c r="BL473" s="49">
        <f t="shared" si="213"/>
        <v>0</v>
      </c>
      <c r="BM473" s="49">
        <f t="shared" si="214"/>
        <v>0</v>
      </c>
      <c r="BN473" s="49">
        <f t="shared" si="215"/>
        <v>0</v>
      </c>
    </row>
    <row r="474" spans="1:66" x14ac:dyDescent="0.2">
      <c r="A474" s="514"/>
      <c r="B474" s="805"/>
      <c r="C474" s="364"/>
      <c r="D474" s="364"/>
      <c r="E474" s="511" t="str">
        <f t="shared" si="206"/>
        <v xml:space="preserve"> </v>
      </c>
      <c r="F474" s="201">
        <f t="shared" si="189"/>
        <v>0</v>
      </c>
      <c r="G474" s="198">
        <f t="shared" si="190"/>
        <v>462</v>
      </c>
      <c r="H474" s="197"/>
      <c r="I474" s="416"/>
      <c r="J474" s="115"/>
      <c r="K474" s="418"/>
      <c r="L474" s="417"/>
      <c r="M474" s="60"/>
      <c r="N474" s="102"/>
      <c r="O474" s="419"/>
      <c r="P474" s="116"/>
      <c r="Q474" s="116"/>
      <c r="R474" s="179"/>
      <c r="S474" s="248"/>
      <c r="T474" s="116"/>
      <c r="U474" s="116"/>
      <c r="V474" s="116"/>
      <c r="W474" s="117"/>
      <c r="X474" s="115"/>
      <c r="Y474" s="102"/>
      <c r="Z474" s="118"/>
      <c r="AA474" s="145">
        <f t="shared" si="194"/>
        <v>462</v>
      </c>
      <c r="AB474" s="751">
        <f t="shared" si="207"/>
        <v>0</v>
      </c>
      <c r="AC474" s="744">
        <f t="shared" si="195"/>
        <v>0</v>
      </c>
      <c r="AD474" s="254">
        <f t="shared" si="191"/>
        <v>0</v>
      </c>
      <c r="AE474" s="17"/>
      <c r="AF474" s="527" t="str">
        <f t="shared" si="196"/>
        <v xml:space="preserve"> </v>
      </c>
      <c r="AG474" s="49">
        <f t="shared" si="197"/>
        <v>0</v>
      </c>
      <c r="AH474" s="49">
        <f t="shared" si="198"/>
        <v>0</v>
      </c>
      <c r="AR474" s="49">
        <f t="shared" si="199"/>
        <v>0</v>
      </c>
      <c r="AS474" s="49">
        <f t="shared" si="200"/>
        <v>0</v>
      </c>
      <c r="AT474" s="49">
        <f t="shared" si="201"/>
        <v>0</v>
      </c>
      <c r="AU474" s="49">
        <f t="shared" si="202"/>
        <v>0</v>
      </c>
      <c r="AX474" s="372">
        <f t="shared" si="203"/>
        <v>0</v>
      </c>
      <c r="AY474" s="372">
        <f t="shared" si="204"/>
        <v>0</v>
      </c>
      <c r="AZ474" s="49">
        <f t="shared" si="192"/>
        <v>0</v>
      </c>
      <c r="BB474" s="49">
        <f t="shared" si="208"/>
        <v>0</v>
      </c>
      <c r="BC474" s="537">
        <f t="shared" si="209"/>
        <v>0</v>
      </c>
      <c r="BD474" s="144">
        <f t="shared" si="205"/>
        <v>0</v>
      </c>
      <c r="BE474" s="144">
        <f t="shared" si="210"/>
        <v>0</v>
      </c>
      <c r="BF474" s="559">
        <f t="shared" si="193"/>
        <v>0</v>
      </c>
      <c r="BG474" s="17"/>
      <c r="BH474" s="10"/>
      <c r="BJ474" s="49">
        <f t="shared" si="211"/>
        <v>0</v>
      </c>
      <c r="BK474" s="49">
        <f t="shared" si="212"/>
        <v>1</v>
      </c>
      <c r="BL474" s="49">
        <f t="shared" si="213"/>
        <v>0</v>
      </c>
      <c r="BM474" s="49">
        <f t="shared" si="214"/>
        <v>0</v>
      </c>
      <c r="BN474" s="49">
        <f t="shared" si="215"/>
        <v>0</v>
      </c>
    </row>
    <row r="475" spans="1:66" x14ac:dyDescent="0.2">
      <c r="A475" s="514"/>
      <c r="B475" s="805"/>
      <c r="C475" s="364"/>
      <c r="D475" s="364"/>
      <c r="E475" s="511" t="str">
        <f t="shared" si="206"/>
        <v xml:space="preserve"> </v>
      </c>
      <c r="F475" s="201">
        <f t="shared" si="189"/>
        <v>0</v>
      </c>
      <c r="G475" s="198">
        <f t="shared" si="190"/>
        <v>463</v>
      </c>
      <c r="H475" s="197"/>
      <c r="I475" s="416"/>
      <c r="J475" s="115"/>
      <c r="K475" s="418"/>
      <c r="L475" s="417"/>
      <c r="M475" s="60"/>
      <c r="N475" s="102"/>
      <c r="O475" s="419"/>
      <c r="P475" s="116"/>
      <c r="Q475" s="116"/>
      <c r="R475" s="179"/>
      <c r="S475" s="248"/>
      <c r="T475" s="116"/>
      <c r="U475" s="116"/>
      <c r="V475" s="116"/>
      <c r="W475" s="117"/>
      <c r="X475" s="115"/>
      <c r="Y475" s="102"/>
      <c r="Z475" s="118"/>
      <c r="AA475" s="145">
        <f t="shared" si="194"/>
        <v>463</v>
      </c>
      <c r="AB475" s="751">
        <f t="shared" si="207"/>
        <v>0</v>
      </c>
      <c r="AC475" s="744">
        <f t="shared" si="195"/>
        <v>0</v>
      </c>
      <c r="AD475" s="254">
        <f t="shared" si="191"/>
        <v>0</v>
      </c>
      <c r="AE475" s="17"/>
      <c r="AF475" s="527" t="str">
        <f t="shared" si="196"/>
        <v xml:space="preserve"> </v>
      </c>
      <c r="AG475" s="49">
        <f t="shared" si="197"/>
        <v>0</v>
      </c>
      <c r="AH475" s="49">
        <f t="shared" si="198"/>
        <v>0</v>
      </c>
      <c r="AR475" s="49">
        <f t="shared" si="199"/>
        <v>0</v>
      </c>
      <c r="AS475" s="49">
        <f t="shared" si="200"/>
        <v>0</v>
      </c>
      <c r="AT475" s="49">
        <f t="shared" si="201"/>
        <v>0</v>
      </c>
      <c r="AU475" s="49">
        <f t="shared" si="202"/>
        <v>0</v>
      </c>
      <c r="AX475" s="372">
        <f t="shared" si="203"/>
        <v>0</v>
      </c>
      <c r="AY475" s="372">
        <f t="shared" si="204"/>
        <v>0</v>
      </c>
      <c r="AZ475" s="49">
        <f t="shared" si="192"/>
        <v>0</v>
      </c>
      <c r="BB475" s="49">
        <f t="shared" si="208"/>
        <v>0</v>
      </c>
      <c r="BC475" s="537">
        <f t="shared" si="209"/>
        <v>0</v>
      </c>
      <c r="BD475" s="144">
        <f t="shared" si="205"/>
        <v>0</v>
      </c>
      <c r="BE475" s="144">
        <f t="shared" si="210"/>
        <v>0</v>
      </c>
      <c r="BF475" s="559">
        <f t="shared" si="193"/>
        <v>0</v>
      </c>
      <c r="BG475" s="17"/>
      <c r="BH475" s="10"/>
      <c r="BJ475" s="49">
        <f t="shared" si="211"/>
        <v>0</v>
      </c>
      <c r="BK475" s="49">
        <f t="shared" si="212"/>
        <v>1</v>
      </c>
      <c r="BL475" s="49">
        <f t="shared" si="213"/>
        <v>0</v>
      </c>
      <c r="BM475" s="49">
        <f t="shared" si="214"/>
        <v>0</v>
      </c>
      <c r="BN475" s="49">
        <f t="shared" si="215"/>
        <v>0</v>
      </c>
    </row>
    <row r="476" spans="1:66" x14ac:dyDescent="0.2">
      <c r="A476" s="514"/>
      <c r="B476" s="805"/>
      <c r="C476" s="364"/>
      <c r="D476" s="364"/>
      <c r="E476" s="511" t="str">
        <f t="shared" si="206"/>
        <v xml:space="preserve"> </v>
      </c>
      <c r="F476" s="201">
        <f t="shared" si="189"/>
        <v>0</v>
      </c>
      <c r="G476" s="198">
        <f t="shared" si="190"/>
        <v>464</v>
      </c>
      <c r="H476" s="197"/>
      <c r="I476" s="416"/>
      <c r="J476" s="115"/>
      <c r="K476" s="418"/>
      <c r="L476" s="417"/>
      <c r="M476" s="60"/>
      <c r="N476" s="102"/>
      <c r="O476" s="419"/>
      <c r="P476" s="116"/>
      <c r="Q476" s="116"/>
      <c r="R476" s="179"/>
      <c r="S476" s="248"/>
      <c r="T476" s="116"/>
      <c r="U476" s="116"/>
      <c r="V476" s="116"/>
      <c r="W476" s="117"/>
      <c r="X476" s="115"/>
      <c r="Y476" s="102"/>
      <c r="Z476" s="118"/>
      <c r="AA476" s="145">
        <f t="shared" si="194"/>
        <v>464</v>
      </c>
      <c r="AB476" s="751">
        <f t="shared" si="207"/>
        <v>0</v>
      </c>
      <c r="AC476" s="744">
        <f t="shared" si="195"/>
        <v>0</v>
      </c>
      <c r="AD476" s="254">
        <f t="shared" si="191"/>
        <v>0</v>
      </c>
      <c r="AE476" s="17"/>
      <c r="AF476" s="527" t="str">
        <f t="shared" si="196"/>
        <v xml:space="preserve"> </v>
      </c>
      <c r="AG476" s="49">
        <f t="shared" si="197"/>
        <v>0</v>
      </c>
      <c r="AH476" s="49">
        <f t="shared" si="198"/>
        <v>0</v>
      </c>
      <c r="AR476" s="49">
        <f t="shared" si="199"/>
        <v>0</v>
      </c>
      <c r="AS476" s="49">
        <f t="shared" si="200"/>
        <v>0</v>
      </c>
      <c r="AT476" s="49">
        <f t="shared" si="201"/>
        <v>0</v>
      </c>
      <c r="AU476" s="49">
        <f t="shared" si="202"/>
        <v>0</v>
      </c>
      <c r="AX476" s="372">
        <f t="shared" si="203"/>
        <v>0</v>
      </c>
      <c r="AY476" s="372">
        <f t="shared" si="204"/>
        <v>0</v>
      </c>
      <c r="AZ476" s="49">
        <f t="shared" si="192"/>
        <v>0</v>
      </c>
      <c r="BB476" s="49">
        <f t="shared" si="208"/>
        <v>0</v>
      </c>
      <c r="BC476" s="537">
        <f t="shared" si="209"/>
        <v>0</v>
      </c>
      <c r="BD476" s="144">
        <f t="shared" si="205"/>
        <v>0</v>
      </c>
      <c r="BE476" s="144">
        <f t="shared" si="210"/>
        <v>0</v>
      </c>
      <c r="BF476" s="559">
        <f t="shared" si="193"/>
        <v>0</v>
      </c>
      <c r="BG476" s="17"/>
      <c r="BH476" s="10"/>
      <c r="BJ476" s="49">
        <f t="shared" si="211"/>
        <v>0</v>
      </c>
      <c r="BK476" s="49">
        <f t="shared" si="212"/>
        <v>1</v>
      </c>
      <c r="BL476" s="49">
        <f t="shared" si="213"/>
        <v>0</v>
      </c>
      <c r="BM476" s="49">
        <f t="shared" si="214"/>
        <v>0</v>
      </c>
      <c r="BN476" s="49">
        <f t="shared" si="215"/>
        <v>0</v>
      </c>
    </row>
    <row r="477" spans="1:66" x14ac:dyDescent="0.2">
      <c r="A477" s="514"/>
      <c r="B477" s="805"/>
      <c r="C477" s="364"/>
      <c r="D477" s="364"/>
      <c r="E477" s="511" t="str">
        <f t="shared" si="206"/>
        <v xml:space="preserve"> </v>
      </c>
      <c r="F477" s="201">
        <f t="shared" si="189"/>
        <v>0</v>
      </c>
      <c r="G477" s="198">
        <f t="shared" si="190"/>
        <v>465</v>
      </c>
      <c r="H477" s="197"/>
      <c r="I477" s="416"/>
      <c r="J477" s="115"/>
      <c r="K477" s="418"/>
      <c r="L477" s="417"/>
      <c r="M477" s="60"/>
      <c r="N477" s="102"/>
      <c r="O477" s="419"/>
      <c r="P477" s="116"/>
      <c r="Q477" s="116"/>
      <c r="R477" s="179"/>
      <c r="S477" s="248"/>
      <c r="T477" s="116"/>
      <c r="U477" s="116"/>
      <c r="V477" s="116"/>
      <c r="W477" s="117"/>
      <c r="X477" s="115"/>
      <c r="Y477" s="102"/>
      <c r="Z477" s="118"/>
      <c r="AA477" s="145">
        <f t="shared" si="194"/>
        <v>465</v>
      </c>
      <c r="AB477" s="751">
        <f t="shared" si="207"/>
        <v>0</v>
      </c>
      <c r="AC477" s="744">
        <f t="shared" si="195"/>
        <v>0</v>
      </c>
      <c r="AD477" s="254">
        <f t="shared" si="191"/>
        <v>0</v>
      </c>
      <c r="AE477" s="17"/>
      <c r="AF477" s="527" t="str">
        <f t="shared" si="196"/>
        <v xml:space="preserve"> </v>
      </c>
      <c r="AG477" s="49">
        <f t="shared" si="197"/>
        <v>0</v>
      </c>
      <c r="AH477" s="49">
        <f t="shared" si="198"/>
        <v>0</v>
      </c>
      <c r="AR477" s="49">
        <f t="shared" si="199"/>
        <v>0</v>
      </c>
      <c r="AS477" s="49">
        <f t="shared" si="200"/>
        <v>0</v>
      </c>
      <c r="AT477" s="49">
        <f t="shared" si="201"/>
        <v>0</v>
      </c>
      <c r="AU477" s="49">
        <f t="shared" si="202"/>
        <v>0</v>
      </c>
      <c r="AX477" s="372">
        <f t="shared" si="203"/>
        <v>0</v>
      </c>
      <c r="AY477" s="372">
        <f t="shared" si="204"/>
        <v>0</v>
      </c>
      <c r="AZ477" s="49">
        <f t="shared" si="192"/>
        <v>0</v>
      </c>
      <c r="BB477" s="49">
        <f t="shared" si="208"/>
        <v>0</v>
      </c>
      <c r="BC477" s="537">
        <f t="shared" si="209"/>
        <v>0</v>
      </c>
      <c r="BD477" s="144">
        <f t="shared" si="205"/>
        <v>0</v>
      </c>
      <c r="BE477" s="144">
        <f t="shared" si="210"/>
        <v>0</v>
      </c>
      <c r="BF477" s="559">
        <f t="shared" si="193"/>
        <v>0</v>
      </c>
      <c r="BG477" s="17"/>
      <c r="BH477" s="10"/>
      <c r="BJ477" s="49">
        <f t="shared" si="211"/>
        <v>0</v>
      </c>
      <c r="BK477" s="49">
        <f t="shared" si="212"/>
        <v>1</v>
      </c>
      <c r="BL477" s="49">
        <f t="shared" si="213"/>
        <v>0</v>
      </c>
      <c r="BM477" s="49">
        <f t="shared" si="214"/>
        <v>0</v>
      </c>
      <c r="BN477" s="49">
        <f t="shared" si="215"/>
        <v>0</v>
      </c>
    </row>
    <row r="478" spans="1:66" x14ac:dyDescent="0.2">
      <c r="A478" s="514"/>
      <c r="B478" s="805"/>
      <c r="C478" s="364"/>
      <c r="D478" s="364"/>
      <c r="E478" s="511" t="str">
        <f t="shared" si="206"/>
        <v xml:space="preserve"> </v>
      </c>
      <c r="F478" s="201">
        <f t="shared" si="189"/>
        <v>0</v>
      </c>
      <c r="G478" s="198">
        <f t="shared" si="190"/>
        <v>466</v>
      </c>
      <c r="H478" s="197"/>
      <c r="I478" s="416"/>
      <c r="J478" s="115"/>
      <c r="K478" s="418"/>
      <c r="L478" s="417"/>
      <c r="M478" s="60"/>
      <c r="N478" s="102"/>
      <c r="O478" s="419"/>
      <c r="P478" s="116"/>
      <c r="Q478" s="116"/>
      <c r="R478" s="179"/>
      <c r="S478" s="248"/>
      <c r="T478" s="116"/>
      <c r="U478" s="116"/>
      <c r="V478" s="116"/>
      <c r="W478" s="117"/>
      <c r="X478" s="115"/>
      <c r="Y478" s="102"/>
      <c r="Z478" s="118"/>
      <c r="AA478" s="145">
        <f t="shared" si="194"/>
        <v>466</v>
      </c>
      <c r="AB478" s="751">
        <f t="shared" si="207"/>
        <v>0</v>
      </c>
      <c r="AC478" s="744">
        <f t="shared" si="195"/>
        <v>0</v>
      </c>
      <c r="AD478" s="254">
        <f t="shared" si="191"/>
        <v>0</v>
      </c>
      <c r="AE478" s="17"/>
      <c r="AF478" s="527" t="str">
        <f t="shared" si="196"/>
        <v xml:space="preserve"> </v>
      </c>
      <c r="AG478" s="49">
        <f t="shared" si="197"/>
        <v>0</v>
      </c>
      <c r="AH478" s="49">
        <f t="shared" si="198"/>
        <v>0</v>
      </c>
      <c r="AR478" s="49">
        <f t="shared" si="199"/>
        <v>0</v>
      </c>
      <c r="AS478" s="49">
        <f t="shared" si="200"/>
        <v>0</v>
      </c>
      <c r="AT478" s="49">
        <f t="shared" si="201"/>
        <v>0</v>
      </c>
      <c r="AU478" s="49">
        <f t="shared" si="202"/>
        <v>0</v>
      </c>
      <c r="AX478" s="372">
        <f t="shared" si="203"/>
        <v>0</v>
      </c>
      <c r="AY478" s="372">
        <f t="shared" si="204"/>
        <v>0</v>
      </c>
      <c r="AZ478" s="49">
        <f t="shared" si="192"/>
        <v>0</v>
      </c>
      <c r="BB478" s="49">
        <f t="shared" si="208"/>
        <v>0</v>
      </c>
      <c r="BC478" s="537">
        <f t="shared" si="209"/>
        <v>0</v>
      </c>
      <c r="BD478" s="144">
        <f t="shared" si="205"/>
        <v>0</v>
      </c>
      <c r="BE478" s="144">
        <f t="shared" si="210"/>
        <v>0</v>
      </c>
      <c r="BF478" s="559">
        <f t="shared" si="193"/>
        <v>0</v>
      </c>
      <c r="BG478" s="17"/>
      <c r="BH478" s="10"/>
      <c r="BJ478" s="49">
        <f t="shared" si="211"/>
        <v>0</v>
      </c>
      <c r="BK478" s="49">
        <f t="shared" si="212"/>
        <v>1</v>
      </c>
      <c r="BL478" s="49">
        <f t="shared" si="213"/>
        <v>0</v>
      </c>
      <c r="BM478" s="49">
        <f t="shared" si="214"/>
        <v>0</v>
      </c>
      <c r="BN478" s="49">
        <f t="shared" si="215"/>
        <v>0</v>
      </c>
    </row>
    <row r="479" spans="1:66" x14ac:dyDescent="0.2">
      <c r="A479" s="514"/>
      <c r="B479" s="805"/>
      <c r="C479" s="364"/>
      <c r="D479" s="364"/>
      <c r="E479" s="511" t="str">
        <f t="shared" si="206"/>
        <v xml:space="preserve"> </v>
      </c>
      <c r="F479" s="201">
        <f t="shared" si="189"/>
        <v>0</v>
      </c>
      <c r="G479" s="198">
        <f t="shared" si="190"/>
        <v>467</v>
      </c>
      <c r="H479" s="197"/>
      <c r="I479" s="416"/>
      <c r="J479" s="115"/>
      <c r="K479" s="418"/>
      <c r="L479" s="417"/>
      <c r="M479" s="60"/>
      <c r="N479" s="102"/>
      <c r="O479" s="419"/>
      <c r="P479" s="116"/>
      <c r="Q479" s="116"/>
      <c r="R479" s="179"/>
      <c r="S479" s="248"/>
      <c r="T479" s="116"/>
      <c r="U479" s="116"/>
      <c r="V479" s="116"/>
      <c r="W479" s="117"/>
      <c r="X479" s="115"/>
      <c r="Y479" s="102"/>
      <c r="Z479" s="118"/>
      <c r="AA479" s="145">
        <f t="shared" si="194"/>
        <v>467</v>
      </c>
      <c r="AB479" s="751">
        <f t="shared" si="207"/>
        <v>0</v>
      </c>
      <c r="AC479" s="744">
        <f t="shared" si="195"/>
        <v>0</v>
      </c>
      <c r="AD479" s="254">
        <f t="shared" si="191"/>
        <v>0</v>
      </c>
      <c r="AE479" s="17"/>
      <c r="AF479" s="527" t="str">
        <f t="shared" si="196"/>
        <v xml:space="preserve"> </v>
      </c>
      <c r="AG479" s="49">
        <f t="shared" si="197"/>
        <v>0</v>
      </c>
      <c r="AH479" s="49">
        <f t="shared" si="198"/>
        <v>0</v>
      </c>
      <c r="AR479" s="49">
        <f t="shared" si="199"/>
        <v>0</v>
      </c>
      <c r="AS479" s="49">
        <f t="shared" si="200"/>
        <v>0</v>
      </c>
      <c r="AT479" s="49">
        <f t="shared" si="201"/>
        <v>0</v>
      </c>
      <c r="AU479" s="49">
        <f t="shared" si="202"/>
        <v>0</v>
      </c>
      <c r="AX479" s="372">
        <f t="shared" si="203"/>
        <v>0</v>
      </c>
      <c r="AY479" s="372">
        <f t="shared" si="204"/>
        <v>0</v>
      </c>
      <c r="AZ479" s="49">
        <f t="shared" si="192"/>
        <v>0</v>
      </c>
      <c r="BB479" s="49">
        <f t="shared" si="208"/>
        <v>0</v>
      </c>
      <c r="BC479" s="537">
        <f t="shared" si="209"/>
        <v>0</v>
      </c>
      <c r="BD479" s="144">
        <f t="shared" si="205"/>
        <v>0</v>
      </c>
      <c r="BE479" s="144">
        <f t="shared" si="210"/>
        <v>0</v>
      </c>
      <c r="BF479" s="559">
        <f t="shared" si="193"/>
        <v>0</v>
      </c>
      <c r="BG479" s="17"/>
      <c r="BH479" s="10"/>
      <c r="BJ479" s="49">
        <f t="shared" si="211"/>
        <v>0</v>
      </c>
      <c r="BK479" s="49">
        <f t="shared" si="212"/>
        <v>1</v>
      </c>
      <c r="BL479" s="49">
        <f t="shared" si="213"/>
        <v>0</v>
      </c>
      <c r="BM479" s="49">
        <f t="shared" si="214"/>
        <v>0</v>
      </c>
      <c r="BN479" s="49">
        <f t="shared" si="215"/>
        <v>0</v>
      </c>
    </row>
    <row r="480" spans="1:66" x14ac:dyDescent="0.2">
      <c r="A480" s="514"/>
      <c r="B480" s="805"/>
      <c r="C480" s="364"/>
      <c r="D480" s="364"/>
      <c r="E480" s="511" t="str">
        <f t="shared" si="206"/>
        <v xml:space="preserve"> </v>
      </c>
      <c r="F480" s="201">
        <f t="shared" si="189"/>
        <v>0</v>
      </c>
      <c r="G480" s="198">
        <f t="shared" si="190"/>
        <v>468</v>
      </c>
      <c r="H480" s="197"/>
      <c r="I480" s="416"/>
      <c r="J480" s="115"/>
      <c r="K480" s="418"/>
      <c r="L480" s="417"/>
      <c r="M480" s="60"/>
      <c r="N480" s="102"/>
      <c r="O480" s="419"/>
      <c r="P480" s="116"/>
      <c r="Q480" s="116"/>
      <c r="R480" s="179"/>
      <c r="S480" s="248"/>
      <c r="T480" s="116"/>
      <c r="U480" s="116"/>
      <c r="V480" s="116"/>
      <c r="W480" s="117"/>
      <c r="X480" s="115"/>
      <c r="Y480" s="102"/>
      <c r="Z480" s="118"/>
      <c r="AA480" s="145">
        <f t="shared" si="194"/>
        <v>468</v>
      </c>
      <c r="AB480" s="751">
        <f t="shared" si="207"/>
        <v>0</v>
      </c>
      <c r="AC480" s="744">
        <f t="shared" si="195"/>
        <v>0</v>
      </c>
      <c r="AD480" s="254">
        <f t="shared" si="191"/>
        <v>0</v>
      </c>
      <c r="AE480" s="17"/>
      <c r="AF480" s="527" t="str">
        <f t="shared" si="196"/>
        <v xml:space="preserve"> </v>
      </c>
      <c r="AG480" s="49">
        <f t="shared" si="197"/>
        <v>0</v>
      </c>
      <c r="AH480" s="49">
        <f t="shared" si="198"/>
        <v>0</v>
      </c>
      <c r="AR480" s="49">
        <f t="shared" si="199"/>
        <v>0</v>
      </c>
      <c r="AS480" s="49">
        <f t="shared" si="200"/>
        <v>0</v>
      </c>
      <c r="AT480" s="49">
        <f t="shared" si="201"/>
        <v>0</v>
      </c>
      <c r="AU480" s="49">
        <f t="shared" si="202"/>
        <v>0</v>
      </c>
      <c r="AX480" s="372">
        <f t="shared" si="203"/>
        <v>0</v>
      </c>
      <c r="AY480" s="372">
        <f t="shared" si="204"/>
        <v>0</v>
      </c>
      <c r="AZ480" s="49">
        <f t="shared" si="192"/>
        <v>0</v>
      </c>
      <c r="BB480" s="49">
        <f t="shared" si="208"/>
        <v>0</v>
      </c>
      <c r="BC480" s="537">
        <f t="shared" si="209"/>
        <v>0</v>
      </c>
      <c r="BD480" s="144">
        <f t="shared" si="205"/>
        <v>0</v>
      </c>
      <c r="BE480" s="144">
        <f t="shared" si="210"/>
        <v>0</v>
      </c>
      <c r="BF480" s="559">
        <f t="shared" si="193"/>
        <v>0</v>
      </c>
      <c r="BG480" s="17"/>
      <c r="BH480" s="10"/>
      <c r="BJ480" s="49">
        <f t="shared" si="211"/>
        <v>0</v>
      </c>
      <c r="BK480" s="49">
        <f t="shared" si="212"/>
        <v>1</v>
      </c>
      <c r="BL480" s="49">
        <f t="shared" si="213"/>
        <v>0</v>
      </c>
      <c r="BM480" s="49">
        <f t="shared" si="214"/>
        <v>0</v>
      </c>
      <c r="BN480" s="49">
        <f t="shared" si="215"/>
        <v>0</v>
      </c>
    </row>
    <row r="481" spans="1:66" x14ac:dyDescent="0.2">
      <c r="A481" s="514"/>
      <c r="B481" s="805"/>
      <c r="C481" s="364"/>
      <c r="D481" s="364"/>
      <c r="E481" s="511" t="str">
        <f t="shared" si="206"/>
        <v xml:space="preserve"> </v>
      </c>
      <c r="F481" s="201">
        <f t="shared" si="189"/>
        <v>0</v>
      </c>
      <c r="G481" s="198">
        <f t="shared" si="190"/>
        <v>469</v>
      </c>
      <c r="H481" s="197"/>
      <c r="I481" s="416"/>
      <c r="J481" s="115"/>
      <c r="K481" s="418"/>
      <c r="L481" s="417"/>
      <c r="M481" s="60"/>
      <c r="N481" s="102"/>
      <c r="O481" s="419"/>
      <c r="P481" s="116"/>
      <c r="Q481" s="116"/>
      <c r="R481" s="179"/>
      <c r="S481" s="248"/>
      <c r="T481" s="116"/>
      <c r="U481" s="116"/>
      <c r="V481" s="116"/>
      <c r="W481" s="117"/>
      <c r="X481" s="115"/>
      <c r="Y481" s="102"/>
      <c r="Z481" s="118"/>
      <c r="AA481" s="145">
        <f t="shared" si="194"/>
        <v>469</v>
      </c>
      <c r="AB481" s="751">
        <f t="shared" si="207"/>
        <v>0</v>
      </c>
      <c r="AC481" s="744">
        <f t="shared" si="195"/>
        <v>0</v>
      </c>
      <c r="AD481" s="254">
        <f t="shared" si="191"/>
        <v>0</v>
      </c>
      <c r="AE481" s="17"/>
      <c r="AF481" s="527" t="str">
        <f t="shared" si="196"/>
        <v xml:space="preserve"> </v>
      </c>
      <c r="AG481" s="49">
        <f t="shared" si="197"/>
        <v>0</v>
      </c>
      <c r="AH481" s="49">
        <f t="shared" si="198"/>
        <v>0</v>
      </c>
      <c r="AR481" s="49">
        <f t="shared" si="199"/>
        <v>0</v>
      </c>
      <c r="AS481" s="49">
        <f t="shared" si="200"/>
        <v>0</v>
      </c>
      <c r="AT481" s="49">
        <f t="shared" si="201"/>
        <v>0</v>
      </c>
      <c r="AU481" s="49">
        <f t="shared" si="202"/>
        <v>0</v>
      </c>
      <c r="AX481" s="372">
        <f t="shared" si="203"/>
        <v>0</v>
      </c>
      <c r="AY481" s="372">
        <f t="shared" si="204"/>
        <v>0</v>
      </c>
      <c r="AZ481" s="49">
        <f t="shared" si="192"/>
        <v>0</v>
      </c>
      <c r="BB481" s="49">
        <f t="shared" si="208"/>
        <v>0</v>
      </c>
      <c r="BC481" s="537">
        <f t="shared" si="209"/>
        <v>0</v>
      </c>
      <c r="BD481" s="144">
        <f t="shared" si="205"/>
        <v>0</v>
      </c>
      <c r="BE481" s="144">
        <f t="shared" si="210"/>
        <v>0</v>
      </c>
      <c r="BF481" s="559">
        <f t="shared" si="193"/>
        <v>0</v>
      </c>
      <c r="BG481" s="17"/>
      <c r="BH481" s="10"/>
      <c r="BJ481" s="49">
        <f t="shared" si="211"/>
        <v>0</v>
      </c>
      <c r="BK481" s="49">
        <f t="shared" si="212"/>
        <v>1</v>
      </c>
      <c r="BL481" s="49">
        <f t="shared" si="213"/>
        <v>0</v>
      </c>
      <c r="BM481" s="49">
        <f t="shared" si="214"/>
        <v>0</v>
      </c>
      <c r="BN481" s="49">
        <f t="shared" si="215"/>
        <v>0</v>
      </c>
    </row>
    <row r="482" spans="1:66" x14ac:dyDescent="0.2">
      <c r="A482" s="514"/>
      <c r="B482" s="805"/>
      <c r="C482" s="364"/>
      <c r="D482" s="364"/>
      <c r="E482" s="511" t="str">
        <f t="shared" si="206"/>
        <v xml:space="preserve"> </v>
      </c>
      <c r="F482" s="201">
        <f t="shared" si="189"/>
        <v>0</v>
      </c>
      <c r="G482" s="198">
        <f t="shared" si="190"/>
        <v>470</v>
      </c>
      <c r="H482" s="197"/>
      <c r="I482" s="416"/>
      <c r="J482" s="115"/>
      <c r="K482" s="418"/>
      <c r="L482" s="417"/>
      <c r="M482" s="60"/>
      <c r="N482" s="102"/>
      <c r="O482" s="419"/>
      <c r="P482" s="116"/>
      <c r="Q482" s="116"/>
      <c r="R482" s="179"/>
      <c r="S482" s="248"/>
      <c r="T482" s="116"/>
      <c r="U482" s="116"/>
      <c r="V482" s="116"/>
      <c r="W482" s="117"/>
      <c r="X482" s="115"/>
      <c r="Y482" s="102"/>
      <c r="Z482" s="118"/>
      <c r="AA482" s="145">
        <f t="shared" si="194"/>
        <v>470</v>
      </c>
      <c r="AB482" s="751">
        <f t="shared" si="207"/>
        <v>0</v>
      </c>
      <c r="AC482" s="744">
        <f t="shared" si="195"/>
        <v>0</v>
      </c>
      <c r="AD482" s="254">
        <f t="shared" si="191"/>
        <v>0</v>
      </c>
      <c r="AE482" s="17"/>
      <c r="AF482" s="527" t="str">
        <f t="shared" si="196"/>
        <v xml:space="preserve"> </v>
      </c>
      <c r="AG482" s="49">
        <f t="shared" si="197"/>
        <v>0</v>
      </c>
      <c r="AH482" s="49">
        <f t="shared" si="198"/>
        <v>0</v>
      </c>
      <c r="AR482" s="49">
        <f t="shared" si="199"/>
        <v>0</v>
      </c>
      <c r="AS482" s="49">
        <f t="shared" si="200"/>
        <v>0</v>
      </c>
      <c r="AT482" s="49">
        <f t="shared" si="201"/>
        <v>0</v>
      </c>
      <c r="AU482" s="49">
        <f t="shared" si="202"/>
        <v>0</v>
      </c>
      <c r="AX482" s="372">
        <f t="shared" si="203"/>
        <v>0</v>
      </c>
      <c r="AY482" s="372">
        <f t="shared" si="204"/>
        <v>0</v>
      </c>
      <c r="AZ482" s="49">
        <f t="shared" si="192"/>
        <v>0</v>
      </c>
      <c r="BB482" s="49">
        <f t="shared" si="208"/>
        <v>0</v>
      </c>
      <c r="BC482" s="537">
        <f t="shared" si="209"/>
        <v>0</v>
      </c>
      <c r="BD482" s="144">
        <f t="shared" si="205"/>
        <v>0</v>
      </c>
      <c r="BE482" s="144">
        <f t="shared" si="210"/>
        <v>0</v>
      </c>
      <c r="BF482" s="559">
        <f t="shared" si="193"/>
        <v>0</v>
      </c>
      <c r="BG482" s="17"/>
      <c r="BH482" s="10"/>
      <c r="BJ482" s="49">
        <f t="shared" si="211"/>
        <v>0</v>
      </c>
      <c r="BK482" s="49">
        <f t="shared" si="212"/>
        <v>1</v>
      </c>
      <c r="BL482" s="49">
        <f t="shared" si="213"/>
        <v>0</v>
      </c>
      <c r="BM482" s="49">
        <f t="shared" si="214"/>
        <v>0</v>
      </c>
      <c r="BN482" s="49">
        <f t="shared" si="215"/>
        <v>0</v>
      </c>
    </row>
    <row r="483" spans="1:66" x14ac:dyDescent="0.2">
      <c r="A483" s="514"/>
      <c r="B483" s="805"/>
      <c r="C483" s="364"/>
      <c r="D483" s="364"/>
      <c r="E483" s="511" t="str">
        <f t="shared" si="206"/>
        <v xml:space="preserve"> </v>
      </c>
      <c r="F483" s="201">
        <f t="shared" si="189"/>
        <v>0</v>
      </c>
      <c r="G483" s="198">
        <f t="shared" si="190"/>
        <v>471</v>
      </c>
      <c r="H483" s="197"/>
      <c r="I483" s="416"/>
      <c r="J483" s="115"/>
      <c r="K483" s="418"/>
      <c r="L483" s="417"/>
      <c r="M483" s="60"/>
      <c r="N483" s="102"/>
      <c r="O483" s="419"/>
      <c r="P483" s="116"/>
      <c r="Q483" s="116"/>
      <c r="R483" s="179"/>
      <c r="S483" s="248"/>
      <c r="T483" s="116"/>
      <c r="U483" s="116"/>
      <c r="V483" s="116"/>
      <c r="W483" s="117"/>
      <c r="X483" s="115"/>
      <c r="Y483" s="102"/>
      <c r="Z483" s="118"/>
      <c r="AA483" s="145">
        <f t="shared" si="194"/>
        <v>471</v>
      </c>
      <c r="AB483" s="751">
        <f t="shared" si="207"/>
        <v>0</v>
      </c>
      <c r="AC483" s="744">
        <f t="shared" si="195"/>
        <v>0</v>
      </c>
      <c r="AD483" s="254">
        <f t="shared" si="191"/>
        <v>0</v>
      </c>
      <c r="AE483" s="17"/>
      <c r="AF483" s="527" t="str">
        <f t="shared" si="196"/>
        <v xml:space="preserve"> </v>
      </c>
      <c r="AG483" s="49">
        <f t="shared" si="197"/>
        <v>0</v>
      </c>
      <c r="AH483" s="49">
        <f t="shared" si="198"/>
        <v>0</v>
      </c>
      <c r="AR483" s="49">
        <f t="shared" si="199"/>
        <v>0</v>
      </c>
      <c r="AS483" s="49">
        <f t="shared" si="200"/>
        <v>0</v>
      </c>
      <c r="AT483" s="49">
        <f t="shared" si="201"/>
        <v>0</v>
      </c>
      <c r="AU483" s="49">
        <f t="shared" si="202"/>
        <v>0</v>
      </c>
      <c r="AX483" s="372">
        <f t="shared" si="203"/>
        <v>0</v>
      </c>
      <c r="AY483" s="372">
        <f t="shared" si="204"/>
        <v>0</v>
      </c>
      <c r="AZ483" s="49">
        <f t="shared" si="192"/>
        <v>0</v>
      </c>
      <c r="BB483" s="49">
        <f t="shared" si="208"/>
        <v>0</v>
      </c>
      <c r="BC483" s="537">
        <f t="shared" si="209"/>
        <v>0</v>
      </c>
      <c r="BD483" s="144">
        <f t="shared" si="205"/>
        <v>0</v>
      </c>
      <c r="BE483" s="144">
        <f t="shared" si="210"/>
        <v>0</v>
      </c>
      <c r="BF483" s="559">
        <f t="shared" si="193"/>
        <v>0</v>
      </c>
      <c r="BG483" s="17"/>
      <c r="BH483" s="10"/>
      <c r="BJ483" s="49">
        <f t="shared" si="211"/>
        <v>0</v>
      </c>
      <c r="BK483" s="49">
        <f t="shared" si="212"/>
        <v>1</v>
      </c>
      <c r="BL483" s="49">
        <f t="shared" si="213"/>
        <v>0</v>
      </c>
      <c r="BM483" s="49">
        <f t="shared" si="214"/>
        <v>0</v>
      </c>
      <c r="BN483" s="49">
        <f t="shared" si="215"/>
        <v>0</v>
      </c>
    </row>
    <row r="484" spans="1:66" x14ac:dyDescent="0.2">
      <c r="A484" s="514"/>
      <c r="B484" s="805"/>
      <c r="C484" s="364"/>
      <c r="D484" s="364"/>
      <c r="E484" s="511" t="str">
        <f t="shared" si="206"/>
        <v xml:space="preserve"> </v>
      </c>
      <c r="F484" s="201">
        <f t="shared" si="189"/>
        <v>0</v>
      </c>
      <c r="G484" s="198">
        <f t="shared" si="190"/>
        <v>472</v>
      </c>
      <c r="H484" s="197"/>
      <c r="I484" s="416"/>
      <c r="J484" s="115"/>
      <c r="K484" s="418"/>
      <c r="L484" s="417"/>
      <c r="M484" s="60"/>
      <c r="N484" s="102"/>
      <c r="O484" s="419"/>
      <c r="P484" s="116"/>
      <c r="Q484" s="116"/>
      <c r="R484" s="179"/>
      <c r="S484" s="248"/>
      <c r="T484" s="116"/>
      <c r="U484" s="116"/>
      <c r="V484" s="116"/>
      <c r="W484" s="117"/>
      <c r="X484" s="115"/>
      <c r="Y484" s="102"/>
      <c r="Z484" s="118"/>
      <c r="AA484" s="145">
        <f t="shared" si="194"/>
        <v>472</v>
      </c>
      <c r="AB484" s="751">
        <f t="shared" si="207"/>
        <v>0</v>
      </c>
      <c r="AC484" s="744">
        <f t="shared" si="195"/>
        <v>0</v>
      </c>
      <c r="AD484" s="254">
        <f t="shared" si="191"/>
        <v>0</v>
      </c>
      <c r="AE484" s="17"/>
      <c r="AF484" s="527" t="str">
        <f t="shared" si="196"/>
        <v xml:space="preserve"> </v>
      </c>
      <c r="AG484" s="49">
        <f t="shared" si="197"/>
        <v>0</v>
      </c>
      <c r="AH484" s="49">
        <f t="shared" si="198"/>
        <v>0</v>
      </c>
      <c r="AR484" s="49">
        <f t="shared" si="199"/>
        <v>0</v>
      </c>
      <c r="AS484" s="49">
        <f t="shared" si="200"/>
        <v>0</v>
      </c>
      <c r="AT484" s="49">
        <f t="shared" si="201"/>
        <v>0</v>
      </c>
      <c r="AU484" s="49">
        <f t="shared" si="202"/>
        <v>0</v>
      </c>
      <c r="AX484" s="372">
        <f t="shared" si="203"/>
        <v>0</v>
      </c>
      <c r="AY484" s="372">
        <f t="shared" si="204"/>
        <v>0</v>
      </c>
      <c r="AZ484" s="49">
        <f t="shared" si="192"/>
        <v>0</v>
      </c>
      <c r="BB484" s="49">
        <f t="shared" si="208"/>
        <v>0</v>
      </c>
      <c r="BC484" s="537">
        <f t="shared" si="209"/>
        <v>0</v>
      </c>
      <c r="BD484" s="144">
        <f t="shared" si="205"/>
        <v>0</v>
      </c>
      <c r="BE484" s="144">
        <f t="shared" si="210"/>
        <v>0</v>
      </c>
      <c r="BF484" s="559">
        <f t="shared" si="193"/>
        <v>0</v>
      </c>
      <c r="BG484" s="17"/>
      <c r="BH484" s="10"/>
      <c r="BJ484" s="49">
        <f t="shared" si="211"/>
        <v>0</v>
      </c>
      <c r="BK484" s="49">
        <f t="shared" si="212"/>
        <v>1</v>
      </c>
      <c r="BL484" s="49">
        <f t="shared" si="213"/>
        <v>0</v>
      </c>
      <c r="BM484" s="49">
        <f t="shared" si="214"/>
        <v>0</v>
      </c>
      <c r="BN484" s="49">
        <f t="shared" si="215"/>
        <v>0</v>
      </c>
    </row>
    <row r="485" spans="1:66" x14ac:dyDescent="0.2">
      <c r="A485" s="514"/>
      <c r="B485" s="805"/>
      <c r="C485" s="364"/>
      <c r="D485" s="364"/>
      <c r="E485" s="511" t="str">
        <f t="shared" si="206"/>
        <v xml:space="preserve"> </v>
      </c>
      <c r="F485" s="201">
        <f t="shared" si="189"/>
        <v>0</v>
      </c>
      <c r="G485" s="198">
        <f t="shared" si="190"/>
        <v>473</v>
      </c>
      <c r="H485" s="197"/>
      <c r="I485" s="416"/>
      <c r="J485" s="115"/>
      <c r="K485" s="418"/>
      <c r="L485" s="417"/>
      <c r="M485" s="60"/>
      <c r="N485" s="102"/>
      <c r="O485" s="419"/>
      <c r="P485" s="116"/>
      <c r="Q485" s="116"/>
      <c r="R485" s="179"/>
      <c r="S485" s="248"/>
      <c r="T485" s="116"/>
      <c r="U485" s="116"/>
      <c r="V485" s="116"/>
      <c r="W485" s="117"/>
      <c r="X485" s="115"/>
      <c r="Y485" s="102"/>
      <c r="Z485" s="118"/>
      <c r="AA485" s="145">
        <f t="shared" si="194"/>
        <v>473</v>
      </c>
      <c r="AB485" s="751">
        <f t="shared" si="207"/>
        <v>0</v>
      </c>
      <c r="AC485" s="744">
        <f t="shared" si="195"/>
        <v>0</v>
      </c>
      <c r="AD485" s="254">
        <f t="shared" si="191"/>
        <v>0</v>
      </c>
      <c r="AE485" s="17"/>
      <c r="AF485" s="527" t="str">
        <f t="shared" si="196"/>
        <v xml:space="preserve"> </v>
      </c>
      <c r="AG485" s="49">
        <f t="shared" si="197"/>
        <v>0</v>
      </c>
      <c r="AH485" s="49">
        <f t="shared" si="198"/>
        <v>0</v>
      </c>
      <c r="AR485" s="49">
        <f t="shared" si="199"/>
        <v>0</v>
      </c>
      <c r="AS485" s="49">
        <f t="shared" si="200"/>
        <v>0</v>
      </c>
      <c r="AT485" s="49">
        <f t="shared" si="201"/>
        <v>0</v>
      </c>
      <c r="AU485" s="49">
        <f t="shared" si="202"/>
        <v>0</v>
      </c>
      <c r="AX485" s="372">
        <f t="shared" si="203"/>
        <v>0</v>
      </c>
      <c r="AY485" s="372">
        <f t="shared" si="204"/>
        <v>0</v>
      </c>
      <c r="AZ485" s="49">
        <f t="shared" si="192"/>
        <v>0</v>
      </c>
      <c r="BB485" s="49">
        <f t="shared" si="208"/>
        <v>0</v>
      </c>
      <c r="BC485" s="537">
        <f t="shared" si="209"/>
        <v>0</v>
      </c>
      <c r="BD485" s="144">
        <f t="shared" si="205"/>
        <v>0</v>
      </c>
      <c r="BE485" s="144">
        <f t="shared" si="210"/>
        <v>0</v>
      </c>
      <c r="BF485" s="559">
        <f t="shared" si="193"/>
        <v>0</v>
      </c>
      <c r="BG485" s="17"/>
      <c r="BH485" s="10"/>
      <c r="BJ485" s="49">
        <f t="shared" si="211"/>
        <v>0</v>
      </c>
      <c r="BK485" s="49">
        <f t="shared" si="212"/>
        <v>1</v>
      </c>
      <c r="BL485" s="49">
        <f t="shared" si="213"/>
        <v>0</v>
      </c>
      <c r="BM485" s="49">
        <f t="shared" si="214"/>
        <v>0</v>
      </c>
      <c r="BN485" s="49">
        <f t="shared" si="215"/>
        <v>0</v>
      </c>
    </row>
    <row r="486" spans="1:66" x14ac:dyDescent="0.2">
      <c r="A486" s="514"/>
      <c r="B486" s="805"/>
      <c r="C486" s="364"/>
      <c r="D486" s="364"/>
      <c r="E486" s="511" t="str">
        <f t="shared" si="206"/>
        <v xml:space="preserve"> </v>
      </c>
      <c r="F486" s="201">
        <f t="shared" si="189"/>
        <v>0</v>
      </c>
      <c r="G486" s="198">
        <f t="shared" si="190"/>
        <v>474</v>
      </c>
      <c r="H486" s="197"/>
      <c r="I486" s="416"/>
      <c r="J486" s="115"/>
      <c r="K486" s="418"/>
      <c r="L486" s="417"/>
      <c r="M486" s="60"/>
      <c r="N486" s="102"/>
      <c r="O486" s="419"/>
      <c r="P486" s="116"/>
      <c r="Q486" s="116"/>
      <c r="R486" s="179"/>
      <c r="S486" s="248"/>
      <c r="T486" s="116"/>
      <c r="U486" s="116"/>
      <c r="V486" s="116"/>
      <c r="W486" s="117"/>
      <c r="X486" s="115"/>
      <c r="Y486" s="102"/>
      <c r="Z486" s="118"/>
      <c r="AA486" s="145">
        <f t="shared" si="194"/>
        <v>474</v>
      </c>
      <c r="AB486" s="751">
        <f t="shared" si="207"/>
        <v>0</v>
      </c>
      <c r="AC486" s="744">
        <f t="shared" si="195"/>
        <v>0</v>
      </c>
      <c r="AD486" s="254">
        <f t="shared" si="191"/>
        <v>0</v>
      </c>
      <c r="AE486" s="17"/>
      <c r="AF486" s="527" t="str">
        <f t="shared" si="196"/>
        <v xml:space="preserve"> </v>
      </c>
      <c r="AG486" s="49">
        <f t="shared" si="197"/>
        <v>0</v>
      </c>
      <c r="AH486" s="49">
        <f t="shared" si="198"/>
        <v>0</v>
      </c>
      <c r="AR486" s="49">
        <f t="shared" si="199"/>
        <v>0</v>
      </c>
      <c r="AS486" s="49">
        <f t="shared" si="200"/>
        <v>0</v>
      </c>
      <c r="AT486" s="49">
        <f t="shared" si="201"/>
        <v>0</v>
      </c>
      <c r="AU486" s="49">
        <f t="shared" si="202"/>
        <v>0</v>
      </c>
      <c r="AX486" s="372">
        <f t="shared" si="203"/>
        <v>0</v>
      </c>
      <c r="AY486" s="372">
        <f t="shared" si="204"/>
        <v>0</v>
      </c>
      <c r="AZ486" s="49">
        <f t="shared" si="192"/>
        <v>0</v>
      </c>
      <c r="BB486" s="49">
        <f t="shared" si="208"/>
        <v>0</v>
      </c>
      <c r="BC486" s="537">
        <f t="shared" si="209"/>
        <v>0</v>
      </c>
      <c r="BD486" s="144">
        <f t="shared" si="205"/>
        <v>0</v>
      </c>
      <c r="BE486" s="144">
        <f t="shared" si="210"/>
        <v>0</v>
      </c>
      <c r="BF486" s="559">
        <f t="shared" si="193"/>
        <v>0</v>
      </c>
      <c r="BG486" s="17"/>
      <c r="BH486" s="10"/>
      <c r="BJ486" s="49">
        <f t="shared" si="211"/>
        <v>0</v>
      </c>
      <c r="BK486" s="49">
        <f t="shared" si="212"/>
        <v>1</v>
      </c>
      <c r="BL486" s="49">
        <f t="shared" si="213"/>
        <v>0</v>
      </c>
      <c r="BM486" s="49">
        <f t="shared" si="214"/>
        <v>0</v>
      </c>
      <c r="BN486" s="49">
        <f t="shared" si="215"/>
        <v>0</v>
      </c>
    </row>
    <row r="487" spans="1:66" x14ac:dyDescent="0.2">
      <c r="A487" s="514"/>
      <c r="B487" s="805"/>
      <c r="C487" s="364"/>
      <c r="D487" s="364"/>
      <c r="E487" s="511" t="str">
        <f t="shared" si="206"/>
        <v xml:space="preserve"> </v>
      </c>
      <c r="F487" s="201">
        <f t="shared" si="189"/>
        <v>0</v>
      </c>
      <c r="G487" s="198">
        <f t="shared" si="190"/>
        <v>475</v>
      </c>
      <c r="H487" s="197"/>
      <c r="I487" s="416"/>
      <c r="J487" s="115"/>
      <c r="K487" s="418"/>
      <c r="L487" s="417"/>
      <c r="M487" s="60"/>
      <c r="N487" s="102"/>
      <c r="O487" s="419"/>
      <c r="P487" s="116"/>
      <c r="Q487" s="116"/>
      <c r="R487" s="179"/>
      <c r="S487" s="248"/>
      <c r="T487" s="116"/>
      <c r="U487" s="116"/>
      <c r="V487" s="116"/>
      <c r="W487" s="117"/>
      <c r="X487" s="115"/>
      <c r="Y487" s="102"/>
      <c r="Z487" s="118"/>
      <c r="AA487" s="145">
        <f t="shared" si="194"/>
        <v>475</v>
      </c>
      <c r="AB487" s="751">
        <f t="shared" si="207"/>
        <v>0</v>
      </c>
      <c r="AC487" s="744">
        <f t="shared" si="195"/>
        <v>0</v>
      </c>
      <c r="AD487" s="254">
        <f t="shared" si="191"/>
        <v>0</v>
      </c>
      <c r="AE487" s="17"/>
      <c r="AF487" s="527" t="str">
        <f t="shared" si="196"/>
        <v xml:space="preserve"> </v>
      </c>
      <c r="AG487" s="49">
        <f t="shared" si="197"/>
        <v>0</v>
      </c>
      <c r="AH487" s="49">
        <f t="shared" si="198"/>
        <v>0</v>
      </c>
      <c r="AR487" s="49">
        <f t="shared" si="199"/>
        <v>0</v>
      </c>
      <c r="AS487" s="49">
        <f t="shared" si="200"/>
        <v>0</v>
      </c>
      <c r="AT487" s="49">
        <f t="shared" si="201"/>
        <v>0</v>
      </c>
      <c r="AU487" s="49">
        <f t="shared" si="202"/>
        <v>0</v>
      </c>
      <c r="AX487" s="372">
        <f t="shared" si="203"/>
        <v>0</v>
      </c>
      <c r="AY487" s="372">
        <f t="shared" si="204"/>
        <v>0</v>
      </c>
      <c r="AZ487" s="49">
        <f t="shared" si="192"/>
        <v>0</v>
      </c>
      <c r="BB487" s="49">
        <f t="shared" si="208"/>
        <v>0</v>
      </c>
      <c r="BC487" s="537">
        <f t="shared" si="209"/>
        <v>0</v>
      </c>
      <c r="BD487" s="144">
        <f t="shared" si="205"/>
        <v>0</v>
      </c>
      <c r="BE487" s="144">
        <f t="shared" si="210"/>
        <v>0</v>
      </c>
      <c r="BF487" s="559">
        <f t="shared" si="193"/>
        <v>0</v>
      </c>
      <c r="BG487" s="17"/>
      <c r="BH487" s="10"/>
      <c r="BJ487" s="49">
        <f t="shared" si="211"/>
        <v>0</v>
      </c>
      <c r="BK487" s="49">
        <f t="shared" si="212"/>
        <v>1</v>
      </c>
      <c r="BL487" s="49">
        <f t="shared" si="213"/>
        <v>0</v>
      </c>
      <c r="BM487" s="49">
        <f t="shared" si="214"/>
        <v>0</v>
      </c>
      <c r="BN487" s="49">
        <f t="shared" si="215"/>
        <v>0</v>
      </c>
    </row>
    <row r="488" spans="1:66" x14ac:dyDescent="0.2">
      <c r="A488" s="514"/>
      <c r="B488" s="805"/>
      <c r="C488" s="364"/>
      <c r="D488" s="364"/>
      <c r="E488" s="511" t="str">
        <f t="shared" si="206"/>
        <v xml:space="preserve"> </v>
      </c>
      <c r="F488" s="201">
        <f t="shared" si="189"/>
        <v>0</v>
      </c>
      <c r="G488" s="198">
        <f t="shared" si="190"/>
        <v>476</v>
      </c>
      <c r="H488" s="197"/>
      <c r="I488" s="416"/>
      <c r="J488" s="115"/>
      <c r="K488" s="418"/>
      <c r="L488" s="417"/>
      <c r="M488" s="60"/>
      <c r="N488" s="102"/>
      <c r="O488" s="419"/>
      <c r="P488" s="116"/>
      <c r="Q488" s="116"/>
      <c r="R488" s="179"/>
      <c r="S488" s="248"/>
      <c r="T488" s="116"/>
      <c r="U488" s="116"/>
      <c r="V488" s="116"/>
      <c r="W488" s="117"/>
      <c r="X488" s="115"/>
      <c r="Y488" s="102"/>
      <c r="Z488" s="118"/>
      <c r="AA488" s="145">
        <f t="shared" si="194"/>
        <v>476</v>
      </c>
      <c r="AB488" s="751">
        <f t="shared" si="207"/>
        <v>0</v>
      </c>
      <c r="AC488" s="744">
        <f t="shared" si="195"/>
        <v>0</v>
      </c>
      <c r="AD488" s="254">
        <f t="shared" si="191"/>
        <v>0</v>
      </c>
      <c r="AE488" s="17"/>
      <c r="AF488" s="527" t="str">
        <f t="shared" si="196"/>
        <v xml:space="preserve"> </v>
      </c>
      <c r="AG488" s="49">
        <f t="shared" si="197"/>
        <v>0</v>
      </c>
      <c r="AH488" s="49">
        <f t="shared" si="198"/>
        <v>0</v>
      </c>
      <c r="AR488" s="49">
        <f t="shared" si="199"/>
        <v>0</v>
      </c>
      <c r="AS488" s="49">
        <f t="shared" si="200"/>
        <v>0</v>
      </c>
      <c r="AT488" s="49">
        <f t="shared" si="201"/>
        <v>0</v>
      </c>
      <c r="AU488" s="49">
        <f t="shared" si="202"/>
        <v>0</v>
      </c>
      <c r="AX488" s="372">
        <f t="shared" si="203"/>
        <v>0</v>
      </c>
      <c r="AY488" s="372">
        <f t="shared" si="204"/>
        <v>0</v>
      </c>
      <c r="AZ488" s="49">
        <f t="shared" si="192"/>
        <v>0</v>
      </c>
      <c r="BB488" s="49">
        <f t="shared" si="208"/>
        <v>0</v>
      </c>
      <c r="BC488" s="537">
        <f t="shared" si="209"/>
        <v>0</v>
      </c>
      <c r="BD488" s="144">
        <f t="shared" si="205"/>
        <v>0</v>
      </c>
      <c r="BE488" s="144">
        <f t="shared" si="210"/>
        <v>0</v>
      </c>
      <c r="BF488" s="559">
        <f t="shared" si="193"/>
        <v>0</v>
      </c>
      <c r="BG488" s="17"/>
      <c r="BH488" s="10"/>
      <c r="BJ488" s="49">
        <f t="shared" si="211"/>
        <v>0</v>
      </c>
      <c r="BK488" s="49">
        <f t="shared" si="212"/>
        <v>1</v>
      </c>
      <c r="BL488" s="49">
        <f t="shared" si="213"/>
        <v>0</v>
      </c>
      <c r="BM488" s="49">
        <f t="shared" si="214"/>
        <v>0</v>
      </c>
      <c r="BN488" s="49">
        <f t="shared" si="215"/>
        <v>0</v>
      </c>
    </row>
    <row r="489" spans="1:66" x14ac:dyDescent="0.2">
      <c r="A489" s="514"/>
      <c r="B489" s="805"/>
      <c r="C489" s="364"/>
      <c r="D489" s="364"/>
      <c r="E489" s="511" t="str">
        <f t="shared" si="206"/>
        <v xml:space="preserve"> </v>
      </c>
      <c r="F489" s="201">
        <f t="shared" si="189"/>
        <v>0</v>
      </c>
      <c r="G489" s="198">
        <f t="shared" si="190"/>
        <v>477</v>
      </c>
      <c r="H489" s="197"/>
      <c r="I489" s="416"/>
      <c r="J489" s="115"/>
      <c r="K489" s="418"/>
      <c r="L489" s="417"/>
      <c r="M489" s="60"/>
      <c r="N489" s="102"/>
      <c r="O489" s="419"/>
      <c r="P489" s="116"/>
      <c r="Q489" s="116"/>
      <c r="R489" s="179"/>
      <c r="S489" s="248"/>
      <c r="T489" s="116"/>
      <c r="U489" s="116"/>
      <c r="V489" s="116"/>
      <c r="W489" s="117"/>
      <c r="X489" s="115"/>
      <c r="Y489" s="102"/>
      <c r="Z489" s="118"/>
      <c r="AA489" s="145">
        <f t="shared" si="194"/>
        <v>477</v>
      </c>
      <c r="AB489" s="751">
        <f t="shared" si="207"/>
        <v>0</v>
      </c>
      <c r="AC489" s="744">
        <f t="shared" si="195"/>
        <v>0</v>
      </c>
      <c r="AD489" s="254">
        <f t="shared" si="191"/>
        <v>0</v>
      </c>
      <c r="AE489" s="17"/>
      <c r="AF489" s="527" t="str">
        <f t="shared" si="196"/>
        <v xml:space="preserve"> </v>
      </c>
      <c r="AG489" s="49">
        <f t="shared" si="197"/>
        <v>0</v>
      </c>
      <c r="AH489" s="49">
        <f t="shared" si="198"/>
        <v>0</v>
      </c>
      <c r="AR489" s="49">
        <f t="shared" si="199"/>
        <v>0</v>
      </c>
      <c r="AS489" s="49">
        <f t="shared" si="200"/>
        <v>0</v>
      </c>
      <c r="AT489" s="49">
        <f t="shared" si="201"/>
        <v>0</v>
      </c>
      <c r="AU489" s="49">
        <f t="shared" si="202"/>
        <v>0</v>
      </c>
      <c r="AX489" s="372">
        <f t="shared" si="203"/>
        <v>0</v>
      </c>
      <c r="AY489" s="372">
        <f t="shared" si="204"/>
        <v>0</v>
      </c>
      <c r="AZ489" s="49">
        <f t="shared" si="192"/>
        <v>0</v>
      </c>
      <c r="BB489" s="49">
        <f t="shared" si="208"/>
        <v>0</v>
      </c>
      <c r="BC489" s="537">
        <f t="shared" si="209"/>
        <v>0</v>
      </c>
      <c r="BD489" s="144">
        <f t="shared" si="205"/>
        <v>0</v>
      </c>
      <c r="BE489" s="144">
        <f t="shared" si="210"/>
        <v>0</v>
      </c>
      <c r="BF489" s="559">
        <f t="shared" si="193"/>
        <v>0</v>
      </c>
      <c r="BG489" s="17"/>
      <c r="BH489" s="10"/>
      <c r="BJ489" s="49">
        <f t="shared" si="211"/>
        <v>0</v>
      </c>
      <c r="BK489" s="49">
        <f t="shared" si="212"/>
        <v>1</v>
      </c>
      <c r="BL489" s="49">
        <f t="shared" si="213"/>
        <v>0</v>
      </c>
      <c r="BM489" s="49">
        <f t="shared" si="214"/>
        <v>0</v>
      </c>
      <c r="BN489" s="49">
        <f t="shared" si="215"/>
        <v>0</v>
      </c>
    </row>
    <row r="490" spans="1:66" x14ac:dyDescent="0.2">
      <c r="A490" s="514"/>
      <c r="B490" s="805"/>
      <c r="C490" s="364"/>
      <c r="D490" s="364"/>
      <c r="E490" s="511" t="str">
        <f t="shared" si="206"/>
        <v xml:space="preserve"> </v>
      </c>
      <c r="F490" s="201">
        <f t="shared" si="189"/>
        <v>0</v>
      </c>
      <c r="G490" s="198">
        <f t="shared" si="190"/>
        <v>478</v>
      </c>
      <c r="H490" s="197"/>
      <c r="I490" s="416"/>
      <c r="J490" s="115"/>
      <c r="K490" s="418"/>
      <c r="L490" s="417"/>
      <c r="M490" s="60"/>
      <c r="N490" s="102"/>
      <c r="O490" s="419"/>
      <c r="P490" s="116"/>
      <c r="Q490" s="116"/>
      <c r="R490" s="179"/>
      <c r="S490" s="248"/>
      <c r="T490" s="116"/>
      <c r="U490" s="116"/>
      <c r="V490" s="116"/>
      <c r="W490" s="117"/>
      <c r="X490" s="115"/>
      <c r="Y490" s="102"/>
      <c r="Z490" s="118"/>
      <c r="AA490" s="145">
        <f t="shared" si="194"/>
        <v>478</v>
      </c>
      <c r="AB490" s="751">
        <f t="shared" si="207"/>
        <v>0</v>
      </c>
      <c r="AC490" s="744">
        <f t="shared" si="195"/>
        <v>0</v>
      </c>
      <c r="AD490" s="254">
        <f t="shared" si="191"/>
        <v>0</v>
      </c>
      <c r="AE490" s="17"/>
      <c r="AF490" s="527" t="str">
        <f t="shared" si="196"/>
        <v xml:space="preserve"> </v>
      </c>
      <c r="AG490" s="49">
        <f t="shared" si="197"/>
        <v>0</v>
      </c>
      <c r="AH490" s="49">
        <f t="shared" si="198"/>
        <v>0</v>
      </c>
      <c r="AR490" s="49">
        <f t="shared" si="199"/>
        <v>0</v>
      </c>
      <c r="AS490" s="49">
        <f t="shared" si="200"/>
        <v>0</v>
      </c>
      <c r="AT490" s="49">
        <f t="shared" si="201"/>
        <v>0</v>
      </c>
      <c r="AU490" s="49">
        <f t="shared" si="202"/>
        <v>0</v>
      </c>
      <c r="AX490" s="372">
        <f t="shared" si="203"/>
        <v>0</v>
      </c>
      <c r="AY490" s="372">
        <f t="shared" si="204"/>
        <v>0</v>
      </c>
      <c r="AZ490" s="49">
        <f t="shared" si="192"/>
        <v>0</v>
      </c>
      <c r="BB490" s="49">
        <f t="shared" si="208"/>
        <v>0</v>
      </c>
      <c r="BC490" s="537">
        <f t="shared" si="209"/>
        <v>0</v>
      </c>
      <c r="BD490" s="144">
        <f t="shared" si="205"/>
        <v>0</v>
      </c>
      <c r="BE490" s="144">
        <f t="shared" si="210"/>
        <v>0</v>
      </c>
      <c r="BF490" s="559">
        <f t="shared" si="193"/>
        <v>0</v>
      </c>
      <c r="BG490" s="17"/>
      <c r="BH490" s="10"/>
      <c r="BJ490" s="49">
        <f t="shared" si="211"/>
        <v>0</v>
      </c>
      <c r="BK490" s="49">
        <f t="shared" si="212"/>
        <v>1</v>
      </c>
      <c r="BL490" s="49">
        <f t="shared" si="213"/>
        <v>0</v>
      </c>
      <c r="BM490" s="49">
        <f t="shared" si="214"/>
        <v>0</v>
      </c>
      <c r="BN490" s="49">
        <f t="shared" si="215"/>
        <v>0</v>
      </c>
    </row>
    <row r="491" spans="1:66" x14ac:dyDescent="0.2">
      <c r="A491" s="514"/>
      <c r="B491" s="805"/>
      <c r="C491" s="364"/>
      <c r="D491" s="364"/>
      <c r="E491" s="511" t="str">
        <f t="shared" si="206"/>
        <v xml:space="preserve"> </v>
      </c>
      <c r="F491" s="201">
        <f t="shared" si="189"/>
        <v>0</v>
      </c>
      <c r="G491" s="198">
        <f t="shared" si="190"/>
        <v>479</v>
      </c>
      <c r="H491" s="197"/>
      <c r="I491" s="416"/>
      <c r="J491" s="115"/>
      <c r="K491" s="418"/>
      <c r="L491" s="417"/>
      <c r="M491" s="60"/>
      <c r="N491" s="102"/>
      <c r="O491" s="419"/>
      <c r="P491" s="116"/>
      <c r="Q491" s="116"/>
      <c r="R491" s="179"/>
      <c r="S491" s="248"/>
      <c r="T491" s="116"/>
      <c r="U491" s="116"/>
      <c r="V491" s="116"/>
      <c r="W491" s="117"/>
      <c r="X491" s="115"/>
      <c r="Y491" s="102"/>
      <c r="Z491" s="118"/>
      <c r="AA491" s="145">
        <f t="shared" si="194"/>
        <v>479</v>
      </c>
      <c r="AB491" s="751">
        <f t="shared" si="207"/>
        <v>0</v>
      </c>
      <c r="AC491" s="744">
        <f t="shared" si="195"/>
        <v>0</v>
      </c>
      <c r="AD491" s="254">
        <f t="shared" si="191"/>
        <v>0</v>
      </c>
      <c r="AE491" s="17"/>
      <c r="AF491" s="527" t="str">
        <f t="shared" si="196"/>
        <v xml:space="preserve"> </v>
      </c>
      <c r="AG491" s="49">
        <f t="shared" si="197"/>
        <v>0</v>
      </c>
      <c r="AH491" s="49">
        <f t="shared" si="198"/>
        <v>0</v>
      </c>
      <c r="AR491" s="49">
        <f t="shared" si="199"/>
        <v>0</v>
      </c>
      <c r="AS491" s="49">
        <f t="shared" si="200"/>
        <v>0</v>
      </c>
      <c r="AT491" s="49">
        <f t="shared" si="201"/>
        <v>0</v>
      </c>
      <c r="AU491" s="49">
        <f t="shared" si="202"/>
        <v>0</v>
      </c>
      <c r="AX491" s="372">
        <f t="shared" si="203"/>
        <v>0</v>
      </c>
      <c r="AY491" s="372">
        <f t="shared" si="204"/>
        <v>0</v>
      </c>
      <c r="AZ491" s="49">
        <f t="shared" si="192"/>
        <v>0</v>
      </c>
      <c r="BB491" s="49">
        <f t="shared" si="208"/>
        <v>0</v>
      </c>
      <c r="BC491" s="537">
        <f t="shared" si="209"/>
        <v>0</v>
      </c>
      <c r="BD491" s="144">
        <f t="shared" si="205"/>
        <v>0</v>
      </c>
      <c r="BE491" s="144">
        <f t="shared" si="210"/>
        <v>0</v>
      </c>
      <c r="BF491" s="559">
        <f t="shared" si="193"/>
        <v>0</v>
      </c>
      <c r="BG491" s="17"/>
      <c r="BH491" s="10"/>
      <c r="BJ491" s="49">
        <f t="shared" si="211"/>
        <v>0</v>
      </c>
      <c r="BK491" s="49">
        <f t="shared" si="212"/>
        <v>1</v>
      </c>
      <c r="BL491" s="49">
        <f t="shared" si="213"/>
        <v>0</v>
      </c>
      <c r="BM491" s="49">
        <f t="shared" si="214"/>
        <v>0</v>
      </c>
      <c r="BN491" s="49">
        <f t="shared" si="215"/>
        <v>0</v>
      </c>
    </row>
    <row r="492" spans="1:66" x14ac:dyDescent="0.2">
      <c r="A492" s="514"/>
      <c r="B492" s="805"/>
      <c r="C492" s="364"/>
      <c r="D492" s="364"/>
      <c r="E492" s="511" t="str">
        <f t="shared" si="206"/>
        <v xml:space="preserve"> </v>
      </c>
      <c r="F492" s="201">
        <f t="shared" si="189"/>
        <v>0</v>
      </c>
      <c r="G492" s="198">
        <f t="shared" si="190"/>
        <v>480</v>
      </c>
      <c r="H492" s="197"/>
      <c r="I492" s="416"/>
      <c r="J492" s="115"/>
      <c r="K492" s="418"/>
      <c r="L492" s="417"/>
      <c r="M492" s="60"/>
      <c r="N492" s="102"/>
      <c r="O492" s="419"/>
      <c r="P492" s="116"/>
      <c r="Q492" s="116"/>
      <c r="R492" s="179"/>
      <c r="S492" s="248"/>
      <c r="T492" s="116"/>
      <c r="U492" s="116"/>
      <c r="V492" s="116"/>
      <c r="W492" s="117"/>
      <c r="X492" s="115"/>
      <c r="Y492" s="102"/>
      <c r="Z492" s="118"/>
      <c r="AA492" s="145">
        <f t="shared" si="194"/>
        <v>480</v>
      </c>
      <c r="AB492" s="751">
        <f t="shared" si="207"/>
        <v>0</v>
      </c>
      <c r="AC492" s="744">
        <f t="shared" si="195"/>
        <v>0</v>
      </c>
      <c r="AD492" s="254">
        <f t="shared" si="191"/>
        <v>0</v>
      </c>
      <c r="AE492" s="17"/>
      <c r="AF492" s="527" t="str">
        <f t="shared" si="196"/>
        <v xml:space="preserve"> </v>
      </c>
      <c r="AG492" s="49">
        <f t="shared" si="197"/>
        <v>0</v>
      </c>
      <c r="AH492" s="49">
        <f t="shared" si="198"/>
        <v>0</v>
      </c>
      <c r="AR492" s="49">
        <f t="shared" si="199"/>
        <v>0</v>
      </c>
      <c r="AS492" s="49">
        <f t="shared" si="200"/>
        <v>0</v>
      </c>
      <c r="AT492" s="49">
        <f t="shared" si="201"/>
        <v>0</v>
      </c>
      <c r="AU492" s="49">
        <f t="shared" si="202"/>
        <v>0</v>
      </c>
      <c r="AX492" s="372">
        <f t="shared" si="203"/>
        <v>0</v>
      </c>
      <c r="AY492" s="372">
        <f t="shared" si="204"/>
        <v>0</v>
      </c>
      <c r="AZ492" s="49">
        <f t="shared" si="192"/>
        <v>0</v>
      </c>
      <c r="BB492" s="49">
        <f t="shared" si="208"/>
        <v>0</v>
      </c>
      <c r="BC492" s="537">
        <f t="shared" si="209"/>
        <v>0</v>
      </c>
      <c r="BD492" s="144">
        <f t="shared" si="205"/>
        <v>0</v>
      </c>
      <c r="BE492" s="144">
        <f t="shared" si="210"/>
        <v>0</v>
      </c>
      <c r="BF492" s="559">
        <f t="shared" si="193"/>
        <v>0</v>
      </c>
      <c r="BG492" s="17"/>
      <c r="BH492" s="10"/>
      <c r="BJ492" s="49">
        <f t="shared" si="211"/>
        <v>0</v>
      </c>
      <c r="BK492" s="49">
        <f t="shared" si="212"/>
        <v>1</v>
      </c>
      <c r="BL492" s="49">
        <f t="shared" si="213"/>
        <v>0</v>
      </c>
      <c r="BM492" s="49">
        <f t="shared" si="214"/>
        <v>0</v>
      </c>
      <c r="BN492" s="49">
        <f t="shared" si="215"/>
        <v>0</v>
      </c>
    </row>
    <row r="493" spans="1:66" x14ac:dyDescent="0.2">
      <c r="A493" s="514"/>
      <c r="B493" s="805"/>
      <c r="C493" s="364"/>
      <c r="D493" s="364"/>
      <c r="E493" s="511" t="str">
        <f t="shared" si="206"/>
        <v xml:space="preserve"> </v>
      </c>
      <c r="F493" s="201">
        <f t="shared" si="189"/>
        <v>0</v>
      </c>
      <c r="G493" s="198">
        <f t="shared" si="190"/>
        <v>481</v>
      </c>
      <c r="H493" s="197"/>
      <c r="I493" s="416"/>
      <c r="J493" s="115"/>
      <c r="K493" s="418"/>
      <c r="L493" s="417"/>
      <c r="M493" s="60"/>
      <c r="N493" s="102"/>
      <c r="O493" s="419"/>
      <c r="P493" s="116"/>
      <c r="Q493" s="116"/>
      <c r="R493" s="179"/>
      <c r="S493" s="248"/>
      <c r="T493" s="116"/>
      <c r="U493" s="116"/>
      <c r="V493" s="116"/>
      <c r="W493" s="117"/>
      <c r="X493" s="115"/>
      <c r="Y493" s="102"/>
      <c r="Z493" s="118"/>
      <c r="AA493" s="145">
        <f t="shared" si="194"/>
        <v>481</v>
      </c>
      <c r="AB493" s="751">
        <f t="shared" si="207"/>
        <v>0</v>
      </c>
      <c r="AC493" s="744">
        <f t="shared" si="195"/>
        <v>0</v>
      </c>
      <c r="AD493" s="254">
        <f t="shared" si="191"/>
        <v>0</v>
      </c>
      <c r="AE493" s="17"/>
      <c r="AF493" s="527" t="str">
        <f t="shared" si="196"/>
        <v xml:space="preserve"> </v>
      </c>
      <c r="AG493" s="49">
        <f t="shared" si="197"/>
        <v>0</v>
      </c>
      <c r="AH493" s="49">
        <f t="shared" si="198"/>
        <v>0</v>
      </c>
      <c r="AR493" s="49">
        <f t="shared" si="199"/>
        <v>0</v>
      </c>
      <c r="AS493" s="49">
        <f t="shared" si="200"/>
        <v>0</v>
      </c>
      <c r="AT493" s="49">
        <f t="shared" si="201"/>
        <v>0</v>
      </c>
      <c r="AU493" s="49">
        <f t="shared" si="202"/>
        <v>0</v>
      </c>
      <c r="AX493" s="372">
        <f t="shared" si="203"/>
        <v>0</v>
      </c>
      <c r="AY493" s="372">
        <f t="shared" si="204"/>
        <v>0</v>
      </c>
      <c r="AZ493" s="49">
        <f t="shared" si="192"/>
        <v>0</v>
      </c>
      <c r="BB493" s="49">
        <f t="shared" si="208"/>
        <v>0</v>
      </c>
      <c r="BC493" s="537">
        <f t="shared" si="209"/>
        <v>0</v>
      </c>
      <c r="BD493" s="144">
        <f t="shared" si="205"/>
        <v>0</v>
      </c>
      <c r="BE493" s="144">
        <f t="shared" si="210"/>
        <v>0</v>
      </c>
      <c r="BF493" s="559">
        <f t="shared" si="193"/>
        <v>0</v>
      </c>
      <c r="BG493" s="17"/>
      <c r="BH493" s="10"/>
      <c r="BJ493" s="49">
        <f t="shared" si="211"/>
        <v>0</v>
      </c>
      <c r="BK493" s="49">
        <f t="shared" si="212"/>
        <v>1</v>
      </c>
      <c r="BL493" s="49">
        <f t="shared" si="213"/>
        <v>0</v>
      </c>
      <c r="BM493" s="49">
        <f t="shared" si="214"/>
        <v>0</v>
      </c>
      <c r="BN493" s="49">
        <f t="shared" si="215"/>
        <v>0</v>
      </c>
    </row>
    <row r="494" spans="1:66" x14ac:dyDescent="0.2">
      <c r="A494" s="514"/>
      <c r="B494" s="805"/>
      <c r="C494" s="364"/>
      <c r="D494" s="364"/>
      <c r="E494" s="511" t="str">
        <f t="shared" si="206"/>
        <v xml:space="preserve"> </v>
      </c>
      <c r="F494" s="201">
        <f t="shared" si="189"/>
        <v>0</v>
      </c>
      <c r="G494" s="198">
        <f t="shared" si="190"/>
        <v>482</v>
      </c>
      <c r="H494" s="197"/>
      <c r="I494" s="416"/>
      <c r="J494" s="115"/>
      <c r="K494" s="418"/>
      <c r="L494" s="417"/>
      <c r="M494" s="60"/>
      <c r="N494" s="102"/>
      <c r="O494" s="419"/>
      <c r="P494" s="116"/>
      <c r="Q494" s="116"/>
      <c r="R494" s="179"/>
      <c r="S494" s="248"/>
      <c r="T494" s="116"/>
      <c r="U494" s="116"/>
      <c r="V494" s="116"/>
      <c r="W494" s="117"/>
      <c r="X494" s="115"/>
      <c r="Y494" s="102"/>
      <c r="Z494" s="118"/>
      <c r="AA494" s="145">
        <f t="shared" si="194"/>
        <v>482</v>
      </c>
      <c r="AB494" s="751">
        <f t="shared" si="207"/>
        <v>0</v>
      </c>
      <c r="AC494" s="744">
        <f t="shared" si="195"/>
        <v>0</v>
      </c>
      <c r="AD494" s="254">
        <f t="shared" si="191"/>
        <v>0</v>
      </c>
      <c r="AE494" s="17"/>
      <c r="AF494" s="527" t="str">
        <f t="shared" si="196"/>
        <v xml:space="preserve"> </v>
      </c>
      <c r="AG494" s="49">
        <f t="shared" si="197"/>
        <v>0</v>
      </c>
      <c r="AH494" s="49">
        <f t="shared" si="198"/>
        <v>0</v>
      </c>
      <c r="AR494" s="49">
        <f t="shared" si="199"/>
        <v>0</v>
      </c>
      <c r="AS494" s="49">
        <f t="shared" si="200"/>
        <v>0</v>
      </c>
      <c r="AT494" s="49">
        <f t="shared" si="201"/>
        <v>0</v>
      </c>
      <c r="AU494" s="49">
        <f t="shared" si="202"/>
        <v>0</v>
      </c>
      <c r="AX494" s="372">
        <f t="shared" si="203"/>
        <v>0</v>
      </c>
      <c r="AY494" s="372">
        <f t="shared" si="204"/>
        <v>0</v>
      </c>
      <c r="AZ494" s="49">
        <f t="shared" si="192"/>
        <v>0</v>
      </c>
      <c r="BB494" s="49">
        <f t="shared" si="208"/>
        <v>0</v>
      </c>
      <c r="BC494" s="537">
        <f t="shared" si="209"/>
        <v>0</v>
      </c>
      <c r="BD494" s="144">
        <f t="shared" si="205"/>
        <v>0</v>
      </c>
      <c r="BE494" s="144">
        <f t="shared" si="210"/>
        <v>0</v>
      </c>
      <c r="BF494" s="559">
        <f t="shared" si="193"/>
        <v>0</v>
      </c>
      <c r="BG494" s="17"/>
      <c r="BH494" s="10"/>
      <c r="BJ494" s="49">
        <f t="shared" si="211"/>
        <v>0</v>
      </c>
      <c r="BK494" s="49">
        <f t="shared" si="212"/>
        <v>1</v>
      </c>
      <c r="BL494" s="49">
        <f t="shared" si="213"/>
        <v>0</v>
      </c>
      <c r="BM494" s="49">
        <f t="shared" si="214"/>
        <v>0</v>
      </c>
      <c r="BN494" s="49">
        <f t="shared" si="215"/>
        <v>0</v>
      </c>
    </row>
    <row r="495" spans="1:66" x14ac:dyDescent="0.2">
      <c r="A495" s="514"/>
      <c r="B495" s="805"/>
      <c r="C495" s="364"/>
      <c r="D495" s="364"/>
      <c r="E495" s="511" t="str">
        <f t="shared" si="206"/>
        <v xml:space="preserve"> </v>
      </c>
      <c r="F495" s="201">
        <f t="shared" si="189"/>
        <v>0</v>
      </c>
      <c r="G495" s="198">
        <f t="shared" si="190"/>
        <v>483</v>
      </c>
      <c r="H495" s="197"/>
      <c r="I495" s="416"/>
      <c r="J495" s="115"/>
      <c r="K495" s="418"/>
      <c r="L495" s="417"/>
      <c r="M495" s="60"/>
      <c r="N495" s="102"/>
      <c r="O495" s="419"/>
      <c r="P495" s="116"/>
      <c r="Q495" s="116"/>
      <c r="R495" s="179"/>
      <c r="S495" s="248"/>
      <c r="T495" s="116"/>
      <c r="U495" s="116"/>
      <c r="V495" s="116"/>
      <c r="W495" s="117"/>
      <c r="X495" s="115"/>
      <c r="Y495" s="102"/>
      <c r="Z495" s="118"/>
      <c r="AA495" s="145">
        <f t="shared" si="194"/>
        <v>483</v>
      </c>
      <c r="AB495" s="751">
        <f t="shared" si="207"/>
        <v>0</v>
      </c>
      <c r="AC495" s="744">
        <f t="shared" si="195"/>
        <v>0</v>
      </c>
      <c r="AD495" s="254">
        <f t="shared" si="191"/>
        <v>0</v>
      </c>
      <c r="AE495" s="17"/>
      <c r="AF495" s="527" t="str">
        <f t="shared" si="196"/>
        <v xml:space="preserve"> </v>
      </c>
      <c r="AG495" s="49">
        <f t="shared" si="197"/>
        <v>0</v>
      </c>
      <c r="AH495" s="49">
        <f t="shared" si="198"/>
        <v>0</v>
      </c>
      <c r="AR495" s="49">
        <f t="shared" si="199"/>
        <v>0</v>
      </c>
      <c r="AS495" s="49">
        <f t="shared" si="200"/>
        <v>0</v>
      </c>
      <c r="AT495" s="49">
        <f t="shared" si="201"/>
        <v>0</v>
      </c>
      <c r="AU495" s="49">
        <f t="shared" si="202"/>
        <v>0</v>
      </c>
      <c r="AX495" s="372">
        <f t="shared" si="203"/>
        <v>0</v>
      </c>
      <c r="AY495" s="372">
        <f t="shared" si="204"/>
        <v>0</v>
      </c>
      <c r="AZ495" s="49">
        <f t="shared" si="192"/>
        <v>0</v>
      </c>
      <c r="BB495" s="49">
        <f t="shared" si="208"/>
        <v>0</v>
      </c>
      <c r="BC495" s="537">
        <f t="shared" si="209"/>
        <v>0</v>
      </c>
      <c r="BD495" s="144">
        <f t="shared" si="205"/>
        <v>0</v>
      </c>
      <c r="BE495" s="144">
        <f t="shared" si="210"/>
        <v>0</v>
      </c>
      <c r="BF495" s="559">
        <f t="shared" si="193"/>
        <v>0</v>
      </c>
      <c r="BG495" s="17"/>
      <c r="BH495" s="10"/>
      <c r="BJ495" s="49">
        <f t="shared" si="211"/>
        <v>0</v>
      </c>
      <c r="BK495" s="49">
        <f t="shared" si="212"/>
        <v>1</v>
      </c>
      <c r="BL495" s="49">
        <f t="shared" si="213"/>
        <v>0</v>
      </c>
      <c r="BM495" s="49">
        <f t="shared" si="214"/>
        <v>0</v>
      </c>
      <c r="BN495" s="49">
        <f t="shared" si="215"/>
        <v>0</v>
      </c>
    </row>
    <row r="496" spans="1:66" x14ac:dyDescent="0.2">
      <c r="A496" s="514"/>
      <c r="B496" s="805"/>
      <c r="C496" s="364"/>
      <c r="D496" s="364"/>
      <c r="E496" s="511" t="str">
        <f t="shared" si="206"/>
        <v xml:space="preserve"> </v>
      </c>
      <c r="F496" s="201">
        <f t="shared" si="189"/>
        <v>0</v>
      </c>
      <c r="G496" s="198">
        <f t="shared" si="190"/>
        <v>484</v>
      </c>
      <c r="H496" s="197"/>
      <c r="I496" s="416"/>
      <c r="J496" s="115"/>
      <c r="K496" s="418"/>
      <c r="L496" s="417"/>
      <c r="M496" s="60"/>
      <c r="N496" s="102"/>
      <c r="O496" s="419"/>
      <c r="P496" s="116"/>
      <c r="Q496" s="116"/>
      <c r="R496" s="179"/>
      <c r="S496" s="248"/>
      <c r="T496" s="116"/>
      <c r="U496" s="116"/>
      <c r="V496" s="116"/>
      <c r="W496" s="117"/>
      <c r="X496" s="115"/>
      <c r="Y496" s="102"/>
      <c r="Z496" s="118"/>
      <c r="AA496" s="145">
        <f t="shared" si="194"/>
        <v>484</v>
      </c>
      <c r="AB496" s="751">
        <f t="shared" si="207"/>
        <v>0</v>
      </c>
      <c r="AC496" s="744">
        <f t="shared" si="195"/>
        <v>0</v>
      </c>
      <c r="AD496" s="254">
        <f t="shared" si="191"/>
        <v>0</v>
      </c>
      <c r="AE496" s="17"/>
      <c r="AF496" s="527" t="str">
        <f t="shared" si="196"/>
        <v xml:space="preserve"> </v>
      </c>
      <c r="AG496" s="49">
        <f t="shared" si="197"/>
        <v>0</v>
      </c>
      <c r="AH496" s="49">
        <f t="shared" si="198"/>
        <v>0</v>
      </c>
      <c r="AR496" s="49">
        <f t="shared" si="199"/>
        <v>0</v>
      </c>
      <c r="AS496" s="49">
        <f t="shared" si="200"/>
        <v>0</v>
      </c>
      <c r="AT496" s="49">
        <f t="shared" si="201"/>
        <v>0</v>
      </c>
      <c r="AU496" s="49">
        <f t="shared" si="202"/>
        <v>0</v>
      </c>
      <c r="AX496" s="372">
        <f t="shared" si="203"/>
        <v>0</v>
      </c>
      <c r="AY496" s="372">
        <f t="shared" si="204"/>
        <v>0</v>
      </c>
      <c r="AZ496" s="49">
        <f t="shared" si="192"/>
        <v>0</v>
      </c>
      <c r="BB496" s="49">
        <f t="shared" si="208"/>
        <v>0</v>
      </c>
      <c r="BC496" s="537">
        <f t="shared" si="209"/>
        <v>0</v>
      </c>
      <c r="BD496" s="144">
        <f t="shared" si="205"/>
        <v>0</v>
      </c>
      <c r="BE496" s="144">
        <f t="shared" si="210"/>
        <v>0</v>
      </c>
      <c r="BF496" s="559">
        <f t="shared" si="193"/>
        <v>0</v>
      </c>
      <c r="BG496" s="17"/>
      <c r="BH496" s="10"/>
      <c r="BJ496" s="49">
        <f t="shared" si="211"/>
        <v>0</v>
      </c>
      <c r="BK496" s="49">
        <f t="shared" si="212"/>
        <v>1</v>
      </c>
      <c r="BL496" s="49">
        <f t="shared" si="213"/>
        <v>0</v>
      </c>
      <c r="BM496" s="49">
        <f t="shared" si="214"/>
        <v>0</v>
      </c>
      <c r="BN496" s="49">
        <f t="shared" si="215"/>
        <v>0</v>
      </c>
    </row>
    <row r="497" spans="1:66" x14ac:dyDescent="0.2">
      <c r="A497" s="514"/>
      <c r="B497" s="805"/>
      <c r="C497" s="364"/>
      <c r="D497" s="364"/>
      <c r="E497" s="511" t="str">
        <f t="shared" si="206"/>
        <v xml:space="preserve"> </v>
      </c>
      <c r="F497" s="201">
        <f t="shared" si="189"/>
        <v>0</v>
      </c>
      <c r="G497" s="198">
        <f t="shared" si="190"/>
        <v>485</v>
      </c>
      <c r="H497" s="197"/>
      <c r="I497" s="416"/>
      <c r="J497" s="115"/>
      <c r="K497" s="418"/>
      <c r="L497" s="417"/>
      <c r="M497" s="60"/>
      <c r="N497" s="102"/>
      <c r="O497" s="419"/>
      <c r="P497" s="116"/>
      <c r="Q497" s="116"/>
      <c r="R497" s="179"/>
      <c r="S497" s="248"/>
      <c r="T497" s="116"/>
      <c r="U497" s="116"/>
      <c r="V497" s="116"/>
      <c r="W497" s="117"/>
      <c r="X497" s="115"/>
      <c r="Y497" s="102"/>
      <c r="Z497" s="118"/>
      <c r="AA497" s="145">
        <f t="shared" si="194"/>
        <v>485</v>
      </c>
      <c r="AB497" s="751">
        <f t="shared" si="207"/>
        <v>0</v>
      </c>
      <c r="AC497" s="744">
        <f t="shared" si="195"/>
        <v>0</v>
      </c>
      <c r="AD497" s="254">
        <f t="shared" si="191"/>
        <v>0</v>
      </c>
      <c r="AE497" s="17"/>
      <c r="AF497" s="527" t="str">
        <f t="shared" si="196"/>
        <v xml:space="preserve"> </v>
      </c>
      <c r="AG497" s="49">
        <f t="shared" si="197"/>
        <v>0</v>
      </c>
      <c r="AH497" s="49">
        <f t="shared" si="198"/>
        <v>0</v>
      </c>
      <c r="AR497" s="49">
        <f t="shared" si="199"/>
        <v>0</v>
      </c>
      <c r="AS497" s="49">
        <f t="shared" si="200"/>
        <v>0</v>
      </c>
      <c r="AT497" s="49">
        <f t="shared" si="201"/>
        <v>0</v>
      </c>
      <c r="AU497" s="49">
        <f t="shared" si="202"/>
        <v>0</v>
      </c>
      <c r="AX497" s="372">
        <f t="shared" si="203"/>
        <v>0</v>
      </c>
      <c r="AY497" s="372">
        <f t="shared" si="204"/>
        <v>0</v>
      </c>
      <c r="AZ497" s="49">
        <f t="shared" si="192"/>
        <v>0</v>
      </c>
      <c r="BB497" s="49">
        <f t="shared" si="208"/>
        <v>0</v>
      </c>
      <c r="BC497" s="537">
        <f t="shared" si="209"/>
        <v>0</v>
      </c>
      <c r="BD497" s="144">
        <f t="shared" si="205"/>
        <v>0</v>
      </c>
      <c r="BE497" s="144">
        <f t="shared" si="210"/>
        <v>0</v>
      </c>
      <c r="BF497" s="559">
        <f t="shared" si="193"/>
        <v>0</v>
      </c>
      <c r="BG497" s="17"/>
      <c r="BH497" s="10"/>
      <c r="BJ497" s="49">
        <f t="shared" si="211"/>
        <v>0</v>
      </c>
      <c r="BK497" s="49">
        <f t="shared" si="212"/>
        <v>1</v>
      </c>
      <c r="BL497" s="49">
        <f t="shared" si="213"/>
        <v>0</v>
      </c>
      <c r="BM497" s="49">
        <f t="shared" si="214"/>
        <v>0</v>
      </c>
      <c r="BN497" s="49">
        <f t="shared" si="215"/>
        <v>0</v>
      </c>
    </row>
    <row r="498" spans="1:66" x14ac:dyDescent="0.2">
      <c r="A498" s="514"/>
      <c r="B498" s="805"/>
      <c r="C498" s="364"/>
      <c r="D498" s="364"/>
      <c r="E498" s="511" t="str">
        <f t="shared" si="206"/>
        <v xml:space="preserve"> </v>
      </c>
      <c r="F498" s="201">
        <f t="shared" si="189"/>
        <v>0</v>
      </c>
      <c r="G498" s="198">
        <f t="shared" si="190"/>
        <v>486</v>
      </c>
      <c r="H498" s="197"/>
      <c r="I498" s="416"/>
      <c r="J498" s="115"/>
      <c r="K498" s="418"/>
      <c r="L498" s="417"/>
      <c r="M498" s="60"/>
      <c r="N498" s="102"/>
      <c r="O498" s="419"/>
      <c r="P498" s="116"/>
      <c r="Q498" s="116"/>
      <c r="R498" s="179"/>
      <c r="S498" s="248"/>
      <c r="T498" s="116"/>
      <c r="U498" s="116"/>
      <c r="V498" s="116"/>
      <c r="W498" s="117"/>
      <c r="X498" s="115"/>
      <c r="Y498" s="102"/>
      <c r="Z498" s="118"/>
      <c r="AA498" s="145">
        <f t="shared" si="194"/>
        <v>486</v>
      </c>
      <c r="AB498" s="751">
        <f t="shared" si="207"/>
        <v>0</v>
      </c>
      <c r="AC498" s="744">
        <f t="shared" si="195"/>
        <v>0</v>
      </c>
      <c r="AD498" s="254">
        <f t="shared" si="191"/>
        <v>0</v>
      </c>
      <c r="AE498" s="17"/>
      <c r="AF498" s="527" t="str">
        <f t="shared" si="196"/>
        <v xml:space="preserve"> </v>
      </c>
      <c r="AG498" s="49">
        <f t="shared" si="197"/>
        <v>0</v>
      </c>
      <c r="AH498" s="49">
        <f t="shared" si="198"/>
        <v>0</v>
      </c>
      <c r="AR498" s="49">
        <f t="shared" si="199"/>
        <v>0</v>
      </c>
      <c r="AS498" s="49">
        <f t="shared" si="200"/>
        <v>0</v>
      </c>
      <c r="AT498" s="49">
        <f t="shared" si="201"/>
        <v>0</v>
      </c>
      <c r="AU498" s="49">
        <f t="shared" si="202"/>
        <v>0</v>
      </c>
      <c r="AX498" s="372">
        <f t="shared" si="203"/>
        <v>0</v>
      </c>
      <c r="AY498" s="372">
        <f t="shared" si="204"/>
        <v>0</v>
      </c>
      <c r="AZ498" s="49">
        <f t="shared" si="192"/>
        <v>0</v>
      </c>
      <c r="BB498" s="49">
        <f t="shared" si="208"/>
        <v>0</v>
      </c>
      <c r="BC498" s="537">
        <f t="shared" si="209"/>
        <v>0</v>
      </c>
      <c r="BD498" s="144">
        <f t="shared" si="205"/>
        <v>0</v>
      </c>
      <c r="BE498" s="144">
        <f t="shared" si="210"/>
        <v>0</v>
      </c>
      <c r="BF498" s="559">
        <f t="shared" si="193"/>
        <v>0</v>
      </c>
      <c r="BG498" s="17"/>
      <c r="BH498" s="10"/>
      <c r="BJ498" s="49">
        <f t="shared" si="211"/>
        <v>0</v>
      </c>
      <c r="BK498" s="49">
        <f t="shared" si="212"/>
        <v>1</v>
      </c>
      <c r="BL498" s="49">
        <f t="shared" si="213"/>
        <v>0</v>
      </c>
      <c r="BM498" s="49">
        <f t="shared" si="214"/>
        <v>0</v>
      </c>
      <c r="BN498" s="49">
        <f t="shared" si="215"/>
        <v>0</v>
      </c>
    </row>
    <row r="499" spans="1:66" x14ac:dyDescent="0.2">
      <c r="A499" s="514"/>
      <c r="B499" s="805"/>
      <c r="C499" s="364"/>
      <c r="D499" s="364"/>
      <c r="E499" s="511" t="str">
        <f t="shared" si="206"/>
        <v xml:space="preserve"> </v>
      </c>
      <c r="F499" s="201">
        <f t="shared" si="189"/>
        <v>0</v>
      </c>
      <c r="G499" s="198">
        <f t="shared" si="190"/>
        <v>487</v>
      </c>
      <c r="H499" s="197"/>
      <c r="I499" s="416"/>
      <c r="J499" s="115"/>
      <c r="K499" s="418"/>
      <c r="L499" s="417"/>
      <c r="M499" s="60"/>
      <c r="N499" s="102"/>
      <c r="O499" s="419"/>
      <c r="P499" s="116"/>
      <c r="Q499" s="116"/>
      <c r="R499" s="179"/>
      <c r="S499" s="248"/>
      <c r="T499" s="116"/>
      <c r="U499" s="116"/>
      <c r="V499" s="116"/>
      <c r="W499" s="117"/>
      <c r="X499" s="115"/>
      <c r="Y499" s="102"/>
      <c r="Z499" s="118"/>
      <c r="AA499" s="145">
        <f t="shared" si="194"/>
        <v>487</v>
      </c>
      <c r="AB499" s="751">
        <f t="shared" si="207"/>
        <v>0</v>
      </c>
      <c r="AC499" s="744">
        <f t="shared" si="195"/>
        <v>0</v>
      </c>
      <c r="AD499" s="254">
        <f t="shared" si="191"/>
        <v>0</v>
      </c>
      <c r="AE499" s="17"/>
      <c r="AF499" s="527" t="str">
        <f t="shared" si="196"/>
        <v xml:space="preserve"> </v>
      </c>
      <c r="AG499" s="49">
        <f t="shared" si="197"/>
        <v>0</v>
      </c>
      <c r="AH499" s="49">
        <f t="shared" si="198"/>
        <v>0</v>
      </c>
      <c r="AR499" s="49">
        <f t="shared" si="199"/>
        <v>0</v>
      </c>
      <c r="AS499" s="49">
        <f t="shared" si="200"/>
        <v>0</v>
      </c>
      <c r="AT499" s="49">
        <f t="shared" si="201"/>
        <v>0</v>
      </c>
      <c r="AU499" s="49">
        <f t="shared" si="202"/>
        <v>0</v>
      </c>
      <c r="AX499" s="372">
        <f t="shared" si="203"/>
        <v>0</v>
      </c>
      <c r="AY499" s="372">
        <f t="shared" si="204"/>
        <v>0</v>
      </c>
      <c r="AZ499" s="49">
        <f t="shared" si="192"/>
        <v>0</v>
      </c>
      <c r="BB499" s="49">
        <f t="shared" si="208"/>
        <v>0</v>
      </c>
      <c r="BC499" s="537">
        <f t="shared" si="209"/>
        <v>0</v>
      </c>
      <c r="BD499" s="144">
        <f t="shared" si="205"/>
        <v>0</v>
      </c>
      <c r="BE499" s="144">
        <f t="shared" si="210"/>
        <v>0</v>
      </c>
      <c r="BF499" s="559">
        <f t="shared" si="193"/>
        <v>0</v>
      </c>
      <c r="BG499" s="17"/>
      <c r="BH499" s="10"/>
      <c r="BJ499" s="49">
        <f t="shared" si="211"/>
        <v>0</v>
      </c>
      <c r="BK499" s="49">
        <f t="shared" si="212"/>
        <v>1</v>
      </c>
      <c r="BL499" s="49">
        <f t="shared" si="213"/>
        <v>0</v>
      </c>
      <c r="BM499" s="49">
        <f t="shared" si="214"/>
        <v>0</v>
      </c>
      <c r="BN499" s="49">
        <f t="shared" si="215"/>
        <v>0</v>
      </c>
    </row>
    <row r="500" spans="1:66" x14ac:dyDescent="0.2">
      <c r="A500" s="514"/>
      <c r="B500" s="805"/>
      <c r="C500" s="364"/>
      <c r="D500" s="364"/>
      <c r="E500" s="511" t="str">
        <f t="shared" si="206"/>
        <v xml:space="preserve"> </v>
      </c>
      <c r="F500" s="201">
        <f t="shared" si="189"/>
        <v>0</v>
      </c>
      <c r="G500" s="198">
        <f t="shared" si="190"/>
        <v>488</v>
      </c>
      <c r="H500" s="197"/>
      <c r="I500" s="416"/>
      <c r="J500" s="115"/>
      <c r="K500" s="418"/>
      <c r="L500" s="417"/>
      <c r="M500" s="60"/>
      <c r="N500" s="102"/>
      <c r="O500" s="419"/>
      <c r="P500" s="116"/>
      <c r="Q500" s="116"/>
      <c r="R500" s="179"/>
      <c r="S500" s="248"/>
      <c r="T500" s="116"/>
      <c r="U500" s="116"/>
      <c r="V500" s="116"/>
      <c r="W500" s="117"/>
      <c r="X500" s="115"/>
      <c r="Y500" s="102"/>
      <c r="Z500" s="118"/>
      <c r="AA500" s="145">
        <f t="shared" si="194"/>
        <v>488</v>
      </c>
      <c r="AB500" s="751">
        <f t="shared" si="207"/>
        <v>0</v>
      </c>
      <c r="AC500" s="744">
        <f t="shared" si="195"/>
        <v>0</v>
      </c>
      <c r="AD500" s="254">
        <f t="shared" si="191"/>
        <v>0</v>
      </c>
      <c r="AE500" s="17"/>
      <c r="AF500" s="527" t="str">
        <f t="shared" si="196"/>
        <v xml:space="preserve"> </v>
      </c>
      <c r="AG500" s="49">
        <f t="shared" si="197"/>
        <v>0</v>
      </c>
      <c r="AH500" s="49">
        <f t="shared" si="198"/>
        <v>0</v>
      </c>
      <c r="AR500" s="49">
        <f t="shared" si="199"/>
        <v>0</v>
      </c>
      <c r="AS500" s="49">
        <f t="shared" si="200"/>
        <v>0</v>
      </c>
      <c r="AT500" s="49">
        <f t="shared" si="201"/>
        <v>0</v>
      </c>
      <c r="AU500" s="49">
        <f t="shared" si="202"/>
        <v>0</v>
      </c>
      <c r="AX500" s="372">
        <f t="shared" si="203"/>
        <v>0</v>
      </c>
      <c r="AY500" s="372">
        <f t="shared" si="204"/>
        <v>0</v>
      </c>
      <c r="AZ500" s="49">
        <f t="shared" si="192"/>
        <v>0</v>
      </c>
      <c r="BB500" s="49">
        <f t="shared" si="208"/>
        <v>0</v>
      </c>
      <c r="BC500" s="537">
        <f t="shared" si="209"/>
        <v>0</v>
      </c>
      <c r="BD500" s="144">
        <f t="shared" si="205"/>
        <v>0</v>
      </c>
      <c r="BE500" s="144">
        <f t="shared" si="210"/>
        <v>0</v>
      </c>
      <c r="BF500" s="559">
        <f t="shared" si="193"/>
        <v>0</v>
      </c>
      <c r="BG500" s="17"/>
      <c r="BH500" s="10"/>
      <c r="BJ500" s="49">
        <f t="shared" si="211"/>
        <v>0</v>
      </c>
      <c r="BK500" s="49">
        <f t="shared" si="212"/>
        <v>1</v>
      </c>
      <c r="BL500" s="49">
        <f t="shared" si="213"/>
        <v>0</v>
      </c>
      <c r="BM500" s="49">
        <f t="shared" si="214"/>
        <v>0</v>
      </c>
      <c r="BN500" s="49">
        <f t="shared" si="215"/>
        <v>0</v>
      </c>
    </row>
    <row r="501" spans="1:66" x14ac:dyDescent="0.2">
      <c r="A501" s="514"/>
      <c r="B501" s="805"/>
      <c r="C501" s="364"/>
      <c r="D501" s="364"/>
      <c r="E501" s="511" t="str">
        <f t="shared" si="206"/>
        <v xml:space="preserve"> </v>
      </c>
      <c r="F501" s="201">
        <f t="shared" si="189"/>
        <v>0</v>
      </c>
      <c r="G501" s="198">
        <f t="shared" si="190"/>
        <v>489</v>
      </c>
      <c r="H501" s="197"/>
      <c r="I501" s="416"/>
      <c r="J501" s="115"/>
      <c r="K501" s="418"/>
      <c r="L501" s="417"/>
      <c r="M501" s="60"/>
      <c r="N501" s="102"/>
      <c r="O501" s="419"/>
      <c r="P501" s="116"/>
      <c r="Q501" s="116"/>
      <c r="R501" s="179"/>
      <c r="S501" s="248"/>
      <c r="T501" s="116"/>
      <c r="U501" s="116"/>
      <c r="V501" s="116"/>
      <c r="W501" s="117"/>
      <c r="X501" s="115"/>
      <c r="Y501" s="102"/>
      <c r="Z501" s="118"/>
      <c r="AA501" s="145">
        <f t="shared" si="194"/>
        <v>489</v>
      </c>
      <c r="AB501" s="751">
        <f t="shared" si="207"/>
        <v>0</v>
      </c>
      <c r="AC501" s="744">
        <f t="shared" si="195"/>
        <v>0</v>
      </c>
      <c r="AD501" s="254">
        <f t="shared" si="191"/>
        <v>0</v>
      </c>
      <c r="AE501" s="17"/>
      <c r="AF501" s="527" t="str">
        <f t="shared" si="196"/>
        <v xml:space="preserve"> </v>
      </c>
      <c r="AG501" s="49">
        <f t="shared" si="197"/>
        <v>0</v>
      </c>
      <c r="AH501" s="49">
        <f t="shared" si="198"/>
        <v>0</v>
      </c>
      <c r="AR501" s="49">
        <f t="shared" si="199"/>
        <v>0</v>
      </c>
      <c r="AS501" s="49">
        <f t="shared" si="200"/>
        <v>0</v>
      </c>
      <c r="AT501" s="49">
        <f t="shared" si="201"/>
        <v>0</v>
      </c>
      <c r="AU501" s="49">
        <f t="shared" si="202"/>
        <v>0</v>
      </c>
      <c r="AX501" s="372">
        <f t="shared" si="203"/>
        <v>0</v>
      </c>
      <c r="AY501" s="372">
        <f t="shared" si="204"/>
        <v>0</v>
      </c>
      <c r="AZ501" s="49">
        <f t="shared" si="192"/>
        <v>0</v>
      </c>
      <c r="BB501" s="49">
        <f t="shared" si="208"/>
        <v>0</v>
      </c>
      <c r="BC501" s="537">
        <f t="shared" si="209"/>
        <v>0</v>
      </c>
      <c r="BD501" s="144">
        <f t="shared" si="205"/>
        <v>0</v>
      </c>
      <c r="BE501" s="144">
        <f t="shared" si="210"/>
        <v>0</v>
      </c>
      <c r="BF501" s="559">
        <f t="shared" si="193"/>
        <v>0</v>
      </c>
      <c r="BG501" s="17"/>
      <c r="BH501" s="10"/>
      <c r="BJ501" s="49">
        <f t="shared" si="211"/>
        <v>0</v>
      </c>
      <c r="BK501" s="49">
        <f t="shared" si="212"/>
        <v>1</v>
      </c>
      <c r="BL501" s="49">
        <f t="shared" si="213"/>
        <v>0</v>
      </c>
      <c r="BM501" s="49">
        <f t="shared" si="214"/>
        <v>0</v>
      </c>
      <c r="BN501" s="49">
        <f t="shared" si="215"/>
        <v>0</v>
      </c>
    </row>
    <row r="502" spans="1:66" x14ac:dyDescent="0.2">
      <c r="A502" s="514"/>
      <c r="B502" s="805"/>
      <c r="C502" s="364"/>
      <c r="D502" s="364"/>
      <c r="E502" s="511" t="str">
        <f t="shared" si="206"/>
        <v xml:space="preserve"> </v>
      </c>
      <c r="F502" s="201">
        <f t="shared" si="189"/>
        <v>0</v>
      </c>
      <c r="G502" s="198">
        <f t="shared" si="190"/>
        <v>490</v>
      </c>
      <c r="H502" s="197"/>
      <c r="I502" s="416"/>
      <c r="J502" s="115"/>
      <c r="K502" s="418"/>
      <c r="L502" s="417"/>
      <c r="M502" s="60"/>
      <c r="N502" s="102"/>
      <c r="O502" s="419"/>
      <c r="P502" s="116"/>
      <c r="Q502" s="116"/>
      <c r="R502" s="179"/>
      <c r="S502" s="248"/>
      <c r="T502" s="116"/>
      <c r="U502" s="116"/>
      <c r="V502" s="116"/>
      <c r="W502" s="117"/>
      <c r="X502" s="115"/>
      <c r="Y502" s="102"/>
      <c r="Z502" s="118"/>
      <c r="AA502" s="145">
        <f t="shared" si="194"/>
        <v>490</v>
      </c>
      <c r="AB502" s="751">
        <f t="shared" si="207"/>
        <v>0</v>
      </c>
      <c r="AC502" s="744">
        <f t="shared" si="195"/>
        <v>0</v>
      </c>
      <c r="AD502" s="254">
        <f t="shared" si="191"/>
        <v>0</v>
      </c>
      <c r="AE502" s="17"/>
      <c r="AF502" s="527" t="str">
        <f t="shared" si="196"/>
        <v xml:space="preserve"> </v>
      </c>
      <c r="AG502" s="49">
        <f t="shared" si="197"/>
        <v>0</v>
      </c>
      <c r="AH502" s="49">
        <f t="shared" si="198"/>
        <v>0</v>
      </c>
      <c r="AR502" s="49">
        <f t="shared" si="199"/>
        <v>0</v>
      </c>
      <c r="AS502" s="49">
        <f t="shared" si="200"/>
        <v>0</v>
      </c>
      <c r="AT502" s="49">
        <f t="shared" si="201"/>
        <v>0</v>
      </c>
      <c r="AU502" s="49">
        <f t="shared" si="202"/>
        <v>0</v>
      </c>
      <c r="AX502" s="372">
        <f t="shared" si="203"/>
        <v>0</v>
      </c>
      <c r="AY502" s="372">
        <f t="shared" si="204"/>
        <v>0</v>
      </c>
      <c r="AZ502" s="49">
        <f t="shared" si="192"/>
        <v>0</v>
      </c>
      <c r="BB502" s="49">
        <f t="shared" si="208"/>
        <v>0</v>
      </c>
      <c r="BC502" s="537">
        <f t="shared" si="209"/>
        <v>0</v>
      </c>
      <c r="BD502" s="144">
        <f t="shared" si="205"/>
        <v>0</v>
      </c>
      <c r="BE502" s="144">
        <f t="shared" si="210"/>
        <v>0</v>
      </c>
      <c r="BF502" s="559">
        <f t="shared" si="193"/>
        <v>0</v>
      </c>
      <c r="BG502" s="17"/>
      <c r="BH502" s="10"/>
      <c r="BJ502" s="49">
        <f t="shared" si="211"/>
        <v>0</v>
      </c>
      <c r="BK502" s="49">
        <f t="shared" si="212"/>
        <v>1</v>
      </c>
      <c r="BL502" s="49">
        <f t="shared" si="213"/>
        <v>0</v>
      </c>
      <c r="BM502" s="49">
        <f t="shared" si="214"/>
        <v>0</v>
      </c>
      <c r="BN502" s="49">
        <f t="shared" si="215"/>
        <v>0</v>
      </c>
    </row>
    <row r="503" spans="1:66" x14ac:dyDescent="0.2">
      <c r="A503" s="514"/>
      <c r="B503" s="805"/>
      <c r="C503" s="364"/>
      <c r="D503" s="364"/>
      <c r="E503" s="511" t="str">
        <f t="shared" si="206"/>
        <v xml:space="preserve"> </v>
      </c>
      <c r="F503" s="201">
        <f t="shared" si="189"/>
        <v>0</v>
      </c>
      <c r="G503" s="198">
        <f t="shared" si="190"/>
        <v>491</v>
      </c>
      <c r="H503" s="197"/>
      <c r="I503" s="416"/>
      <c r="J503" s="115"/>
      <c r="K503" s="418"/>
      <c r="L503" s="417"/>
      <c r="M503" s="60"/>
      <c r="N503" s="102"/>
      <c r="O503" s="419"/>
      <c r="P503" s="116"/>
      <c r="Q503" s="116"/>
      <c r="R503" s="179"/>
      <c r="S503" s="248"/>
      <c r="T503" s="116"/>
      <c r="U503" s="116"/>
      <c r="V503" s="116"/>
      <c r="W503" s="117"/>
      <c r="X503" s="115"/>
      <c r="Y503" s="102"/>
      <c r="Z503" s="118"/>
      <c r="AA503" s="145">
        <f t="shared" si="194"/>
        <v>491</v>
      </c>
      <c r="AB503" s="751">
        <f t="shared" si="207"/>
        <v>0</v>
      </c>
      <c r="AC503" s="744">
        <f t="shared" si="195"/>
        <v>0</v>
      </c>
      <c r="AD503" s="254">
        <f t="shared" si="191"/>
        <v>0</v>
      </c>
      <c r="AE503" s="17"/>
      <c r="AF503" s="527" t="str">
        <f t="shared" si="196"/>
        <v xml:space="preserve"> </v>
      </c>
      <c r="AG503" s="49">
        <f t="shared" si="197"/>
        <v>0</v>
      </c>
      <c r="AH503" s="49">
        <f t="shared" si="198"/>
        <v>0</v>
      </c>
      <c r="AR503" s="49">
        <f t="shared" si="199"/>
        <v>0</v>
      </c>
      <c r="AS503" s="49">
        <f t="shared" si="200"/>
        <v>0</v>
      </c>
      <c r="AT503" s="49">
        <f t="shared" si="201"/>
        <v>0</v>
      </c>
      <c r="AU503" s="49">
        <f t="shared" si="202"/>
        <v>0</v>
      </c>
      <c r="AX503" s="372">
        <f t="shared" si="203"/>
        <v>0</v>
      </c>
      <c r="AY503" s="372">
        <f t="shared" si="204"/>
        <v>0</v>
      </c>
      <c r="AZ503" s="49">
        <f t="shared" si="192"/>
        <v>0</v>
      </c>
      <c r="BB503" s="49">
        <f t="shared" si="208"/>
        <v>0</v>
      </c>
      <c r="BC503" s="537">
        <f t="shared" si="209"/>
        <v>0</v>
      </c>
      <c r="BD503" s="144">
        <f t="shared" si="205"/>
        <v>0</v>
      </c>
      <c r="BE503" s="144">
        <f t="shared" si="210"/>
        <v>0</v>
      </c>
      <c r="BF503" s="559">
        <f t="shared" si="193"/>
        <v>0</v>
      </c>
      <c r="BG503" s="17"/>
      <c r="BH503" s="10"/>
      <c r="BJ503" s="49">
        <f t="shared" si="211"/>
        <v>0</v>
      </c>
      <c r="BK503" s="49">
        <f t="shared" si="212"/>
        <v>1</v>
      </c>
      <c r="BL503" s="49">
        <f t="shared" si="213"/>
        <v>0</v>
      </c>
      <c r="BM503" s="49">
        <f t="shared" si="214"/>
        <v>0</v>
      </c>
      <c r="BN503" s="49">
        <f t="shared" si="215"/>
        <v>0</v>
      </c>
    </row>
    <row r="504" spans="1:66" x14ac:dyDescent="0.2">
      <c r="A504" s="514"/>
      <c r="B504" s="805"/>
      <c r="C504" s="364"/>
      <c r="D504" s="364"/>
      <c r="E504" s="511" t="str">
        <f t="shared" si="206"/>
        <v xml:space="preserve"> </v>
      </c>
      <c r="F504" s="201">
        <f t="shared" si="189"/>
        <v>0</v>
      </c>
      <c r="G504" s="198">
        <f t="shared" si="190"/>
        <v>492</v>
      </c>
      <c r="H504" s="197"/>
      <c r="I504" s="416"/>
      <c r="J504" s="115"/>
      <c r="K504" s="418"/>
      <c r="L504" s="417"/>
      <c r="M504" s="60"/>
      <c r="N504" s="102"/>
      <c r="O504" s="419"/>
      <c r="P504" s="116"/>
      <c r="Q504" s="116"/>
      <c r="R504" s="179"/>
      <c r="S504" s="248"/>
      <c r="T504" s="116"/>
      <c r="U504" s="116"/>
      <c r="V504" s="116"/>
      <c r="W504" s="117"/>
      <c r="X504" s="115"/>
      <c r="Y504" s="102"/>
      <c r="Z504" s="118"/>
      <c r="AA504" s="145">
        <f t="shared" si="194"/>
        <v>492</v>
      </c>
      <c r="AB504" s="751">
        <f t="shared" si="207"/>
        <v>0</v>
      </c>
      <c r="AC504" s="744">
        <f t="shared" si="195"/>
        <v>0</v>
      </c>
      <c r="AD504" s="254">
        <f t="shared" si="191"/>
        <v>0</v>
      </c>
      <c r="AE504" s="17"/>
      <c r="AF504" s="527" t="str">
        <f t="shared" si="196"/>
        <v xml:space="preserve"> </v>
      </c>
      <c r="AG504" s="49">
        <f t="shared" si="197"/>
        <v>0</v>
      </c>
      <c r="AH504" s="49">
        <f t="shared" si="198"/>
        <v>0</v>
      </c>
      <c r="AR504" s="49">
        <f t="shared" si="199"/>
        <v>0</v>
      </c>
      <c r="AS504" s="49">
        <f t="shared" si="200"/>
        <v>0</v>
      </c>
      <c r="AT504" s="49">
        <f t="shared" si="201"/>
        <v>0</v>
      </c>
      <c r="AU504" s="49">
        <f t="shared" si="202"/>
        <v>0</v>
      </c>
      <c r="AX504" s="372">
        <f t="shared" si="203"/>
        <v>0</v>
      </c>
      <c r="AY504" s="372">
        <f t="shared" si="204"/>
        <v>0</v>
      </c>
      <c r="AZ504" s="49">
        <f t="shared" si="192"/>
        <v>0</v>
      </c>
      <c r="BB504" s="49">
        <f t="shared" si="208"/>
        <v>0</v>
      </c>
      <c r="BC504" s="537">
        <f t="shared" si="209"/>
        <v>0</v>
      </c>
      <c r="BD504" s="144">
        <f t="shared" si="205"/>
        <v>0</v>
      </c>
      <c r="BE504" s="144">
        <f t="shared" si="210"/>
        <v>0</v>
      </c>
      <c r="BF504" s="559">
        <f t="shared" si="193"/>
        <v>0</v>
      </c>
      <c r="BG504" s="17"/>
      <c r="BH504" s="10"/>
      <c r="BJ504" s="49">
        <f t="shared" si="211"/>
        <v>0</v>
      </c>
      <c r="BK504" s="49">
        <f t="shared" si="212"/>
        <v>1</v>
      </c>
      <c r="BL504" s="49">
        <f t="shared" si="213"/>
        <v>0</v>
      </c>
      <c r="BM504" s="49">
        <f t="shared" si="214"/>
        <v>0</v>
      </c>
      <c r="BN504" s="49">
        <f t="shared" si="215"/>
        <v>0</v>
      </c>
    </row>
    <row r="505" spans="1:66" x14ac:dyDescent="0.2">
      <c r="A505" s="514"/>
      <c r="B505" s="805"/>
      <c r="C505" s="364"/>
      <c r="D505" s="364"/>
      <c r="E505" s="511" t="str">
        <f t="shared" si="206"/>
        <v xml:space="preserve"> </v>
      </c>
      <c r="F505" s="201">
        <f t="shared" si="189"/>
        <v>0</v>
      </c>
      <c r="G505" s="198">
        <f t="shared" si="190"/>
        <v>493</v>
      </c>
      <c r="H505" s="197"/>
      <c r="I505" s="416"/>
      <c r="J505" s="115"/>
      <c r="K505" s="418"/>
      <c r="L505" s="417"/>
      <c r="M505" s="60"/>
      <c r="N505" s="102"/>
      <c r="O505" s="419"/>
      <c r="P505" s="116"/>
      <c r="Q505" s="116"/>
      <c r="R505" s="179"/>
      <c r="S505" s="248"/>
      <c r="T505" s="116"/>
      <c r="U505" s="116"/>
      <c r="V505" s="116"/>
      <c r="W505" s="117"/>
      <c r="X505" s="115"/>
      <c r="Y505" s="102"/>
      <c r="Z505" s="118"/>
      <c r="AA505" s="145">
        <f t="shared" si="194"/>
        <v>493</v>
      </c>
      <c r="AB505" s="751">
        <f t="shared" si="207"/>
        <v>0</v>
      </c>
      <c r="AC505" s="744">
        <f t="shared" si="195"/>
        <v>0</v>
      </c>
      <c r="AD505" s="254">
        <f t="shared" si="191"/>
        <v>0</v>
      </c>
      <c r="AE505" s="17"/>
      <c r="AF505" s="527" t="str">
        <f t="shared" si="196"/>
        <v xml:space="preserve"> </v>
      </c>
      <c r="AG505" s="49">
        <f t="shared" si="197"/>
        <v>0</v>
      </c>
      <c r="AH505" s="49">
        <f t="shared" si="198"/>
        <v>0</v>
      </c>
      <c r="AR505" s="49">
        <f t="shared" si="199"/>
        <v>0</v>
      </c>
      <c r="AS505" s="49">
        <f t="shared" si="200"/>
        <v>0</v>
      </c>
      <c r="AT505" s="49">
        <f t="shared" si="201"/>
        <v>0</v>
      </c>
      <c r="AU505" s="49">
        <f t="shared" si="202"/>
        <v>0</v>
      </c>
      <c r="AX505" s="372">
        <f t="shared" si="203"/>
        <v>0</v>
      </c>
      <c r="AY505" s="372">
        <f t="shared" si="204"/>
        <v>0</v>
      </c>
      <c r="AZ505" s="49">
        <f t="shared" si="192"/>
        <v>0</v>
      </c>
      <c r="BB505" s="49">
        <f t="shared" si="208"/>
        <v>0</v>
      </c>
      <c r="BC505" s="537">
        <f t="shared" si="209"/>
        <v>0</v>
      </c>
      <c r="BD505" s="144">
        <f t="shared" si="205"/>
        <v>0</v>
      </c>
      <c r="BE505" s="144">
        <f t="shared" si="210"/>
        <v>0</v>
      </c>
      <c r="BF505" s="559">
        <f t="shared" si="193"/>
        <v>0</v>
      </c>
      <c r="BG505" s="17"/>
      <c r="BH505" s="10"/>
      <c r="BJ505" s="49">
        <f t="shared" si="211"/>
        <v>0</v>
      </c>
      <c r="BK505" s="49">
        <f t="shared" si="212"/>
        <v>1</v>
      </c>
      <c r="BL505" s="49">
        <f t="shared" si="213"/>
        <v>0</v>
      </c>
      <c r="BM505" s="49">
        <f t="shared" si="214"/>
        <v>0</v>
      </c>
      <c r="BN505" s="49">
        <f t="shared" si="215"/>
        <v>0</v>
      </c>
    </row>
    <row r="506" spans="1:66" x14ac:dyDescent="0.2">
      <c r="A506" s="514"/>
      <c r="B506" s="805"/>
      <c r="C506" s="364"/>
      <c r="D506" s="364"/>
      <c r="E506" s="511" t="str">
        <f t="shared" si="206"/>
        <v xml:space="preserve"> </v>
      </c>
      <c r="F506" s="201">
        <f t="shared" si="189"/>
        <v>0</v>
      </c>
      <c r="G506" s="198">
        <f t="shared" si="190"/>
        <v>494</v>
      </c>
      <c r="H506" s="197"/>
      <c r="I506" s="416"/>
      <c r="J506" s="115"/>
      <c r="K506" s="418"/>
      <c r="L506" s="417"/>
      <c r="M506" s="60"/>
      <c r="N506" s="102"/>
      <c r="O506" s="419"/>
      <c r="P506" s="116"/>
      <c r="Q506" s="116"/>
      <c r="R506" s="179"/>
      <c r="S506" s="248"/>
      <c r="T506" s="116"/>
      <c r="U506" s="116"/>
      <c r="V506" s="116"/>
      <c r="W506" s="117"/>
      <c r="X506" s="115"/>
      <c r="Y506" s="102"/>
      <c r="Z506" s="118"/>
      <c r="AA506" s="145">
        <f t="shared" si="194"/>
        <v>494</v>
      </c>
      <c r="AB506" s="751">
        <f t="shared" si="207"/>
        <v>0</v>
      </c>
      <c r="AC506" s="744">
        <f t="shared" si="195"/>
        <v>0</v>
      </c>
      <c r="AD506" s="254">
        <f t="shared" si="191"/>
        <v>0</v>
      </c>
      <c r="AE506" s="17"/>
      <c r="AF506" s="527" t="str">
        <f t="shared" si="196"/>
        <v xml:space="preserve"> </v>
      </c>
      <c r="AG506" s="49">
        <f t="shared" si="197"/>
        <v>0</v>
      </c>
      <c r="AH506" s="49">
        <f t="shared" si="198"/>
        <v>0</v>
      </c>
      <c r="AR506" s="49">
        <f t="shared" si="199"/>
        <v>0</v>
      </c>
      <c r="AS506" s="49">
        <f t="shared" si="200"/>
        <v>0</v>
      </c>
      <c r="AT506" s="49">
        <f t="shared" si="201"/>
        <v>0</v>
      </c>
      <c r="AU506" s="49">
        <f t="shared" si="202"/>
        <v>0</v>
      </c>
      <c r="AX506" s="372">
        <f t="shared" si="203"/>
        <v>0</v>
      </c>
      <c r="AY506" s="372">
        <f t="shared" si="204"/>
        <v>0</v>
      </c>
      <c r="AZ506" s="49">
        <f t="shared" si="192"/>
        <v>0</v>
      </c>
      <c r="BB506" s="49">
        <f t="shared" si="208"/>
        <v>0</v>
      </c>
      <c r="BC506" s="537">
        <f t="shared" si="209"/>
        <v>0</v>
      </c>
      <c r="BD506" s="144">
        <f t="shared" si="205"/>
        <v>0</v>
      </c>
      <c r="BE506" s="144">
        <f t="shared" si="210"/>
        <v>0</v>
      </c>
      <c r="BF506" s="559">
        <f t="shared" si="193"/>
        <v>0</v>
      </c>
      <c r="BG506" s="17"/>
      <c r="BH506" s="10"/>
      <c r="BJ506" s="49">
        <f t="shared" si="211"/>
        <v>0</v>
      </c>
      <c r="BK506" s="49">
        <f t="shared" si="212"/>
        <v>1</v>
      </c>
      <c r="BL506" s="49">
        <f t="shared" si="213"/>
        <v>0</v>
      </c>
      <c r="BM506" s="49">
        <f t="shared" si="214"/>
        <v>0</v>
      </c>
      <c r="BN506" s="49">
        <f t="shared" si="215"/>
        <v>0</v>
      </c>
    </row>
    <row r="507" spans="1:66" x14ac:dyDescent="0.2">
      <c r="A507" s="514"/>
      <c r="B507" s="805"/>
      <c r="C507" s="364"/>
      <c r="D507" s="364"/>
      <c r="E507" s="511" t="str">
        <f t="shared" si="206"/>
        <v xml:space="preserve"> </v>
      </c>
      <c r="F507" s="201">
        <f t="shared" si="189"/>
        <v>0</v>
      </c>
      <c r="G507" s="198">
        <f t="shared" si="190"/>
        <v>495</v>
      </c>
      <c r="H507" s="197"/>
      <c r="I507" s="416"/>
      <c r="J507" s="115"/>
      <c r="K507" s="418"/>
      <c r="L507" s="417"/>
      <c r="M507" s="60"/>
      <c r="N507" s="102"/>
      <c r="O507" s="419"/>
      <c r="P507" s="116"/>
      <c r="Q507" s="116"/>
      <c r="R507" s="179"/>
      <c r="S507" s="248"/>
      <c r="T507" s="116"/>
      <c r="U507" s="116"/>
      <c r="V507" s="116"/>
      <c r="W507" s="117"/>
      <c r="X507" s="115"/>
      <c r="Y507" s="102"/>
      <c r="Z507" s="118"/>
      <c r="AA507" s="145">
        <f t="shared" si="194"/>
        <v>495</v>
      </c>
      <c r="AB507" s="751">
        <f t="shared" si="207"/>
        <v>0</v>
      </c>
      <c r="AC507" s="744">
        <f t="shared" si="195"/>
        <v>0</v>
      </c>
      <c r="AD507" s="254">
        <f t="shared" si="191"/>
        <v>0</v>
      </c>
      <c r="AE507" s="17"/>
      <c r="AF507" s="527" t="str">
        <f t="shared" si="196"/>
        <v xml:space="preserve"> </v>
      </c>
      <c r="AG507" s="49">
        <f t="shared" si="197"/>
        <v>0</v>
      </c>
      <c r="AH507" s="49">
        <f t="shared" si="198"/>
        <v>0</v>
      </c>
      <c r="AR507" s="49">
        <f t="shared" si="199"/>
        <v>0</v>
      </c>
      <c r="AS507" s="49">
        <f t="shared" si="200"/>
        <v>0</v>
      </c>
      <c r="AT507" s="49">
        <f t="shared" si="201"/>
        <v>0</v>
      </c>
      <c r="AU507" s="49">
        <f t="shared" si="202"/>
        <v>0</v>
      </c>
      <c r="AX507" s="372">
        <f t="shared" si="203"/>
        <v>0</v>
      </c>
      <c r="AY507" s="372">
        <f t="shared" si="204"/>
        <v>0</v>
      </c>
      <c r="AZ507" s="49">
        <f t="shared" si="192"/>
        <v>0</v>
      </c>
      <c r="BB507" s="49">
        <f t="shared" si="208"/>
        <v>0</v>
      </c>
      <c r="BC507" s="537">
        <f t="shared" si="209"/>
        <v>0</v>
      </c>
      <c r="BD507" s="144">
        <f t="shared" si="205"/>
        <v>0</v>
      </c>
      <c r="BE507" s="144">
        <f t="shared" si="210"/>
        <v>0</v>
      </c>
      <c r="BF507" s="559">
        <f t="shared" si="193"/>
        <v>0</v>
      </c>
      <c r="BG507" s="17"/>
      <c r="BH507" s="10"/>
      <c r="BJ507" s="49">
        <f t="shared" si="211"/>
        <v>0</v>
      </c>
      <c r="BK507" s="49">
        <f t="shared" si="212"/>
        <v>1</v>
      </c>
      <c r="BL507" s="49">
        <f t="shared" si="213"/>
        <v>0</v>
      </c>
      <c r="BM507" s="49">
        <f t="shared" si="214"/>
        <v>0</v>
      </c>
      <c r="BN507" s="49">
        <f t="shared" si="215"/>
        <v>0</v>
      </c>
    </row>
    <row r="508" spans="1:66" x14ac:dyDescent="0.2">
      <c r="A508" s="514"/>
      <c r="B508" s="805"/>
      <c r="C508" s="364"/>
      <c r="D508" s="364"/>
      <c r="E508" s="511" t="str">
        <f t="shared" si="206"/>
        <v xml:space="preserve"> </v>
      </c>
      <c r="F508" s="201">
        <f t="shared" si="189"/>
        <v>0</v>
      </c>
      <c r="G508" s="198">
        <f t="shared" si="190"/>
        <v>496</v>
      </c>
      <c r="H508" s="197"/>
      <c r="I508" s="416"/>
      <c r="J508" s="115"/>
      <c r="K508" s="418"/>
      <c r="L508" s="417"/>
      <c r="M508" s="60"/>
      <c r="N508" s="102"/>
      <c r="O508" s="419"/>
      <c r="P508" s="116"/>
      <c r="Q508" s="116"/>
      <c r="R508" s="179"/>
      <c r="S508" s="248"/>
      <c r="T508" s="116"/>
      <c r="U508" s="116"/>
      <c r="V508" s="116"/>
      <c r="W508" s="117"/>
      <c r="X508" s="115"/>
      <c r="Y508" s="102"/>
      <c r="Z508" s="118"/>
      <c r="AA508" s="145">
        <f t="shared" si="194"/>
        <v>496</v>
      </c>
      <c r="AB508" s="751">
        <f t="shared" si="207"/>
        <v>0</v>
      </c>
      <c r="AC508" s="744">
        <f t="shared" si="195"/>
        <v>0</v>
      </c>
      <c r="AD508" s="254">
        <f t="shared" si="191"/>
        <v>0</v>
      </c>
      <c r="AE508" s="17"/>
      <c r="AF508" s="527" t="str">
        <f t="shared" si="196"/>
        <v xml:space="preserve"> </v>
      </c>
      <c r="AG508" s="49">
        <f t="shared" si="197"/>
        <v>0</v>
      </c>
      <c r="AH508" s="49">
        <f t="shared" si="198"/>
        <v>0</v>
      </c>
      <c r="AR508" s="49">
        <f t="shared" si="199"/>
        <v>0</v>
      </c>
      <c r="AS508" s="49">
        <f t="shared" si="200"/>
        <v>0</v>
      </c>
      <c r="AT508" s="49">
        <f t="shared" si="201"/>
        <v>0</v>
      </c>
      <c r="AU508" s="49">
        <f t="shared" si="202"/>
        <v>0</v>
      </c>
      <c r="AX508" s="372">
        <f t="shared" si="203"/>
        <v>0</v>
      </c>
      <c r="AY508" s="372">
        <f t="shared" si="204"/>
        <v>0</v>
      </c>
      <c r="AZ508" s="49">
        <f t="shared" si="192"/>
        <v>0</v>
      </c>
      <c r="BB508" s="49">
        <f t="shared" si="208"/>
        <v>0</v>
      </c>
      <c r="BC508" s="537">
        <f t="shared" si="209"/>
        <v>0</v>
      </c>
      <c r="BD508" s="144">
        <f t="shared" si="205"/>
        <v>0</v>
      </c>
      <c r="BE508" s="144">
        <f t="shared" si="210"/>
        <v>0</v>
      </c>
      <c r="BF508" s="559">
        <f t="shared" si="193"/>
        <v>0</v>
      </c>
      <c r="BG508" s="17"/>
      <c r="BH508" s="10"/>
      <c r="BJ508" s="49">
        <f t="shared" si="211"/>
        <v>0</v>
      </c>
      <c r="BK508" s="49">
        <f t="shared" si="212"/>
        <v>1</v>
      </c>
      <c r="BL508" s="49">
        <f t="shared" si="213"/>
        <v>0</v>
      </c>
      <c r="BM508" s="49">
        <f t="shared" si="214"/>
        <v>0</v>
      </c>
      <c r="BN508" s="49">
        <f t="shared" si="215"/>
        <v>0</v>
      </c>
    </row>
    <row r="509" spans="1:66" x14ac:dyDescent="0.2">
      <c r="A509" s="514"/>
      <c r="B509" s="805"/>
      <c r="C509" s="364"/>
      <c r="D509" s="364"/>
      <c r="E509" s="511" t="str">
        <f t="shared" si="206"/>
        <v xml:space="preserve"> </v>
      </c>
      <c r="F509" s="201">
        <f t="shared" si="189"/>
        <v>0</v>
      </c>
      <c r="G509" s="198">
        <f t="shared" si="190"/>
        <v>497</v>
      </c>
      <c r="H509" s="197"/>
      <c r="I509" s="416"/>
      <c r="J509" s="115"/>
      <c r="K509" s="418"/>
      <c r="L509" s="417"/>
      <c r="M509" s="60"/>
      <c r="N509" s="102"/>
      <c r="O509" s="419"/>
      <c r="P509" s="116"/>
      <c r="Q509" s="116"/>
      <c r="R509" s="179"/>
      <c r="S509" s="248"/>
      <c r="T509" s="116"/>
      <c r="U509" s="116"/>
      <c r="V509" s="116"/>
      <c r="W509" s="117"/>
      <c r="X509" s="115"/>
      <c r="Y509" s="102"/>
      <c r="Z509" s="118"/>
      <c r="AA509" s="145">
        <f t="shared" si="194"/>
        <v>497</v>
      </c>
      <c r="AB509" s="751">
        <f t="shared" si="207"/>
        <v>0</v>
      </c>
      <c r="AC509" s="744">
        <f t="shared" si="195"/>
        <v>0</v>
      </c>
      <c r="AD509" s="254">
        <f t="shared" si="191"/>
        <v>0</v>
      </c>
      <c r="AE509" s="17"/>
      <c r="AF509" s="527" t="str">
        <f t="shared" si="196"/>
        <v xml:space="preserve"> </v>
      </c>
      <c r="AG509" s="49">
        <f t="shared" si="197"/>
        <v>0</v>
      </c>
      <c r="AH509" s="49">
        <f t="shared" si="198"/>
        <v>0</v>
      </c>
      <c r="AR509" s="49">
        <f t="shared" si="199"/>
        <v>0</v>
      </c>
      <c r="AS509" s="49">
        <f t="shared" si="200"/>
        <v>0</v>
      </c>
      <c r="AT509" s="49">
        <f t="shared" si="201"/>
        <v>0</v>
      </c>
      <c r="AU509" s="49">
        <f t="shared" si="202"/>
        <v>0</v>
      </c>
      <c r="AX509" s="372">
        <f t="shared" si="203"/>
        <v>0</v>
      </c>
      <c r="AY509" s="372">
        <f t="shared" si="204"/>
        <v>0</v>
      </c>
      <c r="AZ509" s="49">
        <f t="shared" si="192"/>
        <v>0</v>
      </c>
      <c r="BB509" s="49">
        <f t="shared" si="208"/>
        <v>0</v>
      </c>
      <c r="BC509" s="537">
        <f t="shared" si="209"/>
        <v>0</v>
      </c>
      <c r="BD509" s="144">
        <f t="shared" si="205"/>
        <v>0</v>
      </c>
      <c r="BE509" s="144">
        <f t="shared" si="210"/>
        <v>0</v>
      </c>
      <c r="BF509" s="559">
        <f t="shared" si="193"/>
        <v>0</v>
      </c>
      <c r="BG509" s="17"/>
      <c r="BH509" s="10"/>
      <c r="BJ509" s="49">
        <f t="shared" si="211"/>
        <v>0</v>
      </c>
      <c r="BK509" s="49">
        <f t="shared" si="212"/>
        <v>1</v>
      </c>
      <c r="BL509" s="49">
        <f t="shared" si="213"/>
        <v>0</v>
      </c>
      <c r="BM509" s="49">
        <f t="shared" si="214"/>
        <v>0</v>
      </c>
      <c r="BN509" s="49">
        <f t="shared" si="215"/>
        <v>0</v>
      </c>
    </row>
    <row r="510" spans="1:66" x14ac:dyDescent="0.2">
      <c r="A510" s="514"/>
      <c r="B510" s="805"/>
      <c r="C510" s="364"/>
      <c r="D510" s="364"/>
      <c r="E510" s="511" t="str">
        <f t="shared" si="206"/>
        <v xml:space="preserve"> </v>
      </c>
      <c r="F510" s="201">
        <f t="shared" si="189"/>
        <v>0</v>
      </c>
      <c r="G510" s="198">
        <f t="shared" si="190"/>
        <v>498</v>
      </c>
      <c r="H510" s="197"/>
      <c r="I510" s="416"/>
      <c r="J510" s="115"/>
      <c r="K510" s="418"/>
      <c r="L510" s="417"/>
      <c r="M510" s="60"/>
      <c r="N510" s="102"/>
      <c r="O510" s="419"/>
      <c r="P510" s="116"/>
      <c r="Q510" s="116"/>
      <c r="R510" s="179"/>
      <c r="S510" s="248"/>
      <c r="T510" s="116"/>
      <c r="U510" s="116"/>
      <c r="V510" s="116"/>
      <c r="W510" s="117"/>
      <c r="X510" s="115"/>
      <c r="Y510" s="102"/>
      <c r="Z510" s="118"/>
      <c r="AA510" s="145">
        <f t="shared" si="194"/>
        <v>498</v>
      </c>
      <c r="AB510" s="751">
        <f t="shared" si="207"/>
        <v>0</v>
      </c>
      <c r="AC510" s="744">
        <f t="shared" si="195"/>
        <v>0</v>
      </c>
      <c r="AD510" s="254">
        <f t="shared" si="191"/>
        <v>0</v>
      </c>
      <c r="AE510" s="17"/>
      <c r="AF510" s="527" t="str">
        <f t="shared" si="196"/>
        <v xml:space="preserve"> </v>
      </c>
      <c r="AG510" s="49">
        <f t="shared" si="197"/>
        <v>0</v>
      </c>
      <c r="AH510" s="49">
        <f t="shared" si="198"/>
        <v>0</v>
      </c>
      <c r="AR510" s="49">
        <f t="shared" si="199"/>
        <v>0</v>
      </c>
      <c r="AS510" s="49">
        <f t="shared" si="200"/>
        <v>0</v>
      </c>
      <c r="AT510" s="49">
        <f t="shared" si="201"/>
        <v>0</v>
      </c>
      <c r="AU510" s="49">
        <f t="shared" si="202"/>
        <v>0</v>
      </c>
      <c r="AX510" s="372">
        <f t="shared" si="203"/>
        <v>0</v>
      </c>
      <c r="AY510" s="372">
        <f t="shared" si="204"/>
        <v>0</v>
      </c>
      <c r="AZ510" s="49">
        <f t="shared" si="192"/>
        <v>0</v>
      </c>
      <c r="BB510" s="49">
        <f t="shared" si="208"/>
        <v>0</v>
      </c>
      <c r="BC510" s="537">
        <f t="shared" si="209"/>
        <v>0</v>
      </c>
      <c r="BD510" s="144">
        <f t="shared" si="205"/>
        <v>0</v>
      </c>
      <c r="BE510" s="144">
        <f t="shared" si="210"/>
        <v>0</v>
      </c>
      <c r="BF510" s="559">
        <f t="shared" si="193"/>
        <v>0</v>
      </c>
      <c r="BG510" s="17"/>
      <c r="BH510" s="10"/>
      <c r="BJ510" s="49">
        <f t="shared" si="211"/>
        <v>0</v>
      </c>
      <c r="BK510" s="49">
        <f t="shared" si="212"/>
        <v>1</v>
      </c>
      <c r="BL510" s="49">
        <f t="shared" si="213"/>
        <v>0</v>
      </c>
      <c r="BM510" s="49">
        <f t="shared" si="214"/>
        <v>0</v>
      </c>
      <c r="BN510" s="49">
        <f t="shared" si="215"/>
        <v>0</v>
      </c>
    </row>
    <row r="511" spans="1:66" x14ac:dyDescent="0.2">
      <c r="A511" s="514"/>
      <c r="B511" s="805"/>
      <c r="C511" s="364"/>
      <c r="D511" s="364"/>
      <c r="E511" s="511" t="str">
        <f t="shared" si="206"/>
        <v xml:space="preserve"> </v>
      </c>
      <c r="F511" s="201">
        <f t="shared" si="189"/>
        <v>0</v>
      </c>
      <c r="G511" s="198">
        <f t="shared" si="190"/>
        <v>499</v>
      </c>
      <c r="H511" s="197"/>
      <c r="I511" s="416"/>
      <c r="J511" s="115"/>
      <c r="K511" s="418"/>
      <c r="L511" s="417"/>
      <c r="M511" s="60"/>
      <c r="N511" s="102"/>
      <c r="O511" s="419"/>
      <c r="P511" s="116"/>
      <c r="Q511" s="116"/>
      <c r="R511" s="179"/>
      <c r="S511" s="248"/>
      <c r="T511" s="116"/>
      <c r="U511" s="116"/>
      <c r="V511" s="116"/>
      <c r="W511" s="117"/>
      <c r="X511" s="115"/>
      <c r="Y511" s="102"/>
      <c r="Z511" s="118"/>
      <c r="AA511" s="145">
        <f t="shared" si="194"/>
        <v>499</v>
      </c>
      <c r="AB511" s="751">
        <f t="shared" si="207"/>
        <v>0</v>
      </c>
      <c r="AC511" s="744">
        <f t="shared" si="195"/>
        <v>0</v>
      </c>
      <c r="AD511" s="254">
        <f t="shared" si="191"/>
        <v>0</v>
      </c>
      <c r="AE511" s="17"/>
      <c r="AF511" s="527" t="str">
        <f t="shared" si="196"/>
        <v xml:space="preserve"> </v>
      </c>
      <c r="AG511" s="49">
        <f t="shared" si="197"/>
        <v>0</v>
      </c>
      <c r="AH511" s="49">
        <f t="shared" si="198"/>
        <v>0</v>
      </c>
      <c r="AR511" s="49">
        <f t="shared" si="199"/>
        <v>0</v>
      </c>
      <c r="AS511" s="49">
        <f t="shared" si="200"/>
        <v>0</v>
      </c>
      <c r="AT511" s="49">
        <f t="shared" si="201"/>
        <v>0</v>
      </c>
      <c r="AU511" s="49">
        <f t="shared" si="202"/>
        <v>0</v>
      </c>
      <c r="AX511" s="372">
        <f t="shared" si="203"/>
        <v>0</v>
      </c>
      <c r="AY511" s="372">
        <f t="shared" si="204"/>
        <v>0</v>
      </c>
      <c r="AZ511" s="49">
        <f t="shared" si="192"/>
        <v>0</v>
      </c>
      <c r="BB511" s="49">
        <f t="shared" si="208"/>
        <v>0</v>
      </c>
      <c r="BC511" s="537">
        <f t="shared" si="209"/>
        <v>0</v>
      </c>
      <c r="BD511" s="144">
        <f t="shared" si="205"/>
        <v>0</v>
      </c>
      <c r="BE511" s="144">
        <f t="shared" si="210"/>
        <v>0</v>
      </c>
      <c r="BF511" s="559">
        <f t="shared" si="193"/>
        <v>0</v>
      </c>
      <c r="BG511" s="17"/>
      <c r="BH511" s="10"/>
      <c r="BJ511" s="49">
        <f t="shared" si="211"/>
        <v>0</v>
      </c>
      <c r="BK511" s="49">
        <f t="shared" si="212"/>
        <v>1</v>
      </c>
      <c r="BL511" s="49">
        <f t="shared" si="213"/>
        <v>0</v>
      </c>
      <c r="BM511" s="49">
        <f t="shared" si="214"/>
        <v>0</v>
      </c>
      <c r="BN511" s="49">
        <f t="shared" si="215"/>
        <v>0</v>
      </c>
    </row>
    <row r="512" spans="1:66" x14ac:dyDescent="0.2">
      <c r="A512" s="514"/>
      <c r="B512" s="805"/>
      <c r="C512" s="364"/>
      <c r="D512" s="364"/>
      <c r="E512" s="511" t="str">
        <f t="shared" si="206"/>
        <v xml:space="preserve"> </v>
      </c>
      <c r="F512" s="201">
        <f t="shared" si="189"/>
        <v>0</v>
      </c>
      <c r="G512" s="198">
        <f t="shared" si="190"/>
        <v>500</v>
      </c>
      <c r="H512" s="197"/>
      <c r="I512" s="416"/>
      <c r="J512" s="115"/>
      <c r="K512" s="418"/>
      <c r="L512" s="417"/>
      <c r="M512" s="60"/>
      <c r="N512" s="102"/>
      <c r="O512" s="419"/>
      <c r="P512" s="116"/>
      <c r="Q512" s="116"/>
      <c r="R512" s="179"/>
      <c r="S512" s="248"/>
      <c r="T512" s="116"/>
      <c r="U512" s="116"/>
      <c r="V512" s="116"/>
      <c r="W512" s="117"/>
      <c r="X512" s="115"/>
      <c r="Y512" s="102"/>
      <c r="Z512" s="118"/>
      <c r="AA512" s="145">
        <f t="shared" si="194"/>
        <v>500</v>
      </c>
      <c r="AB512" s="751">
        <f t="shared" si="207"/>
        <v>0</v>
      </c>
      <c r="AC512" s="744">
        <f t="shared" si="195"/>
        <v>0</v>
      </c>
      <c r="AD512" s="254">
        <f t="shared" si="191"/>
        <v>0</v>
      </c>
      <c r="AE512" s="17"/>
      <c r="AF512" s="527" t="str">
        <f t="shared" si="196"/>
        <v xml:space="preserve"> </v>
      </c>
      <c r="AG512" s="49">
        <f t="shared" si="197"/>
        <v>0</v>
      </c>
      <c r="AH512" s="49">
        <f t="shared" si="198"/>
        <v>0</v>
      </c>
      <c r="AR512" s="49">
        <f t="shared" si="199"/>
        <v>0</v>
      </c>
      <c r="AS512" s="49">
        <f t="shared" si="200"/>
        <v>0</v>
      </c>
      <c r="AT512" s="49">
        <f t="shared" si="201"/>
        <v>0</v>
      </c>
      <c r="AU512" s="49">
        <f t="shared" si="202"/>
        <v>0</v>
      </c>
      <c r="AX512" s="372">
        <f t="shared" si="203"/>
        <v>0</v>
      </c>
      <c r="AY512" s="372">
        <f t="shared" si="204"/>
        <v>0</v>
      </c>
      <c r="AZ512" s="49">
        <f t="shared" si="192"/>
        <v>0</v>
      </c>
      <c r="BB512" s="49">
        <f t="shared" si="208"/>
        <v>0</v>
      </c>
      <c r="BC512" s="537">
        <f t="shared" si="209"/>
        <v>0</v>
      </c>
      <c r="BD512" s="144">
        <f t="shared" si="205"/>
        <v>0</v>
      </c>
      <c r="BE512" s="144">
        <f t="shared" si="210"/>
        <v>0</v>
      </c>
      <c r="BF512" s="559">
        <f t="shared" si="193"/>
        <v>0</v>
      </c>
      <c r="BG512" s="17"/>
      <c r="BH512" s="10"/>
      <c r="BJ512" s="49">
        <f t="shared" si="211"/>
        <v>0</v>
      </c>
      <c r="BK512" s="49">
        <f t="shared" si="212"/>
        <v>1</v>
      </c>
      <c r="BL512" s="49">
        <f t="shared" si="213"/>
        <v>0</v>
      </c>
      <c r="BM512" s="49">
        <f t="shared" si="214"/>
        <v>0</v>
      </c>
      <c r="BN512" s="49">
        <f t="shared" si="215"/>
        <v>0</v>
      </c>
    </row>
    <row r="513" spans="1:66" x14ac:dyDescent="0.2">
      <c r="A513" s="514"/>
      <c r="B513" s="805"/>
      <c r="C513" s="364"/>
      <c r="D513" s="364"/>
      <c r="E513" s="511" t="str">
        <f t="shared" si="206"/>
        <v xml:space="preserve"> </v>
      </c>
      <c r="F513" s="201">
        <f t="shared" si="189"/>
        <v>0</v>
      </c>
      <c r="G513" s="198">
        <f t="shared" si="190"/>
        <v>501</v>
      </c>
      <c r="H513" s="197"/>
      <c r="I513" s="416"/>
      <c r="J513" s="115"/>
      <c r="K513" s="418"/>
      <c r="L513" s="417"/>
      <c r="M513" s="60"/>
      <c r="N513" s="102"/>
      <c r="O513" s="419"/>
      <c r="P513" s="116"/>
      <c r="Q513" s="116"/>
      <c r="R513" s="179"/>
      <c r="S513" s="248"/>
      <c r="T513" s="116"/>
      <c r="U513" s="116"/>
      <c r="V513" s="116"/>
      <c r="W513" s="117"/>
      <c r="X513" s="115"/>
      <c r="Y513" s="102"/>
      <c r="Z513" s="118"/>
      <c r="AA513" s="145">
        <f t="shared" si="194"/>
        <v>501</v>
      </c>
      <c r="AB513" s="751">
        <f t="shared" si="207"/>
        <v>0</v>
      </c>
      <c r="AC513" s="744">
        <f t="shared" si="195"/>
        <v>0</v>
      </c>
      <c r="AD513" s="254">
        <f t="shared" si="191"/>
        <v>0</v>
      </c>
      <c r="AE513" s="17"/>
      <c r="AF513" s="527" t="str">
        <f t="shared" si="196"/>
        <v xml:space="preserve"> </v>
      </c>
      <c r="AG513" s="49">
        <f t="shared" si="197"/>
        <v>0</v>
      </c>
      <c r="AH513" s="49">
        <f t="shared" si="198"/>
        <v>0</v>
      </c>
      <c r="AR513" s="49">
        <f t="shared" si="199"/>
        <v>0</v>
      </c>
      <c r="AS513" s="49">
        <f t="shared" si="200"/>
        <v>0</v>
      </c>
      <c r="AT513" s="49">
        <f t="shared" si="201"/>
        <v>0</v>
      </c>
      <c r="AU513" s="49">
        <f t="shared" si="202"/>
        <v>0</v>
      </c>
      <c r="AX513" s="372">
        <f t="shared" si="203"/>
        <v>0</v>
      </c>
      <c r="AY513" s="372">
        <f t="shared" si="204"/>
        <v>0</v>
      </c>
      <c r="AZ513" s="49">
        <f t="shared" si="192"/>
        <v>0</v>
      </c>
      <c r="BB513" s="49">
        <f t="shared" si="208"/>
        <v>0</v>
      </c>
      <c r="BC513" s="537">
        <f t="shared" si="209"/>
        <v>0</v>
      </c>
      <c r="BD513" s="144">
        <f t="shared" si="205"/>
        <v>0</v>
      </c>
      <c r="BE513" s="144">
        <f t="shared" si="210"/>
        <v>0</v>
      </c>
      <c r="BF513" s="559">
        <f t="shared" si="193"/>
        <v>0</v>
      </c>
      <c r="BG513" s="17"/>
      <c r="BH513" s="10"/>
      <c r="BJ513" s="49">
        <f t="shared" si="211"/>
        <v>0</v>
      </c>
      <c r="BK513" s="49">
        <f t="shared" si="212"/>
        <v>1</v>
      </c>
      <c r="BL513" s="49">
        <f t="shared" si="213"/>
        <v>0</v>
      </c>
      <c r="BM513" s="49">
        <f t="shared" si="214"/>
        <v>0</v>
      </c>
      <c r="BN513" s="49">
        <f t="shared" si="215"/>
        <v>0</v>
      </c>
    </row>
    <row r="514" spans="1:66" x14ac:dyDescent="0.2">
      <c r="A514" s="514"/>
      <c r="B514" s="805"/>
      <c r="C514" s="364"/>
      <c r="D514" s="364"/>
      <c r="E514" s="511" t="str">
        <f t="shared" si="206"/>
        <v xml:space="preserve"> </v>
      </c>
      <c r="F514" s="201">
        <f t="shared" si="189"/>
        <v>0</v>
      </c>
      <c r="G514" s="198">
        <f t="shared" si="190"/>
        <v>502</v>
      </c>
      <c r="H514" s="197"/>
      <c r="I514" s="416"/>
      <c r="J514" s="115"/>
      <c r="K514" s="418"/>
      <c r="L514" s="417"/>
      <c r="M514" s="60"/>
      <c r="N514" s="102"/>
      <c r="O514" s="419"/>
      <c r="P514" s="116"/>
      <c r="Q514" s="116"/>
      <c r="R514" s="179"/>
      <c r="S514" s="248"/>
      <c r="T514" s="116"/>
      <c r="U514" s="116"/>
      <c r="V514" s="116"/>
      <c r="W514" s="117"/>
      <c r="X514" s="115"/>
      <c r="Y514" s="102"/>
      <c r="Z514" s="118"/>
      <c r="AA514" s="145">
        <f t="shared" si="194"/>
        <v>502</v>
      </c>
      <c r="AB514" s="751">
        <f t="shared" si="207"/>
        <v>0</v>
      </c>
      <c r="AC514" s="744">
        <f t="shared" si="195"/>
        <v>0</v>
      </c>
      <c r="AD514" s="254">
        <f t="shared" si="191"/>
        <v>0</v>
      </c>
      <c r="AE514" s="17"/>
      <c r="AF514" s="527" t="str">
        <f t="shared" si="196"/>
        <v xml:space="preserve"> </v>
      </c>
      <c r="AG514" s="49">
        <f t="shared" si="197"/>
        <v>0</v>
      </c>
      <c r="AH514" s="49">
        <f t="shared" si="198"/>
        <v>0</v>
      </c>
      <c r="AR514" s="49">
        <f t="shared" si="199"/>
        <v>0</v>
      </c>
      <c r="AS514" s="49">
        <f t="shared" si="200"/>
        <v>0</v>
      </c>
      <c r="AT514" s="49">
        <f t="shared" si="201"/>
        <v>0</v>
      </c>
      <c r="AU514" s="49">
        <f t="shared" si="202"/>
        <v>0</v>
      </c>
      <c r="AX514" s="372">
        <f t="shared" si="203"/>
        <v>0</v>
      </c>
      <c r="AY514" s="372">
        <f t="shared" si="204"/>
        <v>0</v>
      </c>
      <c r="AZ514" s="49">
        <f t="shared" si="192"/>
        <v>0</v>
      </c>
      <c r="BB514" s="49">
        <f t="shared" si="208"/>
        <v>0</v>
      </c>
      <c r="BC514" s="537">
        <f t="shared" si="209"/>
        <v>0</v>
      </c>
      <c r="BD514" s="144">
        <f t="shared" si="205"/>
        <v>0</v>
      </c>
      <c r="BE514" s="144">
        <f t="shared" si="210"/>
        <v>0</v>
      </c>
      <c r="BF514" s="559">
        <f t="shared" si="193"/>
        <v>0</v>
      </c>
      <c r="BG514" s="17"/>
      <c r="BH514" s="10"/>
      <c r="BJ514" s="49">
        <f t="shared" si="211"/>
        <v>0</v>
      </c>
      <c r="BK514" s="49">
        <f t="shared" si="212"/>
        <v>1</v>
      </c>
      <c r="BL514" s="49">
        <f t="shared" si="213"/>
        <v>0</v>
      </c>
      <c r="BM514" s="49">
        <f t="shared" si="214"/>
        <v>0</v>
      </c>
      <c r="BN514" s="49">
        <f t="shared" si="215"/>
        <v>0</v>
      </c>
    </row>
    <row r="515" spans="1:66" x14ac:dyDescent="0.2">
      <c r="A515" s="514"/>
      <c r="B515" s="805"/>
      <c r="C515" s="364"/>
      <c r="D515" s="364"/>
      <c r="E515" s="511" t="str">
        <f t="shared" si="206"/>
        <v xml:space="preserve"> </v>
      </c>
      <c r="F515" s="201">
        <f t="shared" si="189"/>
        <v>0</v>
      </c>
      <c r="G515" s="198">
        <f t="shared" si="190"/>
        <v>503</v>
      </c>
      <c r="H515" s="197"/>
      <c r="I515" s="416"/>
      <c r="J515" s="115"/>
      <c r="K515" s="418"/>
      <c r="L515" s="417"/>
      <c r="M515" s="60"/>
      <c r="N515" s="102"/>
      <c r="O515" s="419"/>
      <c r="P515" s="116"/>
      <c r="Q515" s="116"/>
      <c r="R515" s="179"/>
      <c r="S515" s="248"/>
      <c r="T515" s="116"/>
      <c r="U515" s="116"/>
      <c r="V515" s="116"/>
      <c r="W515" s="117"/>
      <c r="X515" s="115"/>
      <c r="Y515" s="102"/>
      <c r="Z515" s="118"/>
      <c r="AA515" s="145">
        <f t="shared" si="194"/>
        <v>503</v>
      </c>
      <c r="AB515" s="751">
        <f t="shared" si="207"/>
        <v>0</v>
      </c>
      <c r="AC515" s="744">
        <f t="shared" si="195"/>
        <v>0</v>
      </c>
      <c r="AD515" s="254">
        <f t="shared" si="191"/>
        <v>0</v>
      </c>
      <c r="AE515" s="17"/>
      <c r="AF515" s="527" t="str">
        <f t="shared" si="196"/>
        <v xml:space="preserve"> </v>
      </c>
      <c r="AG515" s="49">
        <f t="shared" si="197"/>
        <v>0</v>
      </c>
      <c r="AH515" s="49">
        <f t="shared" si="198"/>
        <v>0</v>
      </c>
      <c r="AR515" s="49">
        <f t="shared" si="199"/>
        <v>0</v>
      </c>
      <c r="AS515" s="49">
        <f t="shared" si="200"/>
        <v>0</v>
      </c>
      <c r="AT515" s="49">
        <f t="shared" si="201"/>
        <v>0</v>
      </c>
      <c r="AU515" s="49">
        <f t="shared" si="202"/>
        <v>0</v>
      </c>
      <c r="AX515" s="372">
        <f t="shared" si="203"/>
        <v>0</v>
      </c>
      <c r="AY515" s="372">
        <f t="shared" si="204"/>
        <v>0</v>
      </c>
      <c r="AZ515" s="49">
        <f t="shared" si="192"/>
        <v>0</v>
      </c>
      <c r="BB515" s="49">
        <f t="shared" si="208"/>
        <v>0</v>
      </c>
      <c r="BC515" s="537">
        <f t="shared" si="209"/>
        <v>0</v>
      </c>
      <c r="BD515" s="144">
        <f t="shared" si="205"/>
        <v>0</v>
      </c>
      <c r="BE515" s="144">
        <f t="shared" si="210"/>
        <v>0</v>
      </c>
      <c r="BF515" s="559">
        <f t="shared" si="193"/>
        <v>0</v>
      </c>
      <c r="BG515" s="17"/>
      <c r="BH515" s="10"/>
      <c r="BJ515" s="49">
        <f t="shared" si="211"/>
        <v>0</v>
      </c>
      <c r="BK515" s="49">
        <f t="shared" si="212"/>
        <v>1</v>
      </c>
      <c r="BL515" s="49">
        <f t="shared" si="213"/>
        <v>0</v>
      </c>
      <c r="BM515" s="49">
        <f t="shared" si="214"/>
        <v>0</v>
      </c>
      <c r="BN515" s="49">
        <f t="shared" si="215"/>
        <v>0</v>
      </c>
    </row>
    <row r="516" spans="1:66" x14ac:dyDescent="0.2">
      <c r="A516" s="514"/>
      <c r="B516" s="805"/>
      <c r="C516" s="364"/>
      <c r="D516" s="364"/>
      <c r="E516" s="511" t="str">
        <f t="shared" si="206"/>
        <v xml:space="preserve"> </v>
      </c>
      <c r="F516" s="201">
        <f t="shared" si="189"/>
        <v>0</v>
      </c>
      <c r="G516" s="198">
        <f t="shared" si="190"/>
        <v>504</v>
      </c>
      <c r="H516" s="197"/>
      <c r="I516" s="416"/>
      <c r="J516" s="115"/>
      <c r="K516" s="418"/>
      <c r="L516" s="417"/>
      <c r="M516" s="60"/>
      <c r="N516" s="102"/>
      <c r="O516" s="419"/>
      <c r="P516" s="116"/>
      <c r="Q516" s="116"/>
      <c r="R516" s="179"/>
      <c r="S516" s="248"/>
      <c r="T516" s="116"/>
      <c r="U516" s="116"/>
      <c r="V516" s="116"/>
      <c r="W516" s="117"/>
      <c r="X516" s="115"/>
      <c r="Y516" s="102"/>
      <c r="Z516" s="118"/>
      <c r="AA516" s="145">
        <f t="shared" si="194"/>
        <v>504</v>
      </c>
      <c r="AB516" s="751">
        <f t="shared" si="207"/>
        <v>0</v>
      </c>
      <c r="AC516" s="744">
        <f t="shared" si="195"/>
        <v>0</v>
      </c>
      <c r="AD516" s="254">
        <f t="shared" si="191"/>
        <v>0</v>
      </c>
      <c r="AE516" s="17"/>
      <c r="AF516" s="527" t="str">
        <f t="shared" si="196"/>
        <v xml:space="preserve"> </v>
      </c>
      <c r="AG516" s="49">
        <f t="shared" si="197"/>
        <v>0</v>
      </c>
      <c r="AH516" s="49">
        <f t="shared" si="198"/>
        <v>0</v>
      </c>
      <c r="AR516" s="49">
        <f t="shared" si="199"/>
        <v>0</v>
      </c>
      <c r="AS516" s="49">
        <f t="shared" si="200"/>
        <v>0</v>
      </c>
      <c r="AT516" s="49">
        <f t="shared" si="201"/>
        <v>0</v>
      </c>
      <c r="AU516" s="49">
        <f t="shared" si="202"/>
        <v>0</v>
      </c>
      <c r="AX516" s="372">
        <f t="shared" si="203"/>
        <v>0</v>
      </c>
      <c r="AY516" s="372">
        <f t="shared" si="204"/>
        <v>0</v>
      </c>
      <c r="AZ516" s="49">
        <f t="shared" si="192"/>
        <v>0</v>
      </c>
      <c r="BB516" s="49">
        <f t="shared" si="208"/>
        <v>0</v>
      </c>
      <c r="BC516" s="537">
        <f t="shared" si="209"/>
        <v>0</v>
      </c>
      <c r="BD516" s="144">
        <f t="shared" si="205"/>
        <v>0</v>
      </c>
      <c r="BE516" s="144">
        <f t="shared" si="210"/>
        <v>0</v>
      </c>
      <c r="BF516" s="559">
        <f t="shared" si="193"/>
        <v>0</v>
      </c>
      <c r="BG516" s="17"/>
      <c r="BH516" s="10"/>
      <c r="BJ516" s="49">
        <f t="shared" si="211"/>
        <v>0</v>
      </c>
      <c r="BK516" s="49">
        <f t="shared" si="212"/>
        <v>1</v>
      </c>
      <c r="BL516" s="49">
        <f t="shared" si="213"/>
        <v>0</v>
      </c>
      <c r="BM516" s="49">
        <f t="shared" si="214"/>
        <v>0</v>
      </c>
      <c r="BN516" s="49">
        <f t="shared" si="215"/>
        <v>0</v>
      </c>
    </row>
    <row r="517" spans="1:66" x14ac:dyDescent="0.2">
      <c r="A517" s="514"/>
      <c r="B517" s="805"/>
      <c r="C517" s="364"/>
      <c r="D517" s="364"/>
      <c r="E517" s="511" t="str">
        <f t="shared" si="206"/>
        <v xml:space="preserve"> </v>
      </c>
      <c r="F517" s="201">
        <f t="shared" si="189"/>
        <v>0</v>
      </c>
      <c r="G517" s="198">
        <f t="shared" si="190"/>
        <v>505</v>
      </c>
      <c r="H517" s="197"/>
      <c r="I517" s="416"/>
      <c r="J517" s="115"/>
      <c r="K517" s="418"/>
      <c r="L517" s="417"/>
      <c r="M517" s="60"/>
      <c r="N517" s="102"/>
      <c r="O517" s="419"/>
      <c r="P517" s="116"/>
      <c r="Q517" s="116"/>
      <c r="R517" s="179"/>
      <c r="S517" s="248"/>
      <c r="T517" s="116"/>
      <c r="U517" s="116"/>
      <c r="V517" s="116"/>
      <c r="W517" s="117"/>
      <c r="X517" s="115"/>
      <c r="Y517" s="102"/>
      <c r="Z517" s="118"/>
      <c r="AA517" s="145">
        <f t="shared" si="194"/>
        <v>505</v>
      </c>
      <c r="AB517" s="751">
        <f t="shared" si="207"/>
        <v>0</v>
      </c>
      <c r="AC517" s="744">
        <f t="shared" si="195"/>
        <v>0</v>
      </c>
      <c r="AD517" s="254">
        <f t="shared" si="191"/>
        <v>0</v>
      </c>
      <c r="AE517" s="17"/>
      <c r="AF517" s="527" t="str">
        <f t="shared" si="196"/>
        <v xml:space="preserve"> </v>
      </c>
      <c r="AG517" s="49">
        <f t="shared" si="197"/>
        <v>0</v>
      </c>
      <c r="AH517" s="49">
        <f t="shared" si="198"/>
        <v>0</v>
      </c>
      <c r="AR517" s="49">
        <f t="shared" si="199"/>
        <v>0</v>
      </c>
      <c r="AS517" s="49">
        <f t="shared" si="200"/>
        <v>0</v>
      </c>
      <c r="AT517" s="49">
        <f t="shared" si="201"/>
        <v>0</v>
      </c>
      <c r="AU517" s="49">
        <f t="shared" si="202"/>
        <v>0</v>
      </c>
      <c r="AX517" s="372">
        <f t="shared" si="203"/>
        <v>0</v>
      </c>
      <c r="AY517" s="372">
        <f t="shared" si="204"/>
        <v>0</v>
      </c>
      <c r="AZ517" s="49">
        <f t="shared" si="192"/>
        <v>0</v>
      </c>
      <c r="BB517" s="49">
        <f t="shared" si="208"/>
        <v>0</v>
      </c>
      <c r="BC517" s="537">
        <f t="shared" si="209"/>
        <v>0</v>
      </c>
      <c r="BD517" s="144">
        <f t="shared" si="205"/>
        <v>0</v>
      </c>
      <c r="BE517" s="144">
        <f t="shared" si="210"/>
        <v>0</v>
      </c>
      <c r="BF517" s="559">
        <f t="shared" si="193"/>
        <v>0</v>
      </c>
      <c r="BG517" s="17"/>
      <c r="BH517" s="10"/>
      <c r="BJ517" s="49">
        <f t="shared" si="211"/>
        <v>0</v>
      </c>
      <c r="BK517" s="49">
        <f t="shared" si="212"/>
        <v>1</v>
      </c>
      <c r="BL517" s="49">
        <f t="shared" si="213"/>
        <v>0</v>
      </c>
      <c r="BM517" s="49">
        <f t="shared" si="214"/>
        <v>0</v>
      </c>
      <c r="BN517" s="49">
        <f t="shared" si="215"/>
        <v>0</v>
      </c>
    </row>
    <row r="518" spans="1:66" x14ac:dyDescent="0.2">
      <c r="A518" s="514"/>
      <c r="B518" s="805"/>
      <c r="C518" s="364"/>
      <c r="D518" s="364"/>
      <c r="E518" s="511" t="str">
        <f t="shared" si="206"/>
        <v xml:space="preserve"> </v>
      </c>
      <c r="F518" s="201">
        <f t="shared" si="189"/>
        <v>0</v>
      </c>
      <c r="G518" s="198">
        <f t="shared" si="190"/>
        <v>506</v>
      </c>
      <c r="H518" s="197"/>
      <c r="I518" s="416"/>
      <c r="J518" s="115"/>
      <c r="K518" s="418"/>
      <c r="L518" s="417"/>
      <c r="M518" s="60"/>
      <c r="N518" s="102"/>
      <c r="O518" s="419"/>
      <c r="P518" s="116"/>
      <c r="Q518" s="116"/>
      <c r="R518" s="179"/>
      <c r="S518" s="248"/>
      <c r="T518" s="116"/>
      <c r="U518" s="116"/>
      <c r="V518" s="116"/>
      <c r="W518" s="117"/>
      <c r="X518" s="115"/>
      <c r="Y518" s="102"/>
      <c r="Z518" s="118"/>
      <c r="AA518" s="145">
        <f t="shared" si="194"/>
        <v>506</v>
      </c>
      <c r="AB518" s="751">
        <f t="shared" si="207"/>
        <v>0</v>
      </c>
      <c r="AC518" s="744">
        <f t="shared" si="195"/>
        <v>0</v>
      </c>
      <c r="AD518" s="254">
        <f t="shared" si="191"/>
        <v>0</v>
      </c>
      <c r="AE518" s="17"/>
      <c r="AF518" s="527" t="str">
        <f t="shared" si="196"/>
        <v xml:space="preserve"> </v>
      </c>
      <c r="AG518" s="49">
        <f t="shared" si="197"/>
        <v>0</v>
      </c>
      <c r="AH518" s="49">
        <f t="shared" si="198"/>
        <v>0</v>
      </c>
      <c r="AR518" s="49">
        <f t="shared" si="199"/>
        <v>0</v>
      </c>
      <c r="AS518" s="49">
        <f t="shared" si="200"/>
        <v>0</v>
      </c>
      <c r="AT518" s="49">
        <f t="shared" si="201"/>
        <v>0</v>
      </c>
      <c r="AU518" s="49">
        <f t="shared" si="202"/>
        <v>0</v>
      </c>
      <c r="AX518" s="372">
        <f t="shared" si="203"/>
        <v>0</v>
      </c>
      <c r="AY518" s="372">
        <f t="shared" si="204"/>
        <v>0</v>
      </c>
      <c r="AZ518" s="49">
        <f t="shared" si="192"/>
        <v>0</v>
      </c>
      <c r="BB518" s="49">
        <f t="shared" si="208"/>
        <v>0</v>
      </c>
      <c r="BC518" s="537">
        <f t="shared" si="209"/>
        <v>0</v>
      </c>
      <c r="BD518" s="144">
        <f t="shared" si="205"/>
        <v>0</v>
      </c>
      <c r="BE518" s="144">
        <f t="shared" si="210"/>
        <v>0</v>
      </c>
      <c r="BF518" s="559">
        <f t="shared" si="193"/>
        <v>0</v>
      </c>
      <c r="BG518" s="17"/>
      <c r="BH518" s="10"/>
      <c r="BJ518" s="49">
        <f t="shared" si="211"/>
        <v>0</v>
      </c>
      <c r="BK518" s="49">
        <f t="shared" si="212"/>
        <v>1</v>
      </c>
      <c r="BL518" s="49">
        <f t="shared" si="213"/>
        <v>0</v>
      </c>
      <c r="BM518" s="49">
        <f t="shared" si="214"/>
        <v>0</v>
      </c>
      <c r="BN518" s="49">
        <f t="shared" si="215"/>
        <v>0</v>
      </c>
    </row>
    <row r="519" spans="1:66" x14ac:dyDescent="0.2">
      <c r="A519" s="514"/>
      <c r="B519" s="805"/>
      <c r="C519" s="364"/>
      <c r="D519" s="364"/>
      <c r="E519" s="511" t="str">
        <f t="shared" si="206"/>
        <v xml:space="preserve"> </v>
      </c>
      <c r="F519" s="201">
        <f t="shared" si="189"/>
        <v>0</v>
      </c>
      <c r="G519" s="198">
        <f t="shared" si="190"/>
        <v>507</v>
      </c>
      <c r="H519" s="197"/>
      <c r="I519" s="416"/>
      <c r="J519" s="115"/>
      <c r="K519" s="418"/>
      <c r="L519" s="417"/>
      <c r="M519" s="60"/>
      <c r="N519" s="102"/>
      <c r="O519" s="419"/>
      <c r="P519" s="116"/>
      <c r="Q519" s="116"/>
      <c r="R519" s="179"/>
      <c r="S519" s="248"/>
      <c r="T519" s="116"/>
      <c r="U519" s="116"/>
      <c r="V519" s="116"/>
      <c r="W519" s="117"/>
      <c r="X519" s="115"/>
      <c r="Y519" s="102"/>
      <c r="Z519" s="118"/>
      <c r="AA519" s="145">
        <f t="shared" si="194"/>
        <v>507</v>
      </c>
      <c r="AB519" s="751">
        <f t="shared" si="207"/>
        <v>0</v>
      </c>
      <c r="AC519" s="744">
        <f t="shared" si="195"/>
        <v>0</v>
      </c>
      <c r="AD519" s="254">
        <f t="shared" si="191"/>
        <v>0</v>
      </c>
      <c r="AE519" s="17"/>
      <c r="AF519" s="527" t="str">
        <f t="shared" si="196"/>
        <v xml:space="preserve"> </v>
      </c>
      <c r="AG519" s="49">
        <f t="shared" si="197"/>
        <v>0</v>
      </c>
      <c r="AH519" s="49">
        <f t="shared" si="198"/>
        <v>0</v>
      </c>
      <c r="AR519" s="49">
        <f t="shared" si="199"/>
        <v>0</v>
      </c>
      <c r="AS519" s="49">
        <f t="shared" si="200"/>
        <v>0</v>
      </c>
      <c r="AT519" s="49">
        <f t="shared" si="201"/>
        <v>0</v>
      </c>
      <c r="AU519" s="49">
        <f t="shared" si="202"/>
        <v>0</v>
      </c>
      <c r="AX519" s="372">
        <f t="shared" si="203"/>
        <v>0</v>
      </c>
      <c r="AY519" s="372">
        <f t="shared" si="204"/>
        <v>0</v>
      </c>
      <c r="AZ519" s="49">
        <f t="shared" si="192"/>
        <v>0</v>
      </c>
      <c r="BB519" s="49">
        <f t="shared" si="208"/>
        <v>0</v>
      </c>
      <c r="BC519" s="537">
        <f t="shared" si="209"/>
        <v>0</v>
      </c>
      <c r="BD519" s="144">
        <f t="shared" si="205"/>
        <v>0</v>
      </c>
      <c r="BE519" s="144">
        <f t="shared" si="210"/>
        <v>0</v>
      </c>
      <c r="BF519" s="559">
        <f t="shared" si="193"/>
        <v>0</v>
      </c>
      <c r="BG519" s="17"/>
      <c r="BH519" s="10"/>
      <c r="BJ519" s="49">
        <f t="shared" si="211"/>
        <v>0</v>
      </c>
      <c r="BK519" s="49">
        <f t="shared" si="212"/>
        <v>1</v>
      </c>
      <c r="BL519" s="49">
        <f t="shared" si="213"/>
        <v>0</v>
      </c>
      <c r="BM519" s="49">
        <f t="shared" si="214"/>
        <v>0</v>
      </c>
      <c r="BN519" s="49">
        <f t="shared" si="215"/>
        <v>0</v>
      </c>
    </row>
    <row r="520" spans="1:66" x14ac:dyDescent="0.2">
      <c r="A520" s="514"/>
      <c r="B520" s="805"/>
      <c r="C520" s="364"/>
      <c r="D520" s="364"/>
      <c r="E520" s="511" t="str">
        <f t="shared" si="206"/>
        <v xml:space="preserve"> </v>
      </c>
      <c r="F520" s="201">
        <f t="shared" si="189"/>
        <v>0</v>
      </c>
      <c r="G520" s="198">
        <f t="shared" si="190"/>
        <v>508</v>
      </c>
      <c r="H520" s="197"/>
      <c r="I520" s="416"/>
      <c r="J520" s="115"/>
      <c r="K520" s="418"/>
      <c r="L520" s="417"/>
      <c r="M520" s="60"/>
      <c r="N520" s="102"/>
      <c r="O520" s="419"/>
      <c r="P520" s="116"/>
      <c r="Q520" s="116"/>
      <c r="R520" s="179"/>
      <c r="S520" s="248"/>
      <c r="T520" s="116"/>
      <c r="U520" s="116"/>
      <c r="V520" s="116"/>
      <c r="W520" s="117"/>
      <c r="X520" s="115"/>
      <c r="Y520" s="102"/>
      <c r="Z520" s="118"/>
      <c r="AA520" s="145">
        <f t="shared" si="194"/>
        <v>508</v>
      </c>
      <c r="AB520" s="751">
        <f t="shared" si="207"/>
        <v>0</v>
      </c>
      <c r="AC520" s="744">
        <f t="shared" si="195"/>
        <v>0</v>
      </c>
      <c r="AD520" s="254">
        <f t="shared" si="191"/>
        <v>0</v>
      </c>
      <c r="AE520" s="17"/>
      <c r="AF520" s="527" t="str">
        <f t="shared" si="196"/>
        <v xml:space="preserve"> </v>
      </c>
      <c r="AG520" s="49">
        <f t="shared" si="197"/>
        <v>0</v>
      </c>
      <c r="AH520" s="49">
        <f t="shared" si="198"/>
        <v>0</v>
      </c>
      <c r="AR520" s="49">
        <f t="shared" si="199"/>
        <v>0</v>
      </c>
      <c r="AS520" s="49">
        <f t="shared" si="200"/>
        <v>0</v>
      </c>
      <c r="AT520" s="49">
        <f t="shared" si="201"/>
        <v>0</v>
      </c>
      <c r="AU520" s="49">
        <f t="shared" si="202"/>
        <v>0</v>
      </c>
      <c r="AX520" s="372">
        <f t="shared" si="203"/>
        <v>0</v>
      </c>
      <c r="AY520" s="372">
        <f t="shared" si="204"/>
        <v>0</v>
      </c>
      <c r="AZ520" s="49">
        <f t="shared" si="192"/>
        <v>0</v>
      </c>
      <c r="BB520" s="49">
        <f t="shared" si="208"/>
        <v>0</v>
      </c>
      <c r="BC520" s="537">
        <f t="shared" si="209"/>
        <v>0</v>
      </c>
      <c r="BD520" s="144">
        <f t="shared" si="205"/>
        <v>0</v>
      </c>
      <c r="BE520" s="144">
        <f t="shared" si="210"/>
        <v>0</v>
      </c>
      <c r="BF520" s="559">
        <f t="shared" si="193"/>
        <v>0</v>
      </c>
      <c r="BG520" s="17"/>
      <c r="BH520" s="10"/>
      <c r="BJ520" s="49">
        <f t="shared" si="211"/>
        <v>0</v>
      </c>
      <c r="BK520" s="49">
        <f t="shared" si="212"/>
        <v>1</v>
      </c>
      <c r="BL520" s="49">
        <f t="shared" si="213"/>
        <v>0</v>
      </c>
      <c r="BM520" s="49">
        <f t="shared" si="214"/>
        <v>0</v>
      </c>
      <c r="BN520" s="49">
        <f t="shared" si="215"/>
        <v>0</v>
      </c>
    </row>
    <row r="521" spans="1:66" x14ac:dyDescent="0.2">
      <c r="A521" s="514"/>
      <c r="B521" s="805"/>
      <c r="C521" s="364"/>
      <c r="D521" s="364"/>
      <c r="E521" s="511" t="str">
        <f t="shared" si="206"/>
        <v xml:space="preserve"> </v>
      </c>
      <c r="F521" s="201">
        <f t="shared" si="189"/>
        <v>0</v>
      </c>
      <c r="G521" s="198">
        <f t="shared" si="190"/>
        <v>509</v>
      </c>
      <c r="H521" s="197"/>
      <c r="I521" s="416"/>
      <c r="J521" s="115"/>
      <c r="K521" s="418"/>
      <c r="L521" s="417"/>
      <c r="M521" s="60"/>
      <c r="N521" s="102"/>
      <c r="O521" s="419"/>
      <c r="P521" s="116"/>
      <c r="Q521" s="116"/>
      <c r="R521" s="179"/>
      <c r="S521" s="248"/>
      <c r="T521" s="116"/>
      <c r="U521" s="116"/>
      <c r="V521" s="116"/>
      <c r="W521" s="117"/>
      <c r="X521" s="115"/>
      <c r="Y521" s="102"/>
      <c r="Z521" s="118"/>
      <c r="AA521" s="145">
        <f t="shared" si="194"/>
        <v>509</v>
      </c>
      <c r="AB521" s="751">
        <f t="shared" si="207"/>
        <v>0</v>
      </c>
      <c r="AC521" s="744">
        <f t="shared" si="195"/>
        <v>0</v>
      </c>
      <c r="AD521" s="254">
        <f t="shared" si="191"/>
        <v>0</v>
      </c>
      <c r="AE521" s="17"/>
      <c r="AF521" s="527" t="str">
        <f t="shared" si="196"/>
        <v xml:space="preserve"> </v>
      </c>
      <c r="AG521" s="49">
        <f t="shared" si="197"/>
        <v>0</v>
      </c>
      <c r="AH521" s="49">
        <f t="shared" si="198"/>
        <v>0</v>
      </c>
      <c r="AR521" s="49">
        <f t="shared" si="199"/>
        <v>0</v>
      </c>
      <c r="AS521" s="49">
        <f t="shared" si="200"/>
        <v>0</v>
      </c>
      <c r="AT521" s="49">
        <f t="shared" si="201"/>
        <v>0</v>
      </c>
      <c r="AU521" s="49">
        <f t="shared" si="202"/>
        <v>0</v>
      </c>
      <c r="AX521" s="372">
        <f t="shared" si="203"/>
        <v>0</v>
      </c>
      <c r="AY521" s="372">
        <f t="shared" si="204"/>
        <v>0</v>
      </c>
      <c r="AZ521" s="49">
        <f t="shared" si="192"/>
        <v>0</v>
      </c>
      <c r="BB521" s="49">
        <f t="shared" si="208"/>
        <v>0</v>
      </c>
      <c r="BC521" s="537">
        <f t="shared" si="209"/>
        <v>0</v>
      </c>
      <c r="BD521" s="144">
        <f t="shared" si="205"/>
        <v>0</v>
      </c>
      <c r="BE521" s="144">
        <f t="shared" si="210"/>
        <v>0</v>
      </c>
      <c r="BF521" s="559">
        <f t="shared" si="193"/>
        <v>0</v>
      </c>
      <c r="BG521" s="17"/>
      <c r="BH521" s="10"/>
      <c r="BJ521" s="49">
        <f t="shared" si="211"/>
        <v>0</v>
      </c>
      <c r="BK521" s="49">
        <f t="shared" si="212"/>
        <v>1</v>
      </c>
      <c r="BL521" s="49">
        <f t="shared" si="213"/>
        <v>0</v>
      </c>
      <c r="BM521" s="49">
        <f t="shared" si="214"/>
        <v>0</v>
      </c>
      <c r="BN521" s="49">
        <f t="shared" si="215"/>
        <v>0</v>
      </c>
    </row>
    <row r="522" spans="1:66" x14ac:dyDescent="0.2">
      <c r="A522" s="514"/>
      <c r="B522" s="805"/>
      <c r="C522" s="364"/>
      <c r="D522" s="364"/>
      <c r="E522" s="511" t="str">
        <f t="shared" si="206"/>
        <v xml:space="preserve"> </v>
      </c>
      <c r="F522" s="201">
        <f t="shared" si="189"/>
        <v>0</v>
      </c>
      <c r="G522" s="198">
        <f t="shared" si="190"/>
        <v>510</v>
      </c>
      <c r="H522" s="197"/>
      <c r="I522" s="416"/>
      <c r="J522" s="115"/>
      <c r="K522" s="418"/>
      <c r="L522" s="417"/>
      <c r="M522" s="60"/>
      <c r="N522" s="102"/>
      <c r="O522" s="419"/>
      <c r="P522" s="116"/>
      <c r="Q522" s="116"/>
      <c r="R522" s="179"/>
      <c r="S522" s="248"/>
      <c r="T522" s="116"/>
      <c r="U522" s="116"/>
      <c r="V522" s="116"/>
      <c r="W522" s="117"/>
      <c r="X522" s="115"/>
      <c r="Y522" s="102"/>
      <c r="Z522" s="118"/>
      <c r="AA522" s="145">
        <f t="shared" si="194"/>
        <v>510</v>
      </c>
      <c r="AB522" s="751">
        <f t="shared" si="207"/>
        <v>0</v>
      </c>
      <c r="AC522" s="744">
        <f t="shared" si="195"/>
        <v>0</v>
      </c>
      <c r="AD522" s="254">
        <f t="shared" si="191"/>
        <v>0</v>
      </c>
      <c r="AE522" s="17"/>
      <c r="AF522" s="527" t="str">
        <f t="shared" si="196"/>
        <v xml:space="preserve"> </v>
      </c>
      <c r="AG522" s="49">
        <f t="shared" si="197"/>
        <v>0</v>
      </c>
      <c r="AH522" s="49">
        <f t="shared" si="198"/>
        <v>0</v>
      </c>
      <c r="AR522" s="49">
        <f t="shared" si="199"/>
        <v>0</v>
      </c>
      <c r="AS522" s="49">
        <f t="shared" si="200"/>
        <v>0</v>
      </c>
      <c r="AT522" s="49">
        <f t="shared" si="201"/>
        <v>0</v>
      </c>
      <c r="AU522" s="49">
        <f t="shared" si="202"/>
        <v>0</v>
      </c>
      <c r="AX522" s="372">
        <f t="shared" si="203"/>
        <v>0</v>
      </c>
      <c r="AY522" s="372">
        <f t="shared" si="204"/>
        <v>0</v>
      </c>
      <c r="AZ522" s="49">
        <f t="shared" si="192"/>
        <v>0</v>
      </c>
      <c r="BB522" s="49">
        <f t="shared" si="208"/>
        <v>0</v>
      </c>
      <c r="BC522" s="537">
        <f t="shared" si="209"/>
        <v>0</v>
      </c>
      <c r="BD522" s="144">
        <f t="shared" si="205"/>
        <v>0</v>
      </c>
      <c r="BE522" s="144">
        <f t="shared" si="210"/>
        <v>0</v>
      </c>
      <c r="BF522" s="559">
        <f t="shared" si="193"/>
        <v>0</v>
      </c>
      <c r="BG522" s="17"/>
      <c r="BH522" s="10"/>
      <c r="BJ522" s="49">
        <f t="shared" si="211"/>
        <v>0</v>
      </c>
      <c r="BK522" s="49">
        <f t="shared" si="212"/>
        <v>1</v>
      </c>
      <c r="BL522" s="49">
        <f t="shared" si="213"/>
        <v>0</v>
      </c>
      <c r="BM522" s="49">
        <f t="shared" si="214"/>
        <v>0</v>
      </c>
      <c r="BN522" s="49">
        <f t="shared" si="215"/>
        <v>0</v>
      </c>
    </row>
    <row r="523" spans="1:66" x14ac:dyDescent="0.2">
      <c r="A523" s="514"/>
      <c r="B523" s="805"/>
      <c r="C523" s="364"/>
      <c r="D523" s="364"/>
      <c r="E523" s="511" t="str">
        <f t="shared" si="206"/>
        <v xml:space="preserve"> </v>
      </c>
      <c r="F523" s="201">
        <f t="shared" si="189"/>
        <v>0</v>
      </c>
      <c r="G523" s="198">
        <f t="shared" si="190"/>
        <v>511</v>
      </c>
      <c r="H523" s="197"/>
      <c r="I523" s="416"/>
      <c r="J523" s="115"/>
      <c r="K523" s="418"/>
      <c r="L523" s="417"/>
      <c r="M523" s="60"/>
      <c r="N523" s="102"/>
      <c r="O523" s="419"/>
      <c r="P523" s="116"/>
      <c r="Q523" s="116"/>
      <c r="R523" s="179"/>
      <c r="S523" s="248"/>
      <c r="T523" s="116"/>
      <c r="U523" s="116"/>
      <c r="V523" s="116"/>
      <c r="W523" s="117"/>
      <c r="X523" s="115"/>
      <c r="Y523" s="102"/>
      <c r="Z523" s="118"/>
      <c r="AA523" s="145">
        <f t="shared" si="194"/>
        <v>511</v>
      </c>
      <c r="AB523" s="751">
        <f t="shared" si="207"/>
        <v>0</v>
      </c>
      <c r="AC523" s="744">
        <f t="shared" si="195"/>
        <v>0</v>
      </c>
      <c r="AD523" s="254">
        <f t="shared" si="191"/>
        <v>0</v>
      </c>
      <c r="AE523" s="17"/>
      <c r="AF523" s="527" t="str">
        <f t="shared" si="196"/>
        <v xml:space="preserve"> </v>
      </c>
      <c r="AG523" s="49">
        <f t="shared" si="197"/>
        <v>0</v>
      </c>
      <c r="AH523" s="49">
        <f t="shared" si="198"/>
        <v>0</v>
      </c>
      <c r="AR523" s="49">
        <f t="shared" si="199"/>
        <v>0</v>
      </c>
      <c r="AS523" s="49">
        <f t="shared" si="200"/>
        <v>0</v>
      </c>
      <c r="AT523" s="49">
        <f t="shared" si="201"/>
        <v>0</v>
      </c>
      <c r="AU523" s="49">
        <f t="shared" si="202"/>
        <v>0</v>
      </c>
      <c r="AX523" s="372">
        <f t="shared" si="203"/>
        <v>0</v>
      </c>
      <c r="AY523" s="372">
        <f t="shared" si="204"/>
        <v>0</v>
      </c>
      <c r="AZ523" s="49">
        <f t="shared" si="192"/>
        <v>0</v>
      </c>
      <c r="BB523" s="49">
        <f t="shared" si="208"/>
        <v>0</v>
      </c>
      <c r="BC523" s="537">
        <f t="shared" si="209"/>
        <v>0</v>
      </c>
      <c r="BD523" s="144">
        <f t="shared" si="205"/>
        <v>0</v>
      </c>
      <c r="BE523" s="144">
        <f t="shared" si="210"/>
        <v>0</v>
      </c>
      <c r="BF523" s="559">
        <f t="shared" si="193"/>
        <v>0</v>
      </c>
      <c r="BG523" s="17"/>
      <c r="BH523" s="10"/>
      <c r="BJ523" s="49">
        <f t="shared" si="211"/>
        <v>0</v>
      </c>
      <c r="BK523" s="49">
        <f t="shared" si="212"/>
        <v>1</v>
      </c>
      <c r="BL523" s="49">
        <f t="shared" si="213"/>
        <v>0</v>
      </c>
      <c r="BM523" s="49">
        <f t="shared" si="214"/>
        <v>0</v>
      </c>
      <c r="BN523" s="49">
        <f t="shared" si="215"/>
        <v>0</v>
      </c>
    </row>
    <row r="524" spans="1:66" x14ac:dyDescent="0.2">
      <c r="A524" s="514"/>
      <c r="B524" s="805"/>
      <c r="C524" s="364"/>
      <c r="D524" s="364"/>
      <c r="E524" s="511" t="str">
        <f t="shared" si="206"/>
        <v xml:space="preserve"> </v>
      </c>
      <c r="F524" s="201">
        <f t="shared" si="189"/>
        <v>0</v>
      </c>
      <c r="G524" s="198">
        <f t="shared" si="190"/>
        <v>512</v>
      </c>
      <c r="H524" s="197"/>
      <c r="I524" s="416"/>
      <c r="J524" s="115"/>
      <c r="K524" s="418"/>
      <c r="L524" s="417"/>
      <c r="M524" s="60"/>
      <c r="N524" s="102"/>
      <c r="O524" s="419"/>
      <c r="P524" s="116"/>
      <c r="Q524" s="116"/>
      <c r="R524" s="179"/>
      <c r="S524" s="248"/>
      <c r="T524" s="116"/>
      <c r="U524" s="116"/>
      <c r="V524" s="116"/>
      <c r="W524" s="117"/>
      <c r="X524" s="115"/>
      <c r="Y524" s="102"/>
      <c r="Z524" s="118"/>
      <c r="AA524" s="145">
        <f t="shared" si="194"/>
        <v>512</v>
      </c>
      <c r="AB524" s="751">
        <f t="shared" si="207"/>
        <v>0</v>
      </c>
      <c r="AC524" s="744">
        <f t="shared" si="195"/>
        <v>0</v>
      </c>
      <c r="AD524" s="254">
        <f t="shared" si="191"/>
        <v>0</v>
      </c>
      <c r="AE524" s="17"/>
      <c r="AF524" s="527" t="str">
        <f t="shared" si="196"/>
        <v xml:space="preserve"> </v>
      </c>
      <c r="AG524" s="49">
        <f t="shared" si="197"/>
        <v>0</v>
      </c>
      <c r="AH524" s="49">
        <f t="shared" si="198"/>
        <v>0</v>
      </c>
      <c r="AR524" s="49">
        <f t="shared" si="199"/>
        <v>0</v>
      </c>
      <c r="AS524" s="49">
        <f t="shared" si="200"/>
        <v>0</v>
      </c>
      <c r="AT524" s="49">
        <f t="shared" si="201"/>
        <v>0</v>
      </c>
      <c r="AU524" s="49">
        <f t="shared" si="202"/>
        <v>0</v>
      </c>
      <c r="AX524" s="372">
        <f t="shared" si="203"/>
        <v>0</v>
      </c>
      <c r="AY524" s="372">
        <f t="shared" si="204"/>
        <v>0</v>
      </c>
      <c r="AZ524" s="49">
        <f t="shared" si="192"/>
        <v>0</v>
      </c>
      <c r="BB524" s="49">
        <f t="shared" si="208"/>
        <v>0</v>
      </c>
      <c r="BC524" s="537">
        <f t="shared" si="209"/>
        <v>0</v>
      </c>
      <c r="BD524" s="144">
        <f t="shared" si="205"/>
        <v>0</v>
      </c>
      <c r="BE524" s="144">
        <f t="shared" si="210"/>
        <v>0</v>
      </c>
      <c r="BF524" s="559">
        <f t="shared" si="193"/>
        <v>0</v>
      </c>
      <c r="BG524" s="17"/>
      <c r="BH524" s="10"/>
      <c r="BJ524" s="49">
        <f t="shared" si="211"/>
        <v>0</v>
      </c>
      <c r="BK524" s="49">
        <f t="shared" si="212"/>
        <v>1</v>
      </c>
      <c r="BL524" s="49">
        <f t="shared" si="213"/>
        <v>0</v>
      </c>
      <c r="BM524" s="49">
        <f t="shared" si="214"/>
        <v>0</v>
      </c>
      <c r="BN524" s="49">
        <f t="shared" si="215"/>
        <v>0</v>
      </c>
    </row>
    <row r="525" spans="1:66" x14ac:dyDescent="0.2">
      <c r="A525" s="514"/>
      <c r="B525" s="805"/>
      <c r="C525" s="364"/>
      <c r="D525" s="364"/>
      <c r="E525" s="511" t="str">
        <f t="shared" si="206"/>
        <v xml:space="preserve"> </v>
      </c>
      <c r="F525" s="201">
        <f t="shared" ref="F525:F588" si="216">IF(ISBLANK(H525),0,VLOOKUP(TRIM(H525),AllVarieties,4,FALSE))</f>
        <v>0</v>
      </c>
      <c r="G525" s="198">
        <f t="shared" ref="G525:G588" si="217">ROW()-DPline</f>
        <v>513</v>
      </c>
      <c r="H525" s="197"/>
      <c r="I525" s="416"/>
      <c r="J525" s="115"/>
      <c r="K525" s="418"/>
      <c r="L525" s="417"/>
      <c r="M525" s="60"/>
      <c r="N525" s="102"/>
      <c r="O525" s="419"/>
      <c r="P525" s="116"/>
      <c r="Q525" s="116"/>
      <c r="R525" s="179"/>
      <c r="S525" s="248"/>
      <c r="T525" s="116"/>
      <c r="U525" s="116"/>
      <c r="V525" s="116"/>
      <c r="W525" s="117"/>
      <c r="X525" s="115"/>
      <c r="Y525" s="102"/>
      <c r="Z525" s="118"/>
      <c r="AA525" s="145">
        <f t="shared" si="194"/>
        <v>513</v>
      </c>
      <c r="AB525" s="751">
        <f t="shared" si="207"/>
        <v>0</v>
      </c>
      <c r="AC525" s="744">
        <f t="shared" si="195"/>
        <v>0</v>
      </c>
      <c r="AD525" s="254">
        <f t="shared" ref="AD525:AD588" si="218">+AC525*PDArate</f>
        <v>0</v>
      </c>
      <c r="AE525" s="17"/>
      <c r="AF525" s="527" t="str">
        <f t="shared" si="196"/>
        <v xml:space="preserve"> </v>
      </c>
      <c r="AG525" s="49">
        <f t="shared" si="197"/>
        <v>0</v>
      </c>
      <c r="AH525" s="49">
        <f t="shared" si="198"/>
        <v>0</v>
      </c>
      <c r="AR525" s="49">
        <f t="shared" si="199"/>
        <v>0</v>
      </c>
      <c r="AS525" s="49">
        <f t="shared" si="200"/>
        <v>0</v>
      </c>
      <c r="AT525" s="49">
        <f t="shared" si="201"/>
        <v>0</v>
      </c>
      <c r="AU525" s="49">
        <f t="shared" si="202"/>
        <v>0</v>
      </c>
      <c r="AX525" s="372">
        <f t="shared" si="203"/>
        <v>0</v>
      </c>
      <c r="AY525" s="372">
        <f t="shared" si="204"/>
        <v>0</v>
      </c>
      <c r="AZ525" s="49">
        <f t="shared" ref="AZ525:AZ588" si="219">IF(J525+K525 &gt; 0, 1, 0)</f>
        <v>0</v>
      </c>
      <c r="BB525" s="49">
        <f t="shared" si="208"/>
        <v>0</v>
      </c>
      <c r="BC525" s="537">
        <f t="shared" si="209"/>
        <v>0</v>
      </c>
      <c r="BD525" s="144">
        <f t="shared" si="205"/>
        <v>0</v>
      </c>
      <c r="BE525" s="144">
        <f t="shared" si="210"/>
        <v>0</v>
      </c>
      <c r="BF525" s="559">
        <f t="shared" ref="BF525:BF588" si="220">+BE525*PDArate</f>
        <v>0</v>
      </c>
      <c r="BG525" s="17"/>
      <c r="BH525" s="10"/>
      <c r="BJ525" s="49">
        <f t="shared" si="211"/>
        <v>0</v>
      </c>
      <c r="BK525" s="49">
        <f t="shared" si="212"/>
        <v>1</v>
      </c>
      <c r="BL525" s="49">
        <f t="shared" si="213"/>
        <v>0</v>
      </c>
      <c r="BM525" s="49">
        <f t="shared" si="214"/>
        <v>0</v>
      </c>
      <c r="BN525" s="49">
        <f t="shared" si="215"/>
        <v>0</v>
      </c>
    </row>
    <row r="526" spans="1:66" x14ac:dyDescent="0.2">
      <c r="A526" s="514"/>
      <c r="B526" s="805"/>
      <c r="C526" s="364"/>
      <c r="D526" s="364"/>
      <c r="E526" s="511" t="str">
        <f t="shared" si="206"/>
        <v xml:space="preserve"> </v>
      </c>
      <c r="F526" s="201">
        <f t="shared" si="216"/>
        <v>0</v>
      </c>
      <c r="G526" s="198">
        <f t="shared" si="217"/>
        <v>514</v>
      </c>
      <c r="H526" s="197"/>
      <c r="I526" s="416"/>
      <c r="J526" s="115"/>
      <c r="K526" s="418"/>
      <c r="L526" s="417"/>
      <c r="M526" s="60"/>
      <c r="N526" s="102"/>
      <c r="O526" s="419"/>
      <c r="P526" s="116"/>
      <c r="Q526" s="116"/>
      <c r="R526" s="179"/>
      <c r="S526" s="248"/>
      <c r="T526" s="116"/>
      <c r="U526" s="116"/>
      <c r="V526" s="116"/>
      <c r="W526" s="117"/>
      <c r="X526" s="115"/>
      <c r="Y526" s="102"/>
      <c r="Z526" s="118"/>
      <c r="AA526" s="145">
        <f t="shared" ref="AA526:AA589" si="221">+G526</f>
        <v>514</v>
      </c>
      <c r="AB526" s="751">
        <f t="shared" si="207"/>
        <v>0</v>
      </c>
      <c r="AC526" s="744">
        <f t="shared" ref="AC526:AC589" si="222">+AX526+AY526</f>
        <v>0</v>
      </c>
      <c r="AD526" s="254">
        <f t="shared" si="218"/>
        <v>0</v>
      </c>
      <c r="AE526" s="17"/>
      <c r="AF526" s="527" t="str">
        <f t="shared" ref="AF526:AF589" si="223">IF(AG526+AH526=1,"Enter both columns 5 and 16.", " ")</f>
        <v xml:space="preserve"> </v>
      </c>
      <c r="AG526" s="49">
        <f t="shared" ref="AG526:AG589" si="224">IF(L526+M526+N526+O526+W526 &gt; 0, 1, 0)</f>
        <v>0</v>
      </c>
      <c r="AH526" s="49">
        <f t="shared" ref="AH526:AH589" si="225">IF(AX526 &gt; 0, 1, 0)</f>
        <v>0</v>
      </c>
      <c r="AR526" s="49">
        <f t="shared" ref="AR526:AR589" si="226">IF(ISNA(+F526), 1, 0)</f>
        <v>0</v>
      </c>
      <c r="AS526" s="49">
        <f t="shared" ref="AS526:AS589" si="227">IF(ISERR(+F526), 1, 0)</f>
        <v>0</v>
      </c>
      <c r="AT526" s="49">
        <f t="shared" ref="AT526:AT589" si="228">IF(ISERR(+AC526), 1, 0)</f>
        <v>0</v>
      </c>
      <c r="AU526" s="49">
        <f t="shared" ref="AU526:AU589" si="229">IF(ISERR(+AD526), 1, 0)</f>
        <v>0</v>
      </c>
      <c r="AX526" s="372">
        <f t="shared" ref="AX526:AX589" si="230">ROUND(L526,1)*W526</f>
        <v>0</v>
      </c>
      <c r="AY526" s="372">
        <f t="shared" ref="AY526:AY589" si="231">ROUND(X526,1)*Z526</f>
        <v>0</v>
      </c>
      <c r="AZ526" s="49">
        <f t="shared" si="219"/>
        <v>0</v>
      </c>
      <c r="BB526" s="49">
        <f t="shared" si="208"/>
        <v>0</v>
      </c>
      <c r="BC526" s="537">
        <f t="shared" si="209"/>
        <v>0</v>
      </c>
      <c r="BD526" s="144">
        <f t="shared" si="205"/>
        <v>0</v>
      </c>
      <c r="BE526" s="144">
        <f t="shared" si="210"/>
        <v>0</v>
      </c>
      <c r="BF526" s="559">
        <f t="shared" si="220"/>
        <v>0</v>
      </c>
      <c r="BG526" s="17"/>
      <c r="BH526" s="10"/>
      <c r="BJ526" s="49">
        <f t="shared" si="211"/>
        <v>0</v>
      </c>
      <c r="BK526" s="49">
        <f t="shared" si="212"/>
        <v>1</v>
      </c>
      <c r="BL526" s="49">
        <f t="shared" si="213"/>
        <v>0</v>
      </c>
      <c r="BM526" s="49">
        <f t="shared" si="214"/>
        <v>0</v>
      </c>
      <c r="BN526" s="49">
        <f t="shared" si="215"/>
        <v>0</v>
      </c>
    </row>
    <row r="527" spans="1:66" x14ac:dyDescent="0.2">
      <c r="A527" s="514"/>
      <c r="B527" s="805"/>
      <c r="C527" s="364"/>
      <c r="D527" s="364"/>
      <c r="E527" s="511" t="str">
        <f t="shared" si="206"/>
        <v xml:space="preserve"> </v>
      </c>
      <c r="F527" s="201">
        <f t="shared" si="216"/>
        <v>0</v>
      </c>
      <c r="G527" s="198">
        <f t="shared" si="217"/>
        <v>515</v>
      </c>
      <c r="H527" s="197"/>
      <c r="I527" s="416"/>
      <c r="J527" s="115"/>
      <c r="K527" s="418"/>
      <c r="L527" s="417"/>
      <c r="M527" s="60"/>
      <c r="N527" s="102"/>
      <c r="O527" s="419"/>
      <c r="P527" s="116"/>
      <c r="Q527" s="116"/>
      <c r="R527" s="179"/>
      <c r="S527" s="248"/>
      <c r="T527" s="116"/>
      <c r="U527" s="116"/>
      <c r="V527" s="116"/>
      <c r="W527" s="117"/>
      <c r="X527" s="115"/>
      <c r="Y527" s="102"/>
      <c r="Z527" s="118"/>
      <c r="AA527" s="145">
        <f t="shared" si="221"/>
        <v>515</v>
      </c>
      <c r="AB527" s="751">
        <f t="shared" si="207"/>
        <v>0</v>
      </c>
      <c r="AC527" s="744">
        <f t="shared" si="222"/>
        <v>0</v>
      </c>
      <c r="AD527" s="254">
        <f t="shared" si="218"/>
        <v>0</v>
      </c>
      <c r="AE527" s="17"/>
      <c r="AF527" s="527" t="str">
        <f t="shared" si="223"/>
        <v xml:space="preserve"> </v>
      </c>
      <c r="AG527" s="49">
        <f t="shared" si="224"/>
        <v>0</v>
      </c>
      <c r="AH527" s="49">
        <f t="shared" si="225"/>
        <v>0</v>
      </c>
      <c r="AR527" s="49">
        <f t="shared" si="226"/>
        <v>0</v>
      </c>
      <c r="AS527" s="49">
        <f t="shared" si="227"/>
        <v>0</v>
      </c>
      <c r="AT527" s="49">
        <f t="shared" si="228"/>
        <v>0</v>
      </c>
      <c r="AU527" s="49">
        <f t="shared" si="229"/>
        <v>0</v>
      </c>
      <c r="AX527" s="372">
        <f t="shared" si="230"/>
        <v>0</v>
      </c>
      <c r="AY527" s="372">
        <f t="shared" si="231"/>
        <v>0</v>
      </c>
      <c r="AZ527" s="49">
        <f t="shared" si="219"/>
        <v>0</v>
      </c>
      <c r="BB527" s="49">
        <f t="shared" si="208"/>
        <v>0</v>
      </c>
      <c r="BC527" s="537">
        <f t="shared" si="209"/>
        <v>0</v>
      </c>
      <c r="BD527" s="144">
        <f t="shared" si="205"/>
        <v>0</v>
      </c>
      <c r="BE527" s="144">
        <f t="shared" si="210"/>
        <v>0</v>
      </c>
      <c r="BF527" s="559">
        <f t="shared" si="220"/>
        <v>0</v>
      </c>
      <c r="BG527" s="17"/>
      <c r="BH527" s="10"/>
      <c r="BJ527" s="49">
        <f t="shared" si="211"/>
        <v>0</v>
      </c>
      <c r="BK527" s="49">
        <f t="shared" si="212"/>
        <v>1</v>
      </c>
      <c r="BL527" s="49">
        <f t="shared" si="213"/>
        <v>0</v>
      </c>
      <c r="BM527" s="49">
        <f t="shared" si="214"/>
        <v>0</v>
      </c>
      <c r="BN527" s="49">
        <f t="shared" si="215"/>
        <v>0</v>
      </c>
    </row>
    <row r="528" spans="1:66" x14ac:dyDescent="0.2">
      <c r="A528" s="514"/>
      <c r="B528" s="805"/>
      <c r="C528" s="364"/>
      <c r="D528" s="364"/>
      <c r="E528" s="511" t="str">
        <f t="shared" si="206"/>
        <v xml:space="preserve"> </v>
      </c>
      <c r="F528" s="201">
        <f t="shared" si="216"/>
        <v>0</v>
      </c>
      <c r="G528" s="198">
        <f t="shared" si="217"/>
        <v>516</v>
      </c>
      <c r="H528" s="197"/>
      <c r="I528" s="416"/>
      <c r="J528" s="115"/>
      <c r="K528" s="418"/>
      <c r="L528" s="417"/>
      <c r="M528" s="60"/>
      <c r="N528" s="102"/>
      <c r="O528" s="419"/>
      <c r="P528" s="116"/>
      <c r="Q528" s="116"/>
      <c r="R528" s="179"/>
      <c r="S528" s="248"/>
      <c r="T528" s="116"/>
      <c r="U528" s="116"/>
      <c r="V528" s="116"/>
      <c r="W528" s="117"/>
      <c r="X528" s="115"/>
      <c r="Y528" s="102"/>
      <c r="Z528" s="118"/>
      <c r="AA528" s="145">
        <f t="shared" si="221"/>
        <v>516</v>
      </c>
      <c r="AB528" s="751">
        <f t="shared" si="207"/>
        <v>0</v>
      </c>
      <c r="AC528" s="744">
        <f t="shared" si="222"/>
        <v>0</v>
      </c>
      <c r="AD528" s="254">
        <f t="shared" si="218"/>
        <v>0</v>
      </c>
      <c r="AE528" s="17"/>
      <c r="AF528" s="527" t="str">
        <f t="shared" si="223"/>
        <v xml:space="preserve"> </v>
      </c>
      <c r="AG528" s="49">
        <f t="shared" si="224"/>
        <v>0</v>
      </c>
      <c r="AH528" s="49">
        <f t="shared" si="225"/>
        <v>0</v>
      </c>
      <c r="AR528" s="49">
        <f t="shared" si="226"/>
        <v>0</v>
      </c>
      <c r="AS528" s="49">
        <f t="shared" si="227"/>
        <v>0</v>
      </c>
      <c r="AT528" s="49">
        <f t="shared" si="228"/>
        <v>0</v>
      </c>
      <c r="AU528" s="49">
        <f t="shared" si="229"/>
        <v>0</v>
      </c>
      <c r="AX528" s="372">
        <f t="shared" si="230"/>
        <v>0</v>
      </c>
      <c r="AY528" s="372">
        <f t="shared" si="231"/>
        <v>0</v>
      </c>
      <c r="AZ528" s="49">
        <f t="shared" si="219"/>
        <v>0</v>
      </c>
      <c r="BB528" s="49">
        <f t="shared" si="208"/>
        <v>0</v>
      </c>
      <c r="BC528" s="537">
        <f t="shared" si="209"/>
        <v>0</v>
      </c>
      <c r="BD528" s="144">
        <f t="shared" ref="BD528:BD591" si="232">IF(VALUE(I528)&lt;1,0,IF(VALUE(I528)&gt;17,0,VLOOKUP(VALUE(F528),T10Value,VALUE(I528)+1,FALSE)))</f>
        <v>0</v>
      </c>
      <c r="BE528" s="144">
        <f t="shared" si="210"/>
        <v>0</v>
      </c>
      <c r="BF528" s="559">
        <f t="shared" si="220"/>
        <v>0</v>
      </c>
      <c r="BG528" s="17"/>
      <c r="BH528" s="10"/>
      <c r="BJ528" s="49">
        <f t="shared" si="211"/>
        <v>0</v>
      </c>
      <c r="BK528" s="49">
        <f t="shared" si="212"/>
        <v>1</v>
      </c>
      <c r="BL528" s="49">
        <f t="shared" si="213"/>
        <v>0</v>
      </c>
      <c r="BM528" s="49">
        <f t="shared" si="214"/>
        <v>0</v>
      </c>
      <c r="BN528" s="49">
        <f t="shared" si="215"/>
        <v>0</v>
      </c>
    </row>
    <row r="529" spans="1:66" x14ac:dyDescent="0.2">
      <c r="A529" s="514"/>
      <c r="B529" s="805"/>
      <c r="C529" s="364"/>
      <c r="D529" s="364"/>
      <c r="E529" s="511" t="str">
        <f t="shared" ref="E529:E592" si="233">IF(+BN529+BM529&gt;0,"&lt; Error"," ")</f>
        <v xml:space="preserve"> </v>
      </c>
      <c r="F529" s="201">
        <f t="shared" si="216"/>
        <v>0</v>
      </c>
      <c r="G529" s="198">
        <f t="shared" si="217"/>
        <v>517</v>
      </c>
      <c r="H529" s="197"/>
      <c r="I529" s="416"/>
      <c r="J529" s="115"/>
      <c r="K529" s="418"/>
      <c r="L529" s="417"/>
      <c r="M529" s="60"/>
      <c r="N529" s="102"/>
      <c r="O529" s="419"/>
      <c r="P529" s="116"/>
      <c r="Q529" s="116"/>
      <c r="R529" s="179"/>
      <c r="S529" s="248"/>
      <c r="T529" s="116"/>
      <c r="U529" s="116"/>
      <c r="V529" s="116"/>
      <c r="W529" s="117"/>
      <c r="X529" s="115"/>
      <c r="Y529" s="102"/>
      <c r="Z529" s="118"/>
      <c r="AA529" s="145">
        <f t="shared" si="221"/>
        <v>517</v>
      </c>
      <c r="AB529" s="751">
        <f t="shared" ref="AB529:AB592" si="234">C529*BJ529</f>
        <v>0</v>
      </c>
      <c r="AC529" s="744">
        <f t="shared" si="222"/>
        <v>0</v>
      </c>
      <c r="AD529" s="254">
        <f t="shared" si="218"/>
        <v>0</v>
      </c>
      <c r="AE529" s="17"/>
      <c r="AF529" s="527" t="str">
        <f t="shared" si="223"/>
        <v xml:space="preserve"> </v>
      </c>
      <c r="AG529" s="49">
        <f t="shared" si="224"/>
        <v>0</v>
      </c>
      <c r="AH529" s="49">
        <f t="shared" si="225"/>
        <v>0</v>
      </c>
      <c r="AR529" s="49">
        <f t="shared" si="226"/>
        <v>0</v>
      </c>
      <c r="AS529" s="49">
        <f t="shared" si="227"/>
        <v>0</v>
      </c>
      <c r="AT529" s="49">
        <f t="shared" si="228"/>
        <v>0</v>
      </c>
      <c r="AU529" s="49">
        <f t="shared" si="229"/>
        <v>0</v>
      </c>
      <c r="AX529" s="372">
        <f t="shared" si="230"/>
        <v>0</v>
      </c>
      <c r="AY529" s="372">
        <f t="shared" si="231"/>
        <v>0</v>
      </c>
      <c r="AZ529" s="49">
        <f t="shared" si="219"/>
        <v>0</v>
      </c>
      <c r="BB529" s="49">
        <f t="shared" ref="BB529:BB592" si="235">IF(+BC529&gt;0,IF(+BE529&lt;=0,1,0),0)</f>
        <v>0</v>
      </c>
      <c r="BC529" s="537">
        <f t="shared" ref="BC529:BC592" si="236">IF(+D529=1,IF(J529&gt;0, +J529, 0),0)</f>
        <v>0</v>
      </c>
      <c r="BD529" s="144">
        <f t="shared" si="232"/>
        <v>0</v>
      </c>
      <c r="BE529" s="144">
        <f t="shared" ref="BE529:BE592" si="237">ROUND(+BC529,1)*BD529</f>
        <v>0</v>
      </c>
      <c r="BF529" s="559">
        <f t="shared" si="220"/>
        <v>0</v>
      </c>
      <c r="BG529" s="17"/>
      <c r="BH529" s="10"/>
      <c r="BJ529" s="49">
        <f t="shared" ref="BJ529:BJ592" si="238">IF(J529+L529+M529=J529,0,IF(J529-L529-0.09&gt;0,IF(J529-L529&lt;=0.1*J529,J529-L529,0),0))</f>
        <v>0</v>
      </c>
      <c r="BK529" s="49">
        <f t="shared" ref="BK529:BK592" si="239">IF(L529+M529+J529+X529&lt;=0,1,IF(L529+M529+X529&gt;0,1,0))</f>
        <v>1</v>
      </c>
      <c r="BL529" s="49">
        <f t="shared" ref="BL529:BL592" si="240">IF(+BJ529&gt;0,1,0)</f>
        <v>0</v>
      </c>
      <c r="BM529" s="49">
        <f t="shared" ref="BM529:BM592" si="241">IF(ISNUMBER(C529),IF(2*BL529-C529&lt;0,1,IF(2*BL529-C529&gt;2,1,0)),IF(ISBLANK(C529),0,1))</f>
        <v>0</v>
      </c>
      <c r="BN529" s="49">
        <f t="shared" ref="BN529:BN592" si="242">IF(ISNUMBER(D529),IF(2*AG529-D529=1,1,IF(+D529=0,0, IF(+D529=1,0,1))),IF(ISBLANK(D529),0,1))</f>
        <v>0</v>
      </c>
    </row>
    <row r="530" spans="1:66" x14ac:dyDescent="0.2">
      <c r="A530" s="514"/>
      <c r="B530" s="805"/>
      <c r="C530" s="364"/>
      <c r="D530" s="364"/>
      <c r="E530" s="511" t="str">
        <f t="shared" si="233"/>
        <v xml:space="preserve"> </v>
      </c>
      <c r="F530" s="201">
        <f t="shared" si="216"/>
        <v>0</v>
      </c>
      <c r="G530" s="198">
        <f t="shared" si="217"/>
        <v>518</v>
      </c>
      <c r="H530" s="197"/>
      <c r="I530" s="416"/>
      <c r="J530" s="115"/>
      <c r="K530" s="418"/>
      <c r="L530" s="417"/>
      <c r="M530" s="60"/>
      <c r="N530" s="102"/>
      <c r="O530" s="419"/>
      <c r="P530" s="116"/>
      <c r="Q530" s="116"/>
      <c r="R530" s="179"/>
      <c r="S530" s="248"/>
      <c r="T530" s="116"/>
      <c r="U530" s="116"/>
      <c r="V530" s="116"/>
      <c r="W530" s="117"/>
      <c r="X530" s="115"/>
      <c r="Y530" s="102"/>
      <c r="Z530" s="118"/>
      <c r="AA530" s="145">
        <f t="shared" si="221"/>
        <v>518</v>
      </c>
      <c r="AB530" s="751">
        <f t="shared" si="234"/>
        <v>0</v>
      </c>
      <c r="AC530" s="744">
        <f t="shared" si="222"/>
        <v>0</v>
      </c>
      <c r="AD530" s="254">
        <f t="shared" si="218"/>
        <v>0</v>
      </c>
      <c r="AE530" s="17"/>
      <c r="AF530" s="527" t="str">
        <f t="shared" si="223"/>
        <v xml:space="preserve"> </v>
      </c>
      <c r="AG530" s="49">
        <f t="shared" si="224"/>
        <v>0</v>
      </c>
      <c r="AH530" s="49">
        <f t="shared" si="225"/>
        <v>0</v>
      </c>
      <c r="AR530" s="49">
        <f t="shared" si="226"/>
        <v>0</v>
      </c>
      <c r="AS530" s="49">
        <f t="shared" si="227"/>
        <v>0</v>
      </c>
      <c r="AT530" s="49">
        <f t="shared" si="228"/>
        <v>0</v>
      </c>
      <c r="AU530" s="49">
        <f t="shared" si="229"/>
        <v>0</v>
      </c>
      <c r="AX530" s="372">
        <f t="shared" si="230"/>
        <v>0</v>
      </c>
      <c r="AY530" s="372">
        <f t="shared" si="231"/>
        <v>0</v>
      </c>
      <c r="AZ530" s="49">
        <f t="shared" si="219"/>
        <v>0</v>
      </c>
      <c r="BB530" s="49">
        <f t="shared" si="235"/>
        <v>0</v>
      </c>
      <c r="BC530" s="537">
        <f t="shared" si="236"/>
        <v>0</v>
      </c>
      <c r="BD530" s="144">
        <f t="shared" si="232"/>
        <v>0</v>
      </c>
      <c r="BE530" s="144">
        <f t="shared" si="237"/>
        <v>0</v>
      </c>
      <c r="BF530" s="559">
        <f t="shared" si="220"/>
        <v>0</v>
      </c>
      <c r="BG530" s="17"/>
      <c r="BH530" s="10"/>
      <c r="BJ530" s="49">
        <f t="shared" si="238"/>
        <v>0</v>
      </c>
      <c r="BK530" s="49">
        <f t="shared" si="239"/>
        <v>1</v>
      </c>
      <c r="BL530" s="49">
        <f t="shared" si="240"/>
        <v>0</v>
      </c>
      <c r="BM530" s="49">
        <f t="shared" si="241"/>
        <v>0</v>
      </c>
      <c r="BN530" s="49">
        <f t="shared" si="242"/>
        <v>0</v>
      </c>
    </row>
    <row r="531" spans="1:66" x14ac:dyDescent="0.2">
      <c r="A531" s="514"/>
      <c r="B531" s="805"/>
      <c r="C531" s="364"/>
      <c r="D531" s="364"/>
      <c r="E531" s="511" t="str">
        <f t="shared" si="233"/>
        <v xml:space="preserve"> </v>
      </c>
      <c r="F531" s="201">
        <f t="shared" si="216"/>
        <v>0</v>
      </c>
      <c r="G531" s="198">
        <f t="shared" si="217"/>
        <v>519</v>
      </c>
      <c r="H531" s="197"/>
      <c r="I531" s="416"/>
      <c r="J531" s="115"/>
      <c r="K531" s="418"/>
      <c r="L531" s="417"/>
      <c r="M531" s="60"/>
      <c r="N531" s="102"/>
      <c r="O531" s="419"/>
      <c r="P531" s="116"/>
      <c r="Q531" s="116"/>
      <c r="R531" s="179"/>
      <c r="S531" s="248"/>
      <c r="T531" s="116"/>
      <c r="U531" s="116"/>
      <c r="V531" s="116"/>
      <c r="W531" s="117"/>
      <c r="X531" s="115"/>
      <c r="Y531" s="102"/>
      <c r="Z531" s="118"/>
      <c r="AA531" s="145">
        <f t="shared" si="221"/>
        <v>519</v>
      </c>
      <c r="AB531" s="751">
        <f t="shared" si="234"/>
        <v>0</v>
      </c>
      <c r="AC531" s="744">
        <f t="shared" si="222"/>
        <v>0</v>
      </c>
      <c r="AD531" s="254">
        <f t="shared" si="218"/>
        <v>0</v>
      </c>
      <c r="AE531" s="17"/>
      <c r="AF531" s="527" t="str">
        <f t="shared" si="223"/>
        <v xml:space="preserve"> </v>
      </c>
      <c r="AG531" s="49">
        <f t="shared" si="224"/>
        <v>0</v>
      </c>
      <c r="AH531" s="49">
        <f t="shared" si="225"/>
        <v>0</v>
      </c>
      <c r="AR531" s="49">
        <f t="shared" si="226"/>
        <v>0</v>
      </c>
      <c r="AS531" s="49">
        <f t="shared" si="227"/>
        <v>0</v>
      </c>
      <c r="AT531" s="49">
        <f t="shared" si="228"/>
        <v>0</v>
      </c>
      <c r="AU531" s="49">
        <f t="shared" si="229"/>
        <v>0</v>
      </c>
      <c r="AX531" s="372">
        <f t="shared" si="230"/>
        <v>0</v>
      </c>
      <c r="AY531" s="372">
        <f t="shared" si="231"/>
        <v>0</v>
      </c>
      <c r="AZ531" s="49">
        <f t="shared" si="219"/>
        <v>0</v>
      </c>
      <c r="BB531" s="49">
        <f t="shared" si="235"/>
        <v>0</v>
      </c>
      <c r="BC531" s="537">
        <f t="shared" si="236"/>
        <v>0</v>
      </c>
      <c r="BD531" s="144">
        <f t="shared" si="232"/>
        <v>0</v>
      </c>
      <c r="BE531" s="144">
        <f t="shared" si="237"/>
        <v>0</v>
      </c>
      <c r="BF531" s="559">
        <f t="shared" si="220"/>
        <v>0</v>
      </c>
      <c r="BG531" s="17"/>
      <c r="BH531" s="10"/>
      <c r="BJ531" s="49">
        <f t="shared" si="238"/>
        <v>0</v>
      </c>
      <c r="BK531" s="49">
        <f t="shared" si="239"/>
        <v>1</v>
      </c>
      <c r="BL531" s="49">
        <f t="shared" si="240"/>
        <v>0</v>
      </c>
      <c r="BM531" s="49">
        <f t="shared" si="241"/>
        <v>0</v>
      </c>
      <c r="BN531" s="49">
        <f t="shared" si="242"/>
        <v>0</v>
      </c>
    </row>
    <row r="532" spans="1:66" x14ac:dyDescent="0.2">
      <c r="A532" s="514"/>
      <c r="B532" s="805"/>
      <c r="C532" s="364"/>
      <c r="D532" s="364"/>
      <c r="E532" s="511" t="str">
        <f t="shared" si="233"/>
        <v xml:space="preserve"> </v>
      </c>
      <c r="F532" s="201">
        <f t="shared" si="216"/>
        <v>0</v>
      </c>
      <c r="G532" s="198">
        <f t="shared" si="217"/>
        <v>520</v>
      </c>
      <c r="H532" s="197"/>
      <c r="I532" s="416"/>
      <c r="J532" s="115"/>
      <c r="K532" s="418"/>
      <c r="L532" s="417"/>
      <c r="M532" s="60"/>
      <c r="N532" s="102"/>
      <c r="O532" s="419"/>
      <c r="P532" s="116"/>
      <c r="Q532" s="116"/>
      <c r="R532" s="179"/>
      <c r="S532" s="248"/>
      <c r="T532" s="116"/>
      <c r="U532" s="116"/>
      <c r="V532" s="116"/>
      <c r="W532" s="117"/>
      <c r="X532" s="115"/>
      <c r="Y532" s="102"/>
      <c r="Z532" s="118"/>
      <c r="AA532" s="145">
        <f t="shared" si="221"/>
        <v>520</v>
      </c>
      <c r="AB532" s="751">
        <f t="shared" si="234"/>
        <v>0</v>
      </c>
      <c r="AC532" s="744">
        <f t="shared" si="222"/>
        <v>0</v>
      </c>
      <c r="AD532" s="254">
        <f t="shared" si="218"/>
        <v>0</v>
      </c>
      <c r="AE532" s="17"/>
      <c r="AF532" s="527" t="str">
        <f t="shared" si="223"/>
        <v xml:space="preserve"> </v>
      </c>
      <c r="AG532" s="49">
        <f t="shared" si="224"/>
        <v>0</v>
      </c>
      <c r="AH532" s="49">
        <f t="shared" si="225"/>
        <v>0</v>
      </c>
      <c r="AR532" s="49">
        <f t="shared" si="226"/>
        <v>0</v>
      </c>
      <c r="AS532" s="49">
        <f t="shared" si="227"/>
        <v>0</v>
      </c>
      <c r="AT532" s="49">
        <f t="shared" si="228"/>
        <v>0</v>
      </c>
      <c r="AU532" s="49">
        <f t="shared" si="229"/>
        <v>0</v>
      </c>
      <c r="AX532" s="372">
        <f t="shared" si="230"/>
        <v>0</v>
      </c>
      <c r="AY532" s="372">
        <f t="shared" si="231"/>
        <v>0</v>
      </c>
      <c r="AZ532" s="49">
        <f t="shared" si="219"/>
        <v>0</v>
      </c>
      <c r="BB532" s="49">
        <f t="shared" si="235"/>
        <v>0</v>
      </c>
      <c r="BC532" s="537">
        <f t="shared" si="236"/>
        <v>0</v>
      </c>
      <c r="BD532" s="144">
        <f t="shared" si="232"/>
        <v>0</v>
      </c>
      <c r="BE532" s="144">
        <f t="shared" si="237"/>
        <v>0</v>
      </c>
      <c r="BF532" s="559">
        <f t="shared" si="220"/>
        <v>0</v>
      </c>
      <c r="BG532" s="17"/>
      <c r="BH532" s="10"/>
      <c r="BJ532" s="49">
        <f t="shared" si="238"/>
        <v>0</v>
      </c>
      <c r="BK532" s="49">
        <f t="shared" si="239"/>
        <v>1</v>
      </c>
      <c r="BL532" s="49">
        <f t="shared" si="240"/>
        <v>0</v>
      </c>
      <c r="BM532" s="49">
        <f t="shared" si="241"/>
        <v>0</v>
      </c>
      <c r="BN532" s="49">
        <f t="shared" si="242"/>
        <v>0</v>
      </c>
    </row>
    <row r="533" spans="1:66" x14ac:dyDescent="0.2">
      <c r="A533" s="514"/>
      <c r="B533" s="805"/>
      <c r="C533" s="364"/>
      <c r="D533" s="364"/>
      <c r="E533" s="511" t="str">
        <f t="shared" si="233"/>
        <v xml:space="preserve"> </v>
      </c>
      <c r="F533" s="201">
        <f t="shared" si="216"/>
        <v>0</v>
      </c>
      <c r="G533" s="198">
        <f t="shared" si="217"/>
        <v>521</v>
      </c>
      <c r="H533" s="197"/>
      <c r="I533" s="416"/>
      <c r="J533" s="115"/>
      <c r="K533" s="418"/>
      <c r="L533" s="417"/>
      <c r="M533" s="60"/>
      <c r="N533" s="102"/>
      <c r="O533" s="419"/>
      <c r="P533" s="116"/>
      <c r="Q533" s="116"/>
      <c r="R533" s="179"/>
      <c r="S533" s="248"/>
      <c r="T533" s="116"/>
      <c r="U533" s="116"/>
      <c r="V533" s="116"/>
      <c r="W533" s="117"/>
      <c r="X533" s="115"/>
      <c r="Y533" s="102"/>
      <c r="Z533" s="118"/>
      <c r="AA533" s="145">
        <f t="shared" si="221"/>
        <v>521</v>
      </c>
      <c r="AB533" s="751">
        <f t="shared" si="234"/>
        <v>0</v>
      </c>
      <c r="AC533" s="744">
        <f t="shared" si="222"/>
        <v>0</v>
      </c>
      <c r="AD533" s="254">
        <f t="shared" si="218"/>
        <v>0</v>
      </c>
      <c r="AE533" s="17"/>
      <c r="AF533" s="527" t="str">
        <f t="shared" si="223"/>
        <v xml:space="preserve"> </v>
      </c>
      <c r="AG533" s="49">
        <f t="shared" si="224"/>
        <v>0</v>
      </c>
      <c r="AH533" s="49">
        <f t="shared" si="225"/>
        <v>0</v>
      </c>
      <c r="AR533" s="49">
        <f t="shared" si="226"/>
        <v>0</v>
      </c>
      <c r="AS533" s="49">
        <f t="shared" si="227"/>
        <v>0</v>
      </c>
      <c r="AT533" s="49">
        <f t="shared" si="228"/>
        <v>0</v>
      </c>
      <c r="AU533" s="49">
        <f t="shared" si="229"/>
        <v>0</v>
      </c>
      <c r="AX533" s="372">
        <f t="shared" si="230"/>
        <v>0</v>
      </c>
      <c r="AY533" s="372">
        <f t="shared" si="231"/>
        <v>0</v>
      </c>
      <c r="AZ533" s="49">
        <f t="shared" si="219"/>
        <v>0</v>
      </c>
      <c r="BB533" s="49">
        <f t="shared" si="235"/>
        <v>0</v>
      </c>
      <c r="BC533" s="537">
        <f t="shared" si="236"/>
        <v>0</v>
      </c>
      <c r="BD533" s="144">
        <f t="shared" si="232"/>
        <v>0</v>
      </c>
      <c r="BE533" s="144">
        <f t="shared" si="237"/>
        <v>0</v>
      </c>
      <c r="BF533" s="559">
        <f t="shared" si="220"/>
        <v>0</v>
      </c>
      <c r="BG533" s="17"/>
      <c r="BH533" s="10"/>
      <c r="BJ533" s="49">
        <f t="shared" si="238"/>
        <v>0</v>
      </c>
      <c r="BK533" s="49">
        <f t="shared" si="239"/>
        <v>1</v>
      </c>
      <c r="BL533" s="49">
        <f t="shared" si="240"/>
        <v>0</v>
      </c>
      <c r="BM533" s="49">
        <f t="shared" si="241"/>
        <v>0</v>
      </c>
      <c r="BN533" s="49">
        <f t="shared" si="242"/>
        <v>0</v>
      </c>
    </row>
    <row r="534" spans="1:66" x14ac:dyDescent="0.2">
      <c r="A534" s="514"/>
      <c r="B534" s="805"/>
      <c r="C534" s="364"/>
      <c r="D534" s="364"/>
      <c r="E534" s="511" t="str">
        <f t="shared" si="233"/>
        <v xml:space="preserve"> </v>
      </c>
      <c r="F534" s="201">
        <f t="shared" si="216"/>
        <v>0</v>
      </c>
      <c r="G534" s="198">
        <f t="shared" si="217"/>
        <v>522</v>
      </c>
      <c r="H534" s="197"/>
      <c r="I534" s="416"/>
      <c r="J534" s="115"/>
      <c r="K534" s="418"/>
      <c r="L534" s="417"/>
      <c r="M534" s="60"/>
      <c r="N534" s="102"/>
      <c r="O534" s="419"/>
      <c r="P534" s="116"/>
      <c r="Q534" s="116"/>
      <c r="R534" s="179"/>
      <c r="S534" s="248"/>
      <c r="T534" s="116"/>
      <c r="U534" s="116"/>
      <c r="V534" s="116"/>
      <c r="W534" s="117"/>
      <c r="X534" s="115"/>
      <c r="Y534" s="102"/>
      <c r="Z534" s="118"/>
      <c r="AA534" s="145">
        <f t="shared" si="221"/>
        <v>522</v>
      </c>
      <c r="AB534" s="751">
        <f t="shared" si="234"/>
        <v>0</v>
      </c>
      <c r="AC534" s="744">
        <f t="shared" si="222"/>
        <v>0</v>
      </c>
      <c r="AD534" s="254">
        <f t="shared" si="218"/>
        <v>0</v>
      </c>
      <c r="AE534" s="17"/>
      <c r="AF534" s="527" t="str">
        <f t="shared" si="223"/>
        <v xml:space="preserve"> </v>
      </c>
      <c r="AG534" s="49">
        <f t="shared" si="224"/>
        <v>0</v>
      </c>
      <c r="AH534" s="49">
        <f t="shared" si="225"/>
        <v>0</v>
      </c>
      <c r="AR534" s="49">
        <f t="shared" si="226"/>
        <v>0</v>
      </c>
      <c r="AS534" s="49">
        <f t="shared" si="227"/>
        <v>0</v>
      </c>
      <c r="AT534" s="49">
        <f t="shared" si="228"/>
        <v>0</v>
      </c>
      <c r="AU534" s="49">
        <f t="shared" si="229"/>
        <v>0</v>
      </c>
      <c r="AX534" s="372">
        <f t="shared" si="230"/>
        <v>0</v>
      </c>
      <c r="AY534" s="372">
        <f t="shared" si="231"/>
        <v>0</v>
      </c>
      <c r="AZ534" s="49">
        <f t="shared" si="219"/>
        <v>0</v>
      </c>
      <c r="BB534" s="49">
        <f t="shared" si="235"/>
        <v>0</v>
      </c>
      <c r="BC534" s="537">
        <f t="shared" si="236"/>
        <v>0</v>
      </c>
      <c r="BD534" s="144">
        <f t="shared" si="232"/>
        <v>0</v>
      </c>
      <c r="BE534" s="144">
        <f t="shared" si="237"/>
        <v>0</v>
      </c>
      <c r="BF534" s="559">
        <f t="shared" si="220"/>
        <v>0</v>
      </c>
      <c r="BG534" s="17"/>
      <c r="BH534" s="10"/>
      <c r="BJ534" s="49">
        <f t="shared" si="238"/>
        <v>0</v>
      </c>
      <c r="BK534" s="49">
        <f t="shared" si="239"/>
        <v>1</v>
      </c>
      <c r="BL534" s="49">
        <f t="shared" si="240"/>
        <v>0</v>
      </c>
      <c r="BM534" s="49">
        <f t="shared" si="241"/>
        <v>0</v>
      </c>
      <c r="BN534" s="49">
        <f t="shared" si="242"/>
        <v>0</v>
      </c>
    </row>
    <row r="535" spans="1:66" x14ac:dyDescent="0.2">
      <c r="A535" s="514"/>
      <c r="B535" s="805"/>
      <c r="C535" s="364"/>
      <c r="D535" s="364"/>
      <c r="E535" s="511" t="str">
        <f t="shared" si="233"/>
        <v xml:space="preserve"> </v>
      </c>
      <c r="F535" s="201">
        <f t="shared" si="216"/>
        <v>0</v>
      </c>
      <c r="G535" s="198">
        <f t="shared" si="217"/>
        <v>523</v>
      </c>
      <c r="H535" s="197"/>
      <c r="I535" s="416"/>
      <c r="J535" s="115"/>
      <c r="K535" s="418"/>
      <c r="L535" s="417"/>
      <c r="M535" s="60"/>
      <c r="N535" s="102"/>
      <c r="O535" s="419"/>
      <c r="P535" s="116"/>
      <c r="Q535" s="116"/>
      <c r="R535" s="179"/>
      <c r="S535" s="248"/>
      <c r="T535" s="116"/>
      <c r="U535" s="116"/>
      <c r="V535" s="116"/>
      <c r="W535" s="117"/>
      <c r="X535" s="115"/>
      <c r="Y535" s="102"/>
      <c r="Z535" s="118"/>
      <c r="AA535" s="145">
        <f t="shared" si="221"/>
        <v>523</v>
      </c>
      <c r="AB535" s="751">
        <f t="shared" si="234"/>
        <v>0</v>
      </c>
      <c r="AC535" s="744">
        <f t="shared" si="222"/>
        <v>0</v>
      </c>
      <c r="AD535" s="254">
        <f t="shared" si="218"/>
        <v>0</v>
      </c>
      <c r="AE535" s="17"/>
      <c r="AF535" s="527" t="str">
        <f t="shared" si="223"/>
        <v xml:space="preserve"> </v>
      </c>
      <c r="AG535" s="49">
        <f t="shared" si="224"/>
        <v>0</v>
      </c>
      <c r="AH535" s="49">
        <f t="shared" si="225"/>
        <v>0</v>
      </c>
      <c r="AR535" s="49">
        <f t="shared" si="226"/>
        <v>0</v>
      </c>
      <c r="AS535" s="49">
        <f t="shared" si="227"/>
        <v>0</v>
      </c>
      <c r="AT535" s="49">
        <f t="shared" si="228"/>
        <v>0</v>
      </c>
      <c r="AU535" s="49">
        <f t="shared" si="229"/>
        <v>0</v>
      </c>
      <c r="AX535" s="372">
        <f t="shared" si="230"/>
        <v>0</v>
      </c>
      <c r="AY535" s="372">
        <f t="shared" si="231"/>
        <v>0</v>
      </c>
      <c r="AZ535" s="49">
        <f t="shared" si="219"/>
        <v>0</v>
      </c>
      <c r="BB535" s="49">
        <f t="shared" si="235"/>
        <v>0</v>
      </c>
      <c r="BC535" s="537">
        <f t="shared" si="236"/>
        <v>0</v>
      </c>
      <c r="BD535" s="144">
        <f t="shared" si="232"/>
        <v>0</v>
      </c>
      <c r="BE535" s="144">
        <f t="shared" si="237"/>
        <v>0</v>
      </c>
      <c r="BF535" s="559">
        <f t="shared" si="220"/>
        <v>0</v>
      </c>
      <c r="BG535" s="17"/>
      <c r="BH535" s="10"/>
      <c r="BJ535" s="49">
        <f t="shared" si="238"/>
        <v>0</v>
      </c>
      <c r="BK535" s="49">
        <f t="shared" si="239"/>
        <v>1</v>
      </c>
      <c r="BL535" s="49">
        <f t="shared" si="240"/>
        <v>0</v>
      </c>
      <c r="BM535" s="49">
        <f t="shared" si="241"/>
        <v>0</v>
      </c>
      <c r="BN535" s="49">
        <f t="shared" si="242"/>
        <v>0</v>
      </c>
    </row>
    <row r="536" spans="1:66" x14ac:dyDescent="0.2">
      <c r="A536" s="514"/>
      <c r="B536" s="805"/>
      <c r="C536" s="364"/>
      <c r="D536" s="364"/>
      <c r="E536" s="511" t="str">
        <f t="shared" si="233"/>
        <v xml:space="preserve"> </v>
      </c>
      <c r="F536" s="201">
        <f t="shared" si="216"/>
        <v>0</v>
      </c>
      <c r="G536" s="198">
        <f t="shared" si="217"/>
        <v>524</v>
      </c>
      <c r="H536" s="197"/>
      <c r="I536" s="416"/>
      <c r="J536" s="115"/>
      <c r="K536" s="418"/>
      <c r="L536" s="417"/>
      <c r="M536" s="60"/>
      <c r="N536" s="102"/>
      <c r="O536" s="419"/>
      <c r="P536" s="116"/>
      <c r="Q536" s="116"/>
      <c r="R536" s="179"/>
      <c r="S536" s="248"/>
      <c r="T536" s="116"/>
      <c r="U536" s="116"/>
      <c r="V536" s="116"/>
      <c r="W536" s="117"/>
      <c r="X536" s="115"/>
      <c r="Y536" s="102"/>
      <c r="Z536" s="118"/>
      <c r="AA536" s="145">
        <f t="shared" si="221"/>
        <v>524</v>
      </c>
      <c r="AB536" s="751">
        <f t="shared" si="234"/>
        <v>0</v>
      </c>
      <c r="AC536" s="744">
        <f t="shared" si="222"/>
        <v>0</v>
      </c>
      <c r="AD536" s="254">
        <f t="shared" si="218"/>
        <v>0</v>
      </c>
      <c r="AE536" s="17"/>
      <c r="AF536" s="527" t="str">
        <f t="shared" si="223"/>
        <v xml:space="preserve"> </v>
      </c>
      <c r="AG536" s="49">
        <f t="shared" si="224"/>
        <v>0</v>
      </c>
      <c r="AH536" s="49">
        <f t="shared" si="225"/>
        <v>0</v>
      </c>
      <c r="AR536" s="49">
        <f t="shared" si="226"/>
        <v>0</v>
      </c>
      <c r="AS536" s="49">
        <f t="shared" si="227"/>
        <v>0</v>
      </c>
      <c r="AT536" s="49">
        <f t="shared" si="228"/>
        <v>0</v>
      </c>
      <c r="AU536" s="49">
        <f t="shared" si="229"/>
        <v>0</v>
      </c>
      <c r="AX536" s="372">
        <f t="shared" si="230"/>
        <v>0</v>
      </c>
      <c r="AY536" s="372">
        <f t="shared" si="231"/>
        <v>0</v>
      </c>
      <c r="AZ536" s="49">
        <f t="shared" si="219"/>
        <v>0</v>
      </c>
      <c r="BB536" s="49">
        <f t="shared" si="235"/>
        <v>0</v>
      </c>
      <c r="BC536" s="537">
        <f t="shared" si="236"/>
        <v>0</v>
      </c>
      <c r="BD536" s="144">
        <f t="shared" si="232"/>
        <v>0</v>
      </c>
      <c r="BE536" s="144">
        <f t="shared" si="237"/>
        <v>0</v>
      </c>
      <c r="BF536" s="559">
        <f t="shared" si="220"/>
        <v>0</v>
      </c>
      <c r="BG536" s="17"/>
      <c r="BH536" s="10"/>
      <c r="BJ536" s="49">
        <f t="shared" si="238"/>
        <v>0</v>
      </c>
      <c r="BK536" s="49">
        <f t="shared" si="239"/>
        <v>1</v>
      </c>
      <c r="BL536" s="49">
        <f t="shared" si="240"/>
        <v>0</v>
      </c>
      <c r="BM536" s="49">
        <f t="shared" si="241"/>
        <v>0</v>
      </c>
      <c r="BN536" s="49">
        <f t="shared" si="242"/>
        <v>0</v>
      </c>
    </row>
    <row r="537" spans="1:66" x14ac:dyDescent="0.2">
      <c r="A537" s="514"/>
      <c r="B537" s="805"/>
      <c r="C537" s="364"/>
      <c r="D537" s="364"/>
      <c r="E537" s="511" t="str">
        <f t="shared" si="233"/>
        <v xml:space="preserve"> </v>
      </c>
      <c r="F537" s="201">
        <f t="shared" si="216"/>
        <v>0</v>
      </c>
      <c r="G537" s="198">
        <f t="shared" si="217"/>
        <v>525</v>
      </c>
      <c r="H537" s="197"/>
      <c r="I537" s="416"/>
      <c r="J537" s="115"/>
      <c r="K537" s="418"/>
      <c r="L537" s="417"/>
      <c r="M537" s="60"/>
      <c r="N537" s="102"/>
      <c r="O537" s="419"/>
      <c r="P537" s="116"/>
      <c r="Q537" s="116"/>
      <c r="R537" s="179"/>
      <c r="S537" s="248"/>
      <c r="T537" s="116"/>
      <c r="U537" s="116"/>
      <c r="V537" s="116"/>
      <c r="W537" s="117"/>
      <c r="X537" s="115"/>
      <c r="Y537" s="102"/>
      <c r="Z537" s="118"/>
      <c r="AA537" s="145">
        <f t="shared" si="221"/>
        <v>525</v>
      </c>
      <c r="AB537" s="751">
        <f t="shared" si="234"/>
        <v>0</v>
      </c>
      <c r="AC537" s="744">
        <f t="shared" si="222"/>
        <v>0</v>
      </c>
      <c r="AD537" s="254">
        <f t="shared" si="218"/>
        <v>0</v>
      </c>
      <c r="AE537" s="17"/>
      <c r="AF537" s="527" t="str">
        <f t="shared" si="223"/>
        <v xml:space="preserve"> </v>
      </c>
      <c r="AG537" s="49">
        <f t="shared" si="224"/>
        <v>0</v>
      </c>
      <c r="AH537" s="49">
        <f t="shared" si="225"/>
        <v>0</v>
      </c>
      <c r="AR537" s="49">
        <f t="shared" si="226"/>
        <v>0</v>
      </c>
      <c r="AS537" s="49">
        <f t="shared" si="227"/>
        <v>0</v>
      </c>
      <c r="AT537" s="49">
        <f t="shared" si="228"/>
        <v>0</v>
      </c>
      <c r="AU537" s="49">
        <f t="shared" si="229"/>
        <v>0</v>
      </c>
      <c r="AX537" s="372">
        <f t="shared" si="230"/>
        <v>0</v>
      </c>
      <c r="AY537" s="372">
        <f t="shared" si="231"/>
        <v>0</v>
      </c>
      <c r="AZ537" s="49">
        <f t="shared" si="219"/>
        <v>0</v>
      </c>
      <c r="BB537" s="49">
        <f t="shared" si="235"/>
        <v>0</v>
      </c>
      <c r="BC537" s="537">
        <f t="shared" si="236"/>
        <v>0</v>
      </c>
      <c r="BD537" s="144">
        <f t="shared" si="232"/>
        <v>0</v>
      </c>
      <c r="BE537" s="144">
        <f t="shared" si="237"/>
        <v>0</v>
      </c>
      <c r="BF537" s="559">
        <f t="shared" si="220"/>
        <v>0</v>
      </c>
      <c r="BG537" s="17"/>
      <c r="BH537" s="10"/>
      <c r="BJ537" s="49">
        <f t="shared" si="238"/>
        <v>0</v>
      </c>
      <c r="BK537" s="49">
        <f t="shared" si="239"/>
        <v>1</v>
      </c>
      <c r="BL537" s="49">
        <f t="shared" si="240"/>
        <v>0</v>
      </c>
      <c r="BM537" s="49">
        <f t="shared" si="241"/>
        <v>0</v>
      </c>
      <c r="BN537" s="49">
        <f t="shared" si="242"/>
        <v>0</v>
      </c>
    </row>
    <row r="538" spans="1:66" x14ac:dyDescent="0.2">
      <c r="A538" s="514"/>
      <c r="B538" s="805"/>
      <c r="C538" s="364"/>
      <c r="D538" s="364"/>
      <c r="E538" s="511" t="str">
        <f t="shared" si="233"/>
        <v xml:space="preserve"> </v>
      </c>
      <c r="F538" s="201">
        <f t="shared" si="216"/>
        <v>0</v>
      </c>
      <c r="G538" s="198">
        <f t="shared" si="217"/>
        <v>526</v>
      </c>
      <c r="H538" s="197"/>
      <c r="I538" s="416"/>
      <c r="J538" s="115"/>
      <c r="K538" s="418"/>
      <c r="L538" s="417"/>
      <c r="M538" s="60"/>
      <c r="N538" s="102"/>
      <c r="O538" s="419"/>
      <c r="P538" s="116"/>
      <c r="Q538" s="116"/>
      <c r="R538" s="179"/>
      <c r="S538" s="248"/>
      <c r="T538" s="116"/>
      <c r="U538" s="116"/>
      <c r="V538" s="116"/>
      <c r="W538" s="117"/>
      <c r="X538" s="115"/>
      <c r="Y538" s="102"/>
      <c r="Z538" s="118"/>
      <c r="AA538" s="145">
        <f t="shared" si="221"/>
        <v>526</v>
      </c>
      <c r="AB538" s="751">
        <f t="shared" si="234"/>
        <v>0</v>
      </c>
      <c r="AC538" s="744">
        <f t="shared" si="222"/>
        <v>0</v>
      </c>
      <c r="AD538" s="254">
        <f t="shared" si="218"/>
        <v>0</v>
      </c>
      <c r="AE538" s="17"/>
      <c r="AF538" s="527" t="str">
        <f t="shared" si="223"/>
        <v xml:space="preserve"> </v>
      </c>
      <c r="AG538" s="49">
        <f t="shared" si="224"/>
        <v>0</v>
      </c>
      <c r="AH538" s="49">
        <f t="shared" si="225"/>
        <v>0</v>
      </c>
      <c r="AR538" s="49">
        <f t="shared" si="226"/>
        <v>0</v>
      </c>
      <c r="AS538" s="49">
        <f t="shared" si="227"/>
        <v>0</v>
      </c>
      <c r="AT538" s="49">
        <f t="shared" si="228"/>
        <v>0</v>
      </c>
      <c r="AU538" s="49">
        <f t="shared" si="229"/>
        <v>0</v>
      </c>
      <c r="AX538" s="372">
        <f t="shared" si="230"/>
        <v>0</v>
      </c>
      <c r="AY538" s="372">
        <f t="shared" si="231"/>
        <v>0</v>
      </c>
      <c r="AZ538" s="49">
        <f t="shared" si="219"/>
        <v>0</v>
      </c>
      <c r="BB538" s="49">
        <f t="shared" si="235"/>
        <v>0</v>
      </c>
      <c r="BC538" s="537">
        <f t="shared" si="236"/>
        <v>0</v>
      </c>
      <c r="BD538" s="144">
        <f t="shared" si="232"/>
        <v>0</v>
      </c>
      <c r="BE538" s="144">
        <f t="shared" si="237"/>
        <v>0</v>
      </c>
      <c r="BF538" s="559">
        <f t="shared" si="220"/>
        <v>0</v>
      </c>
      <c r="BG538" s="17"/>
      <c r="BH538" s="10"/>
      <c r="BJ538" s="49">
        <f t="shared" si="238"/>
        <v>0</v>
      </c>
      <c r="BK538" s="49">
        <f t="shared" si="239"/>
        <v>1</v>
      </c>
      <c r="BL538" s="49">
        <f t="shared" si="240"/>
        <v>0</v>
      </c>
      <c r="BM538" s="49">
        <f t="shared" si="241"/>
        <v>0</v>
      </c>
      <c r="BN538" s="49">
        <f t="shared" si="242"/>
        <v>0</v>
      </c>
    </row>
    <row r="539" spans="1:66" x14ac:dyDescent="0.2">
      <c r="A539" s="514"/>
      <c r="B539" s="805"/>
      <c r="C539" s="364"/>
      <c r="D539" s="364"/>
      <c r="E539" s="511" t="str">
        <f t="shared" si="233"/>
        <v xml:space="preserve"> </v>
      </c>
      <c r="F539" s="201">
        <f t="shared" si="216"/>
        <v>0</v>
      </c>
      <c r="G539" s="198">
        <f t="shared" si="217"/>
        <v>527</v>
      </c>
      <c r="H539" s="197"/>
      <c r="I539" s="416"/>
      <c r="J539" s="115"/>
      <c r="K539" s="418"/>
      <c r="L539" s="417"/>
      <c r="M539" s="60"/>
      <c r="N539" s="102"/>
      <c r="O539" s="419"/>
      <c r="P539" s="116"/>
      <c r="Q539" s="116"/>
      <c r="R539" s="179"/>
      <c r="S539" s="248"/>
      <c r="T539" s="116"/>
      <c r="U539" s="116"/>
      <c r="V539" s="116"/>
      <c r="W539" s="117"/>
      <c r="X539" s="115"/>
      <c r="Y539" s="102"/>
      <c r="Z539" s="118"/>
      <c r="AA539" s="145">
        <f t="shared" si="221"/>
        <v>527</v>
      </c>
      <c r="AB539" s="751">
        <f t="shared" si="234"/>
        <v>0</v>
      </c>
      <c r="AC539" s="744">
        <f t="shared" si="222"/>
        <v>0</v>
      </c>
      <c r="AD539" s="254">
        <f t="shared" si="218"/>
        <v>0</v>
      </c>
      <c r="AE539" s="17"/>
      <c r="AF539" s="527" t="str">
        <f t="shared" si="223"/>
        <v xml:space="preserve"> </v>
      </c>
      <c r="AG539" s="49">
        <f t="shared" si="224"/>
        <v>0</v>
      </c>
      <c r="AH539" s="49">
        <f t="shared" si="225"/>
        <v>0</v>
      </c>
      <c r="AR539" s="49">
        <f t="shared" si="226"/>
        <v>0</v>
      </c>
      <c r="AS539" s="49">
        <f t="shared" si="227"/>
        <v>0</v>
      </c>
      <c r="AT539" s="49">
        <f t="shared" si="228"/>
        <v>0</v>
      </c>
      <c r="AU539" s="49">
        <f t="shared" si="229"/>
        <v>0</v>
      </c>
      <c r="AX539" s="372">
        <f t="shared" si="230"/>
        <v>0</v>
      </c>
      <c r="AY539" s="372">
        <f t="shared" si="231"/>
        <v>0</v>
      </c>
      <c r="AZ539" s="49">
        <f t="shared" si="219"/>
        <v>0</v>
      </c>
      <c r="BB539" s="49">
        <f t="shared" si="235"/>
        <v>0</v>
      </c>
      <c r="BC539" s="537">
        <f t="shared" si="236"/>
        <v>0</v>
      </c>
      <c r="BD539" s="144">
        <f t="shared" si="232"/>
        <v>0</v>
      </c>
      <c r="BE539" s="144">
        <f t="shared" si="237"/>
        <v>0</v>
      </c>
      <c r="BF539" s="559">
        <f t="shared" si="220"/>
        <v>0</v>
      </c>
      <c r="BG539" s="17"/>
      <c r="BH539" s="10"/>
      <c r="BJ539" s="49">
        <f t="shared" si="238"/>
        <v>0</v>
      </c>
      <c r="BK539" s="49">
        <f t="shared" si="239"/>
        <v>1</v>
      </c>
      <c r="BL539" s="49">
        <f t="shared" si="240"/>
        <v>0</v>
      </c>
      <c r="BM539" s="49">
        <f t="shared" si="241"/>
        <v>0</v>
      </c>
      <c r="BN539" s="49">
        <f t="shared" si="242"/>
        <v>0</v>
      </c>
    </row>
    <row r="540" spans="1:66" x14ac:dyDescent="0.2">
      <c r="A540" s="514"/>
      <c r="B540" s="805"/>
      <c r="C540" s="364"/>
      <c r="D540" s="364"/>
      <c r="E540" s="511" t="str">
        <f t="shared" si="233"/>
        <v xml:space="preserve"> </v>
      </c>
      <c r="F540" s="201">
        <f t="shared" si="216"/>
        <v>0</v>
      </c>
      <c r="G540" s="198">
        <f t="shared" si="217"/>
        <v>528</v>
      </c>
      <c r="H540" s="197"/>
      <c r="I540" s="416"/>
      <c r="J540" s="115"/>
      <c r="K540" s="418"/>
      <c r="L540" s="417"/>
      <c r="M540" s="60"/>
      <c r="N540" s="102"/>
      <c r="O540" s="419"/>
      <c r="P540" s="116"/>
      <c r="Q540" s="116"/>
      <c r="R540" s="179"/>
      <c r="S540" s="248"/>
      <c r="T540" s="116"/>
      <c r="U540" s="116"/>
      <c r="V540" s="116"/>
      <c r="W540" s="117"/>
      <c r="X540" s="115"/>
      <c r="Y540" s="102"/>
      <c r="Z540" s="118"/>
      <c r="AA540" s="145">
        <f t="shared" si="221"/>
        <v>528</v>
      </c>
      <c r="AB540" s="751">
        <f t="shared" si="234"/>
        <v>0</v>
      </c>
      <c r="AC540" s="744">
        <f t="shared" si="222"/>
        <v>0</v>
      </c>
      <c r="AD540" s="254">
        <f t="shared" si="218"/>
        <v>0</v>
      </c>
      <c r="AE540" s="17"/>
      <c r="AF540" s="527" t="str">
        <f t="shared" si="223"/>
        <v xml:space="preserve"> </v>
      </c>
      <c r="AG540" s="49">
        <f t="shared" si="224"/>
        <v>0</v>
      </c>
      <c r="AH540" s="49">
        <f t="shared" si="225"/>
        <v>0</v>
      </c>
      <c r="AR540" s="49">
        <f t="shared" si="226"/>
        <v>0</v>
      </c>
      <c r="AS540" s="49">
        <f t="shared" si="227"/>
        <v>0</v>
      </c>
      <c r="AT540" s="49">
        <f t="shared" si="228"/>
        <v>0</v>
      </c>
      <c r="AU540" s="49">
        <f t="shared" si="229"/>
        <v>0</v>
      </c>
      <c r="AX540" s="372">
        <f t="shared" si="230"/>
        <v>0</v>
      </c>
      <c r="AY540" s="372">
        <f t="shared" si="231"/>
        <v>0</v>
      </c>
      <c r="AZ540" s="49">
        <f t="shared" si="219"/>
        <v>0</v>
      </c>
      <c r="BB540" s="49">
        <f t="shared" si="235"/>
        <v>0</v>
      </c>
      <c r="BC540" s="537">
        <f t="shared" si="236"/>
        <v>0</v>
      </c>
      <c r="BD540" s="144">
        <f t="shared" si="232"/>
        <v>0</v>
      </c>
      <c r="BE540" s="144">
        <f t="shared" si="237"/>
        <v>0</v>
      </c>
      <c r="BF540" s="559">
        <f t="shared" si="220"/>
        <v>0</v>
      </c>
      <c r="BG540" s="17"/>
      <c r="BH540" s="10"/>
      <c r="BJ540" s="49">
        <f t="shared" si="238"/>
        <v>0</v>
      </c>
      <c r="BK540" s="49">
        <f t="shared" si="239"/>
        <v>1</v>
      </c>
      <c r="BL540" s="49">
        <f t="shared" si="240"/>
        <v>0</v>
      </c>
      <c r="BM540" s="49">
        <f t="shared" si="241"/>
        <v>0</v>
      </c>
      <c r="BN540" s="49">
        <f t="shared" si="242"/>
        <v>0</v>
      </c>
    </row>
    <row r="541" spans="1:66" x14ac:dyDescent="0.2">
      <c r="A541" s="514"/>
      <c r="B541" s="805"/>
      <c r="C541" s="364"/>
      <c r="D541" s="364"/>
      <c r="E541" s="511" t="str">
        <f t="shared" si="233"/>
        <v xml:space="preserve"> </v>
      </c>
      <c r="F541" s="201">
        <f t="shared" si="216"/>
        <v>0</v>
      </c>
      <c r="G541" s="198">
        <f t="shared" si="217"/>
        <v>529</v>
      </c>
      <c r="H541" s="197"/>
      <c r="I541" s="416"/>
      <c r="J541" s="115"/>
      <c r="K541" s="418"/>
      <c r="L541" s="417"/>
      <c r="M541" s="60"/>
      <c r="N541" s="102"/>
      <c r="O541" s="419"/>
      <c r="P541" s="116"/>
      <c r="Q541" s="116"/>
      <c r="R541" s="179"/>
      <c r="S541" s="248"/>
      <c r="T541" s="116"/>
      <c r="U541" s="116"/>
      <c r="V541" s="116"/>
      <c r="W541" s="117"/>
      <c r="X541" s="115"/>
      <c r="Y541" s="102"/>
      <c r="Z541" s="118"/>
      <c r="AA541" s="145">
        <f t="shared" si="221"/>
        <v>529</v>
      </c>
      <c r="AB541" s="751">
        <f t="shared" si="234"/>
        <v>0</v>
      </c>
      <c r="AC541" s="744">
        <f t="shared" si="222"/>
        <v>0</v>
      </c>
      <c r="AD541" s="254">
        <f t="shared" si="218"/>
        <v>0</v>
      </c>
      <c r="AE541" s="17"/>
      <c r="AF541" s="527" t="str">
        <f t="shared" si="223"/>
        <v xml:space="preserve"> </v>
      </c>
      <c r="AG541" s="49">
        <f t="shared" si="224"/>
        <v>0</v>
      </c>
      <c r="AH541" s="49">
        <f t="shared" si="225"/>
        <v>0</v>
      </c>
      <c r="AR541" s="49">
        <f t="shared" si="226"/>
        <v>0</v>
      </c>
      <c r="AS541" s="49">
        <f t="shared" si="227"/>
        <v>0</v>
      </c>
      <c r="AT541" s="49">
        <f t="shared" si="228"/>
        <v>0</v>
      </c>
      <c r="AU541" s="49">
        <f t="shared" si="229"/>
        <v>0</v>
      </c>
      <c r="AX541" s="372">
        <f t="shared" si="230"/>
        <v>0</v>
      </c>
      <c r="AY541" s="372">
        <f t="shared" si="231"/>
        <v>0</v>
      </c>
      <c r="AZ541" s="49">
        <f t="shared" si="219"/>
        <v>0</v>
      </c>
      <c r="BB541" s="49">
        <f t="shared" si="235"/>
        <v>0</v>
      </c>
      <c r="BC541" s="537">
        <f t="shared" si="236"/>
        <v>0</v>
      </c>
      <c r="BD541" s="144">
        <f t="shared" si="232"/>
        <v>0</v>
      </c>
      <c r="BE541" s="144">
        <f t="shared" si="237"/>
        <v>0</v>
      </c>
      <c r="BF541" s="559">
        <f t="shared" si="220"/>
        <v>0</v>
      </c>
      <c r="BG541" s="17"/>
      <c r="BH541" s="10"/>
      <c r="BJ541" s="49">
        <f t="shared" si="238"/>
        <v>0</v>
      </c>
      <c r="BK541" s="49">
        <f t="shared" si="239"/>
        <v>1</v>
      </c>
      <c r="BL541" s="49">
        <f t="shared" si="240"/>
        <v>0</v>
      </c>
      <c r="BM541" s="49">
        <f t="shared" si="241"/>
        <v>0</v>
      </c>
      <c r="BN541" s="49">
        <f t="shared" si="242"/>
        <v>0</v>
      </c>
    </row>
    <row r="542" spans="1:66" x14ac:dyDescent="0.2">
      <c r="A542" s="514"/>
      <c r="B542" s="805"/>
      <c r="C542" s="364"/>
      <c r="D542" s="364"/>
      <c r="E542" s="511" t="str">
        <f t="shared" si="233"/>
        <v xml:space="preserve"> </v>
      </c>
      <c r="F542" s="201">
        <f t="shared" si="216"/>
        <v>0</v>
      </c>
      <c r="G542" s="198">
        <f t="shared" si="217"/>
        <v>530</v>
      </c>
      <c r="H542" s="197"/>
      <c r="I542" s="416"/>
      <c r="J542" s="115"/>
      <c r="K542" s="418"/>
      <c r="L542" s="417"/>
      <c r="M542" s="60"/>
      <c r="N542" s="102"/>
      <c r="O542" s="419"/>
      <c r="P542" s="116"/>
      <c r="Q542" s="116"/>
      <c r="R542" s="179"/>
      <c r="S542" s="248"/>
      <c r="T542" s="116"/>
      <c r="U542" s="116"/>
      <c r="V542" s="116"/>
      <c r="W542" s="117"/>
      <c r="X542" s="115"/>
      <c r="Y542" s="102"/>
      <c r="Z542" s="118"/>
      <c r="AA542" s="145">
        <f t="shared" si="221"/>
        <v>530</v>
      </c>
      <c r="AB542" s="751">
        <f t="shared" si="234"/>
        <v>0</v>
      </c>
      <c r="AC542" s="744">
        <f t="shared" si="222"/>
        <v>0</v>
      </c>
      <c r="AD542" s="254">
        <f t="shared" si="218"/>
        <v>0</v>
      </c>
      <c r="AE542" s="17"/>
      <c r="AF542" s="527" t="str">
        <f t="shared" si="223"/>
        <v xml:space="preserve"> </v>
      </c>
      <c r="AG542" s="49">
        <f t="shared" si="224"/>
        <v>0</v>
      </c>
      <c r="AH542" s="49">
        <f t="shared" si="225"/>
        <v>0</v>
      </c>
      <c r="AR542" s="49">
        <f t="shared" si="226"/>
        <v>0</v>
      </c>
      <c r="AS542" s="49">
        <f t="shared" si="227"/>
        <v>0</v>
      </c>
      <c r="AT542" s="49">
        <f t="shared" si="228"/>
        <v>0</v>
      </c>
      <c r="AU542" s="49">
        <f t="shared" si="229"/>
        <v>0</v>
      </c>
      <c r="AX542" s="372">
        <f t="shared" si="230"/>
        <v>0</v>
      </c>
      <c r="AY542" s="372">
        <f t="shared" si="231"/>
        <v>0</v>
      </c>
      <c r="AZ542" s="49">
        <f t="shared" si="219"/>
        <v>0</v>
      </c>
      <c r="BB542" s="49">
        <f t="shared" si="235"/>
        <v>0</v>
      </c>
      <c r="BC542" s="537">
        <f t="shared" si="236"/>
        <v>0</v>
      </c>
      <c r="BD542" s="144">
        <f t="shared" si="232"/>
        <v>0</v>
      </c>
      <c r="BE542" s="144">
        <f t="shared" si="237"/>
        <v>0</v>
      </c>
      <c r="BF542" s="559">
        <f t="shared" si="220"/>
        <v>0</v>
      </c>
      <c r="BG542" s="17"/>
      <c r="BH542" s="10"/>
      <c r="BJ542" s="49">
        <f t="shared" si="238"/>
        <v>0</v>
      </c>
      <c r="BK542" s="49">
        <f t="shared" si="239"/>
        <v>1</v>
      </c>
      <c r="BL542" s="49">
        <f t="shared" si="240"/>
        <v>0</v>
      </c>
      <c r="BM542" s="49">
        <f t="shared" si="241"/>
        <v>0</v>
      </c>
      <c r="BN542" s="49">
        <f t="shared" si="242"/>
        <v>0</v>
      </c>
    </row>
    <row r="543" spans="1:66" x14ac:dyDescent="0.2">
      <c r="A543" s="514"/>
      <c r="B543" s="805"/>
      <c r="C543" s="364"/>
      <c r="D543" s="364"/>
      <c r="E543" s="511" t="str">
        <f t="shared" si="233"/>
        <v xml:space="preserve"> </v>
      </c>
      <c r="F543" s="201">
        <f t="shared" si="216"/>
        <v>0</v>
      </c>
      <c r="G543" s="198">
        <f t="shared" si="217"/>
        <v>531</v>
      </c>
      <c r="H543" s="197"/>
      <c r="I543" s="416"/>
      <c r="J543" s="115"/>
      <c r="K543" s="418"/>
      <c r="L543" s="417"/>
      <c r="M543" s="60"/>
      <c r="N543" s="102"/>
      <c r="O543" s="419"/>
      <c r="P543" s="116"/>
      <c r="Q543" s="116"/>
      <c r="R543" s="179"/>
      <c r="S543" s="248"/>
      <c r="T543" s="116"/>
      <c r="U543" s="116"/>
      <c r="V543" s="116"/>
      <c r="W543" s="117"/>
      <c r="X543" s="115"/>
      <c r="Y543" s="102"/>
      <c r="Z543" s="118"/>
      <c r="AA543" s="145">
        <f t="shared" si="221"/>
        <v>531</v>
      </c>
      <c r="AB543" s="751">
        <f t="shared" si="234"/>
        <v>0</v>
      </c>
      <c r="AC543" s="744">
        <f t="shared" si="222"/>
        <v>0</v>
      </c>
      <c r="AD543" s="254">
        <f t="shared" si="218"/>
        <v>0</v>
      </c>
      <c r="AE543" s="17"/>
      <c r="AF543" s="527" t="str">
        <f t="shared" si="223"/>
        <v xml:space="preserve"> </v>
      </c>
      <c r="AG543" s="49">
        <f t="shared" si="224"/>
        <v>0</v>
      </c>
      <c r="AH543" s="49">
        <f t="shared" si="225"/>
        <v>0</v>
      </c>
      <c r="AR543" s="49">
        <f t="shared" si="226"/>
        <v>0</v>
      </c>
      <c r="AS543" s="49">
        <f t="shared" si="227"/>
        <v>0</v>
      </c>
      <c r="AT543" s="49">
        <f t="shared" si="228"/>
        <v>0</v>
      </c>
      <c r="AU543" s="49">
        <f t="shared" si="229"/>
        <v>0</v>
      </c>
      <c r="AX543" s="372">
        <f t="shared" si="230"/>
        <v>0</v>
      </c>
      <c r="AY543" s="372">
        <f t="shared" si="231"/>
        <v>0</v>
      </c>
      <c r="AZ543" s="49">
        <f t="shared" si="219"/>
        <v>0</v>
      </c>
      <c r="BB543" s="49">
        <f t="shared" si="235"/>
        <v>0</v>
      </c>
      <c r="BC543" s="537">
        <f t="shared" si="236"/>
        <v>0</v>
      </c>
      <c r="BD543" s="144">
        <f t="shared" si="232"/>
        <v>0</v>
      </c>
      <c r="BE543" s="144">
        <f t="shared" si="237"/>
        <v>0</v>
      </c>
      <c r="BF543" s="559">
        <f t="shared" si="220"/>
        <v>0</v>
      </c>
      <c r="BG543" s="17"/>
      <c r="BH543" s="10"/>
      <c r="BJ543" s="49">
        <f t="shared" si="238"/>
        <v>0</v>
      </c>
      <c r="BK543" s="49">
        <f t="shared" si="239"/>
        <v>1</v>
      </c>
      <c r="BL543" s="49">
        <f t="shared" si="240"/>
        <v>0</v>
      </c>
      <c r="BM543" s="49">
        <f t="shared" si="241"/>
        <v>0</v>
      </c>
      <c r="BN543" s="49">
        <f t="shared" si="242"/>
        <v>0</v>
      </c>
    </row>
    <row r="544" spans="1:66" x14ac:dyDescent="0.2">
      <c r="A544" s="514"/>
      <c r="B544" s="805"/>
      <c r="C544" s="364"/>
      <c r="D544" s="364"/>
      <c r="E544" s="511" t="str">
        <f t="shared" si="233"/>
        <v xml:space="preserve"> </v>
      </c>
      <c r="F544" s="201">
        <f t="shared" si="216"/>
        <v>0</v>
      </c>
      <c r="G544" s="198">
        <f t="shared" si="217"/>
        <v>532</v>
      </c>
      <c r="H544" s="197"/>
      <c r="I544" s="416"/>
      <c r="J544" s="115"/>
      <c r="K544" s="418"/>
      <c r="L544" s="417"/>
      <c r="M544" s="60"/>
      <c r="N544" s="102"/>
      <c r="O544" s="419"/>
      <c r="P544" s="116"/>
      <c r="Q544" s="116"/>
      <c r="R544" s="179"/>
      <c r="S544" s="248"/>
      <c r="T544" s="116"/>
      <c r="U544" s="116"/>
      <c r="V544" s="116"/>
      <c r="W544" s="117"/>
      <c r="X544" s="115"/>
      <c r="Y544" s="102"/>
      <c r="Z544" s="118"/>
      <c r="AA544" s="145">
        <f t="shared" si="221"/>
        <v>532</v>
      </c>
      <c r="AB544" s="751">
        <f t="shared" si="234"/>
        <v>0</v>
      </c>
      <c r="AC544" s="744">
        <f t="shared" si="222"/>
        <v>0</v>
      </c>
      <c r="AD544" s="254">
        <f t="shared" si="218"/>
        <v>0</v>
      </c>
      <c r="AE544" s="17"/>
      <c r="AF544" s="527" t="str">
        <f t="shared" si="223"/>
        <v xml:space="preserve"> </v>
      </c>
      <c r="AG544" s="49">
        <f t="shared" si="224"/>
        <v>0</v>
      </c>
      <c r="AH544" s="49">
        <f t="shared" si="225"/>
        <v>0</v>
      </c>
      <c r="AR544" s="49">
        <f t="shared" si="226"/>
        <v>0</v>
      </c>
      <c r="AS544" s="49">
        <f t="shared" si="227"/>
        <v>0</v>
      </c>
      <c r="AT544" s="49">
        <f t="shared" si="228"/>
        <v>0</v>
      </c>
      <c r="AU544" s="49">
        <f t="shared" si="229"/>
        <v>0</v>
      </c>
      <c r="AX544" s="372">
        <f t="shared" si="230"/>
        <v>0</v>
      </c>
      <c r="AY544" s="372">
        <f t="shared" si="231"/>
        <v>0</v>
      </c>
      <c r="AZ544" s="49">
        <f t="shared" si="219"/>
        <v>0</v>
      </c>
      <c r="BB544" s="49">
        <f t="shared" si="235"/>
        <v>0</v>
      </c>
      <c r="BC544" s="537">
        <f t="shared" si="236"/>
        <v>0</v>
      </c>
      <c r="BD544" s="144">
        <f t="shared" si="232"/>
        <v>0</v>
      </c>
      <c r="BE544" s="144">
        <f t="shared" si="237"/>
        <v>0</v>
      </c>
      <c r="BF544" s="559">
        <f t="shared" si="220"/>
        <v>0</v>
      </c>
      <c r="BG544" s="17"/>
      <c r="BH544" s="10"/>
      <c r="BJ544" s="49">
        <f t="shared" si="238"/>
        <v>0</v>
      </c>
      <c r="BK544" s="49">
        <f t="shared" si="239"/>
        <v>1</v>
      </c>
      <c r="BL544" s="49">
        <f t="shared" si="240"/>
        <v>0</v>
      </c>
      <c r="BM544" s="49">
        <f t="shared" si="241"/>
        <v>0</v>
      </c>
      <c r="BN544" s="49">
        <f t="shared" si="242"/>
        <v>0</v>
      </c>
    </row>
    <row r="545" spans="1:66" x14ac:dyDescent="0.2">
      <c r="A545" s="514"/>
      <c r="B545" s="805"/>
      <c r="C545" s="364"/>
      <c r="D545" s="364"/>
      <c r="E545" s="511" t="str">
        <f t="shared" si="233"/>
        <v xml:space="preserve"> </v>
      </c>
      <c r="F545" s="201">
        <f t="shared" si="216"/>
        <v>0</v>
      </c>
      <c r="G545" s="198">
        <f t="shared" si="217"/>
        <v>533</v>
      </c>
      <c r="H545" s="197"/>
      <c r="I545" s="416"/>
      <c r="J545" s="115"/>
      <c r="K545" s="418"/>
      <c r="L545" s="417"/>
      <c r="M545" s="60"/>
      <c r="N545" s="102"/>
      <c r="O545" s="419"/>
      <c r="P545" s="116"/>
      <c r="Q545" s="116"/>
      <c r="R545" s="179"/>
      <c r="S545" s="248"/>
      <c r="T545" s="116"/>
      <c r="U545" s="116"/>
      <c r="V545" s="116"/>
      <c r="W545" s="117"/>
      <c r="X545" s="115"/>
      <c r="Y545" s="102"/>
      <c r="Z545" s="118"/>
      <c r="AA545" s="145">
        <f t="shared" si="221"/>
        <v>533</v>
      </c>
      <c r="AB545" s="751">
        <f t="shared" si="234"/>
        <v>0</v>
      </c>
      <c r="AC545" s="744">
        <f t="shared" si="222"/>
        <v>0</v>
      </c>
      <c r="AD545" s="254">
        <f t="shared" si="218"/>
        <v>0</v>
      </c>
      <c r="AE545" s="17"/>
      <c r="AF545" s="527" t="str">
        <f t="shared" si="223"/>
        <v xml:space="preserve"> </v>
      </c>
      <c r="AG545" s="49">
        <f t="shared" si="224"/>
        <v>0</v>
      </c>
      <c r="AH545" s="49">
        <f t="shared" si="225"/>
        <v>0</v>
      </c>
      <c r="AR545" s="49">
        <f t="shared" si="226"/>
        <v>0</v>
      </c>
      <c r="AS545" s="49">
        <f t="shared" si="227"/>
        <v>0</v>
      </c>
      <c r="AT545" s="49">
        <f t="shared" si="228"/>
        <v>0</v>
      </c>
      <c r="AU545" s="49">
        <f t="shared" si="229"/>
        <v>0</v>
      </c>
      <c r="AX545" s="372">
        <f t="shared" si="230"/>
        <v>0</v>
      </c>
      <c r="AY545" s="372">
        <f t="shared" si="231"/>
        <v>0</v>
      </c>
      <c r="AZ545" s="49">
        <f t="shared" si="219"/>
        <v>0</v>
      </c>
      <c r="BB545" s="49">
        <f t="shared" si="235"/>
        <v>0</v>
      </c>
      <c r="BC545" s="537">
        <f t="shared" si="236"/>
        <v>0</v>
      </c>
      <c r="BD545" s="144">
        <f t="shared" si="232"/>
        <v>0</v>
      </c>
      <c r="BE545" s="144">
        <f t="shared" si="237"/>
        <v>0</v>
      </c>
      <c r="BF545" s="559">
        <f t="shared" si="220"/>
        <v>0</v>
      </c>
      <c r="BG545" s="17"/>
      <c r="BH545" s="10"/>
      <c r="BJ545" s="49">
        <f t="shared" si="238"/>
        <v>0</v>
      </c>
      <c r="BK545" s="49">
        <f t="shared" si="239"/>
        <v>1</v>
      </c>
      <c r="BL545" s="49">
        <f t="shared" si="240"/>
        <v>0</v>
      </c>
      <c r="BM545" s="49">
        <f t="shared" si="241"/>
        <v>0</v>
      </c>
      <c r="BN545" s="49">
        <f t="shared" si="242"/>
        <v>0</v>
      </c>
    </row>
    <row r="546" spans="1:66" x14ac:dyDescent="0.2">
      <c r="A546" s="514"/>
      <c r="B546" s="805"/>
      <c r="C546" s="364"/>
      <c r="D546" s="364"/>
      <c r="E546" s="511" t="str">
        <f t="shared" si="233"/>
        <v xml:space="preserve"> </v>
      </c>
      <c r="F546" s="201">
        <f t="shared" si="216"/>
        <v>0</v>
      </c>
      <c r="G546" s="198">
        <f t="shared" si="217"/>
        <v>534</v>
      </c>
      <c r="H546" s="197"/>
      <c r="I546" s="416"/>
      <c r="J546" s="115"/>
      <c r="K546" s="418"/>
      <c r="L546" s="417"/>
      <c r="M546" s="60"/>
      <c r="N546" s="102"/>
      <c r="O546" s="419"/>
      <c r="P546" s="116"/>
      <c r="Q546" s="116"/>
      <c r="R546" s="179"/>
      <c r="S546" s="248"/>
      <c r="T546" s="116"/>
      <c r="U546" s="116"/>
      <c r="V546" s="116"/>
      <c r="W546" s="117"/>
      <c r="X546" s="115"/>
      <c r="Y546" s="102"/>
      <c r="Z546" s="118"/>
      <c r="AA546" s="145">
        <f t="shared" si="221"/>
        <v>534</v>
      </c>
      <c r="AB546" s="751">
        <f t="shared" si="234"/>
        <v>0</v>
      </c>
      <c r="AC546" s="744">
        <f t="shared" si="222"/>
        <v>0</v>
      </c>
      <c r="AD546" s="254">
        <f t="shared" si="218"/>
        <v>0</v>
      </c>
      <c r="AE546" s="17"/>
      <c r="AF546" s="527" t="str">
        <f t="shared" si="223"/>
        <v xml:space="preserve"> </v>
      </c>
      <c r="AG546" s="49">
        <f t="shared" si="224"/>
        <v>0</v>
      </c>
      <c r="AH546" s="49">
        <f t="shared" si="225"/>
        <v>0</v>
      </c>
      <c r="AR546" s="49">
        <f t="shared" si="226"/>
        <v>0</v>
      </c>
      <c r="AS546" s="49">
        <f t="shared" si="227"/>
        <v>0</v>
      </c>
      <c r="AT546" s="49">
        <f t="shared" si="228"/>
        <v>0</v>
      </c>
      <c r="AU546" s="49">
        <f t="shared" si="229"/>
        <v>0</v>
      </c>
      <c r="AX546" s="372">
        <f t="shared" si="230"/>
        <v>0</v>
      </c>
      <c r="AY546" s="372">
        <f t="shared" si="231"/>
        <v>0</v>
      </c>
      <c r="AZ546" s="49">
        <f t="shared" si="219"/>
        <v>0</v>
      </c>
      <c r="BB546" s="49">
        <f t="shared" si="235"/>
        <v>0</v>
      </c>
      <c r="BC546" s="537">
        <f t="shared" si="236"/>
        <v>0</v>
      </c>
      <c r="BD546" s="144">
        <f t="shared" si="232"/>
        <v>0</v>
      </c>
      <c r="BE546" s="144">
        <f t="shared" si="237"/>
        <v>0</v>
      </c>
      <c r="BF546" s="559">
        <f t="shared" si="220"/>
        <v>0</v>
      </c>
      <c r="BG546" s="17"/>
      <c r="BH546" s="10"/>
      <c r="BJ546" s="49">
        <f t="shared" si="238"/>
        <v>0</v>
      </c>
      <c r="BK546" s="49">
        <f t="shared" si="239"/>
        <v>1</v>
      </c>
      <c r="BL546" s="49">
        <f t="shared" si="240"/>
        <v>0</v>
      </c>
      <c r="BM546" s="49">
        <f t="shared" si="241"/>
        <v>0</v>
      </c>
      <c r="BN546" s="49">
        <f t="shared" si="242"/>
        <v>0</v>
      </c>
    </row>
    <row r="547" spans="1:66" x14ac:dyDescent="0.2">
      <c r="A547" s="514"/>
      <c r="B547" s="805"/>
      <c r="C547" s="364"/>
      <c r="D547" s="364"/>
      <c r="E547" s="511" t="str">
        <f t="shared" si="233"/>
        <v xml:space="preserve"> </v>
      </c>
      <c r="F547" s="201">
        <f t="shared" si="216"/>
        <v>0</v>
      </c>
      <c r="G547" s="198">
        <f t="shared" si="217"/>
        <v>535</v>
      </c>
      <c r="H547" s="197"/>
      <c r="I547" s="416"/>
      <c r="J547" s="115"/>
      <c r="K547" s="418"/>
      <c r="L547" s="417"/>
      <c r="M547" s="60"/>
      <c r="N547" s="102"/>
      <c r="O547" s="419"/>
      <c r="P547" s="116"/>
      <c r="Q547" s="116"/>
      <c r="R547" s="179"/>
      <c r="S547" s="248"/>
      <c r="T547" s="116"/>
      <c r="U547" s="116"/>
      <c r="V547" s="116"/>
      <c r="W547" s="117"/>
      <c r="X547" s="115"/>
      <c r="Y547" s="102"/>
      <c r="Z547" s="118"/>
      <c r="AA547" s="145">
        <f t="shared" si="221"/>
        <v>535</v>
      </c>
      <c r="AB547" s="751">
        <f t="shared" si="234"/>
        <v>0</v>
      </c>
      <c r="AC547" s="744">
        <f t="shared" si="222"/>
        <v>0</v>
      </c>
      <c r="AD547" s="254">
        <f t="shared" si="218"/>
        <v>0</v>
      </c>
      <c r="AE547" s="17"/>
      <c r="AF547" s="527" t="str">
        <f t="shared" si="223"/>
        <v xml:space="preserve"> </v>
      </c>
      <c r="AG547" s="49">
        <f t="shared" si="224"/>
        <v>0</v>
      </c>
      <c r="AH547" s="49">
        <f t="shared" si="225"/>
        <v>0</v>
      </c>
      <c r="AR547" s="49">
        <f t="shared" si="226"/>
        <v>0</v>
      </c>
      <c r="AS547" s="49">
        <f t="shared" si="227"/>
        <v>0</v>
      </c>
      <c r="AT547" s="49">
        <f t="shared" si="228"/>
        <v>0</v>
      </c>
      <c r="AU547" s="49">
        <f t="shared" si="229"/>
        <v>0</v>
      </c>
      <c r="AX547" s="372">
        <f t="shared" si="230"/>
        <v>0</v>
      </c>
      <c r="AY547" s="372">
        <f t="shared" si="231"/>
        <v>0</v>
      </c>
      <c r="AZ547" s="49">
        <f t="shared" si="219"/>
        <v>0</v>
      </c>
      <c r="BB547" s="49">
        <f t="shared" si="235"/>
        <v>0</v>
      </c>
      <c r="BC547" s="537">
        <f t="shared" si="236"/>
        <v>0</v>
      </c>
      <c r="BD547" s="144">
        <f t="shared" si="232"/>
        <v>0</v>
      </c>
      <c r="BE547" s="144">
        <f t="shared" si="237"/>
        <v>0</v>
      </c>
      <c r="BF547" s="559">
        <f t="shared" si="220"/>
        <v>0</v>
      </c>
      <c r="BG547" s="17"/>
      <c r="BH547" s="10"/>
      <c r="BJ547" s="49">
        <f t="shared" si="238"/>
        <v>0</v>
      </c>
      <c r="BK547" s="49">
        <f t="shared" si="239"/>
        <v>1</v>
      </c>
      <c r="BL547" s="49">
        <f t="shared" si="240"/>
        <v>0</v>
      </c>
      <c r="BM547" s="49">
        <f t="shared" si="241"/>
        <v>0</v>
      </c>
      <c r="BN547" s="49">
        <f t="shared" si="242"/>
        <v>0</v>
      </c>
    </row>
    <row r="548" spans="1:66" x14ac:dyDescent="0.2">
      <c r="A548" s="514"/>
      <c r="B548" s="805"/>
      <c r="C548" s="364"/>
      <c r="D548" s="364"/>
      <c r="E548" s="511" t="str">
        <f t="shared" si="233"/>
        <v xml:space="preserve"> </v>
      </c>
      <c r="F548" s="201">
        <f t="shared" si="216"/>
        <v>0</v>
      </c>
      <c r="G548" s="198">
        <f t="shared" si="217"/>
        <v>536</v>
      </c>
      <c r="H548" s="197"/>
      <c r="I548" s="416"/>
      <c r="J548" s="115"/>
      <c r="K548" s="418"/>
      <c r="L548" s="417"/>
      <c r="M548" s="60"/>
      <c r="N548" s="102"/>
      <c r="O548" s="419"/>
      <c r="P548" s="116"/>
      <c r="Q548" s="116"/>
      <c r="R548" s="179"/>
      <c r="S548" s="248"/>
      <c r="T548" s="116"/>
      <c r="U548" s="116"/>
      <c r="V548" s="116"/>
      <c r="W548" s="117"/>
      <c r="X548" s="115"/>
      <c r="Y548" s="102"/>
      <c r="Z548" s="118"/>
      <c r="AA548" s="145">
        <f t="shared" si="221"/>
        <v>536</v>
      </c>
      <c r="AB548" s="751">
        <f t="shared" si="234"/>
        <v>0</v>
      </c>
      <c r="AC548" s="744">
        <f t="shared" si="222"/>
        <v>0</v>
      </c>
      <c r="AD548" s="254">
        <f t="shared" si="218"/>
        <v>0</v>
      </c>
      <c r="AE548" s="17"/>
      <c r="AF548" s="527" t="str">
        <f t="shared" si="223"/>
        <v xml:space="preserve"> </v>
      </c>
      <c r="AG548" s="49">
        <f t="shared" si="224"/>
        <v>0</v>
      </c>
      <c r="AH548" s="49">
        <f t="shared" si="225"/>
        <v>0</v>
      </c>
      <c r="AR548" s="49">
        <f t="shared" si="226"/>
        <v>0</v>
      </c>
      <c r="AS548" s="49">
        <f t="shared" si="227"/>
        <v>0</v>
      </c>
      <c r="AT548" s="49">
        <f t="shared" si="228"/>
        <v>0</v>
      </c>
      <c r="AU548" s="49">
        <f t="shared" si="229"/>
        <v>0</v>
      </c>
      <c r="AX548" s="372">
        <f t="shared" si="230"/>
        <v>0</v>
      </c>
      <c r="AY548" s="372">
        <f t="shared" si="231"/>
        <v>0</v>
      </c>
      <c r="AZ548" s="49">
        <f t="shared" si="219"/>
        <v>0</v>
      </c>
      <c r="BB548" s="49">
        <f t="shared" si="235"/>
        <v>0</v>
      </c>
      <c r="BC548" s="537">
        <f t="shared" si="236"/>
        <v>0</v>
      </c>
      <c r="BD548" s="144">
        <f t="shared" si="232"/>
        <v>0</v>
      </c>
      <c r="BE548" s="144">
        <f t="shared" si="237"/>
        <v>0</v>
      </c>
      <c r="BF548" s="559">
        <f t="shared" si="220"/>
        <v>0</v>
      </c>
      <c r="BG548" s="17"/>
      <c r="BH548" s="10"/>
      <c r="BJ548" s="49">
        <f t="shared" si="238"/>
        <v>0</v>
      </c>
      <c r="BK548" s="49">
        <f t="shared" si="239"/>
        <v>1</v>
      </c>
      <c r="BL548" s="49">
        <f t="shared" si="240"/>
        <v>0</v>
      </c>
      <c r="BM548" s="49">
        <f t="shared" si="241"/>
        <v>0</v>
      </c>
      <c r="BN548" s="49">
        <f t="shared" si="242"/>
        <v>0</v>
      </c>
    </row>
    <row r="549" spans="1:66" x14ac:dyDescent="0.2">
      <c r="A549" s="514"/>
      <c r="B549" s="805"/>
      <c r="C549" s="364"/>
      <c r="D549" s="364"/>
      <c r="E549" s="511" t="str">
        <f t="shared" si="233"/>
        <v xml:space="preserve"> </v>
      </c>
      <c r="F549" s="201">
        <f t="shared" si="216"/>
        <v>0</v>
      </c>
      <c r="G549" s="198">
        <f t="shared" si="217"/>
        <v>537</v>
      </c>
      <c r="H549" s="197"/>
      <c r="I549" s="416"/>
      <c r="J549" s="115"/>
      <c r="K549" s="418"/>
      <c r="L549" s="417"/>
      <c r="M549" s="60"/>
      <c r="N549" s="102"/>
      <c r="O549" s="419"/>
      <c r="P549" s="116"/>
      <c r="Q549" s="116"/>
      <c r="R549" s="179"/>
      <c r="S549" s="248"/>
      <c r="T549" s="116"/>
      <c r="U549" s="116"/>
      <c r="V549" s="116"/>
      <c r="W549" s="117"/>
      <c r="X549" s="115"/>
      <c r="Y549" s="102"/>
      <c r="Z549" s="118"/>
      <c r="AA549" s="145">
        <f t="shared" si="221"/>
        <v>537</v>
      </c>
      <c r="AB549" s="751">
        <f t="shared" si="234"/>
        <v>0</v>
      </c>
      <c r="AC549" s="744">
        <f t="shared" si="222"/>
        <v>0</v>
      </c>
      <c r="AD549" s="254">
        <f t="shared" si="218"/>
        <v>0</v>
      </c>
      <c r="AE549" s="17"/>
      <c r="AF549" s="527" t="str">
        <f t="shared" si="223"/>
        <v xml:space="preserve"> </v>
      </c>
      <c r="AG549" s="49">
        <f t="shared" si="224"/>
        <v>0</v>
      </c>
      <c r="AH549" s="49">
        <f t="shared" si="225"/>
        <v>0</v>
      </c>
      <c r="AR549" s="49">
        <f t="shared" si="226"/>
        <v>0</v>
      </c>
      <c r="AS549" s="49">
        <f t="shared" si="227"/>
        <v>0</v>
      </c>
      <c r="AT549" s="49">
        <f t="shared" si="228"/>
        <v>0</v>
      </c>
      <c r="AU549" s="49">
        <f t="shared" si="229"/>
        <v>0</v>
      </c>
      <c r="AX549" s="372">
        <f t="shared" si="230"/>
        <v>0</v>
      </c>
      <c r="AY549" s="372">
        <f t="shared" si="231"/>
        <v>0</v>
      </c>
      <c r="AZ549" s="49">
        <f t="shared" si="219"/>
        <v>0</v>
      </c>
      <c r="BB549" s="49">
        <f t="shared" si="235"/>
        <v>0</v>
      </c>
      <c r="BC549" s="537">
        <f t="shared" si="236"/>
        <v>0</v>
      </c>
      <c r="BD549" s="144">
        <f t="shared" si="232"/>
        <v>0</v>
      </c>
      <c r="BE549" s="144">
        <f t="shared" si="237"/>
        <v>0</v>
      </c>
      <c r="BF549" s="559">
        <f t="shared" si="220"/>
        <v>0</v>
      </c>
      <c r="BG549" s="17"/>
      <c r="BH549" s="10"/>
      <c r="BJ549" s="49">
        <f t="shared" si="238"/>
        <v>0</v>
      </c>
      <c r="BK549" s="49">
        <f t="shared" si="239"/>
        <v>1</v>
      </c>
      <c r="BL549" s="49">
        <f t="shared" si="240"/>
        <v>0</v>
      </c>
      <c r="BM549" s="49">
        <f t="shared" si="241"/>
        <v>0</v>
      </c>
      <c r="BN549" s="49">
        <f t="shared" si="242"/>
        <v>0</v>
      </c>
    </row>
    <row r="550" spans="1:66" x14ac:dyDescent="0.2">
      <c r="A550" s="514"/>
      <c r="B550" s="805"/>
      <c r="C550" s="364"/>
      <c r="D550" s="364"/>
      <c r="E550" s="511" t="str">
        <f t="shared" si="233"/>
        <v xml:space="preserve"> </v>
      </c>
      <c r="F550" s="201">
        <f t="shared" si="216"/>
        <v>0</v>
      </c>
      <c r="G550" s="198">
        <f t="shared" si="217"/>
        <v>538</v>
      </c>
      <c r="H550" s="197"/>
      <c r="I550" s="416"/>
      <c r="J550" s="115"/>
      <c r="K550" s="418"/>
      <c r="L550" s="417"/>
      <c r="M550" s="60"/>
      <c r="N550" s="102"/>
      <c r="O550" s="419"/>
      <c r="P550" s="116"/>
      <c r="Q550" s="116"/>
      <c r="R550" s="179"/>
      <c r="S550" s="248"/>
      <c r="T550" s="116"/>
      <c r="U550" s="116"/>
      <c r="V550" s="116"/>
      <c r="W550" s="117"/>
      <c r="X550" s="115"/>
      <c r="Y550" s="102"/>
      <c r="Z550" s="118"/>
      <c r="AA550" s="145">
        <f t="shared" si="221"/>
        <v>538</v>
      </c>
      <c r="AB550" s="751">
        <f t="shared" si="234"/>
        <v>0</v>
      </c>
      <c r="AC550" s="744">
        <f t="shared" si="222"/>
        <v>0</v>
      </c>
      <c r="AD550" s="254">
        <f t="shared" si="218"/>
        <v>0</v>
      </c>
      <c r="AE550" s="17"/>
      <c r="AF550" s="527" t="str">
        <f t="shared" si="223"/>
        <v xml:space="preserve"> </v>
      </c>
      <c r="AG550" s="49">
        <f t="shared" si="224"/>
        <v>0</v>
      </c>
      <c r="AH550" s="49">
        <f t="shared" si="225"/>
        <v>0</v>
      </c>
      <c r="AR550" s="49">
        <f t="shared" si="226"/>
        <v>0</v>
      </c>
      <c r="AS550" s="49">
        <f t="shared" si="227"/>
        <v>0</v>
      </c>
      <c r="AT550" s="49">
        <f t="shared" si="228"/>
        <v>0</v>
      </c>
      <c r="AU550" s="49">
        <f t="shared" si="229"/>
        <v>0</v>
      </c>
      <c r="AX550" s="372">
        <f t="shared" si="230"/>
        <v>0</v>
      </c>
      <c r="AY550" s="372">
        <f t="shared" si="231"/>
        <v>0</v>
      </c>
      <c r="AZ550" s="49">
        <f t="shared" si="219"/>
        <v>0</v>
      </c>
      <c r="BB550" s="49">
        <f t="shared" si="235"/>
        <v>0</v>
      </c>
      <c r="BC550" s="537">
        <f t="shared" si="236"/>
        <v>0</v>
      </c>
      <c r="BD550" s="144">
        <f t="shared" si="232"/>
        <v>0</v>
      </c>
      <c r="BE550" s="144">
        <f t="shared" si="237"/>
        <v>0</v>
      </c>
      <c r="BF550" s="559">
        <f t="shared" si="220"/>
        <v>0</v>
      </c>
      <c r="BG550" s="17"/>
      <c r="BH550" s="10"/>
      <c r="BJ550" s="49">
        <f t="shared" si="238"/>
        <v>0</v>
      </c>
      <c r="BK550" s="49">
        <f t="shared" si="239"/>
        <v>1</v>
      </c>
      <c r="BL550" s="49">
        <f t="shared" si="240"/>
        <v>0</v>
      </c>
      <c r="BM550" s="49">
        <f t="shared" si="241"/>
        <v>0</v>
      </c>
      <c r="BN550" s="49">
        <f t="shared" si="242"/>
        <v>0</v>
      </c>
    </row>
    <row r="551" spans="1:66" x14ac:dyDescent="0.2">
      <c r="A551" s="514"/>
      <c r="B551" s="805"/>
      <c r="C551" s="364"/>
      <c r="D551" s="364"/>
      <c r="E551" s="511" t="str">
        <f t="shared" si="233"/>
        <v xml:space="preserve"> </v>
      </c>
      <c r="F551" s="201">
        <f t="shared" si="216"/>
        <v>0</v>
      </c>
      <c r="G551" s="198">
        <f t="shared" si="217"/>
        <v>539</v>
      </c>
      <c r="H551" s="197"/>
      <c r="I551" s="416"/>
      <c r="J551" s="115"/>
      <c r="K551" s="418"/>
      <c r="L551" s="417"/>
      <c r="M551" s="60"/>
      <c r="N551" s="102"/>
      <c r="O551" s="419"/>
      <c r="P551" s="116"/>
      <c r="Q551" s="116"/>
      <c r="R551" s="179"/>
      <c r="S551" s="248"/>
      <c r="T551" s="116"/>
      <c r="U551" s="116"/>
      <c r="V551" s="116"/>
      <c r="W551" s="117"/>
      <c r="X551" s="115"/>
      <c r="Y551" s="102"/>
      <c r="Z551" s="118"/>
      <c r="AA551" s="145">
        <f t="shared" si="221"/>
        <v>539</v>
      </c>
      <c r="AB551" s="751">
        <f t="shared" si="234"/>
        <v>0</v>
      </c>
      <c r="AC551" s="744">
        <f t="shared" si="222"/>
        <v>0</v>
      </c>
      <c r="AD551" s="254">
        <f t="shared" si="218"/>
        <v>0</v>
      </c>
      <c r="AE551" s="17"/>
      <c r="AF551" s="527" t="str">
        <f t="shared" si="223"/>
        <v xml:space="preserve"> </v>
      </c>
      <c r="AG551" s="49">
        <f t="shared" si="224"/>
        <v>0</v>
      </c>
      <c r="AH551" s="49">
        <f t="shared" si="225"/>
        <v>0</v>
      </c>
      <c r="AR551" s="49">
        <f t="shared" si="226"/>
        <v>0</v>
      </c>
      <c r="AS551" s="49">
        <f t="shared" si="227"/>
        <v>0</v>
      </c>
      <c r="AT551" s="49">
        <f t="shared" si="228"/>
        <v>0</v>
      </c>
      <c r="AU551" s="49">
        <f t="shared" si="229"/>
        <v>0</v>
      </c>
      <c r="AX551" s="372">
        <f t="shared" si="230"/>
        <v>0</v>
      </c>
      <c r="AY551" s="372">
        <f t="shared" si="231"/>
        <v>0</v>
      </c>
      <c r="AZ551" s="49">
        <f t="shared" si="219"/>
        <v>0</v>
      </c>
      <c r="BB551" s="49">
        <f t="shared" si="235"/>
        <v>0</v>
      </c>
      <c r="BC551" s="537">
        <f t="shared" si="236"/>
        <v>0</v>
      </c>
      <c r="BD551" s="144">
        <f t="shared" si="232"/>
        <v>0</v>
      </c>
      <c r="BE551" s="144">
        <f t="shared" si="237"/>
        <v>0</v>
      </c>
      <c r="BF551" s="559">
        <f t="shared" si="220"/>
        <v>0</v>
      </c>
      <c r="BG551" s="17"/>
      <c r="BH551" s="10"/>
      <c r="BJ551" s="49">
        <f t="shared" si="238"/>
        <v>0</v>
      </c>
      <c r="BK551" s="49">
        <f t="shared" si="239"/>
        <v>1</v>
      </c>
      <c r="BL551" s="49">
        <f t="shared" si="240"/>
        <v>0</v>
      </c>
      <c r="BM551" s="49">
        <f t="shared" si="241"/>
        <v>0</v>
      </c>
      <c r="BN551" s="49">
        <f t="shared" si="242"/>
        <v>0</v>
      </c>
    </row>
    <row r="552" spans="1:66" x14ac:dyDescent="0.2">
      <c r="A552" s="514"/>
      <c r="B552" s="805"/>
      <c r="C552" s="364"/>
      <c r="D552" s="364"/>
      <c r="E552" s="511" t="str">
        <f t="shared" si="233"/>
        <v xml:space="preserve"> </v>
      </c>
      <c r="F552" s="201">
        <f t="shared" si="216"/>
        <v>0</v>
      </c>
      <c r="G552" s="198">
        <f t="shared" si="217"/>
        <v>540</v>
      </c>
      <c r="H552" s="197"/>
      <c r="I552" s="416"/>
      <c r="J552" s="115"/>
      <c r="K552" s="418"/>
      <c r="L552" s="417"/>
      <c r="M552" s="60"/>
      <c r="N552" s="102"/>
      <c r="O552" s="419"/>
      <c r="P552" s="116"/>
      <c r="Q552" s="116"/>
      <c r="R552" s="179"/>
      <c r="S552" s="248"/>
      <c r="T552" s="116"/>
      <c r="U552" s="116"/>
      <c r="V552" s="116"/>
      <c r="W552" s="117"/>
      <c r="X552" s="115"/>
      <c r="Y552" s="102"/>
      <c r="Z552" s="118"/>
      <c r="AA552" s="145">
        <f t="shared" si="221"/>
        <v>540</v>
      </c>
      <c r="AB552" s="751">
        <f t="shared" si="234"/>
        <v>0</v>
      </c>
      <c r="AC552" s="744">
        <f t="shared" si="222"/>
        <v>0</v>
      </c>
      <c r="AD552" s="254">
        <f t="shared" si="218"/>
        <v>0</v>
      </c>
      <c r="AE552" s="17"/>
      <c r="AF552" s="527" t="str">
        <f t="shared" si="223"/>
        <v xml:space="preserve"> </v>
      </c>
      <c r="AG552" s="49">
        <f t="shared" si="224"/>
        <v>0</v>
      </c>
      <c r="AH552" s="49">
        <f t="shared" si="225"/>
        <v>0</v>
      </c>
      <c r="AR552" s="49">
        <f t="shared" si="226"/>
        <v>0</v>
      </c>
      <c r="AS552" s="49">
        <f t="shared" si="227"/>
        <v>0</v>
      </c>
      <c r="AT552" s="49">
        <f t="shared" si="228"/>
        <v>0</v>
      </c>
      <c r="AU552" s="49">
        <f t="shared" si="229"/>
        <v>0</v>
      </c>
      <c r="AX552" s="372">
        <f t="shared" si="230"/>
        <v>0</v>
      </c>
      <c r="AY552" s="372">
        <f t="shared" si="231"/>
        <v>0</v>
      </c>
      <c r="AZ552" s="49">
        <f t="shared" si="219"/>
        <v>0</v>
      </c>
      <c r="BB552" s="49">
        <f t="shared" si="235"/>
        <v>0</v>
      </c>
      <c r="BC552" s="537">
        <f t="shared" si="236"/>
        <v>0</v>
      </c>
      <c r="BD552" s="144">
        <f t="shared" si="232"/>
        <v>0</v>
      </c>
      <c r="BE552" s="144">
        <f t="shared" si="237"/>
        <v>0</v>
      </c>
      <c r="BF552" s="559">
        <f t="shared" si="220"/>
        <v>0</v>
      </c>
      <c r="BG552" s="17"/>
      <c r="BH552" s="10"/>
      <c r="BJ552" s="49">
        <f t="shared" si="238"/>
        <v>0</v>
      </c>
      <c r="BK552" s="49">
        <f t="shared" si="239"/>
        <v>1</v>
      </c>
      <c r="BL552" s="49">
        <f t="shared" si="240"/>
        <v>0</v>
      </c>
      <c r="BM552" s="49">
        <f t="shared" si="241"/>
        <v>0</v>
      </c>
      <c r="BN552" s="49">
        <f t="shared" si="242"/>
        <v>0</v>
      </c>
    </row>
    <row r="553" spans="1:66" x14ac:dyDescent="0.2">
      <c r="A553" s="514"/>
      <c r="B553" s="805"/>
      <c r="C553" s="364"/>
      <c r="D553" s="364"/>
      <c r="E553" s="511" t="str">
        <f t="shared" si="233"/>
        <v xml:space="preserve"> </v>
      </c>
      <c r="F553" s="201">
        <f t="shared" si="216"/>
        <v>0</v>
      </c>
      <c r="G553" s="198">
        <f t="shared" si="217"/>
        <v>541</v>
      </c>
      <c r="H553" s="197"/>
      <c r="I553" s="416"/>
      <c r="J553" s="115"/>
      <c r="K553" s="418"/>
      <c r="L553" s="417"/>
      <c r="M553" s="60"/>
      <c r="N553" s="102"/>
      <c r="O553" s="419"/>
      <c r="P553" s="116"/>
      <c r="Q553" s="116"/>
      <c r="R553" s="179"/>
      <c r="S553" s="248"/>
      <c r="T553" s="116"/>
      <c r="U553" s="116"/>
      <c r="V553" s="116"/>
      <c r="W553" s="117"/>
      <c r="X553" s="115"/>
      <c r="Y553" s="102"/>
      <c r="Z553" s="118"/>
      <c r="AA553" s="145">
        <f t="shared" si="221"/>
        <v>541</v>
      </c>
      <c r="AB553" s="751">
        <f t="shared" si="234"/>
        <v>0</v>
      </c>
      <c r="AC553" s="744">
        <f t="shared" si="222"/>
        <v>0</v>
      </c>
      <c r="AD553" s="254">
        <f t="shared" si="218"/>
        <v>0</v>
      </c>
      <c r="AE553" s="17"/>
      <c r="AF553" s="527" t="str">
        <f t="shared" si="223"/>
        <v xml:space="preserve"> </v>
      </c>
      <c r="AG553" s="49">
        <f t="shared" si="224"/>
        <v>0</v>
      </c>
      <c r="AH553" s="49">
        <f t="shared" si="225"/>
        <v>0</v>
      </c>
      <c r="AR553" s="49">
        <f t="shared" si="226"/>
        <v>0</v>
      </c>
      <c r="AS553" s="49">
        <f t="shared" si="227"/>
        <v>0</v>
      </c>
      <c r="AT553" s="49">
        <f t="shared" si="228"/>
        <v>0</v>
      </c>
      <c r="AU553" s="49">
        <f t="shared" si="229"/>
        <v>0</v>
      </c>
      <c r="AX553" s="372">
        <f t="shared" si="230"/>
        <v>0</v>
      </c>
      <c r="AY553" s="372">
        <f t="shared" si="231"/>
        <v>0</v>
      </c>
      <c r="AZ553" s="49">
        <f t="shared" si="219"/>
        <v>0</v>
      </c>
      <c r="BB553" s="49">
        <f t="shared" si="235"/>
        <v>0</v>
      </c>
      <c r="BC553" s="537">
        <f t="shared" si="236"/>
        <v>0</v>
      </c>
      <c r="BD553" s="144">
        <f t="shared" si="232"/>
        <v>0</v>
      </c>
      <c r="BE553" s="144">
        <f t="shared" si="237"/>
        <v>0</v>
      </c>
      <c r="BF553" s="559">
        <f t="shared" si="220"/>
        <v>0</v>
      </c>
      <c r="BG553" s="17"/>
      <c r="BH553" s="10"/>
      <c r="BJ553" s="49">
        <f t="shared" si="238"/>
        <v>0</v>
      </c>
      <c r="BK553" s="49">
        <f t="shared" si="239"/>
        <v>1</v>
      </c>
      <c r="BL553" s="49">
        <f t="shared" si="240"/>
        <v>0</v>
      </c>
      <c r="BM553" s="49">
        <f t="shared" si="241"/>
        <v>0</v>
      </c>
      <c r="BN553" s="49">
        <f t="shared" si="242"/>
        <v>0</v>
      </c>
    </row>
    <row r="554" spans="1:66" x14ac:dyDescent="0.2">
      <c r="A554" s="514"/>
      <c r="B554" s="805"/>
      <c r="C554" s="364"/>
      <c r="D554" s="364"/>
      <c r="E554" s="511" t="str">
        <f t="shared" si="233"/>
        <v xml:space="preserve"> </v>
      </c>
      <c r="F554" s="201">
        <f t="shared" si="216"/>
        <v>0</v>
      </c>
      <c r="G554" s="198">
        <f t="shared" si="217"/>
        <v>542</v>
      </c>
      <c r="H554" s="197"/>
      <c r="I554" s="416"/>
      <c r="J554" s="115"/>
      <c r="K554" s="418"/>
      <c r="L554" s="417"/>
      <c r="M554" s="60"/>
      <c r="N554" s="102"/>
      <c r="O554" s="419"/>
      <c r="P554" s="116"/>
      <c r="Q554" s="116"/>
      <c r="R554" s="179"/>
      <c r="S554" s="248"/>
      <c r="T554" s="116"/>
      <c r="U554" s="116"/>
      <c r="V554" s="116"/>
      <c r="W554" s="117"/>
      <c r="X554" s="115"/>
      <c r="Y554" s="102"/>
      <c r="Z554" s="118"/>
      <c r="AA554" s="145">
        <f t="shared" si="221"/>
        <v>542</v>
      </c>
      <c r="AB554" s="751">
        <f t="shared" si="234"/>
        <v>0</v>
      </c>
      <c r="AC554" s="744">
        <f t="shared" si="222"/>
        <v>0</v>
      </c>
      <c r="AD554" s="254">
        <f t="shared" si="218"/>
        <v>0</v>
      </c>
      <c r="AE554" s="17"/>
      <c r="AF554" s="527" t="str">
        <f t="shared" si="223"/>
        <v xml:space="preserve"> </v>
      </c>
      <c r="AG554" s="49">
        <f t="shared" si="224"/>
        <v>0</v>
      </c>
      <c r="AH554" s="49">
        <f t="shared" si="225"/>
        <v>0</v>
      </c>
      <c r="AR554" s="49">
        <f t="shared" si="226"/>
        <v>0</v>
      </c>
      <c r="AS554" s="49">
        <f t="shared" si="227"/>
        <v>0</v>
      </c>
      <c r="AT554" s="49">
        <f t="shared" si="228"/>
        <v>0</v>
      </c>
      <c r="AU554" s="49">
        <f t="shared" si="229"/>
        <v>0</v>
      </c>
      <c r="AX554" s="372">
        <f t="shared" si="230"/>
        <v>0</v>
      </c>
      <c r="AY554" s="372">
        <f t="shared" si="231"/>
        <v>0</v>
      </c>
      <c r="AZ554" s="49">
        <f t="shared" si="219"/>
        <v>0</v>
      </c>
      <c r="BB554" s="49">
        <f t="shared" si="235"/>
        <v>0</v>
      </c>
      <c r="BC554" s="537">
        <f t="shared" si="236"/>
        <v>0</v>
      </c>
      <c r="BD554" s="144">
        <f t="shared" si="232"/>
        <v>0</v>
      </c>
      <c r="BE554" s="144">
        <f t="shared" si="237"/>
        <v>0</v>
      </c>
      <c r="BF554" s="559">
        <f t="shared" si="220"/>
        <v>0</v>
      </c>
      <c r="BG554" s="17"/>
      <c r="BH554" s="10"/>
      <c r="BJ554" s="49">
        <f t="shared" si="238"/>
        <v>0</v>
      </c>
      <c r="BK554" s="49">
        <f t="shared" si="239"/>
        <v>1</v>
      </c>
      <c r="BL554" s="49">
        <f t="shared" si="240"/>
        <v>0</v>
      </c>
      <c r="BM554" s="49">
        <f t="shared" si="241"/>
        <v>0</v>
      </c>
      <c r="BN554" s="49">
        <f t="shared" si="242"/>
        <v>0</v>
      </c>
    </row>
    <row r="555" spans="1:66" x14ac:dyDescent="0.2">
      <c r="A555" s="514"/>
      <c r="B555" s="805"/>
      <c r="C555" s="364"/>
      <c r="D555" s="364"/>
      <c r="E555" s="511" t="str">
        <f t="shared" si="233"/>
        <v xml:space="preserve"> </v>
      </c>
      <c r="F555" s="201">
        <f t="shared" si="216"/>
        <v>0</v>
      </c>
      <c r="G555" s="198">
        <f t="shared" si="217"/>
        <v>543</v>
      </c>
      <c r="H555" s="197"/>
      <c r="I555" s="416"/>
      <c r="J555" s="115"/>
      <c r="K555" s="418"/>
      <c r="L555" s="417"/>
      <c r="M555" s="60"/>
      <c r="N555" s="102"/>
      <c r="O555" s="419"/>
      <c r="P555" s="116"/>
      <c r="Q555" s="116"/>
      <c r="R555" s="179"/>
      <c r="S555" s="248"/>
      <c r="T555" s="116"/>
      <c r="U555" s="116"/>
      <c r="V555" s="116"/>
      <c r="W555" s="117"/>
      <c r="X555" s="115"/>
      <c r="Y555" s="102"/>
      <c r="Z555" s="118"/>
      <c r="AA555" s="145">
        <f t="shared" si="221"/>
        <v>543</v>
      </c>
      <c r="AB555" s="751">
        <f t="shared" si="234"/>
        <v>0</v>
      </c>
      <c r="AC555" s="744">
        <f t="shared" si="222"/>
        <v>0</v>
      </c>
      <c r="AD555" s="254">
        <f t="shared" si="218"/>
        <v>0</v>
      </c>
      <c r="AE555" s="17"/>
      <c r="AF555" s="527" t="str">
        <f t="shared" si="223"/>
        <v xml:space="preserve"> </v>
      </c>
      <c r="AG555" s="49">
        <f t="shared" si="224"/>
        <v>0</v>
      </c>
      <c r="AH555" s="49">
        <f t="shared" si="225"/>
        <v>0</v>
      </c>
      <c r="AR555" s="49">
        <f t="shared" si="226"/>
        <v>0</v>
      </c>
      <c r="AS555" s="49">
        <f t="shared" si="227"/>
        <v>0</v>
      </c>
      <c r="AT555" s="49">
        <f t="shared" si="228"/>
        <v>0</v>
      </c>
      <c r="AU555" s="49">
        <f t="shared" si="229"/>
        <v>0</v>
      </c>
      <c r="AX555" s="372">
        <f t="shared" si="230"/>
        <v>0</v>
      </c>
      <c r="AY555" s="372">
        <f t="shared" si="231"/>
        <v>0</v>
      </c>
      <c r="AZ555" s="49">
        <f t="shared" si="219"/>
        <v>0</v>
      </c>
      <c r="BB555" s="49">
        <f t="shared" si="235"/>
        <v>0</v>
      </c>
      <c r="BC555" s="537">
        <f t="shared" si="236"/>
        <v>0</v>
      </c>
      <c r="BD555" s="144">
        <f t="shared" si="232"/>
        <v>0</v>
      </c>
      <c r="BE555" s="144">
        <f t="shared" si="237"/>
        <v>0</v>
      </c>
      <c r="BF555" s="559">
        <f t="shared" si="220"/>
        <v>0</v>
      </c>
      <c r="BG555" s="17"/>
      <c r="BH555" s="10"/>
      <c r="BJ555" s="49">
        <f t="shared" si="238"/>
        <v>0</v>
      </c>
      <c r="BK555" s="49">
        <f t="shared" si="239"/>
        <v>1</v>
      </c>
      <c r="BL555" s="49">
        <f t="shared" si="240"/>
        <v>0</v>
      </c>
      <c r="BM555" s="49">
        <f t="shared" si="241"/>
        <v>0</v>
      </c>
      <c r="BN555" s="49">
        <f t="shared" si="242"/>
        <v>0</v>
      </c>
    </row>
    <row r="556" spans="1:66" x14ac:dyDescent="0.2">
      <c r="A556" s="514"/>
      <c r="B556" s="805"/>
      <c r="C556" s="364"/>
      <c r="D556" s="364"/>
      <c r="E556" s="511" t="str">
        <f t="shared" si="233"/>
        <v xml:space="preserve"> </v>
      </c>
      <c r="F556" s="201">
        <f t="shared" si="216"/>
        <v>0</v>
      </c>
      <c r="G556" s="198">
        <f t="shared" si="217"/>
        <v>544</v>
      </c>
      <c r="H556" s="197"/>
      <c r="I556" s="416"/>
      <c r="J556" s="115"/>
      <c r="K556" s="418"/>
      <c r="L556" s="417"/>
      <c r="M556" s="60"/>
      <c r="N556" s="102"/>
      <c r="O556" s="419"/>
      <c r="P556" s="116"/>
      <c r="Q556" s="116"/>
      <c r="R556" s="179"/>
      <c r="S556" s="248"/>
      <c r="T556" s="116"/>
      <c r="U556" s="116"/>
      <c r="V556" s="116"/>
      <c r="W556" s="117"/>
      <c r="X556" s="115"/>
      <c r="Y556" s="102"/>
      <c r="Z556" s="118"/>
      <c r="AA556" s="145">
        <f t="shared" si="221"/>
        <v>544</v>
      </c>
      <c r="AB556" s="751">
        <f t="shared" si="234"/>
        <v>0</v>
      </c>
      <c r="AC556" s="744">
        <f t="shared" si="222"/>
        <v>0</v>
      </c>
      <c r="AD556" s="254">
        <f t="shared" si="218"/>
        <v>0</v>
      </c>
      <c r="AE556" s="17"/>
      <c r="AF556" s="527" t="str">
        <f t="shared" si="223"/>
        <v xml:space="preserve"> </v>
      </c>
      <c r="AG556" s="49">
        <f t="shared" si="224"/>
        <v>0</v>
      </c>
      <c r="AH556" s="49">
        <f t="shared" si="225"/>
        <v>0</v>
      </c>
      <c r="AR556" s="49">
        <f t="shared" si="226"/>
        <v>0</v>
      </c>
      <c r="AS556" s="49">
        <f t="shared" si="227"/>
        <v>0</v>
      </c>
      <c r="AT556" s="49">
        <f t="shared" si="228"/>
        <v>0</v>
      </c>
      <c r="AU556" s="49">
        <f t="shared" si="229"/>
        <v>0</v>
      </c>
      <c r="AX556" s="372">
        <f t="shared" si="230"/>
        <v>0</v>
      </c>
      <c r="AY556" s="372">
        <f t="shared" si="231"/>
        <v>0</v>
      </c>
      <c r="AZ556" s="49">
        <f t="shared" si="219"/>
        <v>0</v>
      </c>
      <c r="BB556" s="49">
        <f t="shared" si="235"/>
        <v>0</v>
      </c>
      <c r="BC556" s="537">
        <f t="shared" si="236"/>
        <v>0</v>
      </c>
      <c r="BD556" s="144">
        <f t="shared" si="232"/>
        <v>0</v>
      </c>
      <c r="BE556" s="144">
        <f t="shared" si="237"/>
        <v>0</v>
      </c>
      <c r="BF556" s="559">
        <f t="shared" si="220"/>
        <v>0</v>
      </c>
      <c r="BG556" s="17"/>
      <c r="BH556" s="10"/>
      <c r="BJ556" s="49">
        <f t="shared" si="238"/>
        <v>0</v>
      </c>
      <c r="BK556" s="49">
        <f t="shared" si="239"/>
        <v>1</v>
      </c>
      <c r="BL556" s="49">
        <f t="shared" si="240"/>
        <v>0</v>
      </c>
      <c r="BM556" s="49">
        <f t="shared" si="241"/>
        <v>0</v>
      </c>
      <c r="BN556" s="49">
        <f t="shared" si="242"/>
        <v>0</v>
      </c>
    </row>
    <row r="557" spans="1:66" x14ac:dyDescent="0.2">
      <c r="A557" s="514"/>
      <c r="B557" s="805"/>
      <c r="C557" s="364"/>
      <c r="D557" s="364"/>
      <c r="E557" s="511" t="str">
        <f t="shared" si="233"/>
        <v xml:space="preserve"> </v>
      </c>
      <c r="F557" s="201">
        <f t="shared" si="216"/>
        <v>0</v>
      </c>
      <c r="G557" s="198">
        <f t="shared" si="217"/>
        <v>545</v>
      </c>
      <c r="H557" s="197"/>
      <c r="I557" s="416"/>
      <c r="J557" s="115"/>
      <c r="K557" s="418"/>
      <c r="L557" s="417"/>
      <c r="M557" s="60"/>
      <c r="N557" s="102"/>
      <c r="O557" s="419"/>
      <c r="P557" s="116"/>
      <c r="Q557" s="116"/>
      <c r="R557" s="179"/>
      <c r="S557" s="248"/>
      <c r="T557" s="116"/>
      <c r="U557" s="116"/>
      <c r="V557" s="116"/>
      <c r="W557" s="117"/>
      <c r="X557" s="115"/>
      <c r="Y557" s="102"/>
      <c r="Z557" s="118"/>
      <c r="AA557" s="145">
        <f t="shared" si="221"/>
        <v>545</v>
      </c>
      <c r="AB557" s="751">
        <f t="shared" si="234"/>
        <v>0</v>
      </c>
      <c r="AC557" s="744">
        <f t="shared" si="222"/>
        <v>0</v>
      </c>
      <c r="AD557" s="254">
        <f t="shared" si="218"/>
        <v>0</v>
      </c>
      <c r="AE557" s="17"/>
      <c r="AF557" s="527" t="str">
        <f t="shared" si="223"/>
        <v xml:space="preserve"> </v>
      </c>
      <c r="AG557" s="49">
        <f t="shared" si="224"/>
        <v>0</v>
      </c>
      <c r="AH557" s="49">
        <f t="shared" si="225"/>
        <v>0</v>
      </c>
      <c r="AR557" s="49">
        <f t="shared" si="226"/>
        <v>0</v>
      </c>
      <c r="AS557" s="49">
        <f t="shared" si="227"/>
        <v>0</v>
      </c>
      <c r="AT557" s="49">
        <f t="shared" si="228"/>
        <v>0</v>
      </c>
      <c r="AU557" s="49">
        <f t="shared" si="229"/>
        <v>0</v>
      </c>
      <c r="AX557" s="372">
        <f t="shared" si="230"/>
        <v>0</v>
      </c>
      <c r="AY557" s="372">
        <f t="shared" si="231"/>
        <v>0</v>
      </c>
      <c r="AZ557" s="49">
        <f t="shared" si="219"/>
        <v>0</v>
      </c>
      <c r="BB557" s="49">
        <f t="shared" si="235"/>
        <v>0</v>
      </c>
      <c r="BC557" s="537">
        <f t="shared" si="236"/>
        <v>0</v>
      </c>
      <c r="BD557" s="144">
        <f t="shared" si="232"/>
        <v>0</v>
      </c>
      <c r="BE557" s="144">
        <f t="shared" si="237"/>
        <v>0</v>
      </c>
      <c r="BF557" s="559">
        <f t="shared" si="220"/>
        <v>0</v>
      </c>
      <c r="BG557" s="17"/>
      <c r="BH557" s="10"/>
      <c r="BJ557" s="49">
        <f t="shared" si="238"/>
        <v>0</v>
      </c>
      <c r="BK557" s="49">
        <f t="shared" si="239"/>
        <v>1</v>
      </c>
      <c r="BL557" s="49">
        <f t="shared" si="240"/>
        <v>0</v>
      </c>
      <c r="BM557" s="49">
        <f t="shared" si="241"/>
        <v>0</v>
      </c>
      <c r="BN557" s="49">
        <f t="shared" si="242"/>
        <v>0</v>
      </c>
    </row>
    <row r="558" spans="1:66" x14ac:dyDescent="0.2">
      <c r="A558" s="514"/>
      <c r="B558" s="805"/>
      <c r="C558" s="364"/>
      <c r="D558" s="364"/>
      <c r="E558" s="511" t="str">
        <f t="shared" si="233"/>
        <v xml:space="preserve"> </v>
      </c>
      <c r="F558" s="201">
        <f t="shared" si="216"/>
        <v>0</v>
      </c>
      <c r="G558" s="198">
        <f t="shared" si="217"/>
        <v>546</v>
      </c>
      <c r="H558" s="197"/>
      <c r="I558" s="416"/>
      <c r="J558" s="115"/>
      <c r="K558" s="418"/>
      <c r="L558" s="417"/>
      <c r="M558" s="60"/>
      <c r="N558" s="102"/>
      <c r="O558" s="419"/>
      <c r="P558" s="116"/>
      <c r="Q558" s="116"/>
      <c r="R558" s="179"/>
      <c r="S558" s="248"/>
      <c r="T558" s="116"/>
      <c r="U558" s="116"/>
      <c r="V558" s="116"/>
      <c r="W558" s="117"/>
      <c r="X558" s="115"/>
      <c r="Y558" s="102"/>
      <c r="Z558" s="118"/>
      <c r="AA558" s="145">
        <f t="shared" si="221"/>
        <v>546</v>
      </c>
      <c r="AB558" s="751">
        <f t="shared" si="234"/>
        <v>0</v>
      </c>
      <c r="AC558" s="744">
        <f t="shared" si="222"/>
        <v>0</v>
      </c>
      <c r="AD558" s="254">
        <f t="shared" si="218"/>
        <v>0</v>
      </c>
      <c r="AE558" s="17"/>
      <c r="AF558" s="527" t="str">
        <f t="shared" si="223"/>
        <v xml:space="preserve"> </v>
      </c>
      <c r="AG558" s="49">
        <f t="shared" si="224"/>
        <v>0</v>
      </c>
      <c r="AH558" s="49">
        <f t="shared" si="225"/>
        <v>0</v>
      </c>
      <c r="AR558" s="49">
        <f t="shared" si="226"/>
        <v>0</v>
      </c>
      <c r="AS558" s="49">
        <f t="shared" si="227"/>
        <v>0</v>
      </c>
      <c r="AT558" s="49">
        <f t="shared" si="228"/>
        <v>0</v>
      </c>
      <c r="AU558" s="49">
        <f t="shared" si="229"/>
        <v>0</v>
      </c>
      <c r="AX558" s="372">
        <f t="shared" si="230"/>
        <v>0</v>
      </c>
      <c r="AY558" s="372">
        <f t="shared" si="231"/>
        <v>0</v>
      </c>
      <c r="AZ558" s="49">
        <f t="shared" si="219"/>
        <v>0</v>
      </c>
      <c r="BB558" s="49">
        <f t="shared" si="235"/>
        <v>0</v>
      </c>
      <c r="BC558" s="537">
        <f t="shared" si="236"/>
        <v>0</v>
      </c>
      <c r="BD558" s="144">
        <f t="shared" si="232"/>
        <v>0</v>
      </c>
      <c r="BE558" s="144">
        <f t="shared" si="237"/>
        <v>0</v>
      </c>
      <c r="BF558" s="559">
        <f t="shared" si="220"/>
        <v>0</v>
      </c>
      <c r="BG558" s="17"/>
      <c r="BH558" s="10"/>
      <c r="BJ558" s="49">
        <f t="shared" si="238"/>
        <v>0</v>
      </c>
      <c r="BK558" s="49">
        <f t="shared" si="239"/>
        <v>1</v>
      </c>
      <c r="BL558" s="49">
        <f t="shared" si="240"/>
        <v>0</v>
      </c>
      <c r="BM558" s="49">
        <f t="shared" si="241"/>
        <v>0</v>
      </c>
      <c r="BN558" s="49">
        <f t="shared" si="242"/>
        <v>0</v>
      </c>
    </row>
    <row r="559" spans="1:66" x14ac:dyDescent="0.2">
      <c r="A559" s="514"/>
      <c r="B559" s="805"/>
      <c r="C559" s="364"/>
      <c r="D559" s="364"/>
      <c r="E559" s="511" t="str">
        <f t="shared" si="233"/>
        <v xml:space="preserve"> </v>
      </c>
      <c r="F559" s="201">
        <f t="shared" si="216"/>
        <v>0</v>
      </c>
      <c r="G559" s="198">
        <f t="shared" si="217"/>
        <v>547</v>
      </c>
      <c r="H559" s="197"/>
      <c r="I559" s="416"/>
      <c r="J559" s="115"/>
      <c r="K559" s="418"/>
      <c r="L559" s="417"/>
      <c r="M559" s="60"/>
      <c r="N559" s="102"/>
      <c r="O559" s="419"/>
      <c r="P559" s="116"/>
      <c r="Q559" s="116"/>
      <c r="R559" s="179"/>
      <c r="S559" s="248"/>
      <c r="T559" s="116"/>
      <c r="U559" s="116"/>
      <c r="V559" s="116"/>
      <c r="W559" s="117"/>
      <c r="X559" s="115"/>
      <c r="Y559" s="102"/>
      <c r="Z559" s="118"/>
      <c r="AA559" s="145">
        <f t="shared" si="221"/>
        <v>547</v>
      </c>
      <c r="AB559" s="751">
        <f t="shared" si="234"/>
        <v>0</v>
      </c>
      <c r="AC559" s="744">
        <f t="shared" si="222"/>
        <v>0</v>
      </c>
      <c r="AD559" s="254">
        <f t="shared" si="218"/>
        <v>0</v>
      </c>
      <c r="AE559" s="17"/>
      <c r="AF559" s="527" t="str">
        <f t="shared" si="223"/>
        <v xml:space="preserve"> </v>
      </c>
      <c r="AG559" s="49">
        <f t="shared" si="224"/>
        <v>0</v>
      </c>
      <c r="AH559" s="49">
        <f t="shared" si="225"/>
        <v>0</v>
      </c>
      <c r="AR559" s="49">
        <f t="shared" si="226"/>
        <v>0</v>
      </c>
      <c r="AS559" s="49">
        <f t="shared" si="227"/>
        <v>0</v>
      </c>
      <c r="AT559" s="49">
        <f t="shared" si="228"/>
        <v>0</v>
      </c>
      <c r="AU559" s="49">
        <f t="shared" si="229"/>
        <v>0</v>
      </c>
      <c r="AX559" s="372">
        <f t="shared" si="230"/>
        <v>0</v>
      </c>
      <c r="AY559" s="372">
        <f t="shared" si="231"/>
        <v>0</v>
      </c>
      <c r="AZ559" s="49">
        <f t="shared" si="219"/>
        <v>0</v>
      </c>
      <c r="BB559" s="49">
        <f t="shared" si="235"/>
        <v>0</v>
      </c>
      <c r="BC559" s="537">
        <f t="shared" si="236"/>
        <v>0</v>
      </c>
      <c r="BD559" s="144">
        <f t="shared" si="232"/>
        <v>0</v>
      </c>
      <c r="BE559" s="144">
        <f t="shared" si="237"/>
        <v>0</v>
      </c>
      <c r="BF559" s="559">
        <f t="shared" si="220"/>
        <v>0</v>
      </c>
      <c r="BG559" s="17"/>
      <c r="BH559" s="10"/>
      <c r="BJ559" s="49">
        <f t="shared" si="238"/>
        <v>0</v>
      </c>
      <c r="BK559" s="49">
        <f t="shared" si="239"/>
        <v>1</v>
      </c>
      <c r="BL559" s="49">
        <f t="shared" si="240"/>
        <v>0</v>
      </c>
      <c r="BM559" s="49">
        <f t="shared" si="241"/>
        <v>0</v>
      </c>
      <c r="BN559" s="49">
        <f t="shared" si="242"/>
        <v>0</v>
      </c>
    </row>
    <row r="560" spans="1:66" x14ac:dyDescent="0.2">
      <c r="A560" s="514"/>
      <c r="B560" s="805"/>
      <c r="C560" s="364"/>
      <c r="D560" s="364"/>
      <c r="E560" s="511" t="str">
        <f t="shared" si="233"/>
        <v xml:space="preserve"> </v>
      </c>
      <c r="F560" s="201">
        <f t="shared" si="216"/>
        <v>0</v>
      </c>
      <c r="G560" s="198">
        <f t="shared" si="217"/>
        <v>548</v>
      </c>
      <c r="H560" s="197"/>
      <c r="I560" s="416"/>
      <c r="J560" s="115"/>
      <c r="K560" s="418"/>
      <c r="L560" s="417"/>
      <c r="M560" s="60"/>
      <c r="N560" s="102"/>
      <c r="O560" s="419"/>
      <c r="P560" s="116"/>
      <c r="Q560" s="116"/>
      <c r="R560" s="179"/>
      <c r="S560" s="248"/>
      <c r="T560" s="116"/>
      <c r="U560" s="116"/>
      <c r="V560" s="116"/>
      <c r="W560" s="117"/>
      <c r="X560" s="115"/>
      <c r="Y560" s="102"/>
      <c r="Z560" s="118"/>
      <c r="AA560" s="145">
        <f t="shared" si="221"/>
        <v>548</v>
      </c>
      <c r="AB560" s="751">
        <f t="shared" si="234"/>
        <v>0</v>
      </c>
      <c r="AC560" s="744">
        <f t="shared" si="222"/>
        <v>0</v>
      </c>
      <c r="AD560" s="254">
        <f t="shared" si="218"/>
        <v>0</v>
      </c>
      <c r="AE560" s="17"/>
      <c r="AF560" s="527" t="str">
        <f t="shared" si="223"/>
        <v xml:space="preserve"> </v>
      </c>
      <c r="AG560" s="49">
        <f t="shared" si="224"/>
        <v>0</v>
      </c>
      <c r="AH560" s="49">
        <f t="shared" si="225"/>
        <v>0</v>
      </c>
      <c r="AR560" s="49">
        <f t="shared" si="226"/>
        <v>0</v>
      </c>
      <c r="AS560" s="49">
        <f t="shared" si="227"/>
        <v>0</v>
      </c>
      <c r="AT560" s="49">
        <f t="shared" si="228"/>
        <v>0</v>
      </c>
      <c r="AU560" s="49">
        <f t="shared" si="229"/>
        <v>0</v>
      </c>
      <c r="AX560" s="372">
        <f t="shared" si="230"/>
        <v>0</v>
      </c>
      <c r="AY560" s="372">
        <f t="shared" si="231"/>
        <v>0</v>
      </c>
      <c r="AZ560" s="49">
        <f t="shared" si="219"/>
        <v>0</v>
      </c>
      <c r="BB560" s="49">
        <f t="shared" si="235"/>
        <v>0</v>
      </c>
      <c r="BC560" s="537">
        <f t="shared" si="236"/>
        <v>0</v>
      </c>
      <c r="BD560" s="144">
        <f t="shared" si="232"/>
        <v>0</v>
      </c>
      <c r="BE560" s="144">
        <f t="shared" si="237"/>
        <v>0</v>
      </c>
      <c r="BF560" s="559">
        <f t="shared" si="220"/>
        <v>0</v>
      </c>
      <c r="BG560" s="17"/>
      <c r="BH560" s="10"/>
      <c r="BJ560" s="49">
        <f t="shared" si="238"/>
        <v>0</v>
      </c>
      <c r="BK560" s="49">
        <f t="shared" si="239"/>
        <v>1</v>
      </c>
      <c r="BL560" s="49">
        <f t="shared" si="240"/>
        <v>0</v>
      </c>
      <c r="BM560" s="49">
        <f t="shared" si="241"/>
        <v>0</v>
      </c>
      <c r="BN560" s="49">
        <f t="shared" si="242"/>
        <v>0</v>
      </c>
    </row>
    <row r="561" spans="1:66" x14ac:dyDescent="0.2">
      <c r="A561" s="514"/>
      <c r="B561" s="805"/>
      <c r="C561" s="364"/>
      <c r="D561" s="364"/>
      <c r="E561" s="511" t="str">
        <f t="shared" si="233"/>
        <v xml:space="preserve"> </v>
      </c>
      <c r="F561" s="201">
        <f t="shared" si="216"/>
        <v>0</v>
      </c>
      <c r="G561" s="198">
        <f t="shared" si="217"/>
        <v>549</v>
      </c>
      <c r="H561" s="197"/>
      <c r="I561" s="416"/>
      <c r="J561" s="115"/>
      <c r="K561" s="418"/>
      <c r="L561" s="417"/>
      <c r="M561" s="60"/>
      <c r="N561" s="102"/>
      <c r="O561" s="419"/>
      <c r="P561" s="116"/>
      <c r="Q561" s="116"/>
      <c r="R561" s="179"/>
      <c r="S561" s="248"/>
      <c r="T561" s="116"/>
      <c r="U561" s="116"/>
      <c r="V561" s="116"/>
      <c r="W561" s="117"/>
      <c r="X561" s="115"/>
      <c r="Y561" s="102"/>
      <c r="Z561" s="118"/>
      <c r="AA561" s="145">
        <f t="shared" si="221"/>
        <v>549</v>
      </c>
      <c r="AB561" s="751">
        <f t="shared" si="234"/>
        <v>0</v>
      </c>
      <c r="AC561" s="744">
        <f t="shared" si="222"/>
        <v>0</v>
      </c>
      <c r="AD561" s="254">
        <f t="shared" si="218"/>
        <v>0</v>
      </c>
      <c r="AE561" s="17"/>
      <c r="AF561" s="527" t="str">
        <f t="shared" si="223"/>
        <v xml:space="preserve"> </v>
      </c>
      <c r="AG561" s="49">
        <f t="shared" si="224"/>
        <v>0</v>
      </c>
      <c r="AH561" s="49">
        <f t="shared" si="225"/>
        <v>0</v>
      </c>
      <c r="AR561" s="49">
        <f t="shared" si="226"/>
        <v>0</v>
      </c>
      <c r="AS561" s="49">
        <f t="shared" si="227"/>
        <v>0</v>
      </c>
      <c r="AT561" s="49">
        <f t="shared" si="228"/>
        <v>0</v>
      </c>
      <c r="AU561" s="49">
        <f t="shared" si="229"/>
        <v>0</v>
      </c>
      <c r="AX561" s="372">
        <f t="shared" si="230"/>
        <v>0</v>
      </c>
      <c r="AY561" s="372">
        <f t="shared" si="231"/>
        <v>0</v>
      </c>
      <c r="AZ561" s="49">
        <f t="shared" si="219"/>
        <v>0</v>
      </c>
      <c r="BB561" s="49">
        <f t="shared" si="235"/>
        <v>0</v>
      </c>
      <c r="BC561" s="537">
        <f t="shared" si="236"/>
        <v>0</v>
      </c>
      <c r="BD561" s="144">
        <f t="shared" si="232"/>
        <v>0</v>
      </c>
      <c r="BE561" s="144">
        <f t="shared" si="237"/>
        <v>0</v>
      </c>
      <c r="BF561" s="559">
        <f t="shared" si="220"/>
        <v>0</v>
      </c>
      <c r="BG561" s="17"/>
      <c r="BH561" s="10"/>
      <c r="BJ561" s="49">
        <f t="shared" si="238"/>
        <v>0</v>
      </c>
      <c r="BK561" s="49">
        <f t="shared" si="239"/>
        <v>1</v>
      </c>
      <c r="BL561" s="49">
        <f t="shared" si="240"/>
        <v>0</v>
      </c>
      <c r="BM561" s="49">
        <f t="shared" si="241"/>
        <v>0</v>
      </c>
      <c r="BN561" s="49">
        <f t="shared" si="242"/>
        <v>0</v>
      </c>
    </row>
    <row r="562" spans="1:66" x14ac:dyDescent="0.2">
      <c r="A562" s="514"/>
      <c r="B562" s="805"/>
      <c r="C562" s="364"/>
      <c r="D562" s="364"/>
      <c r="E562" s="511" t="str">
        <f t="shared" si="233"/>
        <v xml:space="preserve"> </v>
      </c>
      <c r="F562" s="201">
        <f t="shared" si="216"/>
        <v>0</v>
      </c>
      <c r="G562" s="198">
        <f t="shared" si="217"/>
        <v>550</v>
      </c>
      <c r="H562" s="197"/>
      <c r="I562" s="416"/>
      <c r="J562" s="115"/>
      <c r="K562" s="418"/>
      <c r="L562" s="417"/>
      <c r="M562" s="60"/>
      <c r="N562" s="102"/>
      <c r="O562" s="419"/>
      <c r="P562" s="116"/>
      <c r="Q562" s="116"/>
      <c r="R562" s="179"/>
      <c r="S562" s="248"/>
      <c r="T562" s="116"/>
      <c r="U562" s="116"/>
      <c r="V562" s="116"/>
      <c r="W562" s="117"/>
      <c r="X562" s="115"/>
      <c r="Y562" s="102"/>
      <c r="Z562" s="118"/>
      <c r="AA562" s="145">
        <f t="shared" si="221"/>
        <v>550</v>
      </c>
      <c r="AB562" s="751">
        <f t="shared" si="234"/>
        <v>0</v>
      </c>
      <c r="AC562" s="744">
        <f t="shared" si="222"/>
        <v>0</v>
      </c>
      <c r="AD562" s="254">
        <f t="shared" si="218"/>
        <v>0</v>
      </c>
      <c r="AE562" s="17"/>
      <c r="AF562" s="527" t="str">
        <f t="shared" si="223"/>
        <v xml:space="preserve"> </v>
      </c>
      <c r="AG562" s="49">
        <f t="shared" si="224"/>
        <v>0</v>
      </c>
      <c r="AH562" s="49">
        <f t="shared" si="225"/>
        <v>0</v>
      </c>
      <c r="AR562" s="49">
        <f t="shared" si="226"/>
        <v>0</v>
      </c>
      <c r="AS562" s="49">
        <f t="shared" si="227"/>
        <v>0</v>
      </c>
      <c r="AT562" s="49">
        <f t="shared" si="228"/>
        <v>0</v>
      </c>
      <c r="AU562" s="49">
        <f t="shared" si="229"/>
        <v>0</v>
      </c>
      <c r="AX562" s="372">
        <f t="shared" si="230"/>
        <v>0</v>
      </c>
      <c r="AY562" s="372">
        <f t="shared" si="231"/>
        <v>0</v>
      </c>
      <c r="AZ562" s="49">
        <f t="shared" si="219"/>
        <v>0</v>
      </c>
      <c r="BB562" s="49">
        <f t="shared" si="235"/>
        <v>0</v>
      </c>
      <c r="BC562" s="537">
        <f t="shared" si="236"/>
        <v>0</v>
      </c>
      <c r="BD562" s="144">
        <f t="shared" si="232"/>
        <v>0</v>
      </c>
      <c r="BE562" s="144">
        <f t="shared" si="237"/>
        <v>0</v>
      </c>
      <c r="BF562" s="559">
        <f t="shared" si="220"/>
        <v>0</v>
      </c>
      <c r="BG562" s="17"/>
      <c r="BH562" s="10"/>
      <c r="BJ562" s="49">
        <f t="shared" si="238"/>
        <v>0</v>
      </c>
      <c r="BK562" s="49">
        <f t="shared" si="239"/>
        <v>1</v>
      </c>
      <c r="BL562" s="49">
        <f t="shared" si="240"/>
        <v>0</v>
      </c>
      <c r="BM562" s="49">
        <f t="shared" si="241"/>
        <v>0</v>
      </c>
      <c r="BN562" s="49">
        <f t="shared" si="242"/>
        <v>0</v>
      </c>
    </row>
    <row r="563" spans="1:66" x14ac:dyDescent="0.2">
      <c r="A563" s="514"/>
      <c r="B563" s="805"/>
      <c r="C563" s="364"/>
      <c r="D563" s="364"/>
      <c r="E563" s="511" t="str">
        <f t="shared" si="233"/>
        <v xml:space="preserve"> </v>
      </c>
      <c r="F563" s="201">
        <f t="shared" si="216"/>
        <v>0</v>
      </c>
      <c r="G563" s="198">
        <f t="shared" si="217"/>
        <v>551</v>
      </c>
      <c r="H563" s="197"/>
      <c r="I563" s="416"/>
      <c r="J563" s="115"/>
      <c r="K563" s="418"/>
      <c r="L563" s="417"/>
      <c r="M563" s="60"/>
      <c r="N563" s="102"/>
      <c r="O563" s="419"/>
      <c r="P563" s="116"/>
      <c r="Q563" s="116"/>
      <c r="R563" s="179"/>
      <c r="S563" s="248"/>
      <c r="T563" s="116"/>
      <c r="U563" s="116"/>
      <c r="V563" s="116"/>
      <c r="W563" s="117"/>
      <c r="X563" s="115"/>
      <c r="Y563" s="102"/>
      <c r="Z563" s="118"/>
      <c r="AA563" s="145">
        <f t="shared" si="221"/>
        <v>551</v>
      </c>
      <c r="AB563" s="751">
        <f t="shared" si="234"/>
        <v>0</v>
      </c>
      <c r="AC563" s="744">
        <f t="shared" si="222"/>
        <v>0</v>
      </c>
      <c r="AD563" s="254">
        <f t="shared" si="218"/>
        <v>0</v>
      </c>
      <c r="AE563" s="17"/>
      <c r="AF563" s="527" t="str">
        <f t="shared" si="223"/>
        <v xml:space="preserve"> </v>
      </c>
      <c r="AG563" s="49">
        <f t="shared" si="224"/>
        <v>0</v>
      </c>
      <c r="AH563" s="49">
        <f t="shared" si="225"/>
        <v>0</v>
      </c>
      <c r="AR563" s="49">
        <f t="shared" si="226"/>
        <v>0</v>
      </c>
      <c r="AS563" s="49">
        <f t="shared" si="227"/>
        <v>0</v>
      </c>
      <c r="AT563" s="49">
        <f t="shared" si="228"/>
        <v>0</v>
      </c>
      <c r="AU563" s="49">
        <f t="shared" si="229"/>
        <v>0</v>
      </c>
      <c r="AX563" s="372">
        <f t="shared" si="230"/>
        <v>0</v>
      </c>
      <c r="AY563" s="372">
        <f t="shared" si="231"/>
        <v>0</v>
      </c>
      <c r="AZ563" s="49">
        <f t="shared" si="219"/>
        <v>0</v>
      </c>
      <c r="BB563" s="49">
        <f t="shared" si="235"/>
        <v>0</v>
      </c>
      <c r="BC563" s="537">
        <f t="shared" si="236"/>
        <v>0</v>
      </c>
      <c r="BD563" s="144">
        <f t="shared" si="232"/>
        <v>0</v>
      </c>
      <c r="BE563" s="144">
        <f t="shared" si="237"/>
        <v>0</v>
      </c>
      <c r="BF563" s="559">
        <f t="shared" si="220"/>
        <v>0</v>
      </c>
      <c r="BG563" s="17"/>
      <c r="BH563" s="10"/>
      <c r="BJ563" s="49">
        <f t="shared" si="238"/>
        <v>0</v>
      </c>
      <c r="BK563" s="49">
        <f t="shared" si="239"/>
        <v>1</v>
      </c>
      <c r="BL563" s="49">
        <f t="shared" si="240"/>
        <v>0</v>
      </c>
      <c r="BM563" s="49">
        <f t="shared" si="241"/>
        <v>0</v>
      </c>
      <c r="BN563" s="49">
        <f t="shared" si="242"/>
        <v>0</v>
      </c>
    </row>
    <row r="564" spans="1:66" x14ac:dyDescent="0.2">
      <c r="A564" s="514"/>
      <c r="B564" s="805"/>
      <c r="C564" s="364"/>
      <c r="D564" s="364"/>
      <c r="E564" s="511" t="str">
        <f t="shared" si="233"/>
        <v xml:space="preserve"> </v>
      </c>
      <c r="F564" s="201">
        <f t="shared" si="216"/>
        <v>0</v>
      </c>
      <c r="G564" s="198">
        <f t="shared" si="217"/>
        <v>552</v>
      </c>
      <c r="H564" s="197"/>
      <c r="I564" s="416"/>
      <c r="J564" s="115"/>
      <c r="K564" s="418"/>
      <c r="L564" s="417"/>
      <c r="M564" s="60"/>
      <c r="N564" s="102"/>
      <c r="O564" s="419"/>
      <c r="P564" s="116"/>
      <c r="Q564" s="116"/>
      <c r="R564" s="179"/>
      <c r="S564" s="248"/>
      <c r="T564" s="116"/>
      <c r="U564" s="116"/>
      <c r="V564" s="116"/>
      <c r="W564" s="117"/>
      <c r="X564" s="115"/>
      <c r="Y564" s="102"/>
      <c r="Z564" s="118"/>
      <c r="AA564" s="145">
        <f t="shared" si="221"/>
        <v>552</v>
      </c>
      <c r="AB564" s="751">
        <f t="shared" si="234"/>
        <v>0</v>
      </c>
      <c r="AC564" s="744">
        <f t="shared" si="222"/>
        <v>0</v>
      </c>
      <c r="AD564" s="254">
        <f t="shared" si="218"/>
        <v>0</v>
      </c>
      <c r="AE564" s="17"/>
      <c r="AF564" s="527" t="str">
        <f t="shared" si="223"/>
        <v xml:space="preserve"> </v>
      </c>
      <c r="AG564" s="49">
        <f t="shared" si="224"/>
        <v>0</v>
      </c>
      <c r="AH564" s="49">
        <f t="shared" si="225"/>
        <v>0</v>
      </c>
      <c r="AR564" s="49">
        <f t="shared" si="226"/>
        <v>0</v>
      </c>
      <c r="AS564" s="49">
        <f t="shared" si="227"/>
        <v>0</v>
      </c>
      <c r="AT564" s="49">
        <f t="shared" si="228"/>
        <v>0</v>
      </c>
      <c r="AU564" s="49">
        <f t="shared" si="229"/>
        <v>0</v>
      </c>
      <c r="AX564" s="372">
        <f t="shared" si="230"/>
        <v>0</v>
      </c>
      <c r="AY564" s="372">
        <f t="shared" si="231"/>
        <v>0</v>
      </c>
      <c r="AZ564" s="49">
        <f t="shared" si="219"/>
        <v>0</v>
      </c>
      <c r="BB564" s="49">
        <f t="shared" si="235"/>
        <v>0</v>
      </c>
      <c r="BC564" s="537">
        <f t="shared" si="236"/>
        <v>0</v>
      </c>
      <c r="BD564" s="144">
        <f t="shared" si="232"/>
        <v>0</v>
      </c>
      <c r="BE564" s="144">
        <f t="shared" si="237"/>
        <v>0</v>
      </c>
      <c r="BF564" s="559">
        <f t="shared" si="220"/>
        <v>0</v>
      </c>
      <c r="BG564" s="17"/>
      <c r="BH564" s="10"/>
      <c r="BJ564" s="49">
        <f t="shared" si="238"/>
        <v>0</v>
      </c>
      <c r="BK564" s="49">
        <f t="shared" si="239"/>
        <v>1</v>
      </c>
      <c r="BL564" s="49">
        <f t="shared" si="240"/>
        <v>0</v>
      </c>
      <c r="BM564" s="49">
        <f t="shared" si="241"/>
        <v>0</v>
      </c>
      <c r="BN564" s="49">
        <f t="shared" si="242"/>
        <v>0</v>
      </c>
    </row>
    <row r="565" spans="1:66" x14ac:dyDescent="0.2">
      <c r="A565" s="514"/>
      <c r="B565" s="805"/>
      <c r="C565" s="364"/>
      <c r="D565" s="364"/>
      <c r="E565" s="511" t="str">
        <f t="shared" si="233"/>
        <v xml:space="preserve"> </v>
      </c>
      <c r="F565" s="201">
        <f t="shared" si="216"/>
        <v>0</v>
      </c>
      <c r="G565" s="198">
        <f t="shared" si="217"/>
        <v>553</v>
      </c>
      <c r="H565" s="197"/>
      <c r="I565" s="416"/>
      <c r="J565" s="115"/>
      <c r="K565" s="418"/>
      <c r="L565" s="417"/>
      <c r="M565" s="60"/>
      <c r="N565" s="102"/>
      <c r="O565" s="419"/>
      <c r="P565" s="116"/>
      <c r="Q565" s="116"/>
      <c r="R565" s="179"/>
      <c r="S565" s="248"/>
      <c r="T565" s="116"/>
      <c r="U565" s="116"/>
      <c r="V565" s="116"/>
      <c r="W565" s="117"/>
      <c r="X565" s="115"/>
      <c r="Y565" s="102"/>
      <c r="Z565" s="118"/>
      <c r="AA565" s="145">
        <f t="shared" si="221"/>
        <v>553</v>
      </c>
      <c r="AB565" s="751">
        <f t="shared" si="234"/>
        <v>0</v>
      </c>
      <c r="AC565" s="744">
        <f t="shared" si="222"/>
        <v>0</v>
      </c>
      <c r="AD565" s="254">
        <f t="shared" si="218"/>
        <v>0</v>
      </c>
      <c r="AE565" s="17"/>
      <c r="AF565" s="527" t="str">
        <f t="shared" si="223"/>
        <v xml:space="preserve"> </v>
      </c>
      <c r="AG565" s="49">
        <f t="shared" si="224"/>
        <v>0</v>
      </c>
      <c r="AH565" s="49">
        <f t="shared" si="225"/>
        <v>0</v>
      </c>
      <c r="AR565" s="49">
        <f t="shared" si="226"/>
        <v>0</v>
      </c>
      <c r="AS565" s="49">
        <f t="shared" si="227"/>
        <v>0</v>
      </c>
      <c r="AT565" s="49">
        <f t="shared" si="228"/>
        <v>0</v>
      </c>
      <c r="AU565" s="49">
        <f t="shared" si="229"/>
        <v>0</v>
      </c>
      <c r="AX565" s="372">
        <f t="shared" si="230"/>
        <v>0</v>
      </c>
      <c r="AY565" s="372">
        <f t="shared" si="231"/>
        <v>0</v>
      </c>
      <c r="AZ565" s="49">
        <f t="shared" si="219"/>
        <v>0</v>
      </c>
      <c r="BB565" s="49">
        <f t="shared" si="235"/>
        <v>0</v>
      </c>
      <c r="BC565" s="537">
        <f t="shared" si="236"/>
        <v>0</v>
      </c>
      <c r="BD565" s="144">
        <f t="shared" si="232"/>
        <v>0</v>
      </c>
      <c r="BE565" s="144">
        <f t="shared" si="237"/>
        <v>0</v>
      </c>
      <c r="BF565" s="559">
        <f t="shared" si="220"/>
        <v>0</v>
      </c>
      <c r="BG565" s="17"/>
      <c r="BH565" s="10"/>
      <c r="BJ565" s="49">
        <f t="shared" si="238"/>
        <v>0</v>
      </c>
      <c r="BK565" s="49">
        <f t="shared" si="239"/>
        <v>1</v>
      </c>
      <c r="BL565" s="49">
        <f t="shared" si="240"/>
        <v>0</v>
      </c>
      <c r="BM565" s="49">
        <f t="shared" si="241"/>
        <v>0</v>
      </c>
      <c r="BN565" s="49">
        <f t="shared" si="242"/>
        <v>0</v>
      </c>
    </row>
    <row r="566" spans="1:66" x14ac:dyDescent="0.2">
      <c r="A566" s="514"/>
      <c r="B566" s="805"/>
      <c r="C566" s="364"/>
      <c r="D566" s="364"/>
      <c r="E566" s="511" t="str">
        <f t="shared" si="233"/>
        <v xml:space="preserve"> </v>
      </c>
      <c r="F566" s="201">
        <f t="shared" si="216"/>
        <v>0</v>
      </c>
      <c r="G566" s="198">
        <f t="shared" si="217"/>
        <v>554</v>
      </c>
      <c r="H566" s="197"/>
      <c r="I566" s="416"/>
      <c r="J566" s="115"/>
      <c r="K566" s="418"/>
      <c r="L566" s="417"/>
      <c r="M566" s="60"/>
      <c r="N566" s="102"/>
      <c r="O566" s="419"/>
      <c r="P566" s="116"/>
      <c r="Q566" s="116"/>
      <c r="R566" s="179"/>
      <c r="S566" s="248"/>
      <c r="T566" s="116"/>
      <c r="U566" s="116"/>
      <c r="V566" s="116"/>
      <c r="W566" s="117"/>
      <c r="X566" s="115"/>
      <c r="Y566" s="102"/>
      <c r="Z566" s="118"/>
      <c r="AA566" s="145">
        <f t="shared" si="221"/>
        <v>554</v>
      </c>
      <c r="AB566" s="751">
        <f t="shared" si="234"/>
        <v>0</v>
      </c>
      <c r="AC566" s="744">
        <f t="shared" si="222"/>
        <v>0</v>
      </c>
      <c r="AD566" s="254">
        <f t="shared" si="218"/>
        <v>0</v>
      </c>
      <c r="AE566" s="17"/>
      <c r="AF566" s="527" t="str">
        <f t="shared" si="223"/>
        <v xml:space="preserve"> </v>
      </c>
      <c r="AG566" s="49">
        <f t="shared" si="224"/>
        <v>0</v>
      </c>
      <c r="AH566" s="49">
        <f t="shared" si="225"/>
        <v>0</v>
      </c>
      <c r="AR566" s="49">
        <f t="shared" si="226"/>
        <v>0</v>
      </c>
      <c r="AS566" s="49">
        <f t="shared" si="227"/>
        <v>0</v>
      </c>
      <c r="AT566" s="49">
        <f t="shared" si="228"/>
        <v>0</v>
      </c>
      <c r="AU566" s="49">
        <f t="shared" si="229"/>
        <v>0</v>
      </c>
      <c r="AX566" s="372">
        <f t="shared" si="230"/>
        <v>0</v>
      </c>
      <c r="AY566" s="372">
        <f t="shared" si="231"/>
        <v>0</v>
      </c>
      <c r="AZ566" s="49">
        <f t="shared" si="219"/>
        <v>0</v>
      </c>
      <c r="BB566" s="49">
        <f t="shared" si="235"/>
        <v>0</v>
      </c>
      <c r="BC566" s="537">
        <f t="shared" si="236"/>
        <v>0</v>
      </c>
      <c r="BD566" s="144">
        <f t="shared" si="232"/>
        <v>0</v>
      </c>
      <c r="BE566" s="144">
        <f t="shared" si="237"/>
        <v>0</v>
      </c>
      <c r="BF566" s="559">
        <f t="shared" si="220"/>
        <v>0</v>
      </c>
      <c r="BG566" s="17"/>
      <c r="BH566" s="10"/>
      <c r="BJ566" s="49">
        <f t="shared" si="238"/>
        <v>0</v>
      </c>
      <c r="BK566" s="49">
        <f t="shared" si="239"/>
        <v>1</v>
      </c>
      <c r="BL566" s="49">
        <f t="shared" si="240"/>
        <v>0</v>
      </c>
      <c r="BM566" s="49">
        <f t="shared" si="241"/>
        <v>0</v>
      </c>
      <c r="BN566" s="49">
        <f t="shared" si="242"/>
        <v>0</v>
      </c>
    </row>
    <row r="567" spans="1:66" x14ac:dyDescent="0.2">
      <c r="A567" s="514"/>
      <c r="B567" s="805"/>
      <c r="C567" s="364"/>
      <c r="D567" s="364"/>
      <c r="E567" s="511" t="str">
        <f t="shared" si="233"/>
        <v xml:space="preserve"> </v>
      </c>
      <c r="F567" s="201">
        <f t="shared" si="216"/>
        <v>0</v>
      </c>
      <c r="G567" s="198">
        <f t="shared" si="217"/>
        <v>555</v>
      </c>
      <c r="H567" s="197"/>
      <c r="I567" s="416"/>
      <c r="J567" s="115"/>
      <c r="K567" s="418"/>
      <c r="L567" s="417"/>
      <c r="M567" s="60"/>
      <c r="N567" s="102"/>
      <c r="O567" s="419"/>
      <c r="P567" s="116"/>
      <c r="Q567" s="116"/>
      <c r="R567" s="179"/>
      <c r="S567" s="248"/>
      <c r="T567" s="116"/>
      <c r="U567" s="116"/>
      <c r="V567" s="116"/>
      <c r="W567" s="117"/>
      <c r="X567" s="115"/>
      <c r="Y567" s="102"/>
      <c r="Z567" s="118"/>
      <c r="AA567" s="145">
        <f t="shared" si="221"/>
        <v>555</v>
      </c>
      <c r="AB567" s="751">
        <f t="shared" si="234"/>
        <v>0</v>
      </c>
      <c r="AC567" s="744">
        <f t="shared" si="222"/>
        <v>0</v>
      </c>
      <c r="AD567" s="254">
        <f t="shared" si="218"/>
        <v>0</v>
      </c>
      <c r="AE567" s="17"/>
      <c r="AF567" s="527" t="str">
        <f t="shared" si="223"/>
        <v xml:space="preserve"> </v>
      </c>
      <c r="AG567" s="49">
        <f t="shared" si="224"/>
        <v>0</v>
      </c>
      <c r="AH567" s="49">
        <f t="shared" si="225"/>
        <v>0</v>
      </c>
      <c r="AR567" s="49">
        <f t="shared" si="226"/>
        <v>0</v>
      </c>
      <c r="AS567" s="49">
        <f t="shared" si="227"/>
        <v>0</v>
      </c>
      <c r="AT567" s="49">
        <f t="shared" si="228"/>
        <v>0</v>
      </c>
      <c r="AU567" s="49">
        <f t="shared" si="229"/>
        <v>0</v>
      </c>
      <c r="AX567" s="372">
        <f t="shared" si="230"/>
        <v>0</v>
      </c>
      <c r="AY567" s="372">
        <f t="shared" si="231"/>
        <v>0</v>
      </c>
      <c r="AZ567" s="49">
        <f t="shared" si="219"/>
        <v>0</v>
      </c>
      <c r="BB567" s="49">
        <f t="shared" si="235"/>
        <v>0</v>
      </c>
      <c r="BC567" s="537">
        <f t="shared" si="236"/>
        <v>0</v>
      </c>
      <c r="BD567" s="144">
        <f t="shared" si="232"/>
        <v>0</v>
      </c>
      <c r="BE567" s="144">
        <f t="shared" si="237"/>
        <v>0</v>
      </c>
      <c r="BF567" s="559">
        <f t="shared" si="220"/>
        <v>0</v>
      </c>
      <c r="BG567" s="17"/>
      <c r="BH567" s="10"/>
      <c r="BJ567" s="49">
        <f t="shared" si="238"/>
        <v>0</v>
      </c>
      <c r="BK567" s="49">
        <f t="shared" si="239"/>
        <v>1</v>
      </c>
      <c r="BL567" s="49">
        <f t="shared" si="240"/>
        <v>0</v>
      </c>
      <c r="BM567" s="49">
        <f t="shared" si="241"/>
        <v>0</v>
      </c>
      <c r="BN567" s="49">
        <f t="shared" si="242"/>
        <v>0</v>
      </c>
    </row>
    <row r="568" spans="1:66" x14ac:dyDescent="0.2">
      <c r="A568" s="514"/>
      <c r="B568" s="805"/>
      <c r="C568" s="364"/>
      <c r="D568" s="364"/>
      <c r="E568" s="511" t="str">
        <f t="shared" si="233"/>
        <v xml:space="preserve"> </v>
      </c>
      <c r="F568" s="201">
        <f t="shared" si="216"/>
        <v>0</v>
      </c>
      <c r="G568" s="198">
        <f t="shared" si="217"/>
        <v>556</v>
      </c>
      <c r="H568" s="197"/>
      <c r="I568" s="416"/>
      <c r="J568" s="115"/>
      <c r="K568" s="418"/>
      <c r="L568" s="417"/>
      <c r="M568" s="60"/>
      <c r="N568" s="102"/>
      <c r="O568" s="419"/>
      <c r="P568" s="116"/>
      <c r="Q568" s="116"/>
      <c r="R568" s="179"/>
      <c r="S568" s="248"/>
      <c r="T568" s="116"/>
      <c r="U568" s="116"/>
      <c r="V568" s="116"/>
      <c r="W568" s="117"/>
      <c r="X568" s="115"/>
      <c r="Y568" s="102"/>
      <c r="Z568" s="118"/>
      <c r="AA568" s="145">
        <f t="shared" si="221"/>
        <v>556</v>
      </c>
      <c r="AB568" s="751">
        <f t="shared" si="234"/>
        <v>0</v>
      </c>
      <c r="AC568" s="744">
        <f t="shared" si="222"/>
        <v>0</v>
      </c>
      <c r="AD568" s="254">
        <f t="shared" si="218"/>
        <v>0</v>
      </c>
      <c r="AE568" s="17"/>
      <c r="AF568" s="527" t="str">
        <f t="shared" si="223"/>
        <v xml:space="preserve"> </v>
      </c>
      <c r="AG568" s="49">
        <f t="shared" si="224"/>
        <v>0</v>
      </c>
      <c r="AH568" s="49">
        <f t="shared" si="225"/>
        <v>0</v>
      </c>
      <c r="AR568" s="49">
        <f t="shared" si="226"/>
        <v>0</v>
      </c>
      <c r="AS568" s="49">
        <f t="shared" si="227"/>
        <v>0</v>
      </c>
      <c r="AT568" s="49">
        <f t="shared" si="228"/>
        <v>0</v>
      </c>
      <c r="AU568" s="49">
        <f t="shared" si="229"/>
        <v>0</v>
      </c>
      <c r="AX568" s="372">
        <f t="shared" si="230"/>
        <v>0</v>
      </c>
      <c r="AY568" s="372">
        <f t="shared" si="231"/>
        <v>0</v>
      </c>
      <c r="AZ568" s="49">
        <f t="shared" si="219"/>
        <v>0</v>
      </c>
      <c r="BB568" s="49">
        <f t="shared" si="235"/>
        <v>0</v>
      </c>
      <c r="BC568" s="537">
        <f t="shared" si="236"/>
        <v>0</v>
      </c>
      <c r="BD568" s="144">
        <f t="shared" si="232"/>
        <v>0</v>
      </c>
      <c r="BE568" s="144">
        <f t="shared" si="237"/>
        <v>0</v>
      </c>
      <c r="BF568" s="559">
        <f t="shared" si="220"/>
        <v>0</v>
      </c>
      <c r="BG568" s="17"/>
      <c r="BH568" s="10"/>
      <c r="BJ568" s="49">
        <f t="shared" si="238"/>
        <v>0</v>
      </c>
      <c r="BK568" s="49">
        <f t="shared" si="239"/>
        <v>1</v>
      </c>
      <c r="BL568" s="49">
        <f t="shared" si="240"/>
        <v>0</v>
      </c>
      <c r="BM568" s="49">
        <f t="shared" si="241"/>
        <v>0</v>
      </c>
      <c r="BN568" s="49">
        <f t="shared" si="242"/>
        <v>0</v>
      </c>
    </row>
    <row r="569" spans="1:66" x14ac:dyDescent="0.2">
      <c r="A569" s="514"/>
      <c r="B569" s="805"/>
      <c r="C569" s="364"/>
      <c r="D569" s="364"/>
      <c r="E569" s="511" t="str">
        <f t="shared" si="233"/>
        <v xml:space="preserve"> </v>
      </c>
      <c r="F569" s="201">
        <f t="shared" si="216"/>
        <v>0</v>
      </c>
      <c r="G569" s="198">
        <f t="shared" si="217"/>
        <v>557</v>
      </c>
      <c r="H569" s="197"/>
      <c r="I569" s="416"/>
      <c r="J569" s="115"/>
      <c r="K569" s="418"/>
      <c r="L569" s="417"/>
      <c r="M569" s="60"/>
      <c r="N569" s="102"/>
      <c r="O569" s="419"/>
      <c r="P569" s="116"/>
      <c r="Q569" s="116"/>
      <c r="R569" s="179"/>
      <c r="S569" s="248"/>
      <c r="T569" s="116"/>
      <c r="U569" s="116"/>
      <c r="V569" s="116"/>
      <c r="W569" s="117"/>
      <c r="X569" s="115"/>
      <c r="Y569" s="102"/>
      <c r="Z569" s="118"/>
      <c r="AA569" s="145">
        <f t="shared" si="221"/>
        <v>557</v>
      </c>
      <c r="AB569" s="751">
        <f t="shared" si="234"/>
        <v>0</v>
      </c>
      <c r="AC569" s="744">
        <f t="shared" si="222"/>
        <v>0</v>
      </c>
      <c r="AD569" s="254">
        <f t="shared" si="218"/>
        <v>0</v>
      </c>
      <c r="AE569" s="17"/>
      <c r="AF569" s="527" t="str">
        <f t="shared" si="223"/>
        <v xml:space="preserve"> </v>
      </c>
      <c r="AG569" s="49">
        <f t="shared" si="224"/>
        <v>0</v>
      </c>
      <c r="AH569" s="49">
        <f t="shared" si="225"/>
        <v>0</v>
      </c>
      <c r="AR569" s="49">
        <f t="shared" si="226"/>
        <v>0</v>
      </c>
      <c r="AS569" s="49">
        <f t="shared" si="227"/>
        <v>0</v>
      </c>
      <c r="AT569" s="49">
        <f t="shared" si="228"/>
        <v>0</v>
      </c>
      <c r="AU569" s="49">
        <f t="shared" si="229"/>
        <v>0</v>
      </c>
      <c r="AX569" s="372">
        <f t="shared" si="230"/>
        <v>0</v>
      </c>
      <c r="AY569" s="372">
        <f t="shared" si="231"/>
        <v>0</v>
      </c>
      <c r="AZ569" s="49">
        <f t="shared" si="219"/>
        <v>0</v>
      </c>
      <c r="BB569" s="49">
        <f t="shared" si="235"/>
        <v>0</v>
      </c>
      <c r="BC569" s="537">
        <f t="shared" si="236"/>
        <v>0</v>
      </c>
      <c r="BD569" s="144">
        <f t="shared" si="232"/>
        <v>0</v>
      </c>
      <c r="BE569" s="144">
        <f t="shared" si="237"/>
        <v>0</v>
      </c>
      <c r="BF569" s="559">
        <f t="shared" si="220"/>
        <v>0</v>
      </c>
      <c r="BG569" s="17"/>
      <c r="BH569" s="10"/>
      <c r="BJ569" s="49">
        <f t="shared" si="238"/>
        <v>0</v>
      </c>
      <c r="BK569" s="49">
        <f t="shared" si="239"/>
        <v>1</v>
      </c>
      <c r="BL569" s="49">
        <f t="shared" si="240"/>
        <v>0</v>
      </c>
      <c r="BM569" s="49">
        <f t="shared" si="241"/>
        <v>0</v>
      </c>
      <c r="BN569" s="49">
        <f t="shared" si="242"/>
        <v>0</v>
      </c>
    </row>
    <row r="570" spans="1:66" x14ac:dyDescent="0.2">
      <c r="A570" s="514"/>
      <c r="B570" s="805"/>
      <c r="C570" s="364"/>
      <c r="D570" s="364"/>
      <c r="E570" s="511" t="str">
        <f t="shared" si="233"/>
        <v xml:space="preserve"> </v>
      </c>
      <c r="F570" s="201">
        <f t="shared" si="216"/>
        <v>0</v>
      </c>
      <c r="G570" s="198">
        <f t="shared" si="217"/>
        <v>558</v>
      </c>
      <c r="H570" s="197"/>
      <c r="I570" s="416"/>
      <c r="J570" s="115"/>
      <c r="K570" s="418"/>
      <c r="L570" s="417"/>
      <c r="M570" s="60"/>
      <c r="N570" s="102"/>
      <c r="O570" s="419"/>
      <c r="P570" s="116"/>
      <c r="Q570" s="116"/>
      <c r="R570" s="179"/>
      <c r="S570" s="248"/>
      <c r="T570" s="116"/>
      <c r="U570" s="116"/>
      <c r="V570" s="116"/>
      <c r="W570" s="117"/>
      <c r="X570" s="115"/>
      <c r="Y570" s="102"/>
      <c r="Z570" s="118"/>
      <c r="AA570" s="145">
        <f t="shared" si="221"/>
        <v>558</v>
      </c>
      <c r="AB570" s="751">
        <f t="shared" si="234"/>
        <v>0</v>
      </c>
      <c r="AC570" s="744">
        <f t="shared" si="222"/>
        <v>0</v>
      </c>
      <c r="AD570" s="254">
        <f t="shared" si="218"/>
        <v>0</v>
      </c>
      <c r="AE570" s="17"/>
      <c r="AF570" s="527" t="str">
        <f t="shared" si="223"/>
        <v xml:space="preserve"> </v>
      </c>
      <c r="AG570" s="49">
        <f t="shared" si="224"/>
        <v>0</v>
      </c>
      <c r="AH570" s="49">
        <f t="shared" si="225"/>
        <v>0</v>
      </c>
      <c r="AR570" s="49">
        <f t="shared" si="226"/>
        <v>0</v>
      </c>
      <c r="AS570" s="49">
        <f t="shared" si="227"/>
        <v>0</v>
      </c>
      <c r="AT570" s="49">
        <f t="shared" si="228"/>
        <v>0</v>
      </c>
      <c r="AU570" s="49">
        <f t="shared" si="229"/>
        <v>0</v>
      </c>
      <c r="AX570" s="372">
        <f t="shared" si="230"/>
        <v>0</v>
      </c>
      <c r="AY570" s="372">
        <f t="shared" si="231"/>
        <v>0</v>
      </c>
      <c r="AZ570" s="49">
        <f t="shared" si="219"/>
        <v>0</v>
      </c>
      <c r="BB570" s="49">
        <f t="shared" si="235"/>
        <v>0</v>
      </c>
      <c r="BC570" s="537">
        <f t="shared" si="236"/>
        <v>0</v>
      </c>
      <c r="BD570" s="144">
        <f t="shared" si="232"/>
        <v>0</v>
      </c>
      <c r="BE570" s="144">
        <f t="shared" si="237"/>
        <v>0</v>
      </c>
      <c r="BF570" s="559">
        <f t="shared" si="220"/>
        <v>0</v>
      </c>
      <c r="BG570" s="17"/>
      <c r="BH570" s="10"/>
      <c r="BJ570" s="49">
        <f t="shared" si="238"/>
        <v>0</v>
      </c>
      <c r="BK570" s="49">
        <f t="shared" si="239"/>
        <v>1</v>
      </c>
      <c r="BL570" s="49">
        <f t="shared" si="240"/>
        <v>0</v>
      </c>
      <c r="BM570" s="49">
        <f t="shared" si="241"/>
        <v>0</v>
      </c>
      <c r="BN570" s="49">
        <f t="shared" si="242"/>
        <v>0</v>
      </c>
    </row>
    <row r="571" spans="1:66" x14ac:dyDescent="0.2">
      <c r="A571" s="514"/>
      <c r="B571" s="805"/>
      <c r="C571" s="364"/>
      <c r="D571" s="364"/>
      <c r="E571" s="511" t="str">
        <f t="shared" si="233"/>
        <v xml:space="preserve"> </v>
      </c>
      <c r="F571" s="201">
        <f t="shared" si="216"/>
        <v>0</v>
      </c>
      <c r="G571" s="198">
        <f t="shared" si="217"/>
        <v>559</v>
      </c>
      <c r="H571" s="197"/>
      <c r="I571" s="416"/>
      <c r="J571" s="115"/>
      <c r="K571" s="418"/>
      <c r="L571" s="417"/>
      <c r="M571" s="60"/>
      <c r="N571" s="102"/>
      <c r="O571" s="419"/>
      <c r="P571" s="116"/>
      <c r="Q571" s="116"/>
      <c r="R571" s="179"/>
      <c r="S571" s="248"/>
      <c r="T571" s="116"/>
      <c r="U571" s="116"/>
      <c r="V571" s="116"/>
      <c r="W571" s="117"/>
      <c r="X571" s="115"/>
      <c r="Y571" s="102"/>
      <c r="Z571" s="118"/>
      <c r="AA571" s="145">
        <f t="shared" si="221"/>
        <v>559</v>
      </c>
      <c r="AB571" s="751">
        <f t="shared" si="234"/>
        <v>0</v>
      </c>
      <c r="AC571" s="744">
        <f t="shared" si="222"/>
        <v>0</v>
      </c>
      <c r="AD571" s="254">
        <f t="shared" si="218"/>
        <v>0</v>
      </c>
      <c r="AE571" s="17"/>
      <c r="AF571" s="527" t="str">
        <f t="shared" si="223"/>
        <v xml:space="preserve"> </v>
      </c>
      <c r="AG571" s="49">
        <f t="shared" si="224"/>
        <v>0</v>
      </c>
      <c r="AH571" s="49">
        <f t="shared" si="225"/>
        <v>0</v>
      </c>
      <c r="AR571" s="49">
        <f t="shared" si="226"/>
        <v>0</v>
      </c>
      <c r="AS571" s="49">
        <f t="shared" si="227"/>
        <v>0</v>
      </c>
      <c r="AT571" s="49">
        <f t="shared" si="228"/>
        <v>0</v>
      </c>
      <c r="AU571" s="49">
        <f t="shared" si="229"/>
        <v>0</v>
      </c>
      <c r="AX571" s="372">
        <f t="shared" si="230"/>
        <v>0</v>
      </c>
      <c r="AY571" s="372">
        <f t="shared" si="231"/>
        <v>0</v>
      </c>
      <c r="AZ571" s="49">
        <f t="shared" si="219"/>
        <v>0</v>
      </c>
      <c r="BB571" s="49">
        <f t="shared" si="235"/>
        <v>0</v>
      </c>
      <c r="BC571" s="537">
        <f t="shared" si="236"/>
        <v>0</v>
      </c>
      <c r="BD571" s="144">
        <f t="shared" si="232"/>
        <v>0</v>
      </c>
      <c r="BE571" s="144">
        <f t="shared" si="237"/>
        <v>0</v>
      </c>
      <c r="BF571" s="559">
        <f t="shared" si="220"/>
        <v>0</v>
      </c>
      <c r="BG571" s="17"/>
      <c r="BH571" s="10"/>
      <c r="BJ571" s="49">
        <f t="shared" si="238"/>
        <v>0</v>
      </c>
      <c r="BK571" s="49">
        <f t="shared" si="239"/>
        <v>1</v>
      </c>
      <c r="BL571" s="49">
        <f t="shared" si="240"/>
        <v>0</v>
      </c>
      <c r="BM571" s="49">
        <f t="shared" si="241"/>
        <v>0</v>
      </c>
      <c r="BN571" s="49">
        <f t="shared" si="242"/>
        <v>0</v>
      </c>
    </row>
    <row r="572" spans="1:66" x14ac:dyDescent="0.2">
      <c r="A572" s="514"/>
      <c r="B572" s="805"/>
      <c r="C572" s="364"/>
      <c r="D572" s="364"/>
      <c r="E572" s="511" t="str">
        <f t="shared" si="233"/>
        <v xml:space="preserve"> </v>
      </c>
      <c r="F572" s="201">
        <f t="shared" si="216"/>
        <v>0</v>
      </c>
      <c r="G572" s="198">
        <f t="shared" si="217"/>
        <v>560</v>
      </c>
      <c r="H572" s="197"/>
      <c r="I572" s="416"/>
      <c r="J572" s="115"/>
      <c r="K572" s="418"/>
      <c r="L572" s="417"/>
      <c r="M572" s="60"/>
      <c r="N572" s="102"/>
      <c r="O572" s="419"/>
      <c r="P572" s="116"/>
      <c r="Q572" s="116"/>
      <c r="R572" s="179"/>
      <c r="S572" s="248"/>
      <c r="T572" s="116"/>
      <c r="U572" s="116"/>
      <c r="V572" s="116"/>
      <c r="W572" s="117"/>
      <c r="X572" s="115"/>
      <c r="Y572" s="102"/>
      <c r="Z572" s="118"/>
      <c r="AA572" s="145">
        <f t="shared" si="221"/>
        <v>560</v>
      </c>
      <c r="AB572" s="751">
        <f t="shared" si="234"/>
        <v>0</v>
      </c>
      <c r="AC572" s="744">
        <f t="shared" si="222"/>
        <v>0</v>
      </c>
      <c r="AD572" s="254">
        <f t="shared" si="218"/>
        <v>0</v>
      </c>
      <c r="AE572" s="17"/>
      <c r="AF572" s="527" t="str">
        <f t="shared" si="223"/>
        <v xml:space="preserve"> </v>
      </c>
      <c r="AG572" s="49">
        <f t="shared" si="224"/>
        <v>0</v>
      </c>
      <c r="AH572" s="49">
        <f t="shared" si="225"/>
        <v>0</v>
      </c>
      <c r="AR572" s="49">
        <f t="shared" si="226"/>
        <v>0</v>
      </c>
      <c r="AS572" s="49">
        <f t="shared" si="227"/>
        <v>0</v>
      </c>
      <c r="AT572" s="49">
        <f t="shared" si="228"/>
        <v>0</v>
      </c>
      <c r="AU572" s="49">
        <f t="shared" si="229"/>
        <v>0</v>
      </c>
      <c r="AX572" s="372">
        <f t="shared" si="230"/>
        <v>0</v>
      </c>
      <c r="AY572" s="372">
        <f t="shared" si="231"/>
        <v>0</v>
      </c>
      <c r="AZ572" s="49">
        <f t="shared" si="219"/>
        <v>0</v>
      </c>
      <c r="BB572" s="49">
        <f t="shared" si="235"/>
        <v>0</v>
      </c>
      <c r="BC572" s="537">
        <f t="shared" si="236"/>
        <v>0</v>
      </c>
      <c r="BD572" s="144">
        <f t="shared" si="232"/>
        <v>0</v>
      </c>
      <c r="BE572" s="144">
        <f t="shared" si="237"/>
        <v>0</v>
      </c>
      <c r="BF572" s="559">
        <f t="shared" si="220"/>
        <v>0</v>
      </c>
      <c r="BG572" s="17"/>
      <c r="BH572" s="10"/>
      <c r="BJ572" s="49">
        <f t="shared" si="238"/>
        <v>0</v>
      </c>
      <c r="BK572" s="49">
        <f t="shared" si="239"/>
        <v>1</v>
      </c>
      <c r="BL572" s="49">
        <f t="shared" si="240"/>
        <v>0</v>
      </c>
      <c r="BM572" s="49">
        <f t="shared" si="241"/>
        <v>0</v>
      </c>
      <c r="BN572" s="49">
        <f t="shared" si="242"/>
        <v>0</v>
      </c>
    </row>
    <row r="573" spans="1:66" x14ac:dyDescent="0.2">
      <c r="A573" s="514"/>
      <c r="B573" s="805"/>
      <c r="C573" s="364"/>
      <c r="D573" s="364"/>
      <c r="E573" s="511" t="str">
        <f t="shared" si="233"/>
        <v xml:space="preserve"> </v>
      </c>
      <c r="F573" s="201">
        <f t="shared" si="216"/>
        <v>0</v>
      </c>
      <c r="G573" s="198">
        <f t="shared" si="217"/>
        <v>561</v>
      </c>
      <c r="H573" s="197"/>
      <c r="I573" s="416"/>
      <c r="J573" s="115"/>
      <c r="K573" s="418"/>
      <c r="L573" s="417"/>
      <c r="M573" s="60"/>
      <c r="N573" s="102"/>
      <c r="O573" s="419"/>
      <c r="P573" s="116"/>
      <c r="Q573" s="116"/>
      <c r="R573" s="179"/>
      <c r="S573" s="248"/>
      <c r="T573" s="116"/>
      <c r="U573" s="116"/>
      <c r="V573" s="116"/>
      <c r="W573" s="117"/>
      <c r="X573" s="115"/>
      <c r="Y573" s="102"/>
      <c r="Z573" s="118"/>
      <c r="AA573" s="145">
        <f t="shared" si="221"/>
        <v>561</v>
      </c>
      <c r="AB573" s="751">
        <f t="shared" si="234"/>
        <v>0</v>
      </c>
      <c r="AC573" s="744">
        <f t="shared" si="222"/>
        <v>0</v>
      </c>
      <c r="AD573" s="254">
        <f t="shared" si="218"/>
        <v>0</v>
      </c>
      <c r="AE573" s="17"/>
      <c r="AF573" s="527" t="str">
        <f t="shared" si="223"/>
        <v xml:space="preserve"> </v>
      </c>
      <c r="AG573" s="49">
        <f t="shared" si="224"/>
        <v>0</v>
      </c>
      <c r="AH573" s="49">
        <f t="shared" si="225"/>
        <v>0</v>
      </c>
      <c r="AR573" s="49">
        <f t="shared" si="226"/>
        <v>0</v>
      </c>
      <c r="AS573" s="49">
        <f t="shared" si="227"/>
        <v>0</v>
      </c>
      <c r="AT573" s="49">
        <f t="shared" si="228"/>
        <v>0</v>
      </c>
      <c r="AU573" s="49">
        <f t="shared" si="229"/>
        <v>0</v>
      </c>
      <c r="AX573" s="372">
        <f t="shared" si="230"/>
        <v>0</v>
      </c>
      <c r="AY573" s="372">
        <f t="shared" si="231"/>
        <v>0</v>
      </c>
      <c r="AZ573" s="49">
        <f t="shared" si="219"/>
        <v>0</v>
      </c>
      <c r="BB573" s="49">
        <f t="shared" si="235"/>
        <v>0</v>
      </c>
      <c r="BC573" s="537">
        <f t="shared" si="236"/>
        <v>0</v>
      </c>
      <c r="BD573" s="144">
        <f t="shared" si="232"/>
        <v>0</v>
      </c>
      <c r="BE573" s="144">
        <f t="shared" si="237"/>
        <v>0</v>
      </c>
      <c r="BF573" s="559">
        <f t="shared" si="220"/>
        <v>0</v>
      </c>
      <c r="BG573" s="17"/>
      <c r="BH573" s="10"/>
      <c r="BJ573" s="49">
        <f t="shared" si="238"/>
        <v>0</v>
      </c>
      <c r="BK573" s="49">
        <f t="shared" si="239"/>
        <v>1</v>
      </c>
      <c r="BL573" s="49">
        <f t="shared" si="240"/>
        <v>0</v>
      </c>
      <c r="BM573" s="49">
        <f t="shared" si="241"/>
        <v>0</v>
      </c>
      <c r="BN573" s="49">
        <f t="shared" si="242"/>
        <v>0</v>
      </c>
    </row>
    <row r="574" spans="1:66" x14ac:dyDescent="0.2">
      <c r="A574" s="514"/>
      <c r="B574" s="805"/>
      <c r="C574" s="364"/>
      <c r="D574" s="364"/>
      <c r="E574" s="511" t="str">
        <f t="shared" si="233"/>
        <v xml:space="preserve"> </v>
      </c>
      <c r="F574" s="201">
        <f t="shared" si="216"/>
        <v>0</v>
      </c>
      <c r="G574" s="198">
        <f t="shared" si="217"/>
        <v>562</v>
      </c>
      <c r="H574" s="197"/>
      <c r="I574" s="416"/>
      <c r="J574" s="115"/>
      <c r="K574" s="418"/>
      <c r="L574" s="417"/>
      <c r="M574" s="60"/>
      <c r="N574" s="102"/>
      <c r="O574" s="419"/>
      <c r="P574" s="116"/>
      <c r="Q574" s="116"/>
      <c r="R574" s="179"/>
      <c r="S574" s="248"/>
      <c r="T574" s="116"/>
      <c r="U574" s="116"/>
      <c r="V574" s="116"/>
      <c r="W574" s="117"/>
      <c r="X574" s="115"/>
      <c r="Y574" s="102"/>
      <c r="Z574" s="118"/>
      <c r="AA574" s="145">
        <f t="shared" si="221"/>
        <v>562</v>
      </c>
      <c r="AB574" s="751">
        <f t="shared" si="234"/>
        <v>0</v>
      </c>
      <c r="AC574" s="744">
        <f t="shared" si="222"/>
        <v>0</v>
      </c>
      <c r="AD574" s="254">
        <f t="shared" si="218"/>
        <v>0</v>
      </c>
      <c r="AE574" s="17"/>
      <c r="AF574" s="527" t="str">
        <f t="shared" si="223"/>
        <v xml:space="preserve"> </v>
      </c>
      <c r="AG574" s="49">
        <f t="shared" si="224"/>
        <v>0</v>
      </c>
      <c r="AH574" s="49">
        <f t="shared" si="225"/>
        <v>0</v>
      </c>
      <c r="AR574" s="49">
        <f t="shared" si="226"/>
        <v>0</v>
      </c>
      <c r="AS574" s="49">
        <f t="shared" si="227"/>
        <v>0</v>
      </c>
      <c r="AT574" s="49">
        <f t="shared" si="228"/>
        <v>0</v>
      </c>
      <c r="AU574" s="49">
        <f t="shared" si="229"/>
        <v>0</v>
      </c>
      <c r="AX574" s="372">
        <f t="shared" si="230"/>
        <v>0</v>
      </c>
      <c r="AY574" s="372">
        <f t="shared" si="231"/>
        <v>0</v>
      </c>
      <c r="AZ574" s="49">
        <f t="shared" si="219"/>
        <v>0</v>
      </c>
      <c r="BB574" s="49">
        <f t="shared" si="235"/>
        <v>0</v>
      </c>
      <c r="BC574" s="537">
        <f t="shared" si="236"/>
        <v>0</v>
      </c>
      <c r="BD574" s="144">
        <f t="shared" si="232"/>
        <v>0</v>
      </c>
      <c r="BE574" s="144">
        <f t="shared" si="237"/>
        <v>0</v>
      </c>
      <c r="BF574" s="559">
        <f t="shared" si="220"/>
        <v>0</v>
      </c>
      <c r="BG574" s="17"/>
      <c r="BH574" s="10"/>
      <c r="BJ574" s="49">
        <f t="shared" si="238"/>
        <v>0</v>
      </c>
      <c r="BK574" s="49">
        <f t="shared" si="239"/>
        <v>1</v>
      </c>
      <c r="BL574" s="49">
        <f t="shared" si="240"/>
        <v>0</v>
      </c>
      <c r="BM574" s="49">
        <f t="shared" si="241"/>
        <v>0</v>
      </c>
      <c r="BN574" s="49">
        <f t="shared" si="242"/>
        <v>0</v>
      </c>
    </row>
    <row r="575" spans="1:66" x14ac:dyDescent="0.2">
      <c r="A575" s="514"/>
      <c r="B575" s="805"/>
      <c r="C575" s="364"/>
      <c r="D575" s="364"/>
      <c r="E575" s="511" t="str">
        <f t="shared" si="233"/>
        <v xml:space="preserve"> </v>
      </c>
      <c r="F575" s="201">
        <f t="shared" si="216"/>
        <v>0</v>
      </c>
      <c r="G575" s="198">
        <f t="shared" si="217"/>
        <v>563</v>
      </c>
      <c r="H575" s="197"/>
      <c r="I575" s="416"/>
      <c r="J575" s="115"/>
      <c r="K575" s="418"/>
      <c r="L575" s="417"/>
      <c r="M575" s="60"/>
      <c r="N575" s="102"/>
      <c r="O575" s="419"/>
      <c r="P575" s="116"/>
      <c r="Q575" s="116"/>
      <c r="R575" s="179"/>
      <c r="S575" s="248"/>
      <c r="T575" s="116"/>
      <c r="U575" s="116"/>
      <c r="V575" s="116"/>
      <c r="W575" s="117"/>
      <c r="X575" s="115"/>
      <c r="Y575" s="102"/>
      <c r="Z575" s="118"/>
      <c r="AA575" s="145">
        <f t="shared" si="221"/>
        <v>563</v>
      </c>
      <c r="AB575" s="751">
        <f t="shared" si="234"/>
        <v>0</v>
      </c>
      <c r="AC575" s="744">
        <f t="shared" si="222"/>
        <v>0</v>
      </c>
      <c r="AD575" s="254">
        <f t="shared" si="218"/>
        <v>0</v>
      </c>
      <c r="AE575" s="17"/>
      <c r="AF575" s="527" t="str">
        <f t="shared" si="223"/>
        <v xml:space="preserve"> </v>
      </c>
      <c r="AG575" s="49">
        <f t="shared" si="224"/>
        <v>0</v>
      </c>
      <c r="AH575" s="49">
        <f t="shared" si="225"/>
        <v>0</v>
      </c>
      <c r="AR575" s="49">
        <f t="shared" si="226"/>
        <v>0</v>
      </c>
      <c r="AS575" s="49">
        <f t="shared" si="227"/>
        <v>0</v>
      </c>
      <c r="AT575" s="49">
        <f t="shared" si="228"/>
        <v>0</v>
      </c>
      <c r="AU575" s="49">
        <f t="shared" si="229"/>
        <v>0</v>
      </c>
      <c r="AX575" s="372">
        <f t="shared" si="230"/>
        <v>0</v>
      </c>
      <c r="AY575" s="372">
        <f t="shared" si="231"/>
        <v>0</v>
      </c>
      <c r="AZ575" s="49">
        <f t="shared" si="219"/>
        <v>0</v>
      </c>
      <c r="BB575" s="49">
        <f t="shared" si="235"/>
        <v>0</v>
      </c>
      <c r="BC575" s="537">
        <f t="shared" si="236"/>
        <v>0</v>
      </c>
      <c r="BD575" s="144">
        <f t="shared" si="232"/>
        <v>0</v>
      </c>
      <c r="BE575" s="144">
        <f t="shared" si="237"/>
        <v>0</v>
      </c>
      <c r="BF575" s="559">
        <f t="shared" si="220"/>
        <v>0</v>
      </c>
      <c r="BG575" s="17"/>
      <c r="BH575" s="10"/>
      <c r="BJ575" s="49">
        <f t="shared" si="238"/>
        <v>0</v>
      </c>
      <c r="BK575" s="49">
        <f t="shared" si="239"/>
        <v>1</v>
      </c>
      <c r="BL575" s="49">
        <f t="shared" si="240"/>
        <v>0</v>
      </c>
      <c r="BM575" s="49">
        <f t="shared" si="241"/>
        <v>0</v>
      </c>
      <c r="BN575" s="49">
        <f t="shared" si="242"/>
        <v>0</v>
      </c>
    </row>
    <row r="576" spans="1:66" x14ac:dyDescent="0.2">
      <c r="A576" s="514"/>
      <c r="B576" s="805"/>
      <c r="C576" s="364"/>
      <c r="D576" s="364"/>
      <c r="E576" s="511" t="str">
        <f t="shared" si="233"/>
        <v xml:space="preserve"> </v>
      </c>
      <c r="F576" s="201">
        <f t="shared" si="216"/>
        <v>0</v>
      </c>
      <c r="G576" s="198">
        <f t="shared" si="217"/>
        <v>564</v>
      </c>
      <c r="H576" s="197"/>
      <c r="I576" s="416"/>
      <c r="J576" s="115"/>
      <c r="K576" s="418"/>
      <c r="L576" s="417"/>
      <c r="M576" s="60"/>
      <c r="N576" s="102"/>
      <c r="O576" s="419"/>
      <c r="P576" s="116"/>
      <c r="Q576" s="116"/>
      <c r="R576" s="179"/>
      <c r="S576" s="248"/>
      <c r="T576" s="116"/>
      <c r="U576" s="116"/>
      <c r="V576" s="116"/>
      <c r="W576" s="117"/>
      <c r="X576" s="115"/>
      <c r="Y576" s="102"/>
      <c r="Z576" s="118"/>
      <c r="AA576" s="145">
        <f t="shared" si="221"/>
        <v>564</v>
      </c>
      <c r="AB576" s="751">
        <f t="shared" si="234"/>
        <v>0</v>
      </c>
      <c r="AC576" s="744">
        <f t="shared" si="222"/>
        <v>0</v>
      </c>
      <c r="AD576" s="254">
        <f t="shared" si="218"/>
        <v>0</v>
      </c>
      <c r="AE576" s="17"/>
      <c r="AF576" s="527" t="str">
        <f t="shared" si="223"/>
        <v xml:space="preserve"> </v>
      </c>
      <c r="AG576" s="49">
        <f t="shared" si="224"/>
        <v>0</v>
      </c>
      <c r="AH576" s="49">
        <f t="shared" si="225"/>
        <v>0</v>
      </c>
      <c r="AR576" s="49">
        <f t="shared" si="226"/>
        <v>0</v>
      </c>
      <c r="AS576" s="49">
        <f t="shared" si="227"/>
        <v>0</v>
      </c>
      <c r="AT576" s="49">
        <f t="shared" si="228"/>
        <v>0</v>
      </c>
      <c r="AU576" s="49">
        <f t="shared" si="229"/>
        <v>0</v>
      </c>
      <c r="AX576" s="372">
        <f t="shared" si="230"/>
        <v>0</v>
      </c>
      <c r="AY576" s="372">
        <f t="shared" si="231"/>
        <v>0</v>
      </c>
      <c r="AZ576" s="49">
        <f t="shared" si="219"/>
        <v>0</v>
      </c>
      <c r="BB576" s="49">
        <f t="shared" si="235"/>
        <v>0</v>
      </c>
      <c r="BC576" s="537">
        <f t="shared" si="236"/>
        <v>0</v>
      </c>
      <c r="BD576" s="144">
        <f t="shared" si="232"/>
        <v>0</v>
      </c>
      <c r="BE576" s="144">
        <f t="shared" si="237"/>
        <v>0</v>
      </c>
      <c r="BF576" s="559">
        <f t="shared" si="220"/>
        <v>0</v>
      </c>
      <c r="BG576" s="17"/>
      <c r="BH576" s="10"/>
      <c r="BJ576" s="49">
        <f t="shared" si="238"/>
        <v>0</v>
      </c>
      <c r="BK576" s="49">
        <f t="shared" si="239"/>
        <v>1</v>
      </c>
      <c r="BL576" s="49">
        <f t="shared" si="240"/>
        <v>0</v>
      </c>
      <c r="BM576" s="49">
        <f t="shared" si="241"/>
        <v>0</v>
      </c>
      <c r="BN576" s="49">
        <f t="shared" si="242"/>
        <v>0</v>
      </c>
    </row>
    <row r="577" spans="1:66" x14ac:dyDescent="0.2">
      <c r="A577" s="514"/>
      <c r="B577" s="805"/>
      <c r="C577" s="364"/>
      <c r="D577" s="364"/>
      <c r="E577" s="511" t="str">
        <f t="shared" si="233"/>
        <v xml:space="preserve"> </v>
      </c>
      <c r="F577" s="201">
        <f t="shared" si="216"/>
        <v>0</v>
      </c>
      <c r="G577" s="198">
        <f t="shared" si="217"/>
        <v>565</v>
      </c>
      <c r="H577" s="197"/>
      <c r="I577" s="416"/>
      <c r="J577" s="115"/>
      <c r="K577" s="418"/>
      <c r="L577" s="417"/>
      <c r="M577" s="60"/>
      <c r="N577" s="102"/>
      <c r="O577" s="419"/>
      <c r="P577" s="116"/>
      <c r="Q577" s="116"/>
      <c r="R577" s="179"/>
      <c r="S577" s="248"/>
      <c r="T577" s="116"/>
      <c r="U577" s="116"/>
      <c r="V577" s="116"/>
      <c r="W577" s="117"/>
      <c r="X577" s="115"/>
      <c r="Y577" s="102"/>
      <c r="Z577" s="118"/>
      <c r="AA577" s="145">
        <f t="shared" si="221"/>
        <v>565</v>
      </c>
      <c r="AB577" s="751">
        <f t="shared" si="234"/>
        <v>0</v>
      </c>
      <c r="AC577" s="744">
        <f t="shared" si="222"/>
        <v>0</v>
      </c>
      <c r="AD577" s="254">
        <f t="shared" si="218"/>
        <v>0</v>
      </c>
      <c r="AE577" s="17"/>
      <c r="AF577" s="527" t="str">
        <f t="shared" si="223"/>
        <v xml:space="preserve"> </v>
      </c>
      <c r="AG577" s="49">
        <f t="shared" si="224"/>
        <v>0</v>
      </c>
      <c r="AH577" s="49">
        <f t="shared" si="225"/>
        <v>0</v>
      </c>
      <c r="AR577" s="49">
        <f t="shared" si="226"/>
        <v>0</v>
      </c>
      <c r="AS577" s="49">
        <f t="shared" si="227"/>
        <v>0</v>
      </c>
      <c r="AT577" s="49">
        <f t="shared" si="228"/>
        <v>0</v>
      </c>
      <c r="AU577" s="49">
        <f t="shared" si="229"/>
        <v>0</v>
      </c>
      <c r="AX577" s="372">
        <f t="shared" si="230"/>
        <v>0</v>
      </c>
      <c r="AY577" s="372">
        <f t="shared" si="231"/>
        <v>0</v>
      </c>
      <c r="AZ577" s="49">
        <f t="shared" si="219"/>
        <v>0</v>
      </c>
      <c r="BB577" s="49">
        <f t="shared" si="235"/>
        <v>0</v>
      </c>
      <c r="BC577" s="537">
        <f t="shared" si="236"/>
        <v>0</v>
      </c>
      <c r="BD577" s="144">
        <f t="shared" si="232"/>
        <v>0</v>
      </c>
      <c r="BE577" s="144">
        <f t="shared" si="237"/>
        <v>0</v>
      </c>
      <c r="BF577" s="559">
        <f t="shared" si="220"/>
        <v>0</v>
      </c>
      <c r="BG577" s="17"/>
      <c r="BH577" s="10"/>
      <c r="BJ577" s="49">
        <f t="shared" si="238"/>
        <v>0</v>
      </c>
      <c r="BK577" s="49">
        <f t="shared" si="239"/>
        <v>1</v>
      </c>
      <c r="BL577" s="49">
        <f t="shared" si="240"/>
        <v>0</v>
      </c>
      <c r="BM577" s="49">
        <f t="shared" si="241"/>
        <v>0</v>
      </c>
      <c r="BN577" s="49">
        <f t="shared" si="242"/>
        <v>0</v>
      </c>
    </row>
    <row r="578" spans="1:66" x14ac:dyDescent="0.2">
      <c r="A578" s="514"/>
      <c r="B578" s="805"/>
      <c r="C578" s="364"/>
      <c r="D578" s="364"/>
      <c r="E578" s="511" t="str">
        <f t="shared" si="233"/>
        <v xml:space="preserve"> </v>
      </c>
      <c r="F578" s="201">
        <f t="shared" si="216"/>
        <v>0</v>
      </c>
      <c r="G578" s="198">
        <f t="shared" si="217"/>
        <v>566</v>
      </c>
      <c r="H578" s="197"/>
      <c r="I578" s="416"/>
      <c r="J578" s="115"/>
      <c r="K578" s="418"/>
      <c r="L578" s="417"/>
      <c r="M578" s="60"/>
      <c r="N578" s="102"/>
      <c r="O578" s="419"/>
      <c r="P578" s="116"/>
      <c r="Q578" s="116"/>
      <c r="R578" s="179"/>
      <c r="S578" s="248"/>
      <c r="T578" s="116"/>
      <c r="U578" s="116"/>
      <c r="V578" s="116"/>
      <c r="W578" s="117"/>
      <c r="X578" s="115"/>
      <c r="Y578" s="102"/>
      <c r="Z578" s="118"/>
      <c r="AA578" s="145">
        <f t="shared" si="221"/>
        <v>566</v>
      </c>
      <c r="AB578" s="751">
        <f t="shared" si="234"/>
        <v>0</v>
      </c>
      <c r="AC578" s="744">
        <f t="shared" si="222"/>
        <v>0</v>
      </c>
      <c r="AD578" s="254">
        <f t="shared" si="218"/>
        <v>0</v>
      </c>
      <c r="AE578" s="17"/>
      <c r="AF578" s="527" t="str">
        <f t="shared" si="223"/>
        <v xml:space="preserve"> </v>
      </c>
      <c r="AG578" s="49">
        <f t="shared" si="224"/>
        <v>0</v>
      </c>
      <c r="AH578" s="49">
        <f t="shared" si="225"/>
        <v>0</v>
      </c>
      <c r="AR578" s="49">
        <f t="shared" si="226"/>
        <v>0</v>
      </c>
      <c r="AS578" s="49">
        <f t="shared" si="227"/>
        <v>0</v>
      </c>
      <c r="AT578" s="49">
        <f t="shared" si="228"/>
        <v>0</v>
      </c>
      <c r="AU578" s="49">
        <f t="shared" si="229"/>
        <v>0</v>
      </c>
      <c r="AX578" s="372">
        <f t="shared" si="230"/>
        <v>0</v>
      </c>
      <c r="AY578" s="372">
        <f t="shared" si="231"/>
        <v>0</v>
      </c>
      <c r="AZ578" s="49">
        <f t="shared" si="219"/>
        <v>0</v>
      </c>
      <c r="BB578" s="49">
        <f t="shared" si="235"/>
        <v>0</v>
      </c>
      <c r="BC578" s="537">
        <f t="shared" si="236"/>
        <v>0</v>
      </c>
      <c r="BD578" s="144">
        <f t="shared" si="232"/>
        <v>0</v>
      </c>
      <c r="BE578" s="144">
        <f t="shared" si="237"/>
        <v>0</v>
      </c>
      <c r="BF578" s="559">
        <f t="shared" si="220"/>
        <v>0</v>
      </c>
      <c r="BG578" s="17"/>
      <c r="BH578" s="10"/>
      <c r="BJ578" s="49">
        <f t="shared" si="238"/>
        <v>0</v>
      </c>
      <c r="BK578" s="49">
        <f t="shared" si="239"/>
        <v>1</v>
      </c>
      <c r="BL578" s="49">
        <f t="shared" si="240"/>
        <v>0</v>
      </c>
      <c r="BM578" s="49">
        <f t="shared" si="241"/>
        <v>0</v>
      </c>
      <c r="BN578" s="49">
        <f t="shared" si="242"/>
        <v>0</v>
      </c>
    </row>
    <row r="579" spans="1:66" x14ac:dyDescent="0.2">
      <c r="A579" s="514"/>
      <c r="B579" s="805"/>
      <c r="C579" s="364"/>
      <c r="D579" s="364"/>
      <c r="E579" s="511" t="str">
        <f t="shared" si="233"/>
        <v xml:space="preserve"> </v>
      </c>
      <c r="F579" s="201">
        <f t="shared" si="216"/>
        <v>0</v>
      </c>
      <c r="G579" s="198">
        <f t="shared" si="217"/>
        <v>567</v>
      </c>
      <c r="H579" s="197"/>
      <c r="I579" s="416"/>
      <c r="J579" s="115"/>
      <c r="K579" s="418"/>
      <c r="L579" s="417"/>
      <c r="M579" s="60"/>
      <c r="N579" s="102"/>
      <c r="O579" s="419"/>
      <c r="P579" s="116"/>
      <c r="Q579" s="116"/>
      <c r="R579" s="179"/>
      <c r="S579" s="248"/>
      <c r="T579" s="116"/>
      <c r="U579" s="116"/>
      <c r="V579" s="116"/>
      <c r="W579" s="117"/>
      <c r="X579" s="115"/>
      <c r="Y579" s="102"/>
      <c r="Z579" s="118"/>
      <c r="AA579" s="145">
        <f t="shared" si="221"/>
        <v>567</v>
      </c>
      <c r="AB579" s="751">
        <f t="shared" si="234"/>
        <v>0</v>
      </c>
      <c r="AC579" s="744">
        <f t="shared" si="222"/>
        <v>0</v>
      </c>
      <c r="AD579" s="254">
        <f t="shared" si="218"/>
        <v>0</v>
      </c>
      <c r="AE579" s="17"/>
      <c r="AF579" s="527" t="str">
        <f t="shared" si="223"/>
        <v xml:space="preserve"> </v>
      </c>
      <c r="AG579" s="49">
        <f t="shared" si="224"/>
        <v>0</v>
      </c>
      <c r="AH579" s="49">
        <f t="shared" si="225"/>
        <v>0</v>
      </c>
      <c r="AR579" s="49">
        <f t="shared" si="226"/>
        <v>0</v>
      </c>
      <c r="AS579" s="49">
        <f t="shared" si="227"/>
        <v>0</v>
      </c>
      <c r="AT579" s="49">
        <f t="shared" si="228"/>
        <v>0</v>
      </c>
      <c r="AU579" s="49">
        <f t="shared" si="229"/>
        <v>0</v>
      </c>
      <c r="AX579" s="372">
        <f t="shared" si="230"/>
        <v>0</v>
      </c>
      <c r="AY579" s="372">
        <f t="shared" si="231"/>
        <v>0</v>
      </c>
      <c r="AZ579" s="49">
        <f t="shared" si="219"/>
        <v>0</v>
      </c>
      <c r="BB579" s="49">
        <f t="shared" si="235"/>
        <v>0</v>
      </c>
      <c r="BC579" s="537">
        <f t="shared" si="236"/>
        <v>0</v>
      </c>
      <c r="BD579" s="144">
        <f t="shared" si="232"/>
        <v>0</v>
      </c>
      <c r="BE579" s="144">
        <f t="shared" si="237"/>
        <v>0</v>
      </c>
      <c r="BF579" s="559">
        <f t="shared" si="220"/>
        <v>0</v>
      </c>
      <c r="BG579" s="17"/>
      <c r="BH579" s="10"/>
      <c r="BJ579" s="49">
        <f t="shared" si="238"/>
        <v>0</v>
      </c>
      <c r="BK579" s="49">
        <f t="shared" si="239"/>
        <v>1</v>
      </c>
      <c r="BL579" s="49">
        <f t="shared" si="240"/>
        <v>0</v>
      </c>
      <c r="BM579" s="49">
        <f t="shared" si="241"/>
        <v>0</v>
      </c>
      <c r="BN579" s="49">
        <f t="shared" si="242"/>
        <v>0</v>
      </c>
    </row>
    <row r="580" spans="1:66" x14ac:dyDescent="0.2">
      <c r="A580" s="514"/>
      <c r="B580" s="805"/>
      <c r="C580" s="364"/>
      <c r="D580" s="364"/>
      <c r="E580" s="511" t="str">
        <f t="shared" si="233"/>
        <v xml:space="preserve"> </v>
      </c>
      <c r="F580" s="201">
        <f t="shared" si="216"/>
        <v>0</v>
      </c>
      <c r="G580" s="198">
        <f t="shared" si="217"/>
        <v>568</v>
      </c>
      <c r="H580" s="197"/>
      <c r="I580" s="416"/>
      <c r="J580" s="115"/>
      <c r="K580" s="418"/>
      <c r="L580" s="417"/>
      <c r="M580" s="60"/>
      <c r="N580" s="102"/>
      <c r="O580" s="419"/>
      <c r="P580" s="116"/>
      <c r="Q580" s="116"/>
      <c r="R580" s="179"/>
      <c r="S580" s="248"/>
      <c r="T580" s="116"/>
      <c r="U580" s="116"/>
      <c r="V580" s="116"/>
      <c r="W580" s="117"/>
      <c r="X580" s="115"/>
      <c r="Y580" s="102"/>
      <c r="Z580" s="118"/>
      <c r="AA580" s="145">
        <f t="shared" si="221"/>
        <v>568</v>
      </c>
      <c r="AB580" s="751">
        <f t="shared" si="234"/>
        <v>0</v>
      </c>
      <c r="AC580" s="744">
        <f t="shared" si="222"/>
        <v>0</v>
      </c>
      <c r="AD580" s="254">
        <f t="shared" si="218"/>
        <v>0</v>
      </c>
      <c r="AE580" s="17"/>
      <c r="AF580" s="527" t="str">
        <f t="shared" si="223"/>
        <v xml:space="preserve"> </v>
      </c>
      <c r="AG580" s="49">
        <f t="shared" si="224"/>
        <v>0</v>
      </c>
      <c r="AH580" s="49">
        <f t="shared" si="225"/>
        <v>0</v>
      </c>
      <c r="AR580" s="49">
        <f t="shared" si="226"/>
        <v>0</v>
      </c>
      <c r="AS580" s="49">
        <f t="shared" si="227"/>
        <v>0</v>
      </c>
      <c r="AT580" s="49">
        <f t="shared" si="228"/>
        <v>0</v>
      </c>
      <c r="AU580" s="49">
        <f t="shared" si="229"/>
        <v>0</v>
      </c>
      <c r="AX580" s="372">
        <f t="shared" si="230"/>
        <v>0</v>
      </c>
      <c r="AY580" s="372">
        <f t="shared" si="231"/>
        <v>0</v>
      </c>
      <c r="AZ580" s="49">
        <f t="shared" si="219"/>
        <v>0</v>
      </c>
      <c r="BB580" s="49">
        <f t="shared" si="235"/>
        <v>0</v>
      </c>
      <c r="BC580" s="537">
        <f t="shared" si="236"/>
        <v>0</v>
      </c>
      <c r="BD580" s="144">
        <f t="shared" si="232"/>
        <v>0</v>
      </c>
      <c r="BE580" s="144">
        <f t="shared" si="237"/>
        <v>0</v>
      </c>
      <c r="BF580" s="559">
        <f t="shared" si="220"/>
        <v>0</v>
      </c>
      <c r="BG580" s="17"/>
      <c r="BH580" s="10"/>
      <c r="BJ580" s="49">
        <f t="shared" si="238"/>
        <v>0</v>
      </c>
      <c r="BK580" s="49">
        <f t="shared" si="239"/>
        <v>1</v>
      </c>
      <c r="BL580" s="49">
        <f t="shared" si="240"/>
        <v>0</v>
      </c>
      <c r="BM580" s="49">
        <f t="shared" si="241"/>
        <v>0</v>
      </c>
      <c r="BN580" s="49">
        <f t="shared" si="242"/>
        <v>0</v>
      </c>
    </row>
    <row r="581" spans="1:66" x14ac:dyDescent="0.2">
      <c r="A581" s="514"/>
      <c r="B581" s="805"/>
      <c r="C581" s="364"/>
      <c r="D581" s="364"/>
      <c r="E581" s="511" t="str">
        <f t="shared" si="233"/>
        <v xml:space="preserve"> </v>
      </c>
      <c r="F581" s="201">
        <f t="shared" si="216"/>
        <v>0</v>
      </c>
      <c r="G581" s="198">
        <f t="shared" si="217"/>
        <v>569</v>
      </c>
      <c r="H581" s="197"/>
      <c r="I581" s="416"/>
      <c r="J581" s="115"/>
      <c r="K581" s="418"/>
      <c r="L581" s="417"/>
      <c r="M581" s="60"/>
      <c r="N581" s="102"/>
      <c r="O581" s="419"/>
      <c r="P581" s="116"/>
      <c r="Q581" s="116"/>
      <c r="R581" s="179"/>
      <c r="S581" s="248"/>
      <c r="T581" s="116"/>
      <c r="U581" s="116"/>
      <c r="V581" s="116"/>
      <c r="W581" s="117"/>
      <c r="X581" s="115"/>
      <c r="Y581" s="102"/>
      <c r="Z581" s="118"/>
      <c r="AA581" s="145">
        <f t="shared" si="221"/>
        <v>569</v>
      </c>
      <c r="AB581" s="751">
        <f t="shared" si="234"/>
        <v>0</v>
      </c>
      <c r="AC581" s="744">
        <f t="shared" si="222"/>
        <v>0</v>
      </c>
      <c r="AD581" s="254">
        <f t="shared" si="218"/>
        <v>0</v>
      </c>
      <c r="AE581" s="17"/>
      <c r="AF581" s="527" t="str">
        <f t="shared" si="223"/>
        <v xml:space="preserve"> </v>
      </c>
      <c r="AG581" s="49">
        <f t="shared" si="224"/>
        <v>0</v>
      </c>
      <c r="AH581" s="49">
        <f t="shared" si="225"/>
        <v>0</v>
      </c>
      <c r="AR581" s="49">
        <f t="shared" si="226"/>
        <v>0</v>
      </c>
      <c r="AS581" s="49">
        <f t="shared" si="227"/>
        <v>0</v>
      </c>
      <c r="AT581" s="49">
        <f t="shared" si="228"/>
        <v>0</v>
      </c>
      <c r="AU581" s="49">
        <f t="shared" si="229"/>
        <v>0</v>
      </c>
      <c r="AX581" s="372">
        <f t="shared" si="230"/>
        <v>0</v>
      </c>
      <c r="AY581" s="372">
        <f t="shared" si="231"/>
        <v>0</v>
      </c>
      <c r="AZ581" s="49">
        <f t="shared" si="219"/>
        <v>0</v>
      </c>
      <c r="BB581" s="49">
        <f t="shared" si="235"/>
        <v>0</v>
      </c>
      <c r="BC581" s="537">
        <f t="shared" si="236"/>
        <v>0</v>
      </c>
      <c r="BD581" s="144">
        <f t="shared" si="232"/>
        <v>0</v>
      </c>
      <c r="BE581" s="144">
        <f t="shared" si="237"/>
        <v>0</v>
      </c>
      <c r="BF581" s="559">
        <f t="shared" si="220"/>
        <v>0</v>
      </c>
      <c r="BG581" s="17"/>
      <c r="BH581" s="10"/>
      <c r="BJ581" s="49">
        <f t="shared" si="238"/>
        <v>0</v>
      </c>
      <c r="BK581" s="49">
        <f t="shared" si="239"/>
        <v>1</v>
      </c>
      <c r="BL581" s="49">
        <f t="shared" si="240"/>
        <v>0</v>
      </c>
      <c r="BM581" s="49">
        <f t="shared" si="241"/>
        <v>0</v>
      </c>
      <c r="BN581" s="49">
        <f t="shared" si="242"/>
        <v>0</v>
      </c>
    </row>
    <row r="582" spans="1:66" x14ac:dyDescent="0.2">
      <c r="A582" s="514"/>
      <c r="B582" s="805"/>
      <c r="C582" s="364"/>
      <c r="D582" s="364"/>
      <c r="E582" s="511" t="str">
        <f t="shared" si="233"/>
        <v xml:space="preserve"> </v>
      </c>
      <c r="F582" s="201">
        <f t="shared" si="216"/>
        <v>0</v>
      </c>
      <c r="G582" s="198">
        <f t="shared" si="217"/>
        <v>570</v>
      </c>
      <c r="H582" s="197"/>
      <c r="I582" s="416"/>
      <c r="J582" s="115"/>
      <c r="K582" s="418"/>
      <c r="L582" s="417"/>
      <c r="M582" s="60"/>
      <c r="N582" s="102"/>
      <c r="O582" s="419"/>
      <c r="P582" s="116"/>
      <c r="Q582" s="116"/>
      <c r="R582" s="179"/>
      <c r="S582" s="248"/>
      <c r="T582" s="116"/>
      <c r="U582" s="116"/>
      <c r="V582" s="116"/>
      <c r="W582" s="117"/>
      <c r="X582" s="115"/>
      <c r="Y582" s="102"/>
      <c r="Z582" s="118"/>
      <c r="AA582" s="145">
        <f t="shared" si="221"/>
        <v>570</v>
      </c>
      <c r="AB582" s="751">
        <f t="shared" si="234"/>
        <v>0</v>
      </c>
      <c r="AC582" s="744">
        <f t="shared" si="222"/>
        <v>0</v>
      </c>
      <c r="AD582" s="254">
        <f t="shared" si="218"/>
        <v>0</v>
      </c>
      <c r="AE582" s="17"/>
      <c r="AF582" s="527" t="str">
        <f t="shared" si="223"/>
        <v xml:space="preserve"> </v>
      </c>
      <c r="AG582" s="49">
        <f t="shared" si="224"/>
        <v>0</v>
      </c>
      <c r="AH582" s="49">
        <f t="shared" si="225"/>
        <v>0</v>
      </c>
      <c r="AR582" s="49">
        <f t="shared" si="226"/>
        <v>0</v>
      </c>
      <c r="AS582" s="49">
        <f t="shared" si="227"/>
        <v>0</v>
      </c>
      <c r="AT582" s="49">
        <f t="shared" si="228"/>
        <v>0</v>
      </c>
      <c r="AU582" s="49">
        <f t="shared" si="229"/>
        <v>0</v>
      </c>
      <c r="AX582" s="372">
        <f t="shared" si="230"/>
        <v>0</v>
      </c>
      <c r="AY582" s="372">
        <f t="shared" si="231"/>
        <v>0</v>
      </c>
      <c r="AZ582" s="49">
        <f t="shared" si="219"/>
        <v>0</v>
      </c>
      <c r="BB582" s="49">
        <f t="shared" si="235"/>
        <v>0</v>
      </c>
      <c r="BC582" s="537">
        <f t="shared" si="236"/>
        <v>0</v>
      </c>
      <c r="BD582" s="144">
        <f t="shared" si="232"/>
        <v>0</v>
      </c>
      <c r="BE582" s="144">
        <f t="shared" si="237"/>
        <v>0</v>
      </c>
      <c r="BF582" s="559">
        <f t="shared" si="220"/>
        <v>0</v>
      </c>
      <c r="BG582" s="17"/>
      <c r="BH582" s="10"/>
      <c r="BJ582" s="49">
        <f t="shared" si="238"/>
        <v>0</v>
      </c>
      <c r="BK582" s="49">
        <f t="shared" si="239"/>
        <v>1</v>
      </c>
      <c r="BL582" s="49">
        <f t="shared" si="240"/>
        <v>0</v>
      </c>
      <c r="BM582" s="49">
        <f t="shared" si="241"/>
        <v>0</v>
      </c>
      <c r="BN582" s="49">
        <f t="shared" si="242"/>
        <v>0</v>
      </c>
    </row>
    <row r="583" spans="1:66" x14ac:dyDescent="0.2">
      <c r="A583" s="514"/>
      <c r="B583" s="805"/>
      <c r="C583" s="364"/>
      <c r="D583" s="364"/>
      <c r="E583" s="511" t="str">
        <f t="shared" si="233"/>
        <v xml:space="preserve"> </v>
      </c>
      <c r="F583" s="201">
        <f t="shared" si="216"/>
        <v>0</v>
      </c>
      <c r="G583" s="198">
        <f t="shared" si="217"/>
        <v>571</v>
      </c>
      <c r="H583" s="197"/>
      <c r="I583" s="416"/>
      <c r="J583" s="115"/>
      <c r="K583" s="418"/>
      <c r="L583" s="417"/>
      <c r="M583" s="60"/>
      <c r="N583" s="102"/>
      <c r="O583" s="419"/>
      <c r="P583" s="116"/>
      <c r="Q583" s="116"/>
      <c r="R583" s="179"/>
      <c r="S583" s="248"/>
      <c r="T583" s="116"/>
      <c r="U583" s="116"/>
      <c r="V583" s="116"/>
      <c r="W583" s="117"/>
      <c r="X583" s="115"/>
      <c r="Y583" s="102"/>
      <c r="Z583" s="118"/>
      <c r="AA583" s="145">
        <f t="shared" si="221"/>
        <v>571</v>
      </c>
      <c r="AB583" s="751">
        <f t="shared" si="234"/>
        <v>0</v>
      </c>
      <c r="AC583" s="744">
        <f t="shared" si="222"/>
        <v>0</v>
      </c>
      <c r="AD583" s="254">
        <f t="shared" si="218"/>
        <v>0</v>
      </c>
      <c r="AE583" s="17"/>
      <c r="AF583" s="527" t="str">
        <f t="shared" si="223"/>
        <v xml:space="preserve"> </v>
      </c>
      <c r="AG583" s="49">
        <f t="shared" si="224"/>
        <v>0</v>
      </c>
      <c r="AH583" s="49">
        <f t="shared" si="225"/>
        <v>0</v>
      </c>
      <c r="AR583" s="49">
        <f t="shared" si="226"/>
        <v>0</v>
      </c>
      <c r="AS583" s="49">
        <f t="shared" si="227"/>
        <v>0</v>
      </c>
      <c r="AT583" s="49">
        <f t="shared" si="228"/>
        <v>0</v>
      </c>
      <c r="AU583" s="49">
        <f t="shared" si="229"/>
        <v>0</v>
      </c>
      <c r="AX583" s="372">
        <f t="shared" si="230"/>
        <v>0</v>
      </c>
      <c r="AY583" s="372">
        <f t="shared" si="231"/>
        <v>0</v>
      </c>
      <c r="AZ583" s="49">
        <f t="shared" si="219"/>
        <v>0</v>
      </c>
      <c r="BB583" s="49">
        <f t="shared" si="235"/>
        <v>0</v>
      </c>
      <c r="BC583" s="537">
        <f t="shared" si="236"/>
        <v>0</v>
      </c>
      <c r="BD583" s="144">
        <f t="shared" si="232"/>
        <v>0</v>
      </c>
      <c r="BE583" s="144">
        <f t="shared" si="237"/>
        <v>0</v>
      </c>
      <c r="BF583" s="559">
        <f t="shared" si="220"/>
        <v>0</v>
      </c>
      <c r="BG583" s="17"/>
      <c r="BH583" s="10"/>
      <c r="BJ583" s="49">
        <f t="shared" si="238"/>
        <v>0</v>
      </c>
      <c r="BK583" s="49">
        <f t="shared" si="239"/>
        <v>1</v>
      </c>
      <c r="BL583" s="49">
        <f t="shared" si="240"/>
        <v>0</v>
      </c>
      <c r="BM583" s="49">
        <f t="shared" si="241"/>
        <v>0</v>
      </c>
      <c r="BN583" s="49">
        <f t="shared" si="242"/>
        <v>0</v>
      </c>
    </row>
    <row r="584" spans="1:66" x14ac:dyDescent="0.2">
      <c r="A584" s="514"/>
      <c r="B584" s="805"/>
      <c r="C584" s="364"/>
      <c r="D584" s="364"/>
      <c r="E584" s="511" t="str">
        <f t="shared" si="233"/>
        <v xml:space="preserve"> </v>
      </c>
      <c r="F584" s="201">
        <f t="shared" si="216"/>
        <v>0</v>
      </c>
      <c r="G584" s="198">
        <f t="shared" si="217"/>
        <v>572</v>
      </c>
      <c r="H584" s="197"/>
      <c r="I584" s="416"/>
      <c r="J584" s="115"/>
      <c r="K584" s="418"/>
      <c r="L584" s="417"/>
      <c r="M584" s="60"/>
      <c r="N584" s="102"/>
      <c r="O584" s="419"/>
      <c r="P584" s="116"/>
      <c r="Q584" s="116"/>
      <c r="R584" s="179"/>
      <c r="S584" s="248"/>
      <c r="T584" s="116"/>
      <c r="U584" s="116"/>
      <c r="V584" s="116"/>
      <c r="W584" s="117"/>
      <c r="X584" s="115"/>
      <c r="Y584" s="102"/>
      <c r="Z584" s="118"/>
      <c r="AA584" s="145">
        <f t="shared" si="221"/>
        <v>572</v>
      </c>
      <c r="AB584" s="751">
        <f t="shared" si="234"/>
        <v>0</v>
      </c>
      <c r="AC584" s="744">
        <f t="shared" si="222"/>
        <v>0</v>
      </c>
      <c r="AD584" s="254">
        <f t="shared" si="218"/>
        <v>0</v>
      </c>
      <c r="AE584" s="17"/>
      <c r="AF584" s="527" t="str">
        <f t="shared" si="223"/>
        <v xml:space="preserve"> </v>
      </c>
      <c r="AG584" s="49">
        <f t="shared" si="224"/>
        <v>0</v>
      </c>
      <c r="AH584" s="49">
        <f t="shared" si="225"/>
        <v>0</v>
      </c>
      <c r="AR584" s="49">
        <f t="shared" si="226"/>
        <v>0</v>
      </c>
      <c r="AS584" s="49">
        <f t="shared" si="227"/>
        <v>0</v>
      </c>
      <c r="AT584" s="49">
        <f t="shared" si="228"/>
        <v>0</v>
      </c>
      <c r="AU584" s="49">
        <f t="shared" si="229"/>
        <v>0</v>
      </c>
      <c r="AX584" s="372">
        <f t="shared" si="230"/>
        <v>0</v>
      </c>
      <c r="AY584" s="372">
        <f t="shared" si="231"/>
        <v>0</v>
      </c>
      <c r="AZ584" s="49">
        <f t="shared" si="219"/>
        <v>0</v>
      </c>
      <c r="BB584" s="49">
        <f t="shared" si="235"/>
        <v>0</v>
      </c>
      <c r="BC584" s="537">
        <f t="shared" si="236"/>
        <v>0</v>
      </c>
      <c r="BD584" s="144">
        <f t="shared" si="232"/>
        <v>0</v>
      </c>
      <c r="BE584" s="144">
        <f t="shared" si="237"/>
        <v>0</v>
      </c>
      <c r="BF584" s="559">
        <f t="shared" si="220"/>
        <v>0</v>
      </c>
      <c r="BG584" s="17"/>
      <c r="BH584" s="10"/>
      <c r="BJ584" s="49">
        <f t="shared" si="238"/>
        <v>0</v>
      </c>
      <c r="BK584" s="49">
        <f t="shared" si="239"/>
        <v>1</v>
      </c>
      <c r="BL584" s="49">
        <f t="shared" si="240"/>
        <v>0</v>
      </c>
      <c r="BM584" s="49">
        <f t="shared" si="241"/>
        <v>0</v>
      </c>
      <c r="BN584" s="49">
        <f t="shared" si="242"/>
        <v>0</v>
      </c>
    </row>
    <row r="585" spans="1:66" x14ac:dyDescent="0.2">
      <c r="A585" s="514"/>
      <c r="B585" s="805"/>
      <c r="C585" s="364"/>
      <c r="D585" s="364"/>
      <c r="E585" s="511" t="str">
        <f t="shared" si="233"/>
        <v xml:space="preserve"> </v>
      </c>
      <c r="F585" s="201">
        <f t="shared" si="216"/>
        <v>0</v>
      </c>
      <c r="G585" s="198">
        <f t="shared" si="217"/>
        <v>573</v>
      </c>
      <c r="H585" s="197"/>
      <c r="I585" s="416"/>
      <c r="J585" s="115"/>
      <c r="K585" s="418"/>
      <c r="L585" s="417"/>
      <c r="M585" s="60"/>
      <c r="N585" s="102"/>
      <c r="O585" s="419"/>
      <c r="P585" s="116"/>
      <c r="Q585" s="116"/>
      <c r="R585" s="179"/>
      <c r="S585" s="248"/>
      <c r="T585" s="116"/>
      <c r="U585" s="116"/>
      <c r="V585" s="116"/>
      <c r="W585" s="117"/>
      <c r="X585" s="115"/>
      <c r="Y585" s="102"/>
      <c r="Z585" s="118"/>
      <c r="AA585" s="145">
        <f t="shared" si="221"/>
        <v>573</v>
      </c>
      <c r="AB585" s="751">
        <f t="shared" si="234"/>
        <v>0</v>
      </c>
      <c r="AC585" s="744">
        <f t="shared" si="222"/>
        <v>0</v>
      </c>
      <c r="AD585" s="254">
        <f t="shared" si="218"/>
        <v>0</v>
      </c>
      <c r="AE585" s="17"/>
      <c r="AF585" s="527" t="str">
        <f t="shared" si="223"/>
        <v xml:space="preserve"> </v>
      </c>
      <c r="AG585" s="49">
        <f t="shared" si="224"/>
        <v>0</v>
      </c>
      <c r="AH585" s="49">
        <f t="shared" si="225"/>
        <v>0</v>
      </c>
      <c r="AR585" s="49">
        <f t="shared" si="226"/>
        <v>0</v>
      </c>
      <c r="AS585" s="49">
        <f t="shared" si="227"/>
        <v>0</v>
      </c>
      <c r="AT585" s="49">
        <f t="shared" si="228"/>
        <v>0</v>
      </c>
      <c r="AU585" s="49">
        <f t="shared" si="229"/>
        <v>0</v>
      </c>
      <c r="AX585" s="372">
        <f t="shared" si="230"/>
        <v>0</v>
      </c>
      <c r="AY585" s="372">
        <f t="shared" si="231"/>
        <v>0</v>
      </c>
      <c r="AZ585" s="49">
        <f t="shared" si="219"/>
        <v>0</v>
      </c>
      <c r="BB585" s="49">
        <f t="shared" si="235"/>
        <v>0</v>
      </c>
      <c r="BC585" s="537">
        <f t="shared" si="236"/>
        <v>0</v>
      </c>
      <c r="BD585" s="144">
        <f t="shared" si="232"/>
        <v>0</v>
      </c>
      <c r="BE585" s="144">
        <f t="shared" si="237"/>
        <v>0</v>
      </c>
      <c r="BF585" s="559">
        <f t="shared" si="220"/>
        <v>0</v>
      </c>
      <c r="BG585" s="17"/>
      <c r="BH585" s="10"/>
      <c r="BJ585" s="49">
        <f t="shared" si="238"/>
        <v>0</v>
      </c>
      <c r="BK585" s="49">
        <f t="shared" si="239"/>
        <v>1</v>
      </c>
      <c r="BL585" s="49">
        <f t="shared" si="240"/>
        <v>0</v>
      </c>
      <c r="BM585" s="49">
        <f t="shared" si="241"/>
        <v>0</v>
      </c>
      <c r="BN585" s="49">
        <f t="shared" si="242"/>
        <v>0</v>
      </c>
    </row>
    <row r="586" spans="1:66" x14ac:dyDescent="0.2">
      <c r="A586" s="514"/>
      <c r="B586" s="805"/>
      <c r="C586" s="364"/>
      <c r="D586" s="364"/>
      <c r="E586" s="511" t="str">
        <f t="shared" si="233"/>
        <v xml:space="preserve"> </v>
      </c>
      <c r="F586" s="201">
        <f t="shared" si="216"/>
        <v>0</v>
      </c>
      <c r="G586" s="198">
        <f t="shared" si="217"/>
        <v>574</v>
      </c>
      <c r="H586" s="197"/>
      <c r="I586" s="416"/>
      <c r="J586" s="115"/>
      <c r="K586" s="418"/>
      <c r="L586" s="417"/>
      <c r="M586" s="60"/>
      <c r="N586" s="102"/>
      <c r="O586" s="419"/>
      <c r="P586" s="116"/>
      <c r="Q586" s="116"/>
      <c r="R586" s="179"/>
      <c r="S586" s="248"/>
      <c r="T586" s="116"/>
      <c r="U586" s="116"/>
      <c r="V586" s="116"/>
      <c r="W586" s="117"/>
      <c r="X586" s="115"/>
      <c r="Y586" s="102"/>
      <c r="Z586" s="118"/>
      <c r="AA586" s="145">
        <f t="shared" si="221"/>
        <v>574</v>
      </c>
      <c r="AB586" s="751">
        <f t="shared" si="234"/>
        <v>0</v>
      </c>
      <c r="AC586" s="744">
        <f t="shared" si="222"/>
        <v>0</v>
      </c>
      <c r="AD586" s="254">
        <f t="shared" si="218"/>
        <v>0</v>
      </c>
      <c r="AE586" s="17"/>
      <c r="AF586" s="527" t="str">
        <f t="shared" si="223"/>
        <v xml:space="preserve"> </v>
      </c>
      <c r="AG586" s="49">
        <f t="shared" si="224"/>
        <v>0</v>
      </c>
      <c r="AH586" s="49">
        <f t="shared" si="225"/>
        <v>0</v>
      </c>
      <c r="AR586" s="49">
        <f t="shared" si="226"/>
        <v>0</v>
      </c>
      <c r="AS586" s="49">
        <f t="shared" si="227"/>
        <v>0</v>
      </c>
      <c r="AT586" s="49">
        <f t="shared" si="228"/>
        <v>0</v>
      </c>
      <c r="AU586" s="49">
        <f t="shared" si="229"/>
        <v>0</v>
      </c>
      <c r="AX586" s="372">
        <f t="shared" si="230"/>
        <v>0</v>
      </c>
      <c r="AY586" s="372">
        <f t="shared" si="231"/>
        <v>0</v>
      </c>
      <c r="AZ586" s="49">
        <f t="shared" si="219"/>
        <v>0</v>
      </c>
      <c r="BB586" s="49">
        <f t="shared" si="235"/>
        <v>0</v>
      </c>
      <c r="BC586" s="537">
        <f t="shared" si="236"/>
        <v>0</v>
      </c>
      <c r="BD586" s="144">
        <f t="shared" si="232"/>
        <v>0</v>
      </c>
      <c r="BE586" s="144">
        <f t="shared" si="237"/>
        <v>0</v>
      </c>
      <c r="BF586" s="559">
        <f t="shared" si="220"/>
        <v>0</v>
      </c>
      <c r="BG586" s="17"/>
      <c r="BH586" s="10"/>
      <c r="BJ586" s="49">
        <f t="shared" si="238"/>
        <v>0</v>
      </c>
      <c r="BK586" s="49">
        <f t="shared" si="239"/>
        <v>1</v>
      </c>
      <c r="BL586" s="49">
        <f t="shared" si="240"/>
        <v>0</v>
      </c>
      <c r="BM586" s="49">
        <f t="shared" si="241"/>
        <v>0</v>
      </c>
      <c r="BN586" s="49">
        <f t="shared" si="242"/>
        <v>0</v>
      </c>
    </row>
    <row r="587" spans="1:66" x14ac:dyDescent="0.2">
      <c r="A587" s="514"/>
      <c r="B587" s="805"/>
      <c r="C587" s="364"/>
      <c r="D587" s="364"/>
      <c r="E587" s="511" t="str">
        <f t="shared" si="233"/>
        <v xml:space="preserve"> </v>
      </c>
      <c r="F587" s="201">
        <f t="shared" si="216"/>
        <v>0</v>
      </c>
      <c r="G587" s="198">
        <f t="shared" si="217"/>
        <v>575</v>
      </c>
      <c r="H587" s="197"/>
      <c r="I587" s="416"/>
      <c r="J587" s="115"/>
      <c r="K587" s="418"/>
      <c r="L587" s="417"/>
      <c r="M587" s="60"/>
      <c r="N587" s="102"/>
      <c r="O587" s="419"/>
      <c r="P587" s="116"/>
      <c r="Q587" s="116"/>
      <c r="R587" s="179"/>
      <c r="S587" s="248"/>
      <c r="T587" s="116"/>
      <c r="U587" s="116"/>
      <c r="V587" s="116"/>
      <c r="W587" s="117"/>
      <c r="X587" s="115"/>
      <c r="Y587" s="102"/>
      <c r="Z587" s="118"/>
      <c r="AA587" s="145">
        <f t="shared" si="221"/>
        <v>575</v>
      </c>
      <c r="AB587" s="751">
        <f t="shared" si="234"/>
        <v>0</v>
      </c>
      <c r="AC587" s="744">
        <f t="shared" si="222"/>
        <v>0</v>
      </c>
      <c r="AD587" s="254">
        <f t="shared" si="218"/>
        <v>0</v>
      </c>
      <c r="AE587" s="17"/>
      <c r="AF587" s="527" t="str">
        <f t="shared" si="223"/>
        <v xml:space="preserve"> </v>
      </c>
      <c r="AG587" s="49">
        <f t="shared" si="224"/>
        <v>0</v>
      </c>
      <c r="AH587" s="49">
        <f t="shared" si="225"/>
        <v>0</v>
      </c>
      <c r="AR587" s="49">
        <f t="shared" si="226"/>
        <v>0</v>
      </c>
      <c r="AS587" s="49">
        <f t="shared" si="227"/>
        <v>0</v>
      </c>
      <c r="AT587" s="49">
        <f t="shared" si="228"/>
        <v>0</v>
      </c>
      <c r="AU587" s="49">
        <f t="shared" si="229"/>
        <v>0</v>
      </c>
      <c r="AX587" s="372">
        <f t="shared" si="230"/>
        <v>0</v>
      </c>
      <c r="AY587" s="372">
        <f t="shared" si="231"/>
        <v>0</v>
      </c>
      <c r="AZ587" s="49">
        <f t="shared" si="219"/>
        <v>0</v>
      </c>
      <c r="BB587" s="49">
        <f t="shared" si="235"/>
        <v>0</v>
      </c>
      <c r="BC587" s="537">
        <f t="shared" si="236"/>
        <v>0</v>
      </c>
      <c r="BD587" s="144">
        <f t="shared" si="232"/>
        <v>0</v>
      </c>
      <c r="BE587" s="144">
        <f t="shared" si="237"/>
        <v>0</v>
      </c>
      <c r="BF587" s="559">
        <f t="shared" si="220"/>
        <v>0</v>
      </c>
      <c r="BG587" s="17"/>
      <c r="BH587" s="10"/>
      <c r="BJ587" s="49">
        <f t="shared" si="238"/>
        <v>0</v>
      </c>
      <c r="BK587" s="49">
        <f t="shared" si="239"/>
        <v>1</v>
      </c>
      <c r="BL587" s="49">
        <f t="shared" si="240"/>
        <v>0</v>
      </c>
      <c r="BM587" s="49">
        <f t="shared" si="241"/>
        <v>0</v>
      </c>
      <c r="BN587" s="49">
        <f t="shared" si="242"/>
        <v>0</v>
      </c>
    </row>
    <row r="588" spans="1:66" x14ac:dyDescent="0.2">
      <c r="A588" s="514"/>
      <c r="B588" s="805"/>
      <c r="C588" s="364"/>
      <c r="D588" s="364"/>
      <c r="E588" s="511" t="str">
        <f t="shared" si="233"/>
        <v xml:space="preserve"> </v>
      </c>
      <c r="F588" s="201">
        <f t="shared" si="216"/>
        <v>0</v>
      </c>
      <c r="G588" s="198">
        <f t="shared" si="217"/>
        <v>576</v>
      </c>
      <c r="H588" s="197"/>
      <c r="I588" s="416"/>
      <c r="J588" s="115"/>
      <c r="K588" s="418"/>
      <c r="L588" s="417"/>
      <c r="M588" s="60"/>
      <c r="N588" s="102"/>
      <c r="O588" s="419"/>
      <c r="P588" s="116"/>
      <c r="Q588" s="116"/>
      <c r="R588" s="179"/>
      <c r="S588" s="248"/>
      <c r="T588" s="116"/>
      <c r="U588" s="116"/>
      <c r="V588" s="116"/>
      <c r="W588" s="117"/>
      <c r="X588" s="115"/>
      <c r="Y588" s="102"/>
      <c r="Z588" s="118"/>
      <c r="AA588" s="145">
        <f t="shared" si="221"/>
        <v>576</v>
      </c>
      <c r="AB588" s="751">
        <f t="shared" si="234"/>
        <v>0</v>
      </c>
      <c r="AC588" s="744">
        <f t="shared" si="222"/>
        <v>0</v>
      </c>
      <c r="AD588" s="254">
        <f t="shared" si="218"/>
        <v>0</v>
      </c>
      <c r="AE588" s="17"/>
      <c r="AF588" s="527" t="str">
        <f t="shared" si="223"/>
        <v xml:space="preserve"> </v>
      </c>
      <c r="AG588" s="49">
        <f t="shared" si="224"/>
        <v>0</v>
      </c>
      <c r="AH588" s="49">
        <f t="shared" si="225"/>
        <v>0</v>
      </c>
      <c r="AR588" s="49">
        <f t="shared" si="226"/>
        <v>0</v>
      </c>
      <c r="AS588" s="49">
        <f t="shared" si="227"/>
        <v>0</v>
      </c>
      <c r="AT588" s="49">
        <f t="shared" si="228"/>
        <v>0</v>
      </c>
      <c r="AU588" s="49">
        <f t="shared" si="229"/>
        <v>0</v>
      </c>
      <c r="AX588" s="372">
        <f t="shared" si="230"/>
        <v>0</v>
      </c>
      <c r="AY588" s="372">
        <f t="shared" si="231"/>
        <v>0</v>
      </c>
      <c r="AZ588" s="49">
        <f t="shared" si="219"/>
        <v>0</v>
      </c>
      <c r="BB588" s="49">
        <f t="shared" si="235"/>
        <v>0</v>
      </c>
      <c r="BC588" s="537">
        <f t="shared" si="236"/>
        <v>0</v>
      </c>
      <c r="BD588" s="144">
        <f t="shared" si="232"/>
        <v>0</v>
      </c>
      <c r="BE588" s="144">
        <f t="shared" si="237"/>
        <v>0</v>
      </c>
      <c r="BF588" s="559">
        <f t="shared" si="220"/>
        <v>0</v>
      </c>
      <c r="BG588" s="17"/>
      <c r="BH588" s="10"/>
      <c r="BJ588" s="49">
        <f t="shared" si="238"/>
        <v>0</v>
      </c>
      <c r="BK588" s="49">
        <f t="shared" si="239"/>
        <v>1</v>
      </c>
      <c r="BL588" s="49">
        <f t="shared" si="240"/>
        <v>0</v>
      </c>
      <c r="BM588" s="49">
        <f t="shared" si="241"/>
        <v>0</v>
      </c>
      <c r="BN588" s="49">
        <f t="shared" si="242"/>
        <v>0</v>
      </c>
    </row>
    <row r="589" spans="1:66" x14ac:dyDescent="0.2">
      <c r="A589" s="514"/>
      <c r="B589" s="805"/>
      <c r="C589" s="364"/>
      <c r="D589" s="364"/>
      <c r="E589" s="511" t="str">
        <f t="shared" si="233"/>
        <v xml:space="preserve"> </v>
      </c>
      <c r="F589" s="201">
        <f t="shared" ref="F589:F652" si="243">IF(ISBLANK(H589),0,VLOOKUP(TRIM(H589),AllVarieties,4,FALSE))</f>
        <v>0</v>
      </c>
      <c r="G589" s="198">
        <f t="shared" ref="G589:G652" si="244">ROW()-DPline</f>
        <v>577</v>
      </c>
      <c r="H589" s="197"/>
      <c r="I589" s="416"/>
      <c r="J589" s="115"/>
      <c r="K589" s="418"/>
      <c r="L589" s="417"/>
      <c r="M589" s="60"/>
      <c r="N589" s="102"/>
      <c r="O589" s="419"/>
      <c r="P589" s="116"/>
      <c r="Q589" s="116"/>
      <c r="R589" s="179"/>
      <c r="S589" s="248"/>
      <c r="T589" s="116"/>
      <c r="U589" s="116"/>
      <c r="V589" s="116"/>
      <c r="W589" s="117"/>
      <c r="X589" s="115"/>
      <c r="Y589" s="102"/>
      <c r="Z589" s="118"/>
      <c r="AA589" s="145">
        <f t="shared" si="221"/>
        <v>577</v>
      </c>
      <c r="AB589" s="751">
        <f t="shared" si="234"/>
        <v>0</v>
      </c>
      <c r="AC589" s="744">
        <f t="shared" si="222"/>
        <v>0</v>
      </c>
      <c r="AD589" s="254">
        <f t="shared" ref="AD589:AD652" si="245">+AC589*PDArate</f>
        <v>0</v>
      </c>
      <c r="AE589" s="17"/>
      <c r="AF589" s="527" t="str">
        <f t="shared" si="223"/>
        <v xml:space="preserve"> </v>
      </c>
      <c r="AG589" s="49">
        <f t="shared" si="224"/>
        <v>0</v>
      </c>
      <c r="AH589" s="49">
        <f t="shared" si="225"/>
        <v>0</v>
      </c>
      <c r="AR589" s="49">
        <f t="shared" si="226"/>
        <v>0</v>
      </c>
      <c r="AS589" s="49">
        <f t="shared" si="227"/>
        <v>0</v>
      </c>
      <c r="AT589" s="49">
        <f t="shared" si="228"/>
        <v>0</v>
      </c>
      <c r="AU589" s="49">
        <f t="shared" si="229"/>
        <v>0</v>
      </c>
      <c r="AX589" s="372">
        <f t="shared" si="230"/>
        <v>0</v>
      </c>
      <c r="AY589" s="372">
        <f t="shared" si="231"/>
        <v>0</v>
      </c>
      <c r="AZ589" s="49">
        <f t="shared" ref="AZ589:AZ652" si="246">IF(J589+K589 &gt; 0, 1, 0)</f>
        <v>0</v>
      </c>
      <c r="BB589" s="49">
        <f t="shared" si="235"/>
        <v>0</v>
      </c>
      <c r="BC589" s="537">
        <f t="shared" si="236"/>
        <v>0</v>
      </c>
      <c r="BD589" s="144">
        <f t="shared" si="232"/>
        <v>0</v>
      </c>
      <c r="BE589" s="144">
        <f t="shared" si="237"/>
        <v>0</v>
      </c>
      <c r="BF589" s="559">
        <f t="shared" ref="BF589:BF652" si="247">+BE589*PDArate</f>
        <v>0</v>
      </c>
      <c r="BG589" s="17"/>
      <c r="BH589" s="10"/>
      <c r="BJ589" s="49">
        <f t="shared" si="238"/>
        <v>0</v>
      </c>
      <c r="BK589" s="49">
        <f t="shared" si="239"/>
        <v>1</v>
      </c>
      <c r="BL589" s="49">
        <f t="shared" si="240"/>
        <v>0</v>
      </c>
      <c r="BM589" s="49">
        <f t="shared" si="241"/>
        <v>0</v>
      </c>
      <c r="BN589" s="49">
        <f t="shared" si="242"/>
        <v>0</v>
      </c>
    </row>
    <row r="590" spans="1:66" x14ac:dyDescent="0.2">
      <c r="A590" s="514"/>
      <c r="B590" s="805"/>
      <c r="C590" s="364"/>
      <c r="D590" s="364"/>
      <c r="E590" s="511" t="str">
        <f t="shared" si="233"/>
        <v xml:space="preserve"> </v>
      </c>
      <c r="F590" s="201">
        <f t="shared" si="243"/>
        <v>0</v>
      </c>
      <c r="G590" s="198">
        <f t="shared" si="244"/>
        <v>578</v>
      </c>
      <c r="H590" s="197"/>
      <c r="I590" s="416"/>
      <c r="J590" s="115"/>
      <c r="K590" s="418"/>
      <c r="L590" s="417"/>
      <c r="M590" s="60"/>
      <c r="N590" s="102"/>
      <c r="O590" s="419"/>
      <c r="P590" s="116"/>
      <c r="Q590" s="116"/>
      <c r="R590" s="179"/>
      <c r="S590" s="248"/>
      <c r="T590" s="116"/>
      <c r="U590" s="116"/>
      <c r="V590" s="116"/>
      <c r="W590" s="117"/>
      <c r="X590" s="115"/>
      <c r="Y590" s="102"/>
      <c r="Z590" s="118"/>
      <c r="AA590" s="145">
        <f t="shared" ref="AA590:AA653" si="248">+G590</f>
        <v>578</v>
      </c>
      <c r="AB590" s="751">
        <f t="shared" si="234"/>
        <v>0</v>
      </c>
      <c r="AC590" s="744">
        <f t="shared" ref="AC590:AC653" si="249">+AX590+AY590</f>
        <v>0</v>
      </c>
      <c r="AD590" s="254">
        <f t="shared" si="245"/>
        <v>0</v>
      </c>
      <c r="AE590" s="17"/>
      <c r="AF590" s="527" t="str">
        <f t="shared" ref="AF590:AF653" si="250">IF(AG590+AH590=1,"Enter both columns 5 and 16.", " ")</f>
        <v xml:space="preserve"> </v>
      </c>
      <c r="AG590" s="49">
        <f t="shared" ref="AG590:AG653" si="251">IF(L590+M590+N590+O590+W590 &gt; 0, 1, 0)</f>
        <v>0</v>
      </c>
      <c r="AH590" s="49">
        <f t="shared" ref="AH590:AH653" si="252">IF(AX590 &gt; 0, 1, 0)</f>
        <v>0</v>
      </c>
      <c r="AR590" s="49">
        <f t="shared" ref="AR590:AR653" si="253">IF(ISNA(+F590), 1, 0)</f>
        <v>0</v>
      </c>
      <c r="AS590" s="49">
        <f t="shared" ref="AS590:AS653" si="254">IF(ISERR(+F590), 1, 0)</f>
        <v>0</v>
      </c>
      <c r="AT590" s="49">
        <f t="shared" ref="AT590:AT653" si="255">IF(ISERR(+AC590), 1, 0)</f>
        <v>0</v>
      </c>
      <c r="AU590" s="49">
        <f t="shared" ref="AU590:AU653" si="256">IF(ISERR(+AD590), 1, 0)</f>
        <v>0</v>
      </c>
      <c r="AX590" s="372">
        <f t="shared" ref="AX590:AX653" si="257">ROUND(L590,1)*W590</f>
        <v>0</v>
      </c>
      <c r="AY590" s="372">
        <f t="shared" ref="AY590:AY653" si="258">ROUND(X590,1)*Z590</f>
        <v>0</v>
      </c>
      <c r="AZ590" s="49">
        <f t="shared" si="246"/>
        <v>0</v>
      </c>
      <c r="BB590" s="49">
        <f t="shared" si="235"/>
        <v>0</v>
      </c>
      <c r="BC590" s="537">
        <f t="shared" si="236"/>
        <v>0</v>
      </c>
      <c r="BD590" s="144">
        <f t="shared" si="232"/>
        <v>0</v>
      </c>
      <c r="BE590" s="144">
        <f t="shared" si="237"/>
        <v>0</v>
      </c>
      <c r="BF590" s="559">
        <f t="shared" si="247"/>
        <v>0</v>
      </c>
      <c r="BG590" s="17"/>
      <c r="BH590" s="10"/>
      <c r="BJ590" s="49">
        <f t="shared" si="238"/>
        <v>0</v>
      </c>
      <c r="BK590" s="49">
        <f t="shared" si="239"/>
        <v>1</v>
      </c>
      <c r="BL590" s="49">
        <f t="shared" si="240"/>
        <v>0</v>
      </c>
      <c r="BM590" s="49">
        <f t="shared" si="241"/>
        <v>0</v>
      </c>
      <c r="BN590" s="49">
        <f t="shared" si="242"/>
        <v>0</v>
      </c>
    </row>
    <row r="591" spans="1:66" x14ac:dyDescent="0.2">
      <c r="A591" s="514"/>
      <c r="B591" s="805"/>
      <c r="C591" s="364"/>
      <c r="D591" s="364"/>
      <c r="E591" s="511" t="str">
        <f t="shared" si="233"/>
        <v xml:space="preserve"> </v>
      </c>
      <c r="F591" s="201">
        <f t="shared" si="243"/>
        <v>0</v>
      </c>
      <c r="G591" s="198">
        <f t="shared" si="244"/>
        <v>579</v>
      </c>
      <c r="H591" s="197"/>
      <c r="I591" s="416"/>
      <c r="J591" s="115"/>
      <c r="K591" s="418"/>
      <c r="L591" s="417"/>
      <c r="M591" s="60"/>
      <c r="N591" s="102"/>
      <c r="O591" s="419"/>
      <c r="P591" s="116"/>
      <c r="Q591" s="116"/>
      <c r="R591" s="179"/>
      <c r="S591" s="248"/>
      <c r="T591" s="116"/>
      <c r="U591" s="116"/>
      <c r="V591" s="116"/>
      <c r="W591" s="117"/>
      <c r="X591" s="115"/>
      <c r="Y591" s="102"/>
      <c r="Z591" s="118"/>
      <c r="AA591" s="145">
        <f t="shared" si="248"/>
        <v>579</v>
      </c>
      <c r="AB591" s="751">
        <f t="shared" si="234"/>
        <v>0</v>
      </c>
      <c r="AC591" s="744">
        <f t="shared" si="249"/>
        <v>0</v>
      </c>
      <c r="AD591" s="254">
        <f t="shared" si="245"/>
        <v>0</v>
      </c>
      <c r="AE591" s="17"/>
      <c r="AF591" s="527" t="str">
        <f t="shared" si="250"/>
        <v xml:space="preserve"> </v>
      </c>
      <c r="AG591" s="49">
        <f t="shared" si="251"/>
        <v>0</v>
      </c>
      <c r="AH591" s="49">
        <f t="shared" si="252"/>
        <v>0</v>
      </c>
      <c r="AR591" s="49">
        <f t="shared" si="253"/>
        <v>0</v>
      </c>
      <c r="AS591" s="49">
        <f t="shared" si="254"/>
        <v>0</v>
      </c>
      <c r="AT591" s="49">
        <f t="shared" si="255"/>
        <v>0</v>
      </c>
      <c r="AU591" s="49">
        <f t="shared" si="256"/>
        <v>0</v>
      </c>
      <c r="AX591" s="372">
        <f t="shared" si="257"/>
        <v>0</v>
      </c>
      <c r="AY591" s="372">
        <f t="shared" si="258"/>
        <v>0</v>
      </c>
      <c r="AZ591" s="49">
        <f t="shared" si="246"/>
        <v>0</v>
      </c>
      <c r="BB591" s="49">
        <f t="shared" si="235"/>
        <v>0</v>
      </c>
      <c r="BC591" s="537">
        <f t="shared" si="236"/>
        <v>0</v>
      </c>
      <c r="BD591" s="144">
        <f t="shared" si="232"/>
        <v>0</v>
      </c>
      <c r="BE591" s="144">
        <f t="shared" si="237"/>
        <v>0</v>
      </c>
      <c r="BF591" s="559">
        <f t="shared" si="247"/>
        <v>0</v>
      </c>
      <c r="BG591" s="17"/>
      <c r="BH591" s="10"/>
      <c r="BJ591" s="49">
        <f t="shared" si="238"/>
        <v>0</v>
      </c>
      <c r="BK591" s="49">
        <f t="shared" si="239"/>
        <v>1</v>
      </c>
      <c r="BL591" s="49">
        <f t="shared" si="240"/>
        <v>0</v>
      </c>
      <c r="BM591" s="49">
        <f t="shared" si="241"/>
        <v>0</v>
      </c>
      <c r="BN591" s="49">
        <f t="shared" si="242"/>
        <v>0</v>
      </c>
    </row>
    <row r="592" spans="1:66" x14ac:dyDescent="0.2">
      <c r="A592" s="514"/>
      <c r="B592" s="805"/>
      <c r="C592" s="364"/>
      <c r="D592" s="364"/>
      <c r="E592" s="511" t="str">
        <f t="shared" si="233"/>
        <v xml:space="preserve"> </v>
      </c>
      <c r="F592" s="201">
        <f t="shared" si="243"/>
        <v>0</v>
      </c>
      <c r="G592" s="198">
        <f t="shared" si="244"/>
        <v>580</v>
      </c>
      <c r="H592" s="197"/>
      <c r="I592" s="416"/>
      <c r="J592" s="115"/>
      <c r="K592" s="418"/>
      <c r="L592" s="417"/>
      <c r="M592" s="60"/>
      <c r="N592" s="102"/>
      <c r="O592" s="419"/>
      <c r="P592" s="116"/>
      <c r="Q592" s="116"/>
      <c r="R592" s="179"/>
      <c r="S592" s="248"/>
      <c r="T592" s="116"/>
      <c r="U592" s="116"/>
      <c r="V592" s="116"/>
      <c r="W592" s="117"/>
      <c r="X592" s="115"/>
      <c r="Y592" s="102"/>
      <c r="Z592" s="118"/>
      <c r="AA592" s="145">
        <f t="shared" si="248"/>
        <v>580</v>
      </c>
      <c r="AB592" s="751">
        <f t="shared" si="234"/>
        <v>0</v>
      </c>
      <c r="AC592" s="744">
        <f t="shared" si="249"/>
        <v>0</v>
      </c>
      <c r="AD592" s="254">
        <f t="shared" si="245"/>
        <v>0</v>
      </c>
      <c r="AE592" s="17"/>
      <c r="AF592" s="527" t="str">
        <f t="shared" si="250"/>
        <v xml:space="preserve"> </v>
      </c>
      <c r="AG592" s="49">
        <f t="shared" si="251"/>
        <v>0</v>
      </c>
      <c r="AH592" s="49">
        <f t="shared" si="252"/>
        <v>0</v>
      </c>
      <c r="AR592" s="49">
        <f t="shared" si="253"/>
        <v>0</v>
      </c>
      <c r="AS592" s="49">
        <f t="shared" si="254"/>
        <v>0</v>
      </c>
      <c r="AT592" s="49">
        <f t="shared" si="255"/>
        <v>0</v>
      </c>
      <c r="AU592" s="49">
        <f t="shared" si="256"/>
        <v>0</v>
      </c>
      <c r="AX592" s="372">
        <f t="shared" si="257"/>
        <v>0</v>
      </c>
      <c r="AY592" s="372">
        <f t="shared" si="258"/>
        <v>0</v>
      </c>
      <c r="AZ592" s="49">
        <f t="shared" si="246"/>
        <v>0</v>
      </c>
      <c r="BB592" s="49">
        <f t="shared" si="235"/>
        <v>0</v>
      </c>
      <c r="BC592" s="537">
        <f t="shared" si="236"/>
        <v>0</v>
      </c>
      <c r="BD592" s="144">
        <f t="shared" ref="BD592:BD655" si="259">IF(VALUE(I592)&lt;1,0,IF(VALUE(I592)&gt;17,0,VLOOKUP(VALUE(F592),T10Value,VALUE(I592)+1,FALSE)))</f>
        <v>0</v>
      </c>
      <c r="BE592" s="144">
        <f t="shared" si="237"/>
        <v>0</v>
      </c>
      <c r="BF592" s="559">
        <f t="shared" si="247"/>
        <v>0</v>
      </c>
      <c r="BG592" s="17"/>
      <c r="BH592" s="10"/>
      <c r="BJ592" s="49">
        <f t="shared" si="238"/>
        <v>0</v>
      </c>
      <c r="BK592" s="49">
        <f t="shared" si="239"/>
        <v>1</v>
      </c>
      <c r="BL592" s="49">
        <f t="shared" si="240"/>
        <v>0</v>
      </c>
      <c r="BM592" s="49">
        <f t="shared" si="241"/>
        <v>0</v>
      </c>
      <c r="BN592" s="49">
        <f t="shared" si="242"/>
        <v>0</v>
      </c>
    </row>
    <row r="593" spans="1:66" x14ac:dyDescent="0.2">
      <c r="A593" s="514"/>
      <c r="B593" s="805"/>
      <c r="C593" s="364"/>
      <c r="D593" s="364"/>
      <c r="E593" s="511" t="str">
        <f t="shared" ref="E593:E656" si="260">IF(+BN593+BM593&gt;0,"&lt; Error"," ")</f>
        <v xml:space="preserve"> </v>
      </c>
      <c r="F593" s="201">
        <f t="shared" si="243"/>
        <v>0</v>
      </c>
      <c r="G593" s="198">
        <f t="shared" si="244"/>
        <v>581</v>
      </c>
      <c r="H593" s="197"/>
      <c r="I593" s="416"/>
      <c r="J593" s="115"/>
      <c r="K593" s="418"/>
      <c r="L593" s="417"/>
      <c r="M593" s="60"/>
      <c r="N593" s="102"/>
      <c r="O593" s="419"/>
      <c r="P593" s="116"/>
      <c r="Q593" s="116"/>
      <c r="R593" s="179"/>
      <c r="S593" s="248"/>
      <c r="T593" s="116"/>
      <c r="U593" s="116"/>
      <c r="V593" s="116"/>
      <c r="W593" s="117"/>
      <c r="X593" s="115"/>
      <c r="Y593" s="102"/>
      <c r="Z593" s="118"/>
      <c r="AA593" s="145">
        <f t="shared" si="248"/>
        <v>581</v>
      </c>
      <c r="AB593" s="751">
        <f t="shared" ref="AB593:AB656" si="261">C593*BJ593</f>
        <v>0</v>
      </c>
      <c r="AC593" s="744">
        <f t="shared" si="249"/>
        <v>0</v>
      </c>
      <c r="AD593" s="254">
        <f t="shared" si="245"/>
        <v>0</v>
      </c>
      <c r="AE593" s="17"/>
      <c r="AF593" s="527" t="str">
        <f t="shared" si="250"/>
        <v xml:space="preserve"> </v>
      </c>
      <c r="AG593" s="49">
        <f t="shared" si="251"/>
        <v>0</v>
      </c>
      <c r="AH593" s="49">
        <f t="shared" si="252"/>
        <v>0</v>
      </c>
      <c r="AR593" s="49">
        <f t="shared" si="253"/>
        <v>0</v>
      </c>
      <c r="AS593" s="49">
        <f t="shared" si="254"/>
        <v>0</v>
      </c>
      <c r="AT593" s="49">
        <f t="shared" si="255"/>
        <v>0</v>
      </c>
      <c r="AU593" s="49">
        <f t="shared" si="256"/>
        <v>0</v>
      </c>
      <c r="AX593" s="372">
        <f t="shared" si="257"/>
        <v>0</v>
      </c>
      <c r="AY593" s="372">
        <f t="shared" si="258"/>
        <v>0</v>
      </c>
      <c r="AZ593" s="49">
        <f t="shared" si="246"/>
        <v>0</v>
      </c>
      <c r="BB593" s="49">
        <f t="shared" ref="BB593:BB656" si="262">IF(+BC593&gt;0,IF(+BE593&lt;=0,1,0),0)</f>
        <v>0</v>
      </c>
      <c r="BC593" s="537">
        <f t="shared" ref="BC593:BC656" si="263">IF(+D593=1,IF(J593&gt;0, +J593, 0),0)</f>
        <v>0</v>
      </c>
      <c r="BD593" s="144">
        <f t="shared" si="259"/>
        <v>0</v>
      </c>
      <c r="BE593" s="144">
        <f t="shared" ref="BE593:BE656" si="264">ROUND(+BC593,1)*BD593</f>
        <v>0</v>
      </c>
      <c r="BF593" s="559">
        <f t="shared" si="247"/>
        <v>0</v>
      </c>
      <c r="BG593" s="17"/>
      <c r="BH593" s="10"/>
      <c r="BJ593" s="49">
        <f t="shared" ref="BJ593:BJ656" si="265">IF(J593+L593+M593=J593,0,IF(J593-L593-0.09&gt;0,IF(J593-L593&lt;=0.1*J593,J593-L593,0),0))</f>
        <v>0</v>
      </c>
      <c r="BK593" s="49">
        <f t="shared" ref="BK593:BK656" si="266">IF(L593+M593+J593+X593&lt;=0,1,IF(L593+M593+X593&gt;0,1,0))</f>
        <v>1</v>
      </c>
      <c r="BL593" s="49">
        <f t="shared" ref="BL593:BL656" si="267">IF(+BJ593&gt;0,1,0)</f>
        <v>0</v>
      </c>
      <c r="BM593" s="49">
        <f t="shared" ref="BM593:BM656" si="268">IF(ISNUMBER(C593),IF(2*BL593-C593&lt;0,1,IF(2*BL593-C593&gt;2,1,0)),IF(ISBLANK(C593),0,1))</f>
        <v>0</v>
      </c>
      <c r="BN593" s="49">
        <f t="shared" ref="BN593:BN656" si="269">IF(ISNUMBER(D593),IF(2*AG593-D593=1,1,IF(+D593=0,0, IF(+D593=1,0,1))),IF(ISBLANK(D593),0,1))</f>
        <v>0</v>
      </c>
    </row>
    <row r="594" spans="1:66" x14ac:dyDescent="0.2">
      <c r="A594" s="514"/>
      <c r="B594" s="805"/>
      <c r="C594" s="364"/>
      <c r="D594" s="364"/>
      <c r="E594" s="511" t="str">
        <f t="shared" si="260"/>
        <v xml:space="preserve"> </v>
      </c>
      <c r="F594" s="201">
        <f t="shared" si="243"/>
        <v>0</v>
      </c>
      <c r="G594" s="198">
        <f t="shared" si="244"/>
        <v>582</v>
      </c>
      <c r="H594" s="197"/>
      <c r="I594" s="416"/>
      <c r="J594" s="115"/>
      <c r="K594" s="418"/>
      <c r="L594" s="417"/>
      <c r="M594" s="60"/>
      <c r="N594" s="102"/>
      <c r="O594" s="419"/>
      <c r="P594" s="116"/>
      <c r="Q594" s="116"/>
      <c r="R594" s="179"/>
      <c r="S594" s="248"/>
      <c r="T594" s="116"/>
      <c r="U594" s="116"/>
      <c r="V594" s="116"/>
      <c r="W594" s="117"/>
      <c r="X594" s="115"/>
      <c r="Y594" s="102"/>
      <c r="Z594" s="118"/>
      <c r="AA594" s="145">
        <f t="shared" si="248"/>
        <v>582</v>
      </c>
      <c r="AB594" s="751">
        <f t="shared" si="261"/>
        <v>0</v>
      </c>
      <c r="AC594" s="744">
        <f t="shared" si="249"/>
        <v>0</v>
      </c>
      <c r="AD594" s="254">
        <f t="shared" si="245"/>
        <v>0</v>
      </c>
      <c r="AE594" s="17"/>
      <c r="AF594" s="527" t="str">
        <f t="shared" si="250"/>
        <v xml:space="preserve"> </v>
      </c>
      <c r="AG594" s="49">
        <f t="shared" si="251"/>
        <v>0</v>
      </c>
      <c r="AH594" s="49">
        <f t="shared" si="252"/>
        <v>0</v>
      </c>
      <c r="AR594" s="49">
        <f t="shared" si="253"/>
        <v>0</v>
      </c>
      <c r="AS594" s="49">
        <f t="shared" si="254"/>
        <v>0</v>
      </c>
      <c r="AT594" s="49">
        <f t="shared" si="255"/>
        <v>0</v>
      </c>
      <c r="AU594" s="49">
        <f t="shared" si="256"/>
        <v>0</v>
      </c>
      <c r="AX594" s="372">
        <f t="shared" si="257"/>
        <v>0</v>
      </c>
      <c r="AY594" s="372">
        <f t="shared" si="258"/>
        <v>0</v>
      </c>
      <c r="AZ594" s="49">
        <f t="shared" si="246"/>
        <v>0</v>
      </c>
      <c r="BB594" s="49">
        <f t="shared" si="262"/>
        <v>0</v>
      </c>
      <c r="BC594" s="537">
        <f t="shared" si="263"/>
        <v>0</v>
      </c>
      <c r="BD594" s="144">
        <f t="shared" si="259"/>
        <v>0</v>
      </c>
      <c r="BE594" s="144">
        <f t="shared" si="264"/>
        <v>0</v>
      </c>
      <c r="BF594" s="559">
        <f t="shared" si="247"/>
        <v>0</v>
      </c>
      <c r="BG594" s="17"/>
      <c r="BH594" s="10"/>
      <c r="BJ594" s="49">
        <f t="shared" si="265"/>
        <v>0</v>
      </c>
      <c r="BK594" s="49">
        <f t="shared" si="266"/>
        <v>1</v>
      </c>
      <c r="BL594" s="49">
        <f t="shared" si="267"/>
        <v>0</v>
      </c>
      <c r="BM594" s="49">
        <f t="shared" si="268"/>
        <v>0</v>
      </c>
      <c r="BN594" s="49">
        <f t="shared" si="269"/>
        <v>0</v>
      </c>
    </row>
    <row r="595" spans="1:66" x14ac:dyDescent="0.2">
      <c r="A595" s="514"/>
      <c r="B595" s="805"/>
      <c r="C595" s="364"/>
      <c r="D595" s="364"/>
      <c r="E595" s="511" t="str">
        <f t="shared" si="260"/>
        <v xml:space="preserve"> </v>
      </c>
      <c r="F595" s="201">
        <f t="shared" si="243"/>
        <v>0</v>
      </c>
      <c r="G595" s="198">
        <f t="shared" si="244"/>
        <v>583</v>
      </c>
      <c r="H595" s="197"/>
      <c r="I595" s="416"/>
      <c r="J595" s="115"/>
      <c r="K595" s="418"/>
      <c r="L595" s="417"/>
      <c r="M595" s="60"/>
      <c r="N595" s="102"/>
      <c r="O595" s="419"/>
      <c r="P595" s="116"/>
      <c r="Q595" s="116"/>
      <c r="R595" s="179"/>
      <c r="S595" s="248"/>
      <c r="T595" s="116"/>
      <c r="U595" s="116"/>
      <c r="V595" s="116"/>
      <c r="W595" s="117"/>
      <c r="X595" s="115"/>
      <c r="Y595" s="102"/>
      <c r="Z595" s="118"/>
      <c r="AA595" s="145">
        <f t="shared" si="248"/>
        <v>583</v>
      </c>
      <c r="AB595" s="751">
        <f t="shared" si="261"/>
        <v>0</v>
      </c>
      <c r="AC595" s="744">
        <f t="shared" si="249"/>
        <v>0</v>
      </c>
      <c r="AD595" s="254">
        <f t="shared" si="245"/>
        <v>0</v>
      </c>
      <c r="AE595" s="17"/>
      <c r="AF595" s="527" t="str">
        <f t="shared" si="250"/>
        <v xml:space="preserve"> </v>
      </c>
      <c r="AG595" s="49">
        <f t="shared" si="251"/>
        <v>0</v>
      </c>
      <c r="AH595" s="49">
        <f t="shared" si="252"/>
        <v>0</v>
      </c>
      <c r="AR595" s="49">
        <f t="shared" si="253"/>
        <v>0</v>
      </c>
      <c r="AS595" s="49">
        <f t="shared" si="254"/>
        <v>0</v>
      </c>
      <c r="AT595" s="49">
        <f t="shared" si="255"/>
        <v>0</v>
      </c>
      <c r="AU595" s="49">
        <f t="shared" si="256"/>
        <v>0</v>
      </c>
      <c r="AX595" s="372">
        <f t="shared" si="257"/>
        <v>0</v>
      </c>
      <c r="AY595" s="372">
        <f t="shared" si="258"/>
        <v>0</v>
      </c>
      <c r="AZ595" s="49">
        <f t="shared" si="246"/>
        <v>0</v>
      </c>
      <c r="BB595" s="49">
        <f t="shared" si="262"/>
        <v>0</v>
      </c>
      <c r="BC595" s="537">
        <f t="shared" si="263"/>
        <v>0</v>
      </c>
      <c r="BD595" s="144">
        <f t="shared" si="259"/>
        <v>0</v>
      </c>
      <c r="BE595" s="144">
        <f t="shared" si="264"/>
        <v>0</v>
      </c>
      <c r="BF595" s="559">
        <f t="shared" si="247"/>
        <v>0</v>
      </c>
      <c r="BG595" s="17"/>
      <c r="BH595" s="10"/>
      <c r="BJ595" s="49">
        <f t="shared" si="265"/>
        <v>0</v>
      </c>
      <c r="BK595" s="49">
        <f t="shared" si="266"/>
        <v>1</v>
      </c>
      <c r="BL595" s="49">
        <f t="shared" si="267"/>
        <v>0</v>
      </c>
      <c r="BM595" s="49">
        <f t="shared" si="268"/>
        <v>0</v>
      </c>
      <c r="BN595" s="49">
        <f t="shared" si="269"/>
        <v>0</v>
      </c>
    </row>
    <row r="596" spans="1:66" x14ac:dyDescent="0.2">
      <c r="A596" s="514"/>
      <c r="B596" s="805"/>
      <c r="C596" s="364"/>
      <c r="D596" s="364"/>
      <c r="E596" s="511" t="str">
        <f t="shared" si="260"/>
        <v xml:space="preserve"> </v>
      </c>
      <c r="F596" s="201">
        <f t="shared" si="243"/>
        <v>0</v>
      </c>
      <c r="G596" s="198">
        <f t="shared" si="244"/>
        <v>584</v>
      </c>
      <c r="H596" s="197"/>
      <c r="I596" s="416"/>
      <c r="J596" s="115"/>
      <c r="K596" s="418"/>
      <c r="L596" s="417"/>
      <c r="M596" s="60"/>
      <c r="N596" s="102"/>
      <c r="O596" s="419"/>
      <c r="P596" s="116"/>
      <c r="Q596" s="116"/>
      <c r="R596" s="179"/>
      <c r="S596" s="248"/>
      <c r="T596" s="116"/>
      <c r="U596" s="116"/>
      <c r="V596" s="116"/>
      <c r="W596" s="117"/>
      <c r="X596" s="115"/>
      <c r="Y596" s="102"/>
      <c r="Z596" s="118"/>
      <c r="AA596" s="145">
        <f t="shared" si="248"/>
        <v>584</v>
      </c>
      <c r="AB596" s="751">
        <f t="shared" si="261"/>
        <v>0</v>
      </c>
      <c r="AC596" s="744">
        <f t="shared" si="249"/>
        <v>0</v>
      </c>
      <c r="AD596" s="254">
        <f t="shared" si="245"/>
        <v>0</v>
      </c>
      <c r="AE596" s="17"/>
      <c r="AF596" s="527" t="str">
        <f t="shared" si="250"/>
        <v xml:space="preserve"> </v>
      </c>
      <c r="AG596" s="49">
        <f t="shared" si="251"/>
        <v>0</v>
      </c>
      <c r="AH596" s="49">
        <f t="shared" si="252"/>
        <v>0</v>
      </c>
      <c r="AR596" s="49">
        <f t="shared" si="253"/>
        <v>0</v>
      </c>
      <c r="AS596" s="49">
        <f t="shared" si="254"/>
        <v>0</v>
      </c>
      <c r="AT596" s="49">
        <f t="shared" si="255"/>
        <v>0</v>
      </c>
      <c r="AU596" s="49">
        <f t="shared" si="256"/>
        <v>0</v>
      </c>
      <c r="AX596" s="372">
        <f t="shared" si="257"/>
        <v>0</v>
      </c>
      <c r="AY596" s="372">
        <f t="shared" si="258"/>
        <v>0</v>
      </c>
      <c r="AZ596" s="49">
        <f t="shared" si="246"/>
        <v>0</v>
      </c>
      <c r="BB596" s="49">
        <f t="shared" si="262"/>
        <v>0</v>
      </c>
      <c r="BC596" s="537">
        <f t="shared" si="263"/>
        <v>0</v>
      </c>
      <c r="BD596" s="144">
        <f t="shared" si="259"/>
        <v>0</v>
      </c>
      <c r="BE596" s="144">
        <f t="shared" si="264"/>
        <v>0</v>
      </c>
      <c r="BF596" s="559">
        <f t="shared" si="247"/>
        <v>0</v>
      </c>
      <c r="BG596" s="17"/>
      <c r="BH596" s="10"/>
      <c r="BJ596" s="49">
        <f t="shared" si="265"/>
        <v>0</v>
      </c>
      <c r="BK596" s="49">
        <f t="shared" si="266"/>
        <v>1</v>
      </c>
      <c r="BL596" s="49">
        <f t="shared" si="267"/>
        <v>0</v>
      </c>
      <c r="BM596" s="49">
        <f t="shared" si="268"/>
        <v>0</v>
      </c>
      <c r="BN596" s="49">
        <f t="shared" si="269"/>
        <v>0</v>
      </c>
    </row>
    <row r="597" spans="1:66" x14ac:dyDescent="0.2">
      <c r="A597" s="514"/>
      <c r="B597" s="805"/>
      <c r="C597" s="364"/>
      <c r="D597" s="364"/>
      <c r="E597" s="511" t="str">
        <f t="shared" si="260"/>
        <v xml:space="preserve"> </v>
      </c>
      <c r="F597" s="201">
        <f t="shared" si="243"/>
        <v>0</v>
      </c>
      <c r="G597" s="198">
        <f t="shared" si="244"/>
        <v>585</v>
      </c>
      <c r="H597" s="197"/>
      <c r="I597" s="416"/>
      <c r="J597" s="115"/>
      <c r="K597" s="418"/>
      <c r="L597" s="417"/>
      <c r="M597" s="60"/>
      <c r="N597" s="102"/>
      <c r="O597" s="419"/>
      <c r="P597" s="116"/>
      <c r="Q597" s="116"/>
      <c r="R597" s="179"/>
      <c r="S597" s="248"/>
      <c r="T597" s="116"/>
      <c r="U597" s="116"/>
      <c r="V597" s="116"/>
      <c r="W597" s="117"/>
      <c r="X597" s="115"/>
      <c r="Y597" s="102"/>
      <c r="Z597" s="118"/>
      <c r="AA597" s="145">
        <f t="shared" si="248"/>
        <v>585</v>
      </c>
      <c r="AB597" s="751">
        <f t="shared" si="261"/>
        <v>0</v>
      </c>
      <c r="AC597" s="744">
        <f t="shared" si="249"/>
        <v>0</v>
      </c>
      <c r="AD597" s="254">
        <f t="shared" si="245"/>
        <v>0</v>
      </c>
      <c r="AE597" s="17"/>
      <c r="AF597" s="527" t="str">
        <f t="shared" si="250"/>
        <v xml:space="preserve"> </v>
      </c>
      <c r="AG597" s="49">
        <f t="shared" si="251"/>
        <v>0</v>
      </c>
      <c r="AH597" s="49">
        <f t="shared" si="252"/>
        <v>0</v>
      </c>
      <c r="AR597" s="49">
        <f t="shared" si="253"/>
        <v>0</v>
      </c>
      <c r="AS597" s="49">
        <f t="shared" si="254"/>
        <v>0</v>
      </c>
      <c r="AT597" s="49">
        <f t="shared" si="255"/>
        <v>0</v>
      </c>
      <c r="AU597" s="49">
        <f t="shared" si="256"/>
        <v>0</v>
      </c>
      <c r="AX597" s="372">
        <f t="shared" si="257"/>
        <v>0</v>
      </c>
      <c r="AY597" s="372">
        <f t="shared" si="258"/>
        <v>0</v>
      </c>
      <c r="AZ597" s="49">
        <f t="shared" si="246"/>
        <v>0</v>
      </c>
      <c r="BB597" s="49">
        <f t="shared" si="262"/>
        <v>0</v>
      </c>
      <c r="BC597" s="537">
        <f t="shared" si="263"/>
        <v>0</v>
      </c>
      <c r="BD597" s="144">
        <f t="shared" si="259"/>
        <v>0</v>
      </c>
      <c r="BE597" s="144">
        <f t="shared" si="264"/>
        <v>0</v>
      </c>
      <c r="BF597" s="559">
        <f t="shared" si="247"/>
        <v>0</v>
      </c>
      <c r="BG597" s="17"/>
      <c r="BH597" s="10"/>
      <c r="BJ597" s="49">
        <f t="shared" si="265"/>
        <v>0</v>
      </c>
      <c r="BK597" s="49">
        <f t="shared" si="266"/>
        <v>1</v>
      </c>
      <c r="BL597" s="49">
        <f t="shared" si="267"/>
        <v>0</v>
      </c>
      <c r="BM597" s="49">
        <f t="shared" si="268"/>
        <v>0</v>
      </c>
      <c r="BN597" s="49">
        <f t="shared" si="269"/>
        <v>0</v>
      </c>
    </row>
    <row r="598" spans="1:66" x14ac:dyDescent="0.2">
      <c r="A598" s="514"/>
      <c r="B598" s="805"/>
      <c r="C598" s="364"/>
      <c r="D598" s="364"/>
      <c r="E598" s="511" t="str">
        <f t="shared" si="260"/>
        <v xml:space="preserve"> </v>
      </c>
      <c r="F598" s="201">
        <f t="shared" si="243"/>
        <v>0</v>
      </c>
      <c r="G598" s="198">
        <f t="shared" si="244"/>
        <v>586</v>
      </c>
      <c r="H598" s="197"/>
      <c r="I598" s="416"/>
      <c r="J598" s="115"/>
      <c r="K598" s="418"/>
      <c r="L598" s="417"/>
      <c r="M598" s="60"/>
      <c r="N598" s="102"/>
      <c r="O598" s="419"/>
      <c r="P598" s="116"/>
      <c r="Q598" s="116"/>
      <c r="R598" s="179"/>
      <c r="S598" s="248"/>
      <c r="T598" s="116"/>
      <c r="U598" s="116"/>
      <c r="V598" s="116"/>
      <c r="W598" s="117"/>
      <c r="X598" s="115"/>
      <c r="Y598" s="102"/>
      <c r="Z598" s="118"/>
      <c r="AA598" s="145">
        <f t="shared" si="248"/>
        <v>586</v>
      </c>
      <c r="AB598" s="751">
        <f t="shared" si="261"/>
        <v>0</v>
      </c>
      <c r="AC598" s="744">
        <f t="shared" si="249"/>
        <v>0</v>
      </c>
      <c r="AD598" s="254">
        <f t="shared" si="245"/>
        <v>0</v>
      </c>
      <c r="AE598" s="17"/>
      <c r="AF598" s="527" t="str">
        <f t="shared" si="250"/>
        <v xml:space="preserve"> </v>
      </c>
      <c r="AG598" s="49">
        <f t="shared" si="251"/>
        <v>0</v>
      </c>
      <c r="AH598" s="49">
        <f t="shared" si="252"/>
        <v>0</v>
      </c>
      <c r="AR598" s="49">
        <f t="shared" si="253"/>
        <v>0</v>
      </c>
      <c r="AS598" s="49">
        <f t="shared" si="254"/>
        <v>0</v>
      </c>
      <c r="AT598" s="49">
        <f t="shared" si="255"/>
        <v>0</v>
      </c>
      <c r="AU598" s="49">
        <f t="shared" si="256"/>
        <v>0</v>
      </c>
      <c r="AX598" s="372">
        <f t="shared" si="257"/>
        <v>0</v>
      </c>
      <c r="AY598" s="372">
        <f t="shared" si="258"/>
        <v>0</v>
      </c>
      <c r="AZ598" s="49">
        <f t="shared" si="246"/>
        <v>0</v>
      </c>
      <c r="BB598" s="49">
        <f t="shared" si="262"/>
        <v>0</v>
      </c>
      <c r="BC598" s="537">
        <f t="shared" si="263"/>
        <v>0</v>
      </c>
      <c r="BD598" s="144">
        <f t="shared" si="259"/>
        <v>0</v>
      </c>
      <c r="BE598" s="144">
        <f t="shared" si="264"/>
        <v>0</v>
      </c>
      <c r="BF598" s="559">
        <f t="shared" si="247"/>
        <v>0</v>
      </c>
      <c r="BG598" s="17"/>
      <c r="BH598" s="10"/>
      <c r="BJ598" s="49">
        <f t="shared" si="265"/>
        <v>0</v>
      </c>
      <c r="BK598" s="49">
        <f t="shared" si="266"/>
        <v>1</v>
      </c>
      <c r="BL598" s="49">
        <f t="shared" si="267"/>
        <v>0</v>
      </c>
      <c r="BM598" s="49">
        <f t="shared" si="268"/>
        <v>0</v>
      </c>
      <c r="BN598" s="49">
        <f t="shared" si="269"/>
        <v>0</v>
      </c>
    </row>
    <row r="599" spans="1:66" x14ac:dyDescent="0.2">
      <c r="A599" s="514"/>
      <c r="B599" s="805"/>
      <c r="C599" s="364"/>
      <c r="D599" s="364"/>
      <c r="E599" s="511" t="str">
        <f t="shared" si="260"/>
        <v xml:space="preserve"> </v>
      </c>
      <c r="F599" s="201">
        <f t="shared" si="243"/>
        <v>0</v>
      </c>
      <c r="G599" s="198">
        <f t="shared" si="244"/>
        <v>587</v>
      </c>
      <c r="H599" s="197"/>
      <c r="I599" s="416"/>
      <c r="J599" s="115"/>
      <c r="K599" s="418"/>
      <c r="L599" s="417"/>
      <c r="M599" s="60"/>
      <c r="N599" s="102"/>
      <c r="O599" s="419"/>
      <c r="P599" s="116"/>
      <c r="Q599" s="116"/>
      <c r="R599" s="179"/>
      <c r="S599" s="248"/>
      <c r="T599" s="116"/>
      <c r="U599" s="116"/>
      <c r="V599" s="116"/>
      <c r="W599" s="117"/>
      <c r="X599" s="115"/>
      <c r="Y599" s="102"/>
      <c r="Z599" s="118"/>
      <c r="AA599" s="145">
        <f t="shared" si="248"/>
        <v>587</v>
      </c>
      <c r="AB599" s="751">
        <f t="shared" si="261"/>
        <v>0</v>
      </c>
      <c r="AC599" s="744">
        <f t="shared" si="249"/>
        <v>0</v>
      </c>
      <c r="AD599" s="254">
        <f t="shared" si="245"/>
        <v>0</v>
      </c>
      <c r="AE599" s="17"/>
      <c r="AF599" s="527" t="str">
        <f t="shared" si="250"/>
        <v xml:space="preserve"> </v>
      </c>
      <c r="AG599" s="49">
        <f t="shared" si="251"/>
        <v>0</v>
      </c>
      <c r="AH599" s="49">
        <f t="shared" si="252"/>
        <v>0</v>
      </c>
      <c r="AR599" s="49">
        <f t="shared" si="253"/>
        <v>0</v>
      </c>
      <c r="AS599" s="49">
        <f t="shared" si="254"/>
        <v>0</v>
      </c>
      <c r="AT599" s="49">
        <f t="shared" si="255"/>
        <v>0</v>
      </c>
      <c r="AU599" s="49">
        <f t="shared" si="256"/>
        <v>0</v>
      </c>
      <c r="AX599" s="372">
        <f t="shared" si="257"/>
        <v>0</v>
      </c>
      <c r="AY599" s="372">
        <f t="shared" si="258"/>
        <v>0</v>
      </c>
      <c r="AZ599" s="49">
        <f t="shared" si="246"/>
        <v>0</v>
      </c>
      <c r="BB599" s="49">
        <f t="shared" si="262"/>
        <v>0</v>
      </c>
      <c r="BC599" s="537">
        <f t="shared" si="263"/>
        <v>0</v>
      </c>
      <c r="BD599" s="144">
        <f t="shared" si="259"/>
        <v>0</v>
      </c>
      <c r="BE599" s="144">
        <f t="shared" si="264"/>
        <v>0</v>
      </c>
      <c r="BF599" s="559">
        <f t="shared" si="247"/>
        <v>0</v>
      </c>
      <c r="BG599" s="17"/>
      <c r="BH599" s="10"/>
      <c r="BJ599" s="49">
        <f t="shared" si="265"/>
        <v>0</v>
      </c>
      <c r="BK599" s="49">
        <f t="shared" si="266"/>
        <v>1</v>
      </c>
      <c r="BL599" s="49">
        <f t="shared" si="267"/>
        <v>0</v>
      </c>
      <c r="BM599" s="49">
        <f t="shared" si="268"/>
        <v>0</v>
      </c>
      <c r="BN599" s="49">
        <f t="shared" si="269"/>
        <v>0</v>
      </c>
    </row>
    <row r="600" spans="1:66" x14ac:dyDescent="0.2">
      <c r="A600" s="514"/>
      <c r="B600" s="805"/>
      <c r="C600" s="364"/>
      <c r="D600" s="364"/>
      <c r="E600" s="511" t="str">
        <f t="shared" si="260"/>
        <v xml:space="preserve"> </v>
      </c>
      <c r="F600" s="201">
        <f t="shared" si="243"/>
        <v>0</v>
      </c>
      <c r="G600" s="198">
        <f t="shared" si="244"/>
        <v>588</v>
      </c>
      <c r="H600" s="197"/>
      <c r="I600" s="416"/>
      <c r="J600" s="115"/>
      <c r="K600" s="418"/>
      <c r="L600" s="417"/>
      <c r="M600" s="60"/>
      <c r="N600" s="102"/>
      <c r="O600" s="419"/>
      <c r="P600" s="116"/>
      <c r="Q600" s="116"/>
      <c r="R600" s="179"/>
      <c r="S600" s="248"/>
      <c r="T600" s="116"/>
      <c r="U600" s="116"/>
      <c r="V600" s="116"/>
      <c r="W600" s="117"/>
      <c r="X600" s="115"/>
      <c r="Y600" s="102"/>
      <c r="Z600" s="118"/>
      <c r="AA600" s="145">
        <f t="shared" si="248"/>
        <v>588</v>
      </c>
      <c r="AB600" s="751">
        <f t="shared" si="261"/>
        <v>0</v>
      </c>
      <c r="AC600" s="744">
        <f t="shared" si="249"/>
        <v>0</v>
      </c>
      <c r="AD600" s="254">
        <f t="shared" si="245"/>
        <v>0</v>
      </c>
      <c r="AE600" s="17"/>
      <c r="AF600" s="527" t="str">
        <f t="shared" si="250"/>
        <v xml:space="preserve"> </v>
      </c>
      <c r="AG600" s="49">
        <f t="shared" si="251"/>
        <v>0</v>
      </c>
      <c r="AH600" s="49">
        <f t="shared" si="252"/>
        <v>0</v>
      </c>
      <c r="AR600" s="49">
        <f t="shared" si="253"/>
        <v>0</v>
      </c>
      <c r="AS600" s="49">
        <f t="shared" si="254"/>
        <v>0</v>
      </c>
      <c r="AT600" s="49">
        <f t="shared" si="255"/>
        <v>0</v>
      </c>
      <c r="AU600" s="49">
        <f t="shared" si="256"/>
        <v>0</v>
      </c>
      <c r="AX600" s="372">
        <f t="shared" si="257"/>
        <v>0</v>
      </c>
      <c r="AY600" s="372">
        <f t="shared" si="258"/>
        <v>0</v>
      </c>
      <c r="AZ600" s="49">
        <f t="shared" si="246"/>
        <v>0</v>
      </c>
      <c r="BB600" s="49">
        <f t="shared" si="262"/>
        <v>0</v>
      </c>
      <c r="BC600" s="537">
        <f t="shared" si="263"/>
        <v>0</v>
      </c>
      <c r="BD600" s="144">
        <f t="shared" si="259"/>
        <v>0</v>
      </c>
      <c r="BE600" s="144">
        <f t="shared" si="264"/>
        <v>0</v>
      </c>
      <c r="BF600" s="559">
        <f t="shared" si="247"/>
        <v>0</v>
      </c>
      <c r="BG600" s="17"/>
      <c r="BH600" s="10"/>
      <c r="BJ600" s="49">
        <f t="shared" si="265"/>
        <v>0</v>
      </c>
      <c r="BK600" s="49">
        <f t="shared" si="266"/>
        <v>1</v>
      </c>
      <c r="BL600" s="49">
        <f t="shared" si="267"/>
        <v>0</v>
      </c>
      <c r="BM600" s="49">
        <f t="shared" si="268"/>
        <v>0</v>
      </c>
      <c r="BN600" s="49">
        <f t="shared" si="269"/>
        <v>0</v>
      </c>
    </row>
    <row r="601" spans="1:66" x14ac:dyDescent="0.2">
      <c r="A601" s="514"/>
      <c r="B601" s="805"/>
      <c r="C601" s="364"/>
      <c r="D601" s="364"/>
      <c r="E601" s="511" t="str">
        <f t="shared" si="260"/>
        <v xml:space="preserve"> </v>
      </c>
      <c r="F601" s="201">
        <f t="shared" si="243"/>
        <v>0</v>
      </c>
      <c r="G601" s="198">
        <f t="shared" si="244"/>
        <v>589</v>
      </c>
      <c r="H601" s="197"/>
      <c r="I601" s="416"/>
      <c r="J601" s="115"/>
      <c r="K601" s="418"/>
      <c r="L601" s="417"/>
      <c r="M601" s="60"/>
      <c r="N601" s="102"/>
      <c r="O601" s="419"/>
      <c r="P601" s="116"/>
      <c r="Q601" s="116"/>
      <c r="R601" s="179"/>
      <c r="S601" s="248"/>
      <c r="T601" s="116"/>
      <c r="U601" s="116"/>
      <c r="V601" s="116"/>
      <c r="W601" s="117"/>
      <c r="X601" s="115"/>
      <c r="Y601" s="102"/>
      <c r="Z601" s="118"/>
      <c r="AA601" s="145">
        <f t="shared" si="248"/>
        <v>589</v>
      </c>
      <c r="AB601" s="751">
        <f t="shared" si="261"/>
        <v>0</v>
      </c>
      <c r="AC601" s="744">
        <f t="shared" si="249"/>
        <v>0</v>
      </c>
      <c r="AD601" s="254">
        <f t="shared" si="245"/>
        <v>0</v>
      </c>
      <c r="AE601" s="17"/>
      <c r="AF601" s="527" t="str">
        <f t="shared" si="250"/>
        <v xml:space="preserve"> </v>
      </c>
      <c r="AG601" s="49">
        <f t="shared" si="251"/>
        <v>0</v>
      </c>
      <c r="AH601" s="49">
        <f t="shared" si="252"/>
        <v>0</v>
      </c>
      <c r="AR601" s="49">
        <f t="shared" si="253"/>
        <v>0</v>
      </c>
      <c r="AS601" s="49">
        <f t="shared" si="254"/>
        <v>0</v>
      </c>
      <c r="AT601" s="49">
        <f t="shared" si="255"/>
        <v>0</v>
      </c>
      <c r="AU601" s="49">
        <f t="shared" si="256"/>
        <v>0</v>
      </c>
      <c r="AX601" s="372">
        <f t="shared" si="257"/>
        <v>0</v>
      </c>
      <c r="AY601" s="372">
        <f t="shared" si="258"/>
        <v>0</v>
      </c>
      <c r="AZ601" s="49">
        <f t="shared" si="246"/>
        <v>0</v>
      </c>
      <c r="BB601" s="49">
        <f t="shared" si="262"/>
        <v>0</v>
      </c>
      <c r="BC601" s="537">
        <f t="shared" si="263"/>
        <v>0</v>
      </c>
      <c r="BD601" s="144">
        <f t="shared" si="259"/>
        <v>0</v>
      </c>
      <c r="BE601" s="144">
        <f t="shared" si="264"/>
        <v>0</v>
      </c>
      <c r="BF601" s="559">
        <f t="shared" si="247"/>
        <v>0</v>
      </c>
      <c r="BG601" s="17"/>
      <c r="BH601" s="10"/>
      <c r="BJ601" s="49">
        <f t="shared" si="265"/>
        <v>0</v>
      </c>
      <c r="BK601" s="49">
        <f t="shared" si="266"/>
        <v>1</v>
      </c>
      <c r="BL601" s="49">
        <f t="shared" si="267"/>
        <v>0</v>
      </c>
      <c r="BM601" s="49">
        <f t="shared" si="268"/>
        <v>0</v>
      </c>
      <c r="BN601" s="49">
        <f t="shared" si="269"/>
        <v>0</v>
      </c>
    </row>
    <row r="602" spans="1:66" x14ac:dyDescent="0.2">
      <c r="A602" s="514"/>
      <c r="B602" s="805"/>
      <c r="C602" s="364"/>
      <c r="D602" s="364"/>
      <c r="E602" s="511" t="str">
        <f t="shared" si="260"/>
        <v xml:space="preserve"> </v>
      </c>
      <c r="F602" s="201">
        <f t="shared" si="243"/>
        <v>0</v>
      </c>
      <c r="G602" s="198">
        <f t="shared" si="244"/>
        <v>590</v>
      </c>
      <c r="H602" s="197"/>
      <c r="I602" s="416"/>
      <c r="J602" s="115"/>
      <c r="K602" s="418"/>
      <c r="L602" s="417"/>
      <c r="M602" s="60"/>
      <c r="N602" s="102"/>
      <c r="O602" s="419"/>
      <c r="P602" s="116"/>
      <c r="Q602" s="116"/>
      <c r="R602" s="179"/>
      <c r="S602" s="248"/>
      <c r="T602" s="116"/>
      <c r="U602" s="116"/>
      <c r="V602" s="116"/>
      <c r="W602" s="117"/>
      <c r="X602" s="115"/>
      <c r="Y602" s="102"/>
      <c r="Z602" s="118"/>
      <c r="AA602" s="145">
        <f t="shared" si="248"/>
        <v>590</v>
      </c>
      <c r="AB602" s="751">
        <f t="shared" si="261"/>
        <v>0</v>
      </c>
      <c r="AC602" s="744">
        <f t="shared" si="249"/>
        <v>0</v>
      </c>
      <c r="AD602" s="254">
        <f t="shared" si="245"/>
        <v>0</v>
      </c>
      <c r="AE602" s="17"/>
      <c r="AF602" s="527" t="str">
        <f t="shared" si="250"/>
        <v xml:space="preserve"> </v>
      </c>
      <c r="AG602" s="49">
        <f t="shared" si="251"/>
        <v>0</v>
      </c>
      <c r="AH602" s="49">
        <f t="shared" si="252"/>
        <v>0</v>
      </c>
      <c r="AR602" s="49">
        <f t="shared" si="253"/>
        <v>0</v>
      </c>
      <c r="AS602" s="49">
        <f t="shared" si="254"/>
        <v>0</v>
      </c>
      <c r="AT602" s="49">
        <f t="shared" si="255"/>
        <v>0</v>
      </c>
      <c r="AU602" s="49">
        <f t="shared" si="256"/>
        <v>0</v>
      </c>
      <c r="AX602" s="372">
        <f t="shared" si="257"/>
        <v>0</v>
      </c>
      <c r="AY602" s="372">
        <f t="shared" si="258"/>
        <v>0</v>
      </c>
      <c r="AZ602" s="49">
        <f t="shared" si="246"/>
        <v>0</v>
      </c>
      <c r="BB602" s="49">
        <f t="shared" si="262"/>
        <v>0</v>
      </c>
      <c r="BC602" s="537">
        <f t="shared" si="263"/>
        <v>0</v>
      </c>
      <c r="BD602" s="144">
        <f t="shared" si="259"/>
        <v>0</v>
      </c>
      <c r="BE602" s="144">
        <f t="shared" si="264"/>
        <v>0</v>
      </c>
      <c r="BF602" s="559">
        <f t="shared" si="247"/>
        <v>0</v>
      </c>
      <c r="BG602" s="17"/>
      <c r="BH602" s="10"/>
      <c r="BJ602" s="49">
        <f t="shared" si="265"/>
        <v>0</v>
      </c>
      <c r="BK602" s="49">
        <f t="shared" si="266"/>
        <v>1</v>
      </c>
      <c r="BL602" s="49">
        <f t="shared" si="267"/>
        <v>0</v>
      </c>
      <c r="BM602" s="49">
        <f t="shared" si="268"/>
        <v>0</v>
      </c>
      <c r="BN602" s="49">
        <f t="shared" si="269"/>
        <v>0</v>
      </c>
    </row>
    <row r="603" spans="1:66" x14ac:dyDescent="0.2">
      <c r="A603" s="514"/>
      <c r="B603" s="805"/>
      <c r="C603" s="364"/>
      <c r="D603" s="364"/>
      <c r="E603" s="511" t="str">
        <f t="shared" si="260"/>
        <v xml:space="preserve"> </v>
      </c>
      <c r="F603" s="201">
        <f t="shared" si="243"/>
        <v>0</v>
      </c>
      <c r="G603" s="198">
        <f t="shared" si="244"/>
        <v>591</v>
      </c>
      <c r="H603" s="197"/>
      <c r="I603" s="416"/>
      <c r="J603" s="115"/>
      <c r="K603" s="418"/>
      <c r="L603" s="417"/>
      <c r="M603" s="60"/>
      <c r="N603" s="102"/>
      <c r="O603" s="419"/>
      <c r="P603" s="116"/>
      <c r="Q603" s="116"/>
      <c r="R603" s="179"/>
      <c r="S603" s="248"/>
      <c r="T603" s="116"/>
      <c r="U603" s="116"/>
      <c r="V603" s="116"/>
      <c r="W603" s="117"/>
      <c r="X603" s="115"/>
      <c r="Y603" s="102"/>
      <c r="Z603" s="118"/>
      <c r="AA603" s="145">
        <f t="shared" si="248"/>
        <v>591</v>
      </c>
      <c r="AB603" s="751">
        <f t="shared" si="261"/>
        <v>0</v>
      </c>
      <c r="AC603" s="744">
        <f t="shared" si="249"/>
        <v>0</v>
      </c>
      <c r="AD603" s="254">
        <f t="shared" si="245"/>
        <v>0</v>
      </c>
      <c r="AE603" s="17"/>
      <c r="AF603" s="527" t="str">
        <f t="shared" si="250"/>
        <v xml:space="preserve"> </v>
      </c>
      <c r="AG603" s="49">
        <f t="shared" si="251"/>
        <v>0</v>
      </c>
      <c r="AH603" s="49">
        <f t="shared" si="252"/>
        <v>0</v>
      </c>
      <c r="AR603" s="49">
        <f t="shared" si="253"/>
        <v>0</v>
      </c>
      <c r="AS603" s="49">
        <f t="shared" si="254"/>
        <v>0</v>
      </c>
      <c r="AT603" s="49">
        <f t="shared" si="255"/>
        <v>0</v>
      </c>
      <c r="AU603" s="49">
        <f t="shared" si="256"/>
        <v>0</v>
      </c>
      <c r="AX603" s="372">
        <f t="shared" si="257"/>
        <v>0</v>
      </c>
      <c r="AY603" s="372">
        <f t="shared" si="258"/>
        <v>0</v>
      </c>
      <c r="AZ603" s="49">
        <f t="shared" si="246"/>
        <v>0</v>
      </c>
      <c r="BB603" s="49">
        <f t="shared" si="262"/>
        <v>0</v>
      </c>
      <c r="BC603" s="537">
        <f t="shared" si="263"/>
        <v>0</v>
      </c>
      <c r="BD603" s="144">
        <f t="shared" si="259"/>
        <v>0</v>
      </c>
      <c r="BE603" s="144">
        <f t="shared" si="264"/>
        <v>0</v>
      </c>
      <c r="BF603" s="559">
        <f t="shared" si="247"/>
        <v>0</v>
      </c>
      <c r="BG603" s="17"/>
      <c r="BH603" s="10"/>
      <c r="BJ603" s="49">
        <f t="shared" si="265"/>
        <v>0</v>
      </c>
      <c r="BK603" s="49">
        <f t="shared" si="266"/>
        <v>1</v>
      </c>
      <c r="BL603" s="49">
        <f t="shared" si="267"/>
        <v>0</v>
      </c>
      <c r="BM603" s="49">
        <f t="shared" si="268"/>
        <v>0</v>
      </c>
      <c r="BN603" s="49">
        <f t="shared" si="269"/>
        <v>0</v>
      </c>
    </row>
    <row r="604" spans="1:66" x14ac:dyDescent="0.2">
      <c r="A604" s="514"/>
      <c r="B604" s="805"/>
      <c r="C604" s="364"/>
      <c r="D604" s="364"/>
      <c r="E604" s="511" t="str">
        <f t="shared" si="260"/>
        <v xml:space="preserve"> </v>
      </c>
      <c r="F604" s="201">
        <f t="shared" si="243"/>
        <v>0</v>
      </c>
      <c r="G604" s="198">
        <f t="shared" si="244"/>
        <v>592</v>
      </c>
      <c r="H604" s="197"/>
      <c r="I604" s="416"/>
      <c r="J604" s="115"/>
      <c r="K604" s="418"/>
      <c r="L604" s="417"/>
      <c r="M604" s="60"/>
      <c r="N604" s="102"/>
      <c r="O604" s="419"/>
      <c r="P604" s="116"/>
      <c r="Q604" s="116"/>
      <c r="R604" s="179"/>
      <c r="S604" s="248"/>
      <c r="T604" s="116"/>
      <c r="U604" s="116"/>
      <c r="V604" s="116"/>
      <c r="W604" s="117"/>
      <c r="X604" s="115"/>
      <c r="Y604" s="102"/>
      <c r="Z604" s="118"/>
      <c r="AA604" s="145">
        <f t="shared" si="248"/>
        <v>592</v>
      </c>
      <c r="AB604" s="751">
        <f t="shared" si="261"/>
        <v>0</v>
      </c>
      <c r="AC604" s="744">
        <f t="shared" si="249"/>
        <v>0</v>
      </c>
      <c r="AD604" s="254">
        <f t="shared" si="245"/>
        <v>0</v>
      </c>
      <c r="AE604" s="17"/>
      <c r="AF604" s="527" t="str">
        <f t="shared" si="250"/>
        <v xml:space="preserve"> </v>
      </c>
      <c r="AG604" s="49">
        <f t="shared" si="251"/>
        <v>0</v>
      </c>
      <c r="AH604" s="49">
        <f t="shared" si="252"/>
        <v>0</v>
      </c>
      <c r="AR604" s="49">
        <f t="shared" si="253"/>
        <v>0</v>
      </c>
      <c r="AS604" s="49">
        <f t="shared" si="254"/>
        <v>0</v>
      </c>
      <c r="AT604" s="49">
        <f t="shared" si="255"/>
        <v>0</v>
      </c>
      <c r="AU604" s="49">
        <f t="shared" si="256"/>
        <v>0</v>
      </c>
      <c r="AX604" s="372">
        <f t="shared" si="257"/>
        <v>0</v>
      </c>
      <c r="AY604" s="372">
        <f t="shared" si="258"/>
        <v>0</v>
      </c>
      <c r="AZ604" s="49">
        <f t="shared" si="246"/>
        <v>0</v>
      </c>
      <c r="BB604" s="49">
        <f t="shared" si="262"/>
        <v>0</v>
      </c>
      <c r="BC604" s="537">
        <f t="shared" si="263"/>
        <v>0</v>
      </c>
      <c r="BD604" s="144">
        <f t="shared" si="259"/>
        <v>0</v>
      </c>
      <c r="BE604" s="144">
        <f t="shared" si="264"/>
        <v>0</v>
      </c>
      <c r="BF604" s="559">
        <f t="shared" si="247"/>
        <v>0</v>
      </c>
      <c r="BG604" s="17"/>
      <c r="BH604" s="10"/>
      <c r="BJ604" s="49">
        <f t="shared" si="265"/>
        <v>0</v>
      </c>
      <c r="BK604" s="49">
        <f t="shared" si="266"/>
        <v>1</v>
      </c>
      <c r="BL604" s="49">
        <f t="shared" si="267"/>
        <v>0</v>
      </c>
      <c r="BM604" s="49">
        <f t="shared" si="268"/>
        <v>0</v>
      </c>
      <c r="BN604" s="49">
        <f t="shared" si="269"/>
        <v>0</v>
      </c>
    </row>
    <row r="605" spans="1:66" x14ac:dyDescent="0.2">
      <c r="A605" s="514"/>
      <c r="B605" s="805"/>
      <c r="C605" s="364"/>
      <c r="D605" s="364"/>
      <c r="E605" s="511" t="str">
        <f t="shared" si="260"/>
        <v xml:space="preserve"> </v>
      </c>
      <c r="F605" s="201">
        <f t="shared" si="243"/>
        <v>0</v>
      </c>
      <c r="G605" s="198">
        <f t="shared" si="244"/>
        <v>593</v>
      </c>
      <c r="H605" s="197"/>
      <c r="I605" s="416"/>
      <c r="J605" s="115"/>
      <c r="K605" s="418"/>
      <c r="L605" s="417"/>
      <c r="M605" s="60"/>
      <c r="N605" s="102"/>
      <c r="O605" s="419"/>
      <c r="P605" s="116"/>
      <c r="Q605" s="116"/>
      <c r="R605" s="179"/>
      <c r="S605" s="248"/>
      <c r="T605" s="116"/>
      <c r="U605" s="116"/>
      <c r="V605" s="116"/>
      <c r="W605" s="117"/>
      <c r="X605" s="115"/>
      <c r="Y605" s="102"/>
      <c r="Z605" s="118"/>
      <c r="AA605" s="145">
        <f t="shared" si="248"/>
        <v>593</v>
      </c>
      <c r="AB605" s="751">
        <f t="shared" si="261"/>
        <v>0</v>
      </c>
      <c r="AC605" s="744">
        <f t="shared" si="249"/>
        <v>0</v>
      </c>
      <c r="AD605" s="254">
        <f t="shared" si="245"/>
        <v>0</v>
      </c>
      <c r="AE605" s="17"/>
      <c r="AF605" s="527" t="str">
        <f t="shared" si="250"/>
        <v xml:space="preserve"> </v>
      </c>
      <c r="AG605" s="49">
        <f t="shared" si="251"/>
        <v>0</v>
      </c>
      <c r="AH605" s="49">
        <f t="shared" si="252"/>
        <v>0</v>
      </c>
      <c r="AR605" s="49">
        <f t="shared" si="253"/>
        <v>0</v>
      </c>
      <c r="AS605" s="49">
        <f t="shared" si="254"/>
        <v>0</v>
      </c>
      <c r="AT605" s="49">
        <f t="shared" si="255"/>
        <v>0</v>
      </c>
      <c r="AU605" s="49">
        <f t="shared" si="256"/>
        <v>0</v>
      </c>
      <c r="AX605" s="372">
        <f t="shared" si="257"/>
        <v>0</v>
      </c>
      <c r="AY605" s="372">
        <f t="shared" si="258"/>
        <v>0</v>
      </c>
      <c r="AZ605" s="49">
        <f t="shared" si="246"/>
        <v>0</v>
      </c>
      <c r="BB605" s="49">
        <f t="shared" si="262"/>
        <v>0</v>
      </c>
      <c r="BC605" s="537">
        <f t="shared" si="263"/>
        <v>0</v>
      </c>
      <c r="BD605" s="144">
        <f t="shared" si="259"/>
        <v>0</v>
      </c>
      <c r="BE605" s="144">
        <f t="shared" si="264"/>
        <v>0</v>
      </c>
      <c r="BF605" s="559">
        <f t="shared" si="247"/>
        <v>0</v>
      </c>
      <c r="BG605" s="17"/>
      <c r="BH605" s="10"/>
      <c r="BJ605" s="49">
        <f t="shared" si="265"/>
        <v>0</v>
      </c>
      <c r="BK605" s="49">
        <f t="shared" si="266"/>
        <v>1</v>
      </c>
      <c r="BL605" s="49">
        <f t="shared" si="267"/>
        <v>0</v>
      </c>
      <c r="BM605" s="49">
        <f t="shared" si="268"/>
        <v>0</v>
      </c>
      <c r="BN605" s="49">
        <f t="shared" si="269"/>
        <v>0</v>
      </c>
    </row>
    <row r="606" spans="1:66" x14ac:dyDescent="0.2">
      <c r="A606" s="514"/>
      <c r="B606" s="805"/>
      <c r="C606" s="364"/>
      <c r="D606" s="364"/>
      <c r="E606" s="511" t="str">
        <f t="shared" si="260"/>
        <v xml:space="preserve"> </v>
      </c>
      <c r="F606" s="201">
        <f t="shared" si="243"/>
        <v>0</v>
      </c>
      <c r="G606" s="198">
        <f t="shared" si="244"/>
        <v>594</v>
      </c>
      <c r="H606" s="197"/>
      <c r="I606" s="416"/>
      <c r="J606" s="115"/>
      <c r="K606" s="418"/>
      <c r="L606" s="417"/>
      <c r="M606" s="60"/>
      <c r="N606" s="102"/>
      <c r="O606" s="419"/>
      <c r="P606" s="116"/>
      <c r="Q606" s="116"/>
      <c r="R606" s="179"/>
      <c r="S606" s="248"/>
      <c r="T606" s="116"/>
      <c r="U606" s="116"/>
      <c r="V606" s="116"/>
      <c r="W606" s="117"/>
      <c r="X606" s="115"/>
      <c r="Y606" s="102"/>
      <c r="Z606" s="118"/>
      <c r="AA606" s="145">
        <f t="shared" si="248"/>
        <v>594</v>
      </c>
      <c r="AB606" s="751">
        <f t="shared" si="261"/>
        <v>0</v>
      </c>
      <c r="AC606" s="744">
        <f t="shared" si="249"/>
        <v>0</v>
      </c>
      <c r="AD606" s="254">
        <f t="shared" si="245"/>
        <v>0</v>
      </c>
      <c r="AE606" s="17"/>
      <c r="AF606" s="527" t="str">
        <f t="shared" si="250"/>
        <v xml:space="preserve"> </v>
      </c>
      <c r="AG606" s="49">
        <f t="shared" si="251"/>
        <v>0</v>
      </c>
      <c r="AH606" s="49">
        <f t="shared" si="252"/>
        <v>0</v>
      </c>
      <c r="AR606" s="49">
        <f t="shared" si="253"/>
        <v>0</v>
      </c>
      <c r="AS606" s="49">
        <f t="shared" si="254"/>
        <v>0</v>
      </c>
      <c r="AT606" s="49">
        <f t="shared" si="255"/>
        <v>0</v>
      </c>
      <c r="AU606" s="49">
        <f t="shared" si="256"/>
        <v>0</v>
      </c>
      <c r="AX606" s="372">
        <f t="shared" si="257"/>
        <v>0</v>
      </c>
      <c r="AY606" s="372">
        <f t="shared" si="258"/>
        <v>0</v>
      </c>
      <c r="AZ606" s="49">
        <f t="shared" si="246"/>
        <v>0</v>
      </c>
      <c r="BB606" s="49">
        <f t="shared" si="262"/>
        <v>0</v>
      </c>
      <c r="BC606" s="537">
        <f t="shared" si="263"/>
        <v>0</v>
      </c>
      <c r="BD606" s="144">
        <f t="shared" si="259"/>
        <v>0</v>
      </c>
      <c r="BE606" s="144">
        <f t="shared" si="264"/>
        <v>0</v>
      </c>
      <c r="BF606" s="559">
        <f t="shared" si="247"/>
        <v>0</v>
      </c>
      <c r="BG606" s="17"/>
      <c r="BH606" s="10"/>
      <c r="BJ606" s="49">
        <f t="shared" si="265"/>
        <v>0</v>
      </c>
      <c r="BK606" s="49">
        <f t="shared" si="266"/>
        <v>1</v>
      </c>
      <c r="BL606" s="49">
        <f t="shared" si="267"/>
        <v>0</v>
      </c>
      <c r="BM606" s="49">
        <f t="shared" si="268"/>
        <v>0</v>
      </c>
      <c r="BN606" s="49">
        <f t="shared" si="269"/>
        <v>0</v>
      </c>
    </row>
    <row r="607" spans="1:66" x14ac:dyDescent="0.2">
      <c r="A607" s="514"/>
      <c r="B607" s="805"/>
      <c r="C607" s="364"/>
      <c r="D607" s="364"/>
      <c r="E607" s="511" t="str">
        <f t="shared" si="260"/>
        <v xml:space="preserve"> </v>
      </c>
      <c r="F607" s="201">
        <f t="shared" si="243"/>
        <v>0</v>
      </c>
      <c r="G607" s="198">
        <f t="shared" si="244"/>
        <v>595</v>
      </c>
      <c r="H607" s="197"/>
      <c r="I607" s="416"/>
      <c r="J607" s="115"/>
      <c r="K607" s="418"/>
      <c r="L607" s="417"/>
      <c r="M607" s="60"/>
      <c r="N607" s="102"/>
      <c r="O607" s="419"/>
      <c r="P607" s="116"/>
      <c r="Q607" s="116"/>
      <c r="R607" s="179"/>
      <c r="S607" s="248"/>
      <c r="T607" s="116"/>
      <c r="U607" s="116"/>
      <c r="V607" s="116"/>
      <c r="W607" s="117"/>
      <c r="X607" s="115"/>
      <c r="Y607" s="102"/>
      <c r="Z607" s="118"/>
      <c r="AA607" s="145">
        <f t="shared" si="248"/>
        <v>595</v>
      </c>
      <c r="AB607" s="751">
        <f t="shared" si="261"/>
        <v>0</v>
      </c>
      <c r="AC607" s="744">
        <f t="shared" si="249"/>
        <v>0</v>
      </c>
      <c r="AD607" s="254">
        <f t="shared" si="245"/>
        <v>0</v>
      </c>
      <c r="AE607" s="17"/>
      <c r="AF607" s="527" t="str">
        <f t="shared" si="250"/>
        <v xml:space="preserve"> </v>
      </c>
      <c r="AG607" s="49">
        <f t="shared" si="251"/>
        <v>0</v>
      </c>
      <c r="AH607" s="49">
        <f t="shared" si="252"/>
        <v>0</v>
      </c>
      <c r="AR607" s="49">
        <f t="shared" si="253"/>
        <v>0</v>
      </c>
      <c r="AS607" s="49">
        <f t="shared" si="254"/>
        <v>0</v>
      </c>
      <c r="AT607" s="49">
        <f t="shared" si="255"/>
        <v>0</v>
      </c>
      <c r="AU607" s="49">
        <f t="shared" si="256"/>
        <v>0</v>
      </c>
      <c r="AX607" s="372">
        <f t="shared" si="257"/>
        <v>0</v>
      </c>
      <c r="AY607" s="372">
        <f t="shared" si="258"/>
        <v>0</v>
      </c>
      <c r="AZ607" s="49">
        <f t="shared" si="246"/>
        <v>0</v>
      </c>
      <c r="BB607" s="49">
        <f t="shared" si="262"/>
        <v>0</v>
      </c>
      <c r="BC607" s="537">
        <f t="shared" si="263"/>
        <v>0</v>
      </c>
      <c r="BD607" s="144">
        <f t="shared" si="259"/>
        <v>0</v>
      </c>
      <c r="BE607" s="144">
        <f t="shared" si="264"/>
        <v>0</v>
      </c>
      <c r="BF607" s="559">
        <f t="shared" si="247"/>
        <v>0</v>
      </c>
      <c r="BG607" s="17"/>
      <c r="BH607" s="10"/>
      <c r="BJ607" s="49">
        <f t="shared" si="265"/>
        <v>0</v>
      </c>
      <c r="BK607" s="49">
        <f t="shared" si="266"/>
        <v>1</v>
      </c>
      <c r="BL607" s="49">
        <f t="shared" si="267"/>
        <v>0</v>
      </c>
      <c r="BM607" s="49">
        <f t="shared" si="268"/>
        <v>0</v>
      </c>
      <c r="BN607" s="49">
        <f t="shared" si="269"/>
        <v>0</v>
      </c>
    </row>
    <row r="608" spans="1:66" x14ac:dyDescent="0.2">
      <c r="A608" s="514"/>
      <c r="B608" s="805"/>
      <c r="C608" s="364"/>
      <c r="D608" s="364"/>
      <c r="E608" s="511" t="str">
        <f t="shared" si="260"/>
        <v xml:space="preserve"> </v>
      </c>
      <c r="F608" s="201">
        <f t="shared" si="243"/>
        <v>0</v>
      </c>
      <c r="G608" s="198">
        <f t="shared" si="244"/>
        <v>596</v>
      </c>
      <c r="H608" s="197"/>
      <c r="I608" s="416"/>
      <c r="J608" s="115"/>
      <c r="K608" s="418"/>
      <c r="L608" s="417"/>
      <c r="M608" s="60"/>
      <c r="N608" s="102"/>
      <c r="O608" s="419"/>
      <c r="P608" s="116"/>
      <c r="Q608" s="116"/>
      <c r="R608" s="179"/>
      <c r="S608" s="248"/>
      <c r="T608" s="116"/>
      <c r="U608" s="116"/>
      <c r="V608" s="116"/>
      <c r="W608" s="117"/>
      <c r="X608" s="115"/>
      <c r="Y608" s="102"/>
      <c r="Z608" s="118"/>
      <c r="AA608" s="145">
        <f t="shared" si="248"/>
        <v>596</v>
      </c>
      <c r="AB608" s="751">
        <f t="shared" si="261"/>
        <v>0</v>
      </c>
      <c r="AC608" s="744">
        <f t="shared" si="249"/>
        <v>0</v>
      </c>
      <c r="AD608" s="254">
        <f t="shared" si="245"/>
        <v>0</v>
      </c>
      <c r="AE608" s="17"/>
      <c r="AF608" s="527" t="str">
        <f t="shared" si="250"/>
        <v xml:space="preserve"> </v>
      </c>
      <c r="AG608" s="49">
        <f t="shared" si="251"/>
        <v>0</v>
      </c>
      <c r="AH608" s="49">
        <f t="shared" si="252"/>
        <v>0</v>
      </c>
      <c r="AR608" s="49">
        <f t="shared" si="253"/>
        <v>0</v>
      </c>
      <c r="AS608" s="49">
        <f t="shared" si="254"/>
        <v>0</v>
      </c>
      <c r="AT608" s="49">
        <f t="shared" si="255"/>
        <v>0</v>
      </c>
      <c r="AU608" s="49">
        <f t="shared" si="256"/>
        <v>0</v>
      </c>
      <c r="AX608" s="372">
        <f t="shared" si="257"/>
        <v>0</v>
      </c>
      <c r="AY608" s="372">
        <f t="shared" si="258"/>
        <v>0</v>
      </c>
      <c r="AZ608" s="49">
        <f t="shared" si="246"/>
        <v>0</v>
      </c>
      <c r="BB608" s="49">
        <f t="shared" si="262"/>
        <v>0</v>
      </c>
      <c r="BC608" s="537">
        <f t="shared" si="263"/>
        <v>0</v>
      </c>
      <c r="BD608" s="144">
        <f t="shared" si="259"/>
        <v>0</v>
      </c>
      <c r="BE608" s="144">
        <f t="shared" si="264"/>
        <v>0</v>
      </c>
      <c r="BF608" s="559">
        <f t="shared" si="247"/>
        <v>0</v>
      </c>
      <c r="BG608" s="17"/>
      <c r="BH608" s="10"/>
      <c r="BJ608" s="49">
        <f t="shared" si="265"/>
        <v>0</v>
      </c>
      <c r="BK608" s="49">
        <f t="shared" si="266"/>
        <v>1</v>
      </c>
      <c r="BL608" s="49">
        <f t="shared" si="267"/>
        <v>0</v>
      </c>
      <c r="BM608" s="49">
        <f t="shared" si="268"/>
        <v>0</v>
      </c>
      <c r="BN608" s="49">
        <f t="shared" si="269"/>
        <v>0</v>
      </c>
    </row>
    <row r="609" spans="1:66" x14ac:dyDescent="0.2">
      <c r="A609" s="514"/>
      <c r="B609" s="805"/>
      <c r="C609" s="364"/>
      <c r="D609" s="364"/>
      <c r="E609" s="511" t="str">
        <f t="shared" si="260"/>
        <v xml:space="preserve"> </v>
      </c>
      <c r="F609" s="201">
        <f t="shared" si="243"/>
        <v>0</v>
      </c>
      <c r="G609" s="198">
        <f t="shared" si="244"/>
        <v>597</v>
      </c>
      <c r="H609" s="197"/>
      <c r="I609" s="416"/>
      <c r="J609" s="115"/>
      <c r="K609" s="418"/>
      <c r="L609" s="417"/>
      <c r="M609" s="60"/>
      <c r="N609" s="102"/>
      <c r="O609" s="419"/>
      <c r="P609" s="116"/>
      <c r="Q609" s="116"/>
      <c r="R609" s="179"/>
      <c r="S609" s="248"/>
      <c r="T609" s="116"/>
      <c r="U609" s="116"/>
      <c r="V609" s="116"/>
      <c r="W609" s="117"/>
      <c r="X609" s="115"/>
      <c r="Y609" s="102"/>
      <c r="Z609" s="118"/>
      <c r="AA609" s="145">
        <f t="shared" si="248"/>
        <v>597</v>
      </c>
      <c r="AB609" s="751">
        <f t="shared" si="261"/>
        <v>0</v>
      </c>
      <c r="AC609" s="744">
        <f t="shared" si="249"/>
        <v>0</v>
      </c>
      <c r="AD609" s="254">
        <f t="shared" si="245"/>
        <v>0</v>
      </c>
      <c r="AE609" s="17"/>
      <c r="AF609" s="527" t="str">
        <f t="shared" si="250"/>
        <v xml:space="preserve"> </v>
      </c>
      <c r="AG609" s="49">
        <f t="shared" si="251"/>
        <v>0</v>
      </c>
      <c r="AH609" s="49">
        <f t="shared" si="252"/>
        <v>0</v>
      </c>
      <c r="AR609" s="49">
        <f t="shared" si="253"/>
        <v>0</v>
      </c>
      <c r="AS609" s="49">
        <f t="shared" si="254"/>
        <v>0</v>
      </c>
      <c r="AT609" s="49">
        <f t="shared" si="255"/>
        <v>0</v>
      </c>
      <c r="AU609" s="49">
        <f t="shared" si="256"/>
        <v>0</v>
      </c>
      <c r="AX609" s="372">
        <f t="shared" si="257"/>
        <v>0</v>
      </c>
      <c r="AY609" s="372">
        <f t="shared" si="258"/>
        <v>0</v>
      </c>
      <c r="AZ609" s="49">
        <f t="shared" si="246"/>
        <v>0</v>
      </c>
      <c r="BB609" s="49">
        <f t="shared" si="262"/>
        <v>0</v>
      </c>
      <c r="BC609" s="537">
        <f t="shared" si="263"/>
        <v>0</v>
      </c>
      <c r="BD609" s="144">
        <f t="shared" si="259"/>
        <v>0</v>
      </c>
      <c r="BE609" s="144">
        <f t="shared" si="264"/>
        <v>0</v>
      </c>
      <c r="BF609" s="559">
        <f t="shared" si="247"/>
        <v>0</v>
      </c>
      <c r="BG609" s="17"/>
      <c r="BH609" s="10"/>
      <c r="BJ609" s="49">
        <f t="shared" si="265"/>
        <v>0</v>
      </c>
      <c r="BK609" s="49">
        <f t="shared" si="266"/>
        <v>1</v>
      </c>
      <c r="BL609" s="49">
        <f t="shared" si="267"/>
        <v>0</v>
      </c>
      <c r="BM609" s="49">
        <f t="shared" si="268"/>
        <v>0</v>
      </c>
      <c r="BN609" s="49">
        <f t="shared" si="269"/>
        <v>0</v>
      </c>
    </row>
    <row r="610" spans="1:66" x14ac:dyDescent="0.2">
      <c r="A610" s="514"/>
      <c r="B610" s="805"/>
      <c r="C610" s="364"/>
      <c r="D610" s="364"/>
      <c r="E610" s="511" t="str">
        <f t="shared" si="260"/>
        <v xml:space="preserve"> </v>
      </c>
      <c r="F610" s="201">
        <f t="shared" si="243"/>
        <v>0</v>
      </c>
      <c r="G610" s="198">
        <f t="shared" si="244"/>
        <v>598</v>
      </c>
      <c r="H610" s="197"/>
      <c r="I610" s="416"/>
      <c r="J610" s="115"/>
      <c r="K610" s="418"/>
      <c r="L610" s="417"/>
      <c r="M610" s="60"/>
      <c r="N610" s="102"/>
      <c r="O610" s="419"/>
      <c r="P610" s="116"/>
      <c r="Q610" s="116"/>
      <c r="R610" s="179"/>
      <c r="S610" s="248"/>
      <c r="T610" s="116"/>
      <c r="U610" s="116"/>
      <c r="V610" s="116"/>
      <c r="W610" s="117"/>
      <c r="X610" s="115"/>
      <c r="Y610" s="102"/>
      <c r="Z610" s="118"/>
      <c r="AA610" s="145">
        <f t="shared" si="248"/>
        <v>598</v>
      </c>
      <c r="AB610" s="751">
        <f t="shared" si="261"/>
        <v>0</v>
      </c>
      <c r="AC610" s="744">
        <f t="shared" si="249"/>
        <v>0</v>
      </c>
      <c r="AD610" s="254">
        <f t="shared" si="245"/>
        <v>0</v>
      </c>
      <c r="AE610" s="17"/>
      <c r="AF610" s="527" t="str">
        <f t="shared" si="250"/>
        <v xml:space="preserve"> </v>
      </c>
      <c r="AG610" s="49">
        <f t="shared" si="251"/>
        <v>0</v>
      </c>
      <c r="AH610" s="49">
        <f t="shared" si="252"/>
        <v>0</v>
      </c>
      <c r="AR610" s="49">
        <f t="shared" si="253"/>
        <v>0</v>
      </c>
      <c r="AS610" s="49">
        <f t="shared" si="254"/>
        <v>0</v>
      </c>
      <c r="AT610" s="49">
        <f t="shared" si="255"/>
        <v>0</v>
      </c>
      <c r="AU610" s="49">
        <f t="shared" si="256"/>
        <v>0</v>
      </c>
      <c r="AX610" s="372">
        <f t="shared" si="257"/>
        <v>0</v>
      </c>
      <c r="AY610" s="372">
        <f t="shared" si="258"/>
        <v>0</v>
      </c>
      <c r="AZ610" s="49">
        <f t="shared" si="246"/>
        <v>0</v>
      </c>
      <c r="BB610" s="49">
        <f t="shared" si="262"/>
        <v>0</v>
      </c>
      <c r="BC610" s="537">
        <f t="shared" si="263"/>
        <v>0</v>
      </c>
      <c r="BD610" s="144">
        <f t="shared" si="259"/>
        <v>0</v>
      </c>
      <c r="BE610" s="144">
        <f t="shared" si="264"/>
        <v>0</v>
      </c>
      <c r="BF610" s="559">
        <f t="shared" si="247"/>
        <v>0</v>
      </c>
      <c r="BG610" s="17"/>
      <c r="BH610" s="10"/>
      <c r="BJ610" s="49">
        <f t="shared" si="265"/>
        <v>0</v>
      </c>
      <c r="BK610" s="49">
        <f t="shared" si="266"/>
        <v>1</v>
      </c>
      <c r="BL610" s="49">
        <f t="shared" si="267"/>
        <v>0</v>
      </c>
      <c r="BM610" s="49">
        <f t="shared" si="268"/>
        <v>0</v>
      </c>
      <c r="BN610" s="49">
        <f t="shared" si="269"/>
        <v>0</v>
      </c>
    </row>
    <row r="611" spans="1:66" x14ac:dyDescent="0.2">
      <c r="A611" s="514"/>
      <c r="B611" s="805"/>
      <c r="C611" s="364"/>
      <c r="D611" s="364"/>
      <c r="E611" s="511" t="str">
        <f t="shared" si="260"/>
        <v xml:space="preserve"> </v>
      </c>
      <c r="F611" s="201">
        <f t="shared" si="243"/>
        <v>0</v>
      </c>
      <c r="G611" s="198">
        <f t="shared" si="244"/>
        <v>599</v>
      </c>
      <c r="H611" s="197"/>
      <c r="I611" s="416"/>
      <c r="J611" s="115"/>
      <c r="K611" s="418"/>
      <c r="L611" s="417"/>
      <c r="M611" s="60"/>
      <c r="N611" s="102"/>
      <c r="O611" s="419"/>
      <c r="P611" s="116"/>
      <c r="Q611" s="116"/>
      <c r="R611" s="179"/>
      <c r="S611" s="248"/>
      <c r="T611" s="116"/>
      <c r="U611" s="116"/>
      <c r="V611" s="116"/>
      <c r="W611" s="117"/>
      <c r="X611" s="115"/>
      <c r="Y611" s="102"/>
      <c r="Z611" s="118"/>
      <c r="AA611" s="145">
        <f t="shared" si="248"/>
        <v>599</v>
      </c>
      <c r="AB611" s="751">
        <f t="shared" si="261"/>
        <v>0</v>
      </c>
      <c r="AC611" s="744">
        <f t="shared" si="249"/>
        <v>0</v>
      </c>
      <c r="AD611" s="254">
        <f t="shared" si="245"/>
        <v>0</v>
      </c>
      <c r="AE611" s="17"/>
      <c r="AF611" s="527" t="str">
        <f t="shared" si="250"/>
        <v xml:space="preserve"> </v>
      </c>
      <c r="AG611" s="49">
        <f t="shared" si="251"/>
        <v>0</v>
      </c>
      <c r="AH611" s="49">
        <f t="shared" si="252"/>
        <v>0</v>
      </c>
      <c r="AR611" s="49">
        <f t="shared" si="253"/>
        <v>0</v>
      </c>
      <c r="AS611" s="49">
        <f t="shared" si="254"/>
        <v>0</v>
      </c>
      <c r="AT611" s="49">
        <f t="shared" si="255"/>
        <v>0</v>
      </c>
      <c r="AU611" s="49">
        <f t="shared" si="256"/>
        <v>0</v>
      </c>
      <c r="AX611" s="372">
        <f t="shared" si="257"/>
        <v>0</v>
      </c>
      <c r="AY611" s="372">
        <f t="shared" si="258"/>
        <v>0</v>
      </c>
      <c r="AZ611" s="49">
        <f t="shared" si="246"/>
        <v>0</v>
      </c>
      <c r="BB611" s="49">
        <f t="shared" si="262"/>
        <v>0</v>
      </c>
      <c r="BC611" s="537">
        <f t="shared" si="263"/>
        <v>0</v>
      </c>
      <c r="BD611" s="144">
        <f t="shared" si="259"/>
        <v>0</v>
      </c>
      <c r="BE611" s="144">
        <f t="shared" si="264"/>
        <v>0</v>
      </c>
      <c r="BF611" s="559">
        <f t="shared" si="247"/>
        <v>0</v>
      </c>
      <c r="BG611" s="17"/>
      <c r="BH611" s="10"/>
      <c r="BJ611" s="49">
        <f t="shared" si="265"/>
        <v>0</v>
      </c>
      <c r="BK611" s="49">
        <f t="shared" si="266"/>
        <v>1</v>
      </c>
      <c r="BL611" s="49">
        <f t="shared" si="267"/>
        <v>0</v>
      </c>
      <c r="BM611" s="49">
        <f t="shared" si="268"/>
        <v>0</v>
      </c>
      <c r="BN611" s="49">
        <f t="shared" si="269"/>
        <v>0</v>
      </c>
    </row>
    <row r="612" spans="1:66" x14ac:dyDescent="0.2">
      <c r="A612" s="514"/>
      <c r="B612" s="805"/>
      <c r="C612" s="364"/>
      <c r="D612" s="364"/>
      <c r="E612" s="511" t="str">
        <f t="shared" si="260"/>
        <v xml:space="preserve"> </v>
      </c>
      <c r="F612" s="201">
        <f t="shared" si="243"/>
        <v>0</v>
      </c>
      <c r="G612" s="198">
        <f t="shared" si="244"/>
        <v>600</v>
      </c>
      <c r="H612" s="197"/>
      <c r="I612" s="416"/>
      <c r="J612" s="115"/>
      <c r="K612" s="418"/>
      <c r="L612" s="417"/>
      <c r="M612" s="60"/>
      <c r="N612" s="102"/>
      <c r="O612" s="419"/>
      <c r="P612" s="116"/>
      <c r="Q612" s="116"/>
      <c r="R612" s="179"/>
      <c r="S612" s="248"/>
      <c r="T612" s="116"/>
      <c r="U612" s="116"/>
      <c r="V612" s="116"/>
      <c r="W612" s="117"/>
      <c r="X612" s="115"/>
      <c r="Y612" s="102"/>
      <c r="Z612" s="118"/>
      <c r="AA612" s="145">
        <f t="shared" si="248"/>
        <v>600</v>
      </c>
      <c r="AB612" s="751">
        <f t="shared" si="261"/>
        <v>0</v>
      </c>
      <c r="AC612" s="744">
        <f t="shared" si="249"/>
        <v>0</v>
      </c>
      <c r="AD612" s="254">
        <f t="shared" si="245"/>
        <v>0</v>
      </c>
      <c r="AE612" s="17"/>
      <c r="AF612" s="527" t="str">
        <f t="shared" si="250"/>
        <v xml:space="preserve"> </v>
      </c>
      <c r="AG612" s="49">
        <f t="shared" si="251"/>
        <v>0</v>
      </c>
      <c r="AH612" s="49">
        <f t="shared" si="252"/>
        <v>0</v>
      </c>
      <c r="AR612" s="49">
        <f t="shared" si="253"/>
        <v>0</v>
      </c>
      <c r="AS612" s="49">
        <f t="shared" si="254"/>
        <v>0</v>
      </c>
      <c r="AT612" s="49">
        <f t="shared" si="255"/>
        <v>0</v>
      </c>
      <c r="AU612" s="49">
        <f t="shared" si="256"/>
        <v>0</v>
      </c>
      <c r="AX612" s="372">
        <f t="shared" si="257"/>
        <v>0</v>
      </c>
      <c r="AY612" s="372">
        <f t="shared" si="258"/>
        <v>0</v>
      </c>
      <c r="AZ612" s="49">
        <f t="shared" si="246"/>
        <v>0</v>
      </c>
      <c r="BB612" s="49">
        <f t="shared" si="262"/>
        <v>0</v>
      </c>
      <c r="BC612" s="537">
        <f t="shared" si="263"/>
        <v>0</v>
      </c>
      <c r="BD612" s="144">
        <f t="shared" si="259"/>
        <v>0</v>
      </c>
      <c r="BE612" s="144">
        <f t="shared" si="264"/>
        <v>0</v>
      </c>
      <c r="BF612" s="559">
        <f t="shared" si="247"/>
        <v>0</v>
      </c>
      <c r="BG612" s="17"/>
      <c r="BH612" s="10"/>
      <c r="BJ612" s="49">
        <f t="shared" si="265"/>
        <v>0</v>
      </c>
      <c r="BK612" s="49">
        <f t="shared" si="266"/>
        <v>1</v>
      </c>
      <c r="BL612" s="49">
        <f t="shared" si="267"/>
        <v>0</v>
      </c>
      <c r="BM612" s="49">
        <f t="shared" si="268"/>
        <v>0</v>
      </c>
      <c r="BN612" s="49">
        <f t="shared" si="269"/>
        <v>0</v>
      </c>
    </row>
    <row r="613" spans="1:66" x14ac:dyDescent="0.2">
      <c r="A613" s="514"/>
      <c r="B613" s="805"/>
      <c r="C613" s="364"/>
      <c r="D613" s="364"/>
      <c r="E613" s="511" t="str">
        <f t="shared" si="260"/>
        <v xml:space="preserve"> </v>
      </c>
      <c r="F613" s="201">
        <f t="shared" si="243"/>
        <v>0</v>
      </c>
      <c r="G613" s="198">
        <f t="shared" si="244"/>
        <v>601</v>
      </c>
      <c r="H613" s="197"/>
      <c r="I613" s="416"/>
      <c r="J613" s="115"/>
      <c r="K613" s="418"/>
      <c r="L613" s="417"/>
      <c r="M613" s="60"/>
      <c r="N613" s="102"/>
      <c r="O613" s="419"/>
      <c r="P613" s="116"/>
      <c r="Q613" s="116"/>
      <c r="R613" s="179"/>
      <c r="S613" s="248"/>
      <c r="T613" s="116"/>
      <c r="U613" s="116"/>
      <c r="V613" s="116"/>
      <c r="W613" s="117"/>
      <c r="X613" s="115"/>
      <c r="Y613" s="102"/>
      <c r="Z613" s="118"/>
      <c r="AA613" s="145">
        <f t="shared" si="248"/>
        <v>601</v>
      </c>
      <c r="AB613" s="751">
        <f t="shared" si="261"/>
        <v>0</v>
      </c>
      <c r="AC613" s="744">
        <f t="shared" si="249"/>
        <v>0</v>
      </c>
      <c r="AD613" s="254">
        <f t="shared" si="245"/>
        <v>0</v>
      </c>
      <c r="AE613" s="17"/>
      <c r="AF613" s="527" t="str">
        <f t="shared" si="250"/>
        <v xml:space="preserve"> </v>
      </c>
      <c r="AG613" s="49">
        <f t="shared" si="251"/>
        <v>0</v>
      </c>
      <c r="AH613" s="49">
        <f t="shared" si="252"/>
        <v>0</v>
      </c>
      <c r="AR613" s="49">
        <f t="shared" si="253"/>
        <v>0</v>
      </c>
      <c r="AS613" s="49">
        <f t="shared" si="254"/>
        <v>0</v>
      </c>
      <c r="AT613" s="49">
        <f t="shared" si="255"/>
        <v>0</v>
      </c>
      <c r="AU613" s="49">
        <f t="shared" si="256"/>
        <v>0</v>
      </c>
      <c r="AX613" s="372">
        <f t="shared" si="257"/>
        <v>0</v>
      </c>
      <c r="AY613" s="372">
        <f t="shared" si="258"/>
        <v>0</v>
      </c>
      <c r="AZ613" s="49">
        <f t="shared" si="246"/>
        <v>0</v>
      </c>
      <c r="BB613" s="49">
        <f t="shared" si="262"/>
        <v>0</v>
      </c>
      <c r="BC613" s="537">
        <f t="shared" si="263"/>
        <v>0</v>
      </c>
      <c r="BD613" s="144">
        <f t="shared" si="259"/>
        <v>0</v>
      </c>
      <c r="BE613" s="144">
        <f t="shared" si="264"/>
        <v>0</v>
      </c>
      <c r="BF613" s="559">
        <f t="shared" si="247"/>
        <v>0</v>
      </c>
      <c r="BG613" s="17"/>
      <c r="BH613" s="10"/>
      <c r="BJ613" s="49">
        <f t="shared" si="265"/>
        <v>0</v>
      </c>
      <c r="BK613" s="49">
        <f t="shared" si="266"/>
        <v>1</v>
      </c>
      <c r="BL613" s="49">
        <f t="shared" si="267"/>
        <v>0</v>
      </c>
      <c r="BM613" s="49">
        <f t="shared" si="268"/>
        <v>0</v>
      </c>
      <c r="BN613" s="49">
        <f t="shared" si="269"/>
        <v>0</v>
      </c>
    </row>
    <row r="614" spans="1:66" x14ac:dyDescent="0.2">
      <c r="A614" s="514"/>
      <c r="B614" s="805"/>
      <c r="C614" s="364"/>
      <c r="D614" s="364"/>
      <c r="E614" s="511" t="str">
        <f t="shared" si="260"/>
        <v xml:space="preserve"> </v>
      </c>
      <c r="F614" s="201">
        <f t="shared" si="243"/>
        <v>0</v>
      </c>
      <c r="G614" s="198">
        <f t="shared" si="244"/>
        <v>602</v>
      </c>
      <c r="H614" s="197"/>
      <c r="I614" s="416"/>
      <c r="J614" s="115"/>
      <c r="K614" s="418"/>
      <c r="L614" s="417"/>
      <c r="M614" s="60"/>
      <c r="N614" s="102"/>
      <c r="O614" s="419"/>
      <c r="P614" s="116"/>
      <c r="Q614" s="116"/>
      <c r="R614" s="179"/>
      <c r="S614" s="248"/>
      <c r="T614" s="116"/>
      <c r="U614" s="116"/>
      <c r="V614" s="116"/>
      <c r="W614" s="117"/>
      <c r="X614" s="115"/>
      <c r="Y614" s="102"/>
      <c r="Z614" s="118"/>
      <c r="AA614" s="145">
        <f t="shared" si="248"/>
        <v>602</v>
      </c>
      <c r="AB614" s="751">
        <f t="shared" si="261"/>
        <v>0</v>
      </c>
      <c r="AC614" s="744">
        <f t="shared" si="249"/>
        <v>0</v>
      </c>
      <c r="AD614" s="254">
        <f t="shared" si="245"/>
        <v>0</v>
      </c>
      <c r="AE614" s="17"/>
      <c r="AF614" s="527" t="str">
        <f t="shared" si="250"/>
        <v xml:space="preserve"> </v>
      </c>
      <c r="AG614" s="49">
        <f t="shared" si="251"/>
        <v>0</v>
      </c>
      <c r="AH614" s="49">
        <f t="shared" si="252"/>
        <v>0</v>
      </c>
      <c r="AR614" s="49">
        <f t="shared" si="253"/>
        <v>0</v>
      </c>
      <c r="AS614" s="49">
        <f t="shared" si="254"/>
        <v>0</v>
      </c>
      <c r="AT614" s="49">
        <f t="shared" si="255"/>
        <v>0</v>
      </c>
      <c r="AU614" s="49">
        <f t="shared" si="256"/>
        <v>0</v>
      </c>
      <c r="AX614" s="372">
        <f t="shared" si="257"/>
        <v>0</v>
      </c>
      <c r="AY614" s="372">
        <f t="shared" si="258"/>
        <v>0</v>
      </c>
      <c r="AZ614" s="49">
        <f t="shared" si="246"/>
        <v>0</v>
      </c>
      <c r="BB614" s="49">
        <f t="shared" si="262"/>
        <v>0</v>
      </c>
      <c r="BC614" s="537">
        <f t="shared" si="263"/>
        <v>0</v>
      </c>
      <c r="BD614" s="144">
        <f t="shared" si="259"/>
        <v>0</v>
      </c>
      <c r="BE614" s="144">
        <f t="shared" si="264"/>
        <v>0</v>
      </c>
      <c r="BF614" s="559">
        <f t="shared" si="247"/>
        <v>0</v>
      </c>
      <c r="BG614" s="17"/>
      <c r="BH614" s="10"/>
      <c r="BJ614" s="49">
        <f t="shared" si="265"/>
        <v>0</v>
      </c>
      <c r="BK614" s="49">
        <f t="shared" si="266"/>
        <v>1</v>
      </c>
      <c r="BL614" s="49">
        <f t="shared" si="267"/>
        <v>0</v>
      </c>
      <c r="BM614" s="49">
        <f t="shared" si="268"/>
        <v>0</v>
      </c>
      <c r="BN614" s="49">
        <f t="shared" si="269"/>
        <v>0</v>
      </c>
    </row>
    <row r="615" spans="1:66" x14ac:dyDescent="0.2">
      <c r="A615" s="514"/>
      <c r="B615" s="805"/>
      <c r="C615" s="364"/>
      <c r="D615" s="364"/>
      <c r="E615" s="511" t="str">
        <f t="shared" si="260"/>
        <v xml:space="preserve"> </v>
      </c>
      <c r="F615" s="201">
        <f t="shared" si="243"/>
        <v>0</v>
      </c>
      <c r="G615" s="198">
        <f t="shared" si="244"/>
        <v>603</v>
      </c>
      <c r="H615" s="197"/>
      <c r="I615" s="416"/>
      <c r="J615" s="115"/>
      <c r="K615" s="418"/>
      <c r="L615" s="417"/>
      <c r="M615" s="60"/>
      <c r="N615" s="102"/>
      <c r="O615" s="419"/>
      <c r="P615" s="116"/>
      <c r="Q615" s="116"/>
      <c r="R615" s="179"/>
      <c r="S615" s="248"/>
      <c r="T615" s="116"/>
      <c r="U615" s="116"/>
      <c r="V615" s="116"/>
      <c r="W615" s="117"/>
      <c r="X615" s="115"/>
      <c r="Y615" s="102"/>
      <c r="Z615" s="118"/>
      <c r="AA615" s="145">
        <f t="shared" si="248"/>
        <v>603</v>
      </c>
      <c r="AB615" s="751">
        <f t="shared" si="261"/>
        <v>0</v>
      </c>
      <c r="AC615" s="744">
        <f t="shared" si="249"/>
        <v>0</v>
      </c>
      <c r="AD615" s="254">
        <f t="shared" si="245"/>
        <v>0</v>
      </c>
      <c r="AE615" s="17"/>
      <c r="AF615" s="527" t="str">
        <f t="shared" si="250"/>
        <v xml:space="preserve"> </v>
      </c>
      <c r="AG615" s="49">
        <f t="shared" si="251"/>
        <v>0</v>
      </c>
      <c r="AH615" s="49">
        <f t="shared" si="252"/>
        <v>0</v>
      </c>
      <c r="AR615" s="49">
        <f t="shared" si="253"/>
        <v>0</v>
      </c>
      <c r="AS615" s="49">
        <f t="shared" si="254"/>
        <v>0</v>
      </c>
      <c r="AT615" s="49">
        <f t="shared" si="255"/>
        <v>0</v>
      </c>
      <c r="AU615" s="49">
        <f t="shared" si="256"/>
        <v>0</v>
      </c>
      <c r="AX615" s="372">
        <f t="shared" si="257"/>
        <v>0</v>
      </c>
      <c r="AY615" s="372">
        <f t="shared" si="258"/>
        <v>0</v>
      </c>
      <c r="AZ615" s="49">
        <f t="shared" si="246"/>
        <v>0</v>
      </c>
      <c r="BB615" s="49">
        <f t="shared" si="262"/>
        <v>0</v>
      </c>
      <c r="BC615" s="537">
        <f t="shared" si="263"/>
        <v>0</v>
      </c>
      <c r="BD615" s="144">
        <f t="shared" si="259"/>
        <v>0</v>
      </c>
      <c r="BE615" s="144">
        <f t="shared" si="264"/>
        <v>0</v>
      </c>
      <c r="BF615" s="559">
        <f t="shared" si="247"/>
        <v>0</v>
      </c>
      <c r="BG615" s="17"/>
      <c r="BH615" s="10"/>
      <c r="BJ615" s="49">
        <f t="shared" si="265"/>
        <v>0</v>
      </c>
      <c r="BK615" s="49">
        <f t="shared" si="266"/>
        <v>1</v>
      </c>
      <c r="BL615" s="49">
        <f t="shared" si="267"/>
        <v>0</v>
      </c>
      <c r="BM615" s="49">
        <f t="shared" si="268"/>
        <v>0</v>
      </c>
      <c r="BN615" s="49">
        <f t="shared" si="269"/>
        <v>0</v>
      </c>
    </row>
    <row r="616" spans="1:66" x14ac:dyDescent="0.2">
      <c r="A616" s="514"/>
      <c r="B616" s="805"/>
      <c r="C616" s="364"/>
      <c r="D616" s="364"/>
      <c r="E616" s="511" t="str">
        <f t="shared" si="260"/>
        <v xml:space="preserve"> </v>
      </c>
      <c r="F616" s="201">
        <f t="shared" si="243"/>
        <v>0</v>
      </c>
      <c r="G616" s="198">
        <f t="shared" si="244"/>
        <v>604</v>
      </c>
      <c r="H616" s="197"/>
      <c r="I616" s="416"/>
      <c r="J616" s="115"/>
      <c r="K616" s="418"/>
      <c r="L616" s="417"/>
      <c r="M616" s="60"/>
      <c r="N616" s="102"/>
      <c r="O616" s="419"/>
      <c r="P616" s="116"/>
      <c r="Q616" s="116"/>
      <c r="R616" s="179"/>
      <c r="S616" s="248"/>
      <c r="T616" s="116"/>
      <c r="U616" s="116"/>
      <c r="V616" s="116"/>
      <c r="W616" s="117"/>
      <c r="X616" s="115"/>
      <c r="Y616" s="102"/>
      <c r="Z616" s="118"/>
      <c r="AA616" s="145">
        <f t="shared" si="248"/>
        <v>604</v>
      </c>
      <c r="AB616" s="751">
        <f t="shared" si="261"/>
        <v>0</v>
      </c>
      <c r="AC616" s="744">
        <f t="shared" si="249"/>
        <v>0</v>
      </c>
      <c r="AD616" s="254">
        <f t="shared" si="245"/>
        <v>0</v>
      </c>
      <c r="AE616" s="17"/>
      <c r="AF616" s="527" t="str">
        <f t="shared" si="250"/>
        <v xml:space="preserve"> </v>
      </c>
      <c r="AG616" s="49">
        <f t="shared" si="251"/>
        <v>0</v>
      </c>
      <c r="AH616" s="49">
        <f t="shared" si="252"/>
        <v>0</v>
      </c>
      <c r="AR616" s="49">
        <f t="shared" si="253"/>
        <v>0</v>
      </c>
      <c r="AS616" s="49">
        <f t="shared" si="254"/>
        <v>0</v>
      </c>
      <c r="AT616" s="49">
        <f t="shared" si="255"/>
        <v>0</v>
      </c>
      <c r="AU616" s="49">
        <f t="shared" si="256"/>
        <v>0</v>
      </c>
      <c r="AX616" s="372">
        <f t="shared" si="257"/>
        <v>0</v>
      </c>
      <c r="AY616" s="372">
        <f t="shared" si="258"/>
        <v>0</v>
      </c>
      <c r="AZ616" s="49">
        <f t="shared" si="246"/>
        <v>0</v>
      </c>
      <c r="BB616" s="49">
        <f t="shared" si="262"/>
        <v>0</v>
      </c>
      <c r="BC616" s="537">
        <f t="shared" si="263"/>
        <v>0</v>
      </c>
      <c r="BD616" s="144">
        <f t="shared" si="259"/>
        <v>0</v>
      </c>
      <c r="BE616" s="144">
        <f t="shared" si="264"/>
        <v>0</v>
      </c>
      <c r="BF616" s="559">
        <f t="shared" si="247"/>
        <v>0</v>
      </c>
      <c r="BG616" s="17"/>
      <c r="BH616" s="10"/>
      <c r="BJ616" s="49">
        <f t="shared" si="265"/>
        <v>0</v>
      </c>
      <c r="BK616" s="49">
        <f t="shared" si="266"/>
        <v>1</v>
      </c>
      <c r="BL616" s="49">
        <f t="shared" si="267"/>
        <v>0</v>
      </c>
      <c r="BM616" s="49">
        <f t="shared" si="268"/>
        <v>0</v>
      </c>
      <c r="BN616" s="49">
        <f t="shared" si="269"/>
        <v>0</v>
      </c>
    </row>
    <row r="617" spans="1:66" x14ac:dyDescent="0.2">
      <c r="A617" s="514"/>
      <c r="B617" s="805"/>
      <c r="C617" s="364"/>
      <c r="D617" s="364"/>
      <c r="E617" s="511" t="str">
        <f t="shared" si="260"/>
        <v xml:space="preserve"> </v>
      </c>
      <c r="F617" s="201">
        <f t="shared" si="243"/>
        <v>0</v>
      </c>
      <c r="G617" s="198">
        <f t="shared" si="244"/>
        <v>605</v>
      </c>
      <c r="H617" s="197"/>
      <c r="I617" s="416"/>
      <c r="J617" s="115"/>
      <c r="K617" s="418"/>
      <c r="L617" s="417"/>
      <c r="M617" s="60"/>
      <c r="N617" s="102"/>
      <c r="O617" s="419"/>
      <c r="P617" s="116"/>
      <c r="Q617" s="116"/>
      <c r="R617" s="179"/>
      <c r="S617" s="248"/>
      <c r="T617" s="116"/>
      <c r="U617" s="116"/>
      <c r="V617" s="116"/>
      <c r="W617" s="117"/>
      <c r="X617" s="115"/>
      <c r="Y617" s="102"/>
      <c r="Z617" s="118"/>
      <c r="AA617" s="145">
        <f t="shared" si="248"/>
        <v>605</v>
      </c>
      <c r="AB617" s="751">
        <f t="shared" si="261"/>
        <v>0</v>
      </c>
      <c r="AC617" s="744">
        <f t="shared" si="249"/>
        <v>0</v>
      </c>
      <c r="AD617" s="254">
        <f t="shared" si="245"/>
        <v>0</v>
      </c>
      <c r="AE617" s="17"/>
      <c r="AF617" s="527" t="str">
        <f t="shared" si="250"/>
        <v xml:space="preserve"> </v>
      </c>
      <c r="AG617" s="49">
        <f t="shared" si="251"/>
        <v>0</v>
      </c>
      <c r="AH617" s="49">
        <f t="shared" si="252"/>
        <v>0</v>
      </c>
      <c r="AR617" s="49">
        <f t="shared" si="253"/>
        <v>0</v>
      </c>
      <c r="AS617" s="49">
        <f t="shared" si="254"/>
        <v>0</v>
      </c>
      <c r="AT617" s="49">
        <f t="shared" si="255"/>
        <v>0</v>
      </c>
      <c r="AU617" s="49">
        <f t="shared" si="256"/>
        <v>0</v>
      </c>
      <c r="AX617" s="372">
        <f t="shared" si="257"/>
        <v>0</v>
      </c>
      <c r="AY617" s="372">
        <f t="shared" si="258"/>
        <v>0</v>
      </c>
      <c r="AZ617" s="49">
        <f t="shared" si="246"/>
        <v>0</v>
      </c>
      <c r="BB617" s="49">
        <f t="shared" si="262"/>
        <v>0</v>
      </c>
      <c r="BC617" s="537">
        <f t="shared" si="263"/>
        <v>0</v>
      </c>
      <c r="BD617" s="144">
        <f t="shared" si="259"/>
        <v>0</v>
      </c>
      <c r="BE617" s="144">
        <f t="shared" si="264"/>
        <v>0</v>
      </c>
      <c r="BF617" s="559">
        <f t="shared" si="247"/>
        <v>0</v>
      </c>
      <c r="BG617" s="17"/>
      <c r="BH617" s="10"/>
      <c r="BJ617" s="49">
        <f t="shared" si="265"/>
        <v>0</v>
      </c>
      <c r="BK617" s="49">
        <f t="shared" si="266"/>
        <v>1</v>
      </c>
      <c r="BL617" s="49">
        <f t="shared" si="267"/>
        <v>0</v>
      </c>
      <c r="BM617" s="49">
        <f t="shared" si="268"/>
        <v>0</v>
      </c>
      <c r="BN617" s="49">
        <f t="shared" si="269"/>
        <v>0</v>
      </c>
    </row>
    <row r="618" spans="1:66" x14ac:dyDescent="0.2">
      <c r="A618" s="514"/>
      <c r="B618" s="805"/>
      <c r="C618" s="364"/>
      <c r="D618" s="364"/>
      <c r="E618" s="511" t="str">
        <f t="shared" si="260"/>
        <v xml:space="preserve"> </v>
      </c>
      <c r="F618" s="201">
        <f t="shared" si="243"/>
        <v>0</v>
      </c>
      <c r="G618" s="198">
        <f t="shared" si="244"/>
        <v>606</v>
      </c>
      <c r="H618" s="197"/>
      <c r="I618" s="416"/>
      <c r="J618" s="115"/>
      <c r="K618" s="418"/>
      <c r="L618" s="417"/>
      <c r="M618" s="60"/>
      <c r="N618" s="102"/>
      <c r="O618" s="419"/>
      <c r="P618" s="116"/>
      <c r="Q618" s="116"/>
      <c r="R618" s="179"/>
      <c r="S618" s="248"/>
      <c r="T618" s="116"/>
      <c r="U618" s="116"/>
      <c r="V618" s="116"/>
      <c r="W618" s="117"/>
      <c r="X618" s="115"/>
      <c r="Y618" s="102"/>
      <c r="Z618" s="118"/>
      <c r="AA618" s="145">
        <f t="shared" si="248"/>
        <v>606</v>
      </c>
      <c r="AB618" s="751">
        <f t="shared" si="261"/>
        <v>0</v>
      </c>
      <c r="AC618" s="744">
        <f t="shared" si="249"/>
        <v>0</v>
      </c>
      <c r="AD618" s="254">
        <f t="shared" si="245"/>
        <v>0</v>
      </c>
      <c r="AE618" s="17"/>
      <c r="AF618" s="527" t="str">
        <f t="shared" si="250"/>
        <v xml:space="preserve"> </v>
      </c>
      <c r="AG618" s="49">
        <f t="shared" si="251"/>
        <v>0</v>
      </c>
      <c r="AH618" s="49">
        <f t="shared" si="252"/>
        <v>0</v>
      </c>
      <c r="AR618" s="49">
        <f t="shared" si="253"/>
        <v>0</v>
      </c>
      <c r="AS618" s="49">
        <f t="shared" si="254"/>
        <v>0</v>
      </c>
      <c r="AT618" s="49">
        <f t="shared" si="255"/>
        <v>0</v>
      </c>
      <c r="AU618" s="49">
        <f t="shared" si="256"/>
        <v>0</v>
      </c>
      <c r="AX618" s="372">
        <f t="shared" si="257"/>
        <v>0</v>
      </c>
      <c r="AY618" s="372">
        <f t="shared" si="258"/>
        <v>0</v>
      </c>
      <c r="AZ618" s="49">
        <f t="shared" si="246"/>
        <v>0</v>
      </c>
      <c r="BB618" s="49">
        <f t="shared" si="262"/>
        <v>0</v>
      </c>
      <c r="BC618" s="537">
        <f t="shared" si="263"/>
        <v>0</v>
      </c>
      <c r="BD618" s="144">
        <f t="shared" si="259"/>
        <v>0</v>
      </c>
      <c r="BE618" s="144">
        <f t="shared" si="264"/>
        <v>0</v>
      </c>
      <c r="BF618" s="559">
        <f t="shared" si="247"/>
        <v>0</v>
      </c>
      <c r="BG618" s="17"/>
      <c r="BH618" s="10"/>
      <c r="BJ618" s="49">
        <f t="shared" si="265"/>
        <v>0</v>
      </c>
      <c r="BK618" s="49">
        <f t="shared" si="266"/>
        <v>1</v>
      </c>
      <c r="BL618" s="49">
        <f t="shared" si="267"/>
        <v>0</v>
      </c>
      <c r="BM618" s="49">
        <f t="shared" si="268"/>
        <v>0</v>
      </c>
      <c r="BN618" s="49">
        <f t="shared" si="269"/>
        <v>0</v>
      </c>
    </row>
    <row r="619" spans="1:66" x14ac:dyDescent="0.2">
      <c r="A619" s="514"/>
      <c r="B619" s="805"/>
      <c r="C619" s="364"/>
      <c r="D619" s="364"/>
      <c r="E619" s="511" t="str">
        <f t="shared" si="260"/>
        <v xml:space="preserve"> </v>
      </c>
      <c r="F619" s="201">
        <f t="shared" si="243"/>
        <v>0</v>
      </c>
      <c r="G619" s="198">
        <f t="shared" si="244"/>
        <v>607</v>
      </c>
      <c r="H619" s="197"/>
      <c r="I619" s="416"/>
      <c r="J619" s="115"/>
      <c r="K619" s="418"/>
      <c r="L619" s="417"/>
      <c r="M619" s="60"/>
      <c r="N619" s="102"/>
      <c r="O619" s="419"/>
      <c r="P619" s="116"/>
      <c r="Q619" s="116"/>
      <c r="R619" s="179"/>
      <c r="S619" s="248"/>
      <c r="T619" s="116"/>
      <c r="U619" s="116"/>
      <c r="V619" s="116"/>
      <c r="W619" s="117"/>
      <c r="X619" s="115"/>
      <c r="Y619" s="102"/>
      <c r="Z619" s="118"/>
      <c r="AA619" s="145">
        <f t="shared" si="248"/>
        <v>607</v>
      </c>
      <c r="AB619" s="751">
        <f t="shared" si="261"/>
        <v>0</v>
      </c>
      <c r="AC619" s="744">
        <f t="shared" si="249"/>
        <v>0</v>
      </c>
      <c r="AD619" s="254">
        <f t="shared" si="245"/>
        <v>0</v>
      </c>
      <c r="AE619" s="17"/>
      <c r="AF619" s="527" t="str">
        <f t="shared" si="250"/>
        <v xml:space="preserve"> </v>
      </c>
      <c r="AG619" s="49">
        <f t="shared" si="251"/>
        <v>0</v>
      </c>
      <c r="AH619" s="49">
        <f t="shared" si="252"/>
        <v>0</v>
      </c>
      <c r="AR619" s="49">
        <f t="shared" si="253"/>
        <v>0</v>
      </c>
      <c r="AS619" s="49">
        <f t="shared" si="254"/>
        <v>0</v>
      </c>
      <c r="AT619" s="49">
        <f t="shared" si="255"/>
        <v>0</v>
      </c>
      <c r="AU619" s="49">
        <f t="shared" si="256"/>
        <v>0</v>
      </c>
      <c r="AX619" s="372">
        <f t="shared" si="257"/>
        <v>0</v>
      </c>
      <c r="AY619" s="372">
        <f t="shared" si="258"/>
        <v>0</v>
      </c>
      <c r="AZ619" s="49">
        <f t="shared" si="246"/>
        <v>0</v>
      </c>
      <c r="BB619" s="49">
        <f t="shared" si="262"/>
        <v>0</v>
      </c>
      <c r="BC619" s="537">
        <f t="shared" si="263"/>
        <v>0</v>
      </c>
      <c r="BD619" s="144">
        <f t="shared" si="259"/>
        <v>0</v>
      </c>
      <c r="BE619" s="144">
        <f t="shared" si="264"/>
        <v>0</v>
      </c>
      <c r="BF619" s="559">
        <f t="shared" si="247"/>
        <v>0</v>
      </c>
      <c r="BG619" s="17"/>
      <c r="BH619" s="10"/>
      <c r="BJ619" s="49">
        <f t="shared" si="265"/>
        <v>0</v>
      </c>
      <c r="BK619" s="49">
        <f t="shared" si="266"/>
        <v>1</v>
      </c>
      <c r="BL619" s="49">
        <f t="shared" si="267"/>
        <v>0</v>
      </c>
      <c r="BM619" s="49">
        <f t="shared" si="268"/>
        <v>0</v>
      </c>
      <c r="BN619" s="49">
        <f t="shared" si="269"/>
        <v>0</v>
      </c>
    </row>
    <row r="620" spans="1:66" x14ac:dyDescent="0.2">
      <c r="A620" s="514"/>
      <c r="B620" s="805"/>
      <c r="C620" s="364"/>
      <c r="D620" s="364"/>
      <c r="E620" s="511" t="str">
        <f t="shared" si="260"/>
        <v xml:space="preserve"> </v>
      </c>
      <c r="F620" s="201">
        <f t="shared" si="243"/>
        <v>0</v>
      </c>
      <c r="G620" s="198">
        <f t="shared" si="244"/>
        <v>608</v>
      </c>
      <c r="H620" s="197"/>
      <c r="I620" s="416"/>
      <c r="J620" s="115"/>
      <c r="K620" s="418"/>
      <c r="L620" s="417"/>
      <c r="M620" s="60"/>
      <c r="N620" s="102"/>
      <c r="O620" s="419"/>
      <c r="P620" s="116"/>
      <c r="Q620" s="116"/>
      <c r="R620" s="179"/>
      <c r="S620" s="248"/>
      <c r="T620" s="116"/>
      <c r="U620" s="116"/>
      <c r="V620" s="116"/>
      <c r="W620" s="117"/>
      <c r="X620" s="115"/>
      <c r="Y620" s="102"/>
      <c r="Z620" s="118"/>
      <c r="AA620" s="145">
        <f t="shared" si="248"/>
        <v>608</v>
      </c>
      <c r="AB620" s="751">
        <f t="shared" si="261"/>
        <v>0</v>
      </c>
      <c r="AC620" s="744">
        <f t="shared" si="249"/>
        <v>0</v>
      </c>
      <c r="AD620" s="254">
        <f t="shared" si="245"/>
        <v>0</v>
      </c>
      <c r="AE620" s="17"/>
      <c r="AF620" s="527" t="str">
        <f t="shared" si="250"/>
        <v xml:space="preserve"> </v>
      </c>
      <c r="AG620" s="49">
        <f t="shared" si="251"/>
        <v>0</v>
      </c>
      <c r="AH620" s="49">
        <f t="shared" si="252"/>
        <v>0</v>
      </c>
      <c r="AR620" s="49">
        <f t="shared" si="253"/>
        <v>0</v>
      </c>
      <c r="AS620" s="49">
        <f t="shared" si="254"/>
        <v>0</v>
      </c>
      <c r="AT620" s="49">
        <f t="shared" si="255"/>
        <v>0</v>
      </c>
      <c r="AU620" s="49">
        <f t="shared" si="256"/>
        <v>0</v>
      </c>
      <c r="AX620" s="372">
        <f t="shared" si="257"/>
        <v>0</v>
      </c>
      <c r="AY620" s="372">
        <f t="shared" si="258"/>
        <v>0</v>
      </c>
      <c r="AZ620" s="49">
        <f t="shared" si="246"/>
        <v>0</v>
      </c>
      <c r="BB620" s="49">
        <f t="shared" si="262"/>
        <v>0</v>
      </c>
      <c r="BC620" s="537">
        <f t="shared" si="263"/>
        <v>0</v>
      </c>
      <c r="BD620" s="144">
        <f t="shared" si="259"/>
        <v>0</v>
      </c>
      <c r="BE620" s="144">
        <f t="shared" si="264"/>
        <v>0</v>
      </c>
      <c r="BF620" s="559">
        <f t="shared" si="247"/>
        <v>0</v>
      </c>
      <c r="BG620" s="17"/>
      <c r="BH620" s="10"/>
      <c r="BJ620" s="49">
        <f t="shared" si="265"/>
        <v>0</v>
      </c>
      <c r="BK620" s="49">
        <f t="shared" si="266"/>
        <v>1</v>
      </c>
      <c r="BL620" s="49">
        <f t="shared" si="267"/>
        <v>0</v>
      </c>
      <c r="BM620" s="49">
        <f t="shared" si="268"/>
        <v>0</v>
      </c>
      <c r="BN620" s="49">
        <f t="shared" si="269"/>
        <v>0</v>
      </c>
    </row>
    <row r="621" spans="1:66" x14ac:dyDescent="0.2">
      <c r="A621" s="514"/>
      <c r="B621" s="805"/>
      <c r="C621" s="364"/>
      <c r="D621" s="364"/>
      <c r="E621" s="511" t="str">
        <f t="shared" si="260"/>
        <v xml:space="preserve"> </v>
      </c>
      <c r="F621" s="201">
        <f t="shared" si="243"/>
        <v>0</v>
      </c>
      <c r="G621" s="198">
        <f t="shared" si="244"/>
        <v>609</v>
      </c>
      <c r="H621" s="197"/>
      <c r="I621" s="416"/>
      <c r="J621" s="115"/>
      <c r="K621" s="418"/>
      <c r="L621" s="417"/>
      <c r="M621" s="60"/>
      <c r="N621" s="102"/>
      <c r="O621" s="419"/>
      <c r="P621" s="116"/>
      <c r="Q621" s="116"/>
      <c r="R621" s="179"/>
      <c r="S621" s="248"/>
      <c r="T621" s="116"/>
      <c r="U621" s="116"/>
      <c r="V621" s="116"/>
      <c r="W621" s="117"/>
      <c r="X621" s="115"/>
      <c r="Y621" s="102"/>
      <c r="Z621" s="118"/>
      <c r="AA621" s="145">
        <f t="shared" si="248"/>
        <v>609</v>
      </c>
      <c r="AB621" s="751">
        <f t="shared" si="261"/>
        <v>0</v>
      </c>
      <c r="AC621" s="744">
        <f t="shared" si="249"/>
        <v>0</v>
      </c>
      <c r="AD621" s="254">
        <f t="shared" si="245"/>
        <v>0</v>
      </c>
      <c r="AE621" s="17"/>
      <c r="AF621" s="527" t="str">
        <f t="shared" si="250"/>
        <v xml:space="preserve"> </v>
      </c>
      <c r="AG621" s="49">
        <f t="shared" si="251"/>
        <v>0</v>
      </c>
      <c r="AH621" s="49">
        <f t="shared" si="252"/>
        <v>0</v>
      </c>
      <c r="AR621" s="49">
        <f t="shared" si="253"/>
        <v>0</v>
      </c>
      <c r="AS621" s="49">
        <f t="shared" si="254"/>
        <v>0</v>
      </c>
      <c r="AT621" s="49">
        <f t="shared" si="255"/>
        <v>0</v>
      </c>
      <c r="AU621" s="49">
        <f t="shared" si="256"/>
        <v>0</v>
      </c>
      <c r="AX621" s="372">
        <f t="shared" si="257"/>
        <v>0</v>
      </c>
      <c r="AY621" s="372">
        <f t="shared" si="258"/>
        <v>0</v>
      </c>
      <c r="AZ621" s="49">
        <f t="shared" si="246"/>
        <v>0</v>
      </c>
      <c r="BB621" s="49">
        <f t="shared" si="262"/>
        <v>0</v>
      </c>
      <c r="BC621" s="537">
        <f t="shared" si="263"/>
        <v>0</v>
      </c>
      <c r="BD621" s="144">
        <f t="shared" si="259"/>
        <v>0</v>
      </c>
      <c r="BE621" s="144">
        <f t="shared" si="264"/>
        <v>0</v>
      </c>
      <c r="BF621" s="559">
        <f t="shared" si="247"/>
        <v>0</v>
      </c>
      <c r="BG621" s="17"/>
      <c r="BH621" s="10"/>
      <c r="BJ621" s="49">
        <f t="shared" si="265"/>
        <v>0</v>
      </c>
      <c r="BK621" s="49">
        <f t="shared" si="266"/>
        <v>1</v>
      </c>
      <c r="BL621" s="49">
        <f t="shared" si="267"/>
        <v>0</v>
      </c>
      <c r="BM621" s="49">
        <f t="shared" si="268"/>
        <v>0</v>
      </c>
      <c r="BN621" s="49">
        <f t="shared" si="269"/>
        <v>0</v>
      </c>
    </row>
    <row r="622" spans="1:66" x14ac:dyDescent="0.2">
      <c r="A622" s="514"/>
      <c r="B622" s="805"/>
      <c r="C622" s="364"/>
      <c r="D622" s="364"/>
      <c r="E622" s="511" t="str">
        <f t="shared" si="260"/>
        <v xml:space="preserve"> </v>
      </c>
      <c r="F622" s="201">
        <f t="shared" si="243"/>
        <v>0</v>
      </c>
      <c r="G622" s="198">
        <f t="shared" si="244"/>
        <v>610</v>
      </c>
      <c r="H622" s="197"/>
      <c r="I622" s="416"/>
      <c r="J622" s="115"/>
      <c r="K622" s="418"/>
      <c r="L622" s="417"/>
      <c r="M622" s="60"/>
      <c r="N622" s="102"/>
      <c r="O622" s="419"/>
      <c r="P622" s="116"/>
      <c r="Q622" s="116"/>
      <c r="R622" s="179"/>
      <c r="S622" s="248"/>
      <c r="T622" s="116"/>
      <c r="U622" s="116"/>
      <c r="V622" s="116"/>
      <c r="W622" s="117"/>
      <c r="X622" s="115"/>
      <c r="Y622" s="102"/>
      <c r="Z622" s="118"/>
      <c r="AA622" s="145">
        <f t="shared" si="248"/>
        <v>610</v>
      </c>
      <c r="AB622" s="751">
        <f t="shared" si="261"/>
        <v>0</v>
      </c>
      <c r="AC622" s="744">
        <f t="shared" si="249"/>
        <v>0</v>
      </c>
      <c r="AD622" s="254">
        <f t="shared" si="245"/>
        <v>0</v>
      </c>
      <c r="AE622" s="17"/>
      <c r="AF622" s="527" t="str">
        <f t="shared" si="250"/>
        <v xml:space="preserve"> </v>
      </c>
      <c r="AG622" s="49">
        <f t="shared" si="251"/>
        <v>0</v>
      </c>
      <c r="AH622" s="49">
        <f t="shared" si="252"/>
        <v>0</v>
      </c>
      <c r="AR622" s="49">
        <f t="shared" si="253"/>
        <v>0</v>
      </c>
      <c r="AS622" s="49">
        <f t="shared" si="254"/>
        <v>0</v>
      </c>
      <c r="AT622" s="49">
        <f t="shared" si="255"/>
        <v>0</v>
      </c>
      <c r="AU622" s="49">
        <f t="shared" si="256"/>
        <v>0</v>
      </c>
      <c r="AX622" s="372">
        <f t="shared" si="257"/>
        <v>0</v>
      </c>
      <c r="AY622" s="372">
        <f t="shared" si="258"/>
        <v>0</v>
      </c>
      <c r="AZ622" s="49">
        <f t="shared" si="246"/>
        <v>0</v>
      </c>
      <c r="BB622" s="49">
        <f t="shared" si="262"/>
        <v>0</v>
      </c>
      <c r="BC622" s="537">
        <f t="shared" si="263"/>
        <v>0</v>
      </c>
      <c r="BD622" s="144">
        <f t="shared" si="259"/>
        <v>0</v>
      </c>
      <c r="BE622" s="144">
        <f t="shared" si="264"/>
        <v>0</v>
      </c>
      <c r="BF622" s="559">
        <f t="shared" si="247"/>
        <v>0</v>
      </c>
      <c r="BG622" s="17"/>
      <c r="BH622" s="10"/>
      <c r="BJ622" s="49">
        <f t="shared" si="265"/>
        <v>0</v>
      </c>
      <c r="BK622" s="49">
        <f t="shared" si="266"/>
        <v>1</v>
      </c>
      <c r="BL622" s="49">
        <f t="shared" si="267"/>
        <v>0</v>
      </c>
      <c r="BM622" s="49">
        <f t="shared" si="268"/>
        <v>0</v>
      </c>
      <c r="BN622" s="49">
        <f t="shared" si="269"/>
        <v>0</v>
      </c>
    </row>
    <row r="623" spans="1:66" x14ac:dyDescent="0.2">
      <c r="A623" s="514"/>
      <c r="B623" s="805"/>
      <c r="C623" s="364"/>
      <c r="D623" s="364"/>
      <c r="E623" s="511" t="str">
        <f t="shared" si="260"/>
        <v xml:space="preserve"> </v>
      </c>
      <c r="F623" s="201">
        <f t="shared" si="243"/>
        <v>0</v>
      </c>
      <c r="G623" s="198">
        <f t="shared" si="244"/>
        <v>611</v>
      </c>
      <c r="H623" s="197"/>
      <c r="I623" s="416"/>
      <c r="J623" s="115"/>
      <c r="K623" s="418"/>
      <c r="L623" s="417"/>
      <c r="M623" s="60"/>
      <c r="N623" s="102"/>
      <c r="O623" s="419"/>
      <c r="P623" s="116"/>
      <c r="Q623" s="116"/>
      <c r="R623" s="179"/>
      <c r="S623" s="248"/>
      <c r="T623" s="116"/>
      <c r="U623" s="116"/>
      <c r="V623" s="116"/>
      <c r="W623" s="117"/>
      <c r="X623" s="115"/>
      <c r="Y623" s="102"/>
      <c r="Z623" s="118"/>
      <c r="AA623" s="145">
        <f t="shared" si="248"/>
        <v>611</v>
      </c>
      <c r="AB623" s="751">
        <f t="shared" si="261"/>
        <v>0</v>
      </c>
      <c r="AC623" s="744">
        <f t="shared" si="249"/>
        <v>0</v>
      </c>
      <c r="AD623" s="254">
        <f t="shared" si="245"/>
        <v>0</v>
      </c>
      <c r="AE623" s="17"/>
      <c r="AF623" s="527" t="str">
        <f t="shared" si="250"/>
        <v xml:space="preserve"> </v>
      </c>
      <c r="AG623" s="49">
        <f t="shared" si="251"/>
        <v>0</v>
      </c>
      <c r="AH623" s="49">
        <f t="shared" si="252"/>
        <v>0</v>
      </c>
      <c r="AR623" s="49">
        <f t="shared" si="253"/>
        <v>0</v>
      </c>
      <c r="AS623" s="49">
        <f t="shared" si="254"/>
        <v>0</v>
      </c>
      <c r="AT623" s="49">
        <f t="shared" si="255"/>
        <v>0</v>
      </c>
      <c r="AU623" s="49">
        <f t="shared" si="256"/>
        <v>0</v>
      </c>
      <c r="AX623" s="372">
        <f t="shared" si="257"/>
        <v>0</v>
      </c>
      <c r="AY623" s="372">
        <f t="shared" si="258"/>
        <v>0</v>
      </c>
      <c r="AZ623" s="49">
        <f t="shared" si="246"/>
        <v>0</v>
      </c>
      <c r="BB623" s="49">
        <f t="shared" si="262"/>
        <v>0</v>
      </c>
      <c r="BC623" s="537">
        <f t="shared" si="263"/>
        <v>0</v>
      </c>
      <c r="BD623" s="144">
        <f t="shared" si="259"/>
        <v>0</v>
      </c>
      <c r="BE623" s="144">
        <f t="shared" si="264"/>
        <v>0</v>
      </c>
      <c r="BF623" s="559">
        <f t="shared" si="247"/>
        <v>0</v>
      </c>
      <c r="BG623" s="17"/>
      <c r="BH623" s="10"/>
      <c r="BJ623" s="49">
        <f t="shared" si="265"/>
        <v>0</v>
      </c>
      <c r="BK623" s="49">
        <f t="shared" si="266"/>
        <v>1</v>
      </c>
      <c r="BL623" s="49">
        <f t="shared" si="267"/>
        <v>0</v>
      </c>
      <c r="BM623" s="49">
        <f t="shared" si="268"/>
        <v>0</v>
      </c>
      <c r="BN623" s="49">
        <f t="shared" si="269"/>
        <v>0</v>
      </c>
    </row>
    <row r="624" spans="1:66" x14ac:dyDescent="0.2">
      <c r="A624" s="514"/>
      <c r="B624" s="805"/>
      <c r="C624" s="364"/>
      <c r="D624" s="364"/>
      <c r="E624" s="511" t="str">
        <f t="shared" si="260"/>
        <v xml:space="preserve"> </v>
      </c>
      <c r="F624" s="201">
        <f t="shared" si="243"/>
        <v>0</v>
      </c>
      <c r="G624" s="198">
        <f t="shared" si="244"/>
        <v>612</v>
      </c>
      <c r="H624" s="197"/>
      <c r="I624" s="416"/>
      <c r="J624" s="115"/>
      <c r="K624" s="418"/>
      <c r="L624" s="417"/>
      <c r="M624" s="60"/>
      <c r="N624" s="102"/>
      <c r="O624" s="419"/>
      <c r="P624" s="116"/>
      <c r="Q624" s="116"/>
      <c r="R624" s="179"/>
      <c r="S624" s="248"/>
      <c r="T624" s="116"/>
      <c r="U624" s="116"/>
      <c r="V624" s="116"/>
      <c r="W624" s="117"/>
      <c r="X624" s="115"/>
      <c r="Y624" s="102"/>
      <c r="Z624" s="118"/>
      <c r="AA624" s="145">
        <f t="shared" si="248"/>
        <v>612</v>
      </c>
      <c r="AB624" s="751">
        <f t="shared" si="261"/>
        <v>0</v>
      </c>
      <c r="AC624" s="744">
        <f t="shared" si="249"/>
        <v>0</v>
      </c>
      <c r="AD624" s="254">
        <f t="shared" si="245"/>
        <v>0</v>
      </c>
      <c r="AE624" s="17"/>
      <c r="AF624" s="527" t="str">
        <f t="shared" si="250"/>
        <v xml:space="preserve"> </v>
      </c>
      <c r="AG624" s="49">
        <f t="shared" si="251"/>
        <v>0</v>
      </c>
      <c r="AH624" s="49">
        <f t="shared" si="252"/>
        <v>0</v>
      </c>
      <c r="AR624" s="49">
        <f t="shared" si="253"/>
        <v>0</v>
      </c>
      <c r="AS624" s="49">
        <f t="shared" si="254"/>
        <v>0</v>
      </c>
      <c r="AT624" s="49">
        <f t="shared" si="255"/>
        <v>0</v>
      </c>
      <c r="AU624" s="49">
        <f t="shared" si="256"/>
        <v>0</v>
      </c>
      <c r="AX624" s="372">
        <f t="shared" si="257"/>
        <v>0</v>
      </c>
      <c r="AY624" s="372">
        <f t="shared" si="258"/>
        <v>0</v>
      </c>
      <c r="AZ624" s="49">
        <f t="shared" si="246"/>
        <v>0</v>
      </c>
      <c r="BB624" s="49">
        <f t="shared" si="262"/>
        <v>0</v>
      </c>
      <c r="BC624" s="537">
        <f t="shared" si="263"/>
        <v>0</v>
      </c>
      <c r="BD624" s="144">
        <f t="shared" si="259"/>
        <v>0</v>
      </c>
      <c r="BE624" s="144">
        <f t="shared" si="264"/>
        <v>0</v>
      </c>
      <c r="BF624" s="559">
        <f t="shared" si="247"/>
        <v>0</v>
      </c>
      <c r="BG624" s="17"/>
      <c r="BH624" s="10"/>
      <c r="BJ624" s="49">
        <f t="shared" si="265"/>
        <v>0</v>
      </c>
      <c r="BK624" s="49">
        <f t="shared" si="266"/>
        <v>1</v>
      </c>
      <c r="BL624" s="49">
        <f t="shared" si="267"/>
        <v>0</v>
      </c>
      <c r="BM624" s="49">
        <f t="shared" si="268"/>
        <v>0</v>
      </c>
      <c r="BN624" s="49">
        <f t="shared" si="269"/>
        <v>0</v>
      </c>
    </row>
    <row r="625" spans="1:66" x14ac:dyDescent="0.2">
      <c r="A625" s="514"/>
      <c r="B625" s="805"/>
      <c r="C625" s="364"/>
      <c r="D625" s="364"/>
      <c r="E625" s="511" t="str">
        <f t="shared" si="260"/>
        <v xml:space="preserve"> </v>
      </c>
      <c r="F625" s="201">
        <f t="shared" si="243"/>
        <v>0</v>
      </c>
      <c r="G625" s="198">
        <f t="shared" si="244"/>
        <v>613</v>
      </c>
      <c r="H625" s="197"/>
      <c r="I625" s="416"/>
      <c r="J625" s="115"/>
      <c r="K625" s="418"/>
      <c r="L625" s="417"/>
      <c r="M625" s="60"/>
      <c r="N625" s="102"/>
      <c r="O625" s="419"/>
      <c r="P625" s="116"/>
      <c r="Q625" s="116"/>
      <c r="R625" s="179"/>
      <c r="S625" s="248"/>
      <c r="T625" s="116"/>
      <c r="U625" s="116"/>
      <c r="V625" s="116"/>
      <c r="W625" s="117"/>
      <c r="X625" s="115"/>
      <c r="Y625" s="102"/>
      <c r="Z625" s="118"/>
      <c r="AA625" s="145">
        <f t="shared" si="248"/>
        <v>613</v>
      </c>
      <c r="AB625" s="751">
        <f t="shared" si="261"/>
        <v>0</v>
      </c>
      <c r="AC625" s="744">
        <f t="shared" si="249"/>
        <v>0</v>
      </c>
      <c r="AD625" s="254">
        <f t="shared" si="245"/>
        <v>0</v>
      </c>
      <c r="AE625" s="17"/>
      <c r="AF625" s="527" t="str">
        <f t="shared" si="250"/>
        <v xml:space="preserve"> </v>
      </c>
      <c r="AG625" s="49">
        <f t="shared" si="251"/>
        <v>0</v>
      </c>
      <c r="AH625" s="49">
        <f t="shared" si="252"/>
        <v>0</v>
      </c>
      <c r="AR625" s="49">
        <f t="shared" si="253"/>
        <v>0</v>
      </c>
      <c r="AS625" s="49">
        <f t="shared" si="254"/>
        <v>0</v>
      </c>
      <c r="AT625" s="49">
        <f t="shared" si="255"/>
        <v>0</v>
      </c>
      <c r="AU625" s="49">
        <f t="shared" si="256"/>
        <v>0</v>
      </c>
      <c r="AX625" s="372">
        <f t="shared" si="257"/>
        <v>0</v>
      </c>
      <c r="AY625" s="372">
        <f t="shared" si="258"/>
        <v>0</v>
      </c>
      <c r="AZ625" s="49">
        <f t="shared" si="246"/>
        <v>0</v>
      </c>
      <c r="BB625" s="49">
        <f t="shared" si="262"/>
        <v>0</v>
      </c>
      <c r="BC625" s="537">
        <f t="shared" si="263"/>
        <v>0</v>
      </c>
      <c r="BD625" s="144">
        <f t="shared" si="259"/>
        <v>0</v>
      </c>
      <c r="BE625" s="144">
        <f t="shared" si="264"/>
        <v>0</v>
      </c>
      <c r="BF625" s="559">
        <f t="shared" si="247"/>
        <v>0</v>
      </c>
      <c r="BG625" s="17"/>
      <c r="BH625" s="10"/>
      <c r="BJ625" s="49">
        <f t="shared" si="265"/>
        <v>0</v>
      </c>
      <c r="BK625" s="49">
        <f t="shared" si="266"/>
        <v>1</v>
      </c>
      <c r="BL625" s="49">
        <f t="shared" si="267"/>
        <v>0</v>
      </c>
      <c r="BM625" s="49">
        <f t="shared" si="268"/>
        <v>0</v>
      </c>
      <c r="BN625" s="49">
        <f t="shared" si="269"/>
        <v>0</v>
      </c>
    </row>
    <row r="626" spans="1:66" x14ac:dyDescent="0.2">
      <c r="A626" s="514"/>
      <c r="B626" s="805"/>
      <c r="C626" s="364"/>
      <c r="D626" s="364"/>
      <c r="E626" s="511" t="str">
        <f t="shared" si="260"/>
        <v xml:space="preserve"> </v>
      </c>
      <c r="F626" s="201">
        <f t="shared" si="243"/>
        <v>0</v>
      </c>
      <c r="G626" s="198">
        <f t="shared" si="244"/>
        <v>614</v>
      </c>
      <c r="H626" s="197"/>
      <c r="I626" s="416"/>
      <c r="J626" s="115"/>
      <c r="K626" s="418"/>
      <c r="L626" s="417"/>
      <c r="M626" s="60"/>
      <c r="N626" s="102"/>
      <c r="O626" s="419"/>
      <c r="P626" s="116"/>
      <c r="Q626" s="116"/>
      <c r="R626" s="179"/>
      <c r="S626" s="248"/>
      <c r="T626" s="116"/>
      <c r="U626" s="116"/>
      <c r="V626" s="116"/>
      <c r="W626" s="117"/>
      <c r="X626" s="115"/>
      <c r="Y626" s="102"/>
      <c r="Z626" s="118"/>
      <c r="AA626" s="145">
        <f t="shared" si="248"/>
        <v>614</v>
      </c>
      <c r="AB626" s="751">
        <f t="shared" si="261"/>
        <v>0</v>
      </c>
      <c r="AC626" s="744">
        <f t="shared" si="249"/>
        <v>0</v>
      </c>
      <c r="AD626" s="254">
        <f t="shared" si="245"/>
        <v>0</v>
      </c>
      <c r="AE626" s="17"/>
      <c r="AF626" s="527" t="str">
        <f t="shared" si="250"/>
        <v xml:space="preserve"> </v>
      </c>
      <c r="AG626" s="49">
        <f t="shared" si="251"/>
        <v>0</v>
      </c>
      <c r="AH626" s="49">
        <f t="shared" si="252"/>
        <v>0</v>
      </c>
      <c r="AR626" s="49">
        <f t="shared" si="253"/>
        <v>0</v>
      </c>
      <c r="AS626" s="49">
        <f t="shared" si="254"/>
        <v>0</v>
      </c>
      <c r="AT626" s="49">
        <f t="shared" si="255"/>
        <v>0</v>
      </c>
      <c r="AU626" s="49">
        <f t="shared" si="256"/>
        <v>0</v>
      </c>
      <c r="AX626" s="372">
        <f t="shared" si="257"/>
        <v>0</v>
      </c>
      <c r="AY626" s="372">
        <f t="shared" si="258"/>
        <v>0</v>
      </c>
      <c r="AZ626" s="49">
        <f t="shared" si="246"/>
        <v>0</v>
      </c>
      <c r="BB626" s="49">
        <f t="shared" si="262"/>
        <v>0</v>
      </c>
      <c r="BC626" s="537">
        <f t="shared" si="263"/>
        <v>0</v>
      </c>
      <c r="BD626" s="144">
        <f t="shared" si="259"/>
        <v>0</v>
      </c>
      <c r="BE626" s="144">
        <f t="shared" si="264"/>
        <v>0</v>
      </c>
      <c r="BF626" s="559">
        <f t="shared" si="247"/>
        <v>0</v>
      </c>
      <c r="BG626" s="17"/>
      <c r="BH626" s="10"/>
      <c r="BJ626" s="49">
        <f t="shared" si="265"/>
        <v>0</v>
      </c>
      <c r="BK626" s="49">
        <f t="shared" si="266"/>
        <v>1</v>
      </c>
      <c r="BL626" s="49">
        <f t="shared" si="267"/>
        <v>0</v>
      </c>
      <c r="BM626" s="49">
        <f t="shared" si="268"/>
        <v>0</v>
      </c>
      <c r="BN626" s="49">
        <f t="shared" si="269"/>
        <v>0</v>
      </c>
    </row>
    <row r="627" spans="1:66" x14ac:dyDescent="0.2">
      <c r="A627" s="514"/>
      <c r="B627" s="805"/>
      <c r="C627" s="364"/>
      <c r="D627" s="364"/>
      <c r="E627" s="511" t="str">
        <f t="shared" si="260"/>
        <v xml:space="preserve"> </v>
      </c>
      <c r="F627" s="201">
        <f t="shared" si="243"/>
        <v>0</v>
      </c>
      <c r="G627" s="198">
        <f t="shared" si="244"/>
        <v>615</v>
      </c>
      <c r="H627" s="197"/>
      <c r="I627" s="416"/>
      <c r="J627" s="115"/>
      <c r="K627" s="418"/>
      <c r="L627" s="417"/>
      <c r="M627" s="60"/>
      <c r="N627" s="102"/>
      <c r="O627" s="419"/>
      <c r="P627" s="116"/>
      <c r="Q627" s="116"/>
      <c r="R627" s="179"/>
      <c r="S627" s="248"/>
      <c r="T627" s="116"/>
      <c r="U627" s="116"/>
      <c r="V627" s="116"/>
      <c r="W627" s="117"/>
      <c r="X627" s="115"/>
      <c r="Y627" s="102"/>
      <c r="Z627" s="118"/>
      <c r="AA627" s="145">
        <f t="shared" si="248"/>
        <v>615</v>
      </c>
      <c r="AB627" s="751">
        <f t="shared" si="261"/>
        <v>0</v>
      </c>
      <c r="AC627" s="744">
        <f t="shared" si="249"/>
        <v>0</v>
      </c>
      <c r="AD627" s="254">
        <f t="shared" si="245"/>
        <v>0</v>
      </c>
      <c r="AE627" s="17"/>
      <c r="AF627" s="527" t="str">
        <f t="shared" si="250"/>
        <v xml:space="preserve"> </v>
      </c>
      <c r="AG627" s="49">
        <f t="shared" si="251"/>
        <v>0</v>
      </c>
      <c r="AH627" s="49">
        <f t="shared" si="252"/>
        <v>0</v>
      </c>
      <c r="AR627" s="49">
        <f t="shared" si="253"/>
        <v>0</v>
      </c>
      <c r="AS627" s="49">
        <f t="shared" si="254"/>
        <v>0</v>
      </c>
      <c r="AT627" s="49">
        <f t="shared" si="255"/>
        <v>0</v>
      </c>
      <c r="AU627" s="49">
        <f t="shared" si="256"/>
        <v>0</v>
      </c>
      <c r="AX627" s="372">
        <f t="shared" si="257"/>
        <v>0</v>
      </c>
      <c r="AY627" s="372">
        <f t="shared" si="258"/>
        <v>0</v>
      </c>
      <c r="AZ627" s="49">
        <f t="shared" si="246"/>
        <v>0</v>
      </c>
      <c r="BB627" s="49">
        <f t="shared" si="262"/>
        <v>0</v>
      </c>
      <c r="BC627" s="537">
        <f t="shared" si="263"/>
        <v>0</v>
      </c>
      <c r="BD627" s="144">
        <f t="shared" si="259"/>
        <v>0</v>
      </c>
      <c r="BE627" s="144">
        <f t="shared" si="264"/>
        <v>0</v>
      </c>
      <c r="BF627" s="559">
        <f t="shared" si="247"/>
        <v>0</v>
      </c>
      <c r="BG627" s="17"/>
      <c r="BH627" s="10"/>
      <c r="BJ627" s="49">
        <f t="shared" si="265"/>
        <v>0</v>
      </c>
      <c r="BK627" s="49">
        <f t="shared" si="266"/>
        <v>1</v>
      </c>
      <c r="BL627" s="49">
        <f t="shared" si="267"/>
        <v>0</v>
      </c>
      <c r="BM627" s="49">
        <f t="shared" si="268"/>
        <v>0</v>
      </c>
      <c r="BN627" s="49">
        <f t="shared" si="269"/>
        <v>0</v>
      </c>
    </row>
    <row r="628" spans="1:66" x14ac:dyDescent="0.2">
      <c r="A628" s="514"/>
      <c r="B628" s="805"/>
      <c r="C628" s="364"/>
      <c r="D628" s="364"/>
      <c r="E628" s="511" t="str">
        <f t="shared" si="260"/>
        <v xml:space="preserve"> </v>
      </c>
      <c r="F628" s="201">
        <f t="shared" si="243"/>
        <v>0</v>
      </c>
      <c r="G628" s="198">
        <f t="shared" si="244"/>
        <v>616</v>
      </c>
      <c r="H628" s="197"/>
      <c r="I628" s="416"/>
      <c r="J628" s="115"/>
      <c r="K628" s="418"/>
      <c r="L628" s="417"/>
      <c r="M628" s="60"/>
      <c r="N628" s="102"/>
      <c r="O628" s="419"/>
      <c r="P628" s="116"/>
      <c r="Q628" s="116"/>
      <c r="R628" s="179"/>
      <c r="S628" s="248"/>
      <c r="T628" s="116"/>
      <c r="U628" s="116"/>
      <c r="V628" s="116"/>
      <c r="W628" s="117"/>
      <c r="X628" s="115"/>
      <c r="Y628" s="102"/>
      <c r="Z628" s="118"/>
      <c r="AA628" s="145">
        <f t="shared" si="248"/>
        <v>616</v>
      </c>
      <c r="AB628" s="751">
        <f t="shared" si="261"/>
        <v>0</v>
      </c>
      <c r="AC628" s="744">
        <f t="shared" si="249"/>
        <v>0</v>
      </c>
      <c r="AD628" s="254">
        <f t="shared" si="245"/>
        <v>0</v>
      </c>
      <c r="AE628" s="17"/>
      <c r="AF628" s="527" t="str">
        <f t="shared" si="250"/>
        <v xml:space="preserve"> </v>
      </c>
      <c r="AG628" s="49">
        <f t="shared" si="251"/>
        <v>0</v>
      </c>
      <c r="AH628" s="49">
        <f t="shared" si="252"/>
        <v>0</v>
      </c>
      <c r="AR628" s="49">
        <f t="shared" si="253"/>
        <v>0</v>
      </c>
      <c r="AS628" s="49">
        <f t="shared" si="254"/>
        <v>0</v>
      </c>
      <c r="AT628" s="49">
        <f t="shared" si="255"/>
        <v>0</v>
      </c>
      <c r="AU628" s="49">
        <f t="shared" si="256"/>
        <v>0</v>
      </c>
      <c r="AX628" s="372">
        <f t="shared" si="257"/>
        <v>0</v>
      </c>
      <c r="AY628" s="372">
        <f t="shared" si="258"/>
        <v>0</v>
      </c>
      <c r="AZ628" s="49">
        <f t="shared" si="246"/>
        <v>0</v>
      </c>
      <c r="BB628" s="49">
        <f t="shared" si="262"/>
        <v>0</v>
      </c>
      <c r="BC628" s="537">
        <f t="shared" si="263"/>
        <v>0</v>
      </c>
      <c r="BD628" s="144">
        <f t="shared" si="259"/>
        <v>0</v>
      </c>
      <c r="BE628" s="144">
        <f t="shared" si="264"/>
        <v>0</v>
      </c>
      <c r="BF628" s="559">
        <f t="shared" si="247"/>
        <v>0</v>
      </c>
      <c r="BG628" s="17"/>
      <c r="BH628" s="10"/>
      <c r="BJ628" s="49">
        <f t="shared" si="265"/>
        <v>0</v>
      </c>
      <c r="BK628" s="49">
        <f t="shared" si="266"/>
        <v>1</v>
      </c>
      <c r="BL628" s="49">
        <f t="shared" si="267"/>
        <v>0</v>
      </c>
      <c r="BM628" s="49">
        <f t="shared" si="268"/>
        <v>0</v>
      </c>
      <c r="BN628" s="49">
        <f t="shared" si="269"/>
        <v>0</v>
      </c>
    </row>
    <row r="629" spans="1:66" x14ac:dyDescent="0.2">
      <c r="A629" s="514"/>
      <c r="B629" s="805"/>
      <c r="C629" s="364"/>
      <c r="D629" s="364"/>
      <c r="E629" s="511" t="str">
        <f t="shared" si="260"/>
        <v xml:space="preserve"> </v>
      </c>
      <c r="F629" s="201">
        <f t="shared" si="243"/>
        <v>0</v>
      </c>
      <c r="G629" s="198">
        <f t="shared" si="244"/>
        <v>617</v>
      </c>
      <c r="H629" s="197"/>
      <c r="I629" s="416"/>
      <c r="J629" s="115"/>
      <c r="K629" s="418"/>
      <c r="L629" s="417"/>
      <c r="M629" s="60"/>
      <c r="N629" s="102"/>
      <c r="O629" s="419"/>
      <c r="P629" s="116"/>
      <c r="Q629" s="116"/>
      <c r="R629" s="179"/>
      <c r="S629" s="248"/>
      <c r="T629" s="116"/>
      <c r="U629" s="116"/>
      <c r="V629" s="116"/>
      <c r="W629" s="117"/>
      <c r="X629" s="115"/>
      <c r="Y629" s="102"/>
      <c r="Z629" s="118"/>
      <c r="AA629" s="145">
        <f t="shared" si="248"/>
        <v>617</v>
      </c>
      <c r="AB629" s="751">
        <f t="shared" si="261"/>
        <v>0</v>
      </c>
      <c r="AC629" s="744">
        <f t="shared" si="249"/>
        <v>0</v>
      </c>
      <c r="AD629" s="254">
        <f t="shared" si="245"/>
        <v>0</v>
      </c>
      <c r="AE629" s="17"/>
      <c r="AF629" s="527" t="str">
        <f t="shared" si="250"/>
        <v xml:space="preserve"> </v>
      </c>
      <c r="AG629" s="49">
        <f t="shared" si="251"/>
        <v>0</v>
      </c>
      <c r="AH629" s="49">
        <f t="shared" si="252"/>
        <v>0</v>
      </c>
      <c r="AR629" s="49">
        <f t="shared" si="253"/>
        <v>0</v>
      </c>
      <c r="AS629" s="49">
        <f t="shared" si="254"/>
        <v>0</v>
      </c>
      <c r="AT629" s="49">
        <f t="shared" si="255"/>
        <v>0</v>
      </c>
      <c r="AU629" s="49">
        <f t="shared" si="256"/>
        <v>0</v>
      </c>
      <c r="AX629" s="372">
        <f t="shared" si="257"/>
        <v>0</v>
      </c>
      <c r="AY629" s="372">
        <f t="shared" si="258"/>
        <v>0</v>
      </c>
      <c r="AZ629" s="49">
        <f t="shared" si="246"/>
        <v>0</v>
      </c>
      <c r="BB629" s="49">
        <f t="shared" si="262"/>
        <v>0</v>
      </c>
      <c r="BC629" s="537">
        <f t="shared" si="263"/>
        <v>0</v>
      </c>
      <c r="BD629" s="144">
        <f t="shared" si="259"/>
        <v>0</v>
      </c>
      <c r="BE629" s="144">
        <f t="shared" si="264"/>
        <v>0</v>
      </c>
      <c r="BF629" s="559">
        <f t="shared" si="247"/>
        <v>0</v>
      </c>
      <c r="BG629" s="17"/>
      <c r="BH629" s="10"/>
      <c r="BJ629" s="49">
        <f t="shared" si="265"/>
        <v>0</v>
      </c>
      <c r="BK629" s="49">
        <f t="shared" si="266"/>
        <v>1</v>
      </c>
      <c r="BL629" s="49">
        <f t="shared" si="267"/>
        <v>0</v>
      </c>
      <c r="BM629" s="49">
        <f t="shared" si="268"/>
        <v>0</v>
      </c>
      <c r="BN629" s="49">
        <f t="shared" si="269"/>
        <v>0</v>
      </c>
    </row>
    <row r="630" spans="1:66" x14ac:dyDescent="0.2">
      <c r="A630" s="514"/>
      <c r="B630" s="805"/>
      <c r="C630" s="364"/>
      <c r="D630" s="364"/>
      <c r="E630" s="511" t="str">
        <f t="shared" si="260"/>
        <v xml:space="preserve"> </v>
      </c>
      <c r="F630" s="201">
        <f t="shared" si="243"/>
        <v>0</v>
      </c>
      <c r="G630" s="198">
        <f t="shared" si="244"/>
        <v>618</v>
      </c>
      <c r="H630" s="197"/>
      <c r="I630" s="416"/>
      <c r="J630" s="115"/>
      <c r="K630" s="418"/>
      <c r="L630" s="417"/>
      <c r="M630" s="60"/>
      <c r="N630" s="102"/>
      <c r="O630" s="419"/>
      <c r="P630" s="116"/>
      <c r="Q630" s="116"/>
      <c r="R630" s="179"/>
      <c r="S630" s="248"/>
      <c r="T630" s="116"/>
      <c r="U630" s="116"/>
      <c r="V630" s="116"/>
      <c r="W630" s="117"/>
      <c r="X630" s="115"/>
      <c r="Y630" s="102"/>
      <c r="Z630" s="118"/>
      <c r="AA630" s="145">
        <f t="shared" si="248"/>
        <v>618</v>
      </c>
      <c r="AB630" s="751">
        <f t="shared" si="261"/>
        <v>0</v>
      </c>
      <c r="AC630" s="744">
        <f t="shared" si="249"/>
        <v>0</v>
      </c>
      <c r="AD630" s="254">
        <f t="shared" si="245"/>
        <v>0</v>
      </c>
      <c r="AE630" s="17"/>
      <c r="AF630" s="527" t="str">
        <f t="shared" si="250"/>
        <v xml:space="preserve"> </v>
      </c>
      <c r="AG630" s="49">
        <f t="shared" si="251"/>
        <v>0</v>
      </c>
      <c r="AH630" s="49">
        <f t="shared" si="252"/>
        <v>0</v>
      </c>
      <c r="AR630" s="49">
        <f t="shared" si="253"/>
        <v>0</v>
      </c>
      <c r="AS630" s="49">
        <f t="shared" si="254"/>
        <v>0</v>
      </c>
      <c r="AT630" s="49">
        <f t="shared" si="255"/>
        <v>0</v>
      </c>
      <c r="AU630" s="49">
        <f t="shared" si="256"/>
        <v>0</v>
      </c>
      <c r="AX630" s="372">
        <f t="shared" si="257"/>
        <v>0</v>
      </c>
      <c r="AY630" s="372">
        <f t="shared" si="258"/>
        <v>0</v>
      </c>
      <c r="AZ630" s="49">
        <f t="shared" si="246"/>
        <v>0</v>
      </c>
      <c r="BB630" s="49">
        <f t="shared" si="262"/>
        <v>0</v>
      </c>
      <c r="BC630" s="537">
        <f t="shared" si="263"/>
        <v>0</v>
      </c>
      <c r="BD630" s="144">
        <f t="shared" si="259"/>
        <v>0</v>
      </c>
      <c r="BE630" s="144">
        <f t="shared" si="264"/>
        <v>0</v>
      </c>
      <c r="BF630" s="559">
        <f t="shared" si="247"/>
        <v>0</v>
      </c>
      <c r="BG630" s="17"/>
      <c r="BH630" s="10"/>
      <c r="BJ630" s="49">
        <f t="shared" si="265"/>
        <v>0</v>
      </c>
      <c r="BK630" s="49">
        <f t="shared" si="266"/>
        <v>1</v>
      </c>
      <c r="BL630" s="49">
        <f t="shared" si="267"/>
        <v>0</v>
      </c>
      <c r="BM630" s="49">
        <f t="shared" si="268"/>
        <v>0</v>
      </c>
      <c r="BN630" s="49">
        <f t="shared" si="269"/>
        <v>0</v>
      </c>
    </row>
    <row r="631" spans="1:66" x14ac:dyDescent="0.2">
      <c r="A631" s="514"/>
      <c r="B631" s="805"/>
      <c r="C631" s="364"/>
      <c r="D631" s="364"/>
      <c r="E631" s="511" t="str">
        <f t="shared" si="260"/>
        <v xml:space="preserve"> </v>
      </c>
      <c r="F631" s="201">
        <f t="shared" si="243"/>
        <v>0</v>
      </c>
      <c r="G631" s="198">
        <f t="shared" si="244"/>
        <v>619</v>
      </c>
      <c r="H631" s="197"/>
      <c r="I631" s="416"/>
      <c r="J631" s="115"/>
      <c r="K631" s="418"/>
      <c r="L631" s="417"/>
      <c r="M631" s="60"/>
      <c r="N631" s="102"/>
      <c r="O631" s="419"/>
      <c r="P631" s="116"/>
      <c r="Q631" s="116"/>
      <c r="R631" s="179"/>
      <c r="S631" s="248"/>
      <c r="T631" s="116"/>
      <c r="U631" s="116"/>
      <c r="V631" s="116"/>
      <c r="W631" s="117"/>
      <c r="X631" s="115"/>
      <c r="Y631" s="102"/>
      <c r="Z631" s="118"/>
      <c r="AA631" s="145">
        <f t="shared" si="248"/>
        <v>619</v>
      </c>
      <c r="AB631" s="751">
        <f t="shared" si="261"/>
        <v>0</v>
      </c>
      <c r="AC631" s="744">
        <f t="shared" si="249"/>
        <v>0</v>
      </c>
      <c r="AD631" s="254">
        <f t="shared" si="245"/>
        <v>0</v>
      </c>
      <c r="AE631" s="17"/>
      <c r="AF631" s="527" t="str">
        <f t="shared" si="250"/>
        <v xml:space="preserve"> </v>
      </c>
      <c r="AG631" s="49">
        <f t="shared" si="251"/>
        <v>0</v>
      </c>
      <c r="AH631" s="49">
        <f t="shared" si="252"/>
        <v>0</v>
      </c>
      <c r="AR631" s="49">
        <f t="shared" si="253"/>
        <v>0</v>
      </c>
      <c r="AS631" s="49">
        <f t="shared" si="254"/>
        <v>0</v>
      </c>
      <c r="AT631" s="49">
        <f t="shared" si="255"/>
        <v>0</v>
      </c>
      <c r="AU631" s="49">
        <f t="shared" si="256"/>
        <v>0</v>
      </c>
      <c r="AX631" s="372">
        <f t="shared" si="257"/>
        <v>0</v>
      </c>
      <c r="AY631" s="372">
        <f t="shared" si="258"/>
        <v>0</v>
      </c>
      <c r="AZ631" s="49">
        <f t="shared" si="246"/>
        <v>0</v>
      </c>
      <c r="BB631" s="49">
        <f t="shared" si="262"/>
        <v>0</v>
      </c>
      <c r="BC631" s="537">
        <f t="shared" si="263"/>
        <v>0</v>
      </c>
      <c r="BD631" s="144">
        <f t="shared" si="259"/>
        <v>0</v>
      </c>
      <c r="BE631" s="144">
        <f t="shared" si="264"/>
        <v>0</v>
      </c>
      <c r="BF631" s="559">
        <f t="shared" si="247"/>
        <v>0</v>
      </c>
      <c r="BG631" s="17"/>
      <c r="BH631" s="10"/>
      <c r="BJ631" s="49">
        <f t="shared" si="265"/>
        <v>0</v>
      </c>
      <c r="BK631" s="49">
        <f t="shared" si="266"/>
        <v>1</v>
      </c>
      <c r="BL631" s="49">
        <f t="shared" si="267"/>
        <v>0</v>
      </c>
      <c r="BM631" s="49">
        <f t="shared" si="268"/>
        <v>0</v>
      </c>
      <c r="BN631" s="49">
        <f t="shared" si="269"/>
        <v>0</v>
      </c>
    </row>
    <row r="632" spans="1:66" x14ac:dyDescent="0.2">
      <c r="A632" s="514"/>
      <c r="B632" s="805"/>
      <c r="C632" s="364"/>
      <c r="D632" s="364"/>
      <c r="E632" s="511" t="str">
        <f t="shared" si="260"/>
        <v xml:space="preserve"> </v>
      </c>
      <c r="F632" s="201">
        <f t="shared" si="243"/>
        <v>0</v>
      </c>
      <c r="G632" s="198">
        <f t="shared" si="244"/>
        <v>620</v>
      </c>
      <c r="H632" s="197"/>
      <c r="I632" s="416"/>
      <c r="J632" s="115"/>
      <c r="K632" s="418"/>
      <c r="L632" s="417"/>
      <c r="M632" s="60"/>
      <c r="N632" s="102"/>
      <c r="O632" s="419"/>
      <c r="P632" s="116"/>
      <c r="Q632" s="116"/>
      <c r="R632" s="179"/>
      <c r="S632" s="248"/>
      <c r="T632" s="116"/>
      <c r="U632" s="116"/>
      <c r="V632" s="116"/>
      <c r="W632" s="117"/>
      <c r="X632" s="115"/>
      <c r="Y632" s="102"/>
      <c r="Z632" s="118"/>
      <c r="AA632" s="145">
        <f t="shared" si="248"/>
        <v>620</v>
      </c>
      <c r="AB632" s="751">
        <f t="shared" si="261"/>
        <v>0</v>
      </c>
      <c r="AC632" s="744">
        <f t="shared" si="249"/>
        <v>0</v>
      </c>
      <c r="AD632" s="254">
        <f t="shared" si="245"/>
        <v>0</v>
      </c>
      <c r="AE632" s="17"/>
      <c r="AF632" s="527" t="str">
        <f t="shared" si="250"/>
        <v xml:space="preserve"> </v>
      </c>
      <c r="AG632" s="49">
        <f t="shared" si="251"/>
        <v>0</v>
      </c>
      <c r="AH632" s="49">
        <f t="shared" si="252"/>
        <v>0</v>
      </c>
      <c r="AR632" s="49">
        <f t="shared" si="253"/>
        <v>0</v>
      </c>
      <c r="AS632" s="49">
        <f t="shared" si="254"/>
        <v>0</v>
      </c>
      <c r="AT632" s="49">
        <f t="shared" si="255"/>
        <v>0</v>
      </c>
      <c r="AU632" s="49">
        <f t="shared" si="256"/>
        <v>0</v>
      </c>
      <c r="AX632" s="372">
        <f t="shared" si="257"/>
        <v>0</v>
      </c>
      <c r="AY632" s="372">
        <f t="shared" si="258"/>
        <v>0</v>
      </c>
      <c r="AZ632" s="49">
        <f t="shared" si="246"/>
        <v>0</v>
      </c>
      <c r="BB632" s="49">
        <f t="shared" si="262"/>
        <v>0</v>
      </c>
      <c r="BC632" s="537">
        <f t="shared" si="263"/>
        <v>0</v>
      </c>
      <c r="BD632" s="144">
        <f t="shared" si="259"/>
        <v>0</v>
      </c>
      <c r="BE632" s="144">
        <f t="shared" si="264"/>
        <v>0</v>
      </c>
      <c r="BF632" s="559">
        <f t="shared" si="247"/>
        <v>0</v>
      </c>
      <c r="BG632" s="17"/>
      <c r="BH632" s="10"/>
      <c r="BJ632" s="49">
        <f t="shared" si="265"/>
        <v>0</v>
      </c>
      <c r="BK632" s="49">
        <f t="shared" si="266"/>
        <v>1</v>
      </c>
      <c r="BL632" s="49">
        <f t="shared" si="267"/>
        <v>0</v>
      </c>
      <c r="BM632" s="49">
        <f t="shared" si="268"/>
        <v>0</v>
      </c>
      <c r="BN632" s="49">
        <f t="shared" si="269"/>
        <v>0</v>
      </c>
    </row>
    <row r="633" spans="1:66" x14ac:dyDescent="0.2">
      <c r="A633" s="514"/>
      <c r="B633" s="805"/>
      <c r="C633" s="364"/>
      <c r="D633" s="364"/>
      <c r="E633" s="511" t="str">
        <f t="shared" si="260"/>
        <v xml:space="preserve"> </v>
      </c>
      <c r="F633" s="201">
        <f t="shared" si="243"/>
        <v>0</v>
      </c>
      <c r="G633" s="198">
        <f t="shared" si="244"/>
        <v>621</v>
      </c>
      <c r="H633" s="197"/>
      <c r="I633" s="416"/>
      <c r="J633" s="115"/>
      <c r="K633" s="418"/>
      <c r="L633" s="417"/>
      <c r="M633" s="60"/>
      <c r="N633" s="102"/>
      <c r="O633" s="419"/>
      <c r="P633" s="116"/>
      <c r="Q633" s="116"/>
      <c r="R633" s="179"/>
      <c r="S633" s="248"/>
      <c r="T633" s="116"/>
      <c r="U633" s="116"/>
      <c r="V633" s="116"/>
      <c r="W633" s="117"/>
      <c r="X633" s="115"/>
      <c r="Y633" s="102"/>
      <c r="Z633" s="118"/>
      <c r="AA633" s="145">
        <f t="shared" si="248"/>
        <v>621</v>
      </c>
      <c r="AB633" s="751">
        <f t="shared" si="261"/>
        <v>0</v>
      </c>
      <c r="AC633" s="744">
        <f t="shared" si="249"/>
        <v>0</v>
      </c>
      <c r="AD633" s="254">
        <f t="shared" si="245"/>
        <v>0</v>
      </c>
      <c r="AE633" s="17"/>
      <c r="AF633" s="527" t="str">
        <f t="shared" si="250"/>
        <v xml:space="preserve"> </v>
      </c>
      <c r="AG633" s="49">
        <f t="shared" si="251"/>
        <v>0</v>
      </c>
      <c r="AH633" s="49">
        <f t="shared" si="252"/>
        <v>0</v>
      </c>
      <c r="AR633" s="49">
        <f t="shared" si="253"/>
        <v>0</v>
      </c>
      <c r="AS633" s="49">
        <f t="shared" si="254"/>
        <v>0</v>
      </c>
      <c r="AT633" s="49">
        <f t="shared" si="255"/>
        <v>0</v>
      </c>
      <c r="AU633" s="49">
        <f t="shared" si="256"/>
        <v>0</v>
      </c>
      <c r="AX633" s="372">
        <f t="shared" si="257"/>
        <v>0</v>
      </c>
      <c r="AY633" s="372">
        <f t="shared" si="258"/>
        <v>0</v>
      </c>
      <c r="AZ633" s="49">
        <f t="shared" si="246"/>
        <v>0</v>
      </c>
      <c r="BB633" s="49">
        <f t="shared" si="262"/>
        <v>0</v>
      </c>
      <c r="BC633" s="537">
        <f t="shared" si="263"/>
        <v>0</v>
      </c>
      <c r="BD633" s="144">
        <f t="shared" si="259"/>
        <v>0</v>
      </c>
      <c r="BE633" s="144">
        <f t="shared" si="264"/>
        <v>0</v>
      </c>
      <c r="BF633" s="559">
        <f t="shared" si="247"/>
        <v>0</v>
      </c>
      <c r="BG633" s="17"/>
      <c r="BH633" s="10"/>
      <c r="BJ633" s="49">
        <f t="shared" si="265"/>
        <v>0</v>
      </c>
      <c r="BK633" s="49">
        <f t="shared" si="266"/>
        <v>1</v>
      </c>
      <c r="BL633" s="49">
        <f t="shared" si="267"/>
        <v>0</v>
      </c>
      <c r="BM633" s="49">
        <f t="shared" si="268"/>
        <v>0</v>
      </c>
      <c r="BN633" s="49">
        <f t="shared" si="269"/>
        <v>0</v>
      </c>
    </row>
    <row r="634" spans="1:66" x14ac:dyDescent="0.2">
      <c r="A634" s="514"/>
      <c r="B634" s="805"/>
      <c r="C634" s="364"/>
      <c r="D634" s="364"/>
      <c r="E634" s="511" t="str">
        <f t="shared" si="260"/>
        <v xml:space="preserve"> </v>
      </c>
      <c r="F634" s="201">
        <f t="shared" si="243"/>
        <v>0</v>
      </c>
      <c r="G634" s="198">
        <f t="shared" si="244"/>
        <v>622</v>
      </c>
      <c r="H634" s="197"/>
      <c r="I634" s="416"/>
      <c r="J634" s="115"/>
      <c r="K634" s="418"/>
      <c r="L634" s="417"/>
      <c r="M634" s="60"/>
      <c r="N634" s="102"/>
      <c r="O634" s="419"/>
      <c r="P634" s="116"/>
      <c r="Q634" s="116"/>
      <c r="R634" s="179"/>
      <c r="S634" s="248"/>
      <c r="T634" s="116"/>
      <c r="U634" s="116"/>
      <c r="V634" s="116"/>
      <c r="W634" s="117"/>
      <c r="X634" s="115"/>
      <c r="Y634" s="102"/>
      <c r="Z634" s="118"/>
      <c r="AA634" s="145">
        <f t="shared" si="248"/>
        <v>622</v>
      </c>
      <c r="AB634" s="751">
        <f t="shared" si="261"/>
        <v>0</v>
      </c>
      <c r="AC634" s="744">
        <f t="shared" si="249"/>
        <v>0</v>
      </c>
      <c r="AD634" s="254">
        <f t="shared" si="245"/>
        <v>0</v>
      </c>
      <c r="AE634" s="17"/>
      <c r="AF634" s="527" t="str">
        <f t="shared" si="250"/>
        <v xml:space="preserve"> </v>
      </c>
      <c r="AG634" s="49">
        <f t="shared" si="251"/>
        <v>0</v>
      </c>
      <c r="AH634" s="49">
        <f t="shared" si="252"/>
        <v>0</v>
      </c>
      <c r="AR634" s="49">
        <f t="shared" si="253"/>
        <v>0</v>
      </c>
      <c r="AS634" s="49">
        <f t="shared" si="254"/>
        <v>0</v>
      </c>
      <c r="AT634" s="49">
        <f t="shared" si="255"/>
        <v>0</v>
      </c>
      <c r="AU634" s="49">
        <f t="shared" si="256"/>
        <v>0</v>
      </c>
      <c r="AX634" s="372">
        <f t="shared" si="257"/>
        <v>0</v>
      </c>
      <c r="AY634" s="372">
        <f t="shared" si="258"/>
        <v>0</v>
      </c>
      <c r="AZ634" s="49">
        <f t="shared" si="246"/>
        <v>0</v>
      </c>
      <c r="BB634" s="49">
        <f t="shared" si="262"/>
        <v>0</v>
      </c>
      <c r="BC634" s="537">
        <f t="shared" si="263"/>
        <v>0</v>
      </c>
      <c r="BD634" s="144">
        <f t="shared" si="259"/>
        <v>0</v>
      </c>
      <c r="BE634" s="144">
        <f t="shared" si="264"/>
        <v>0</v>
      </c>
      <c r="BF634" s="559">
        <f t="shared" si="247"/>
        <v>0</v>
      </c>
      <c r="BG634" s="17"/>
      <c r="BH634" s="10"/>
      <c r="BJ634" s="49">
        <f t="shared" si="265"/>
        <v>0</v>
      </c>
      <c r="BK634" s="49">
        <f t="shared" si="266"/>
        <v>1</v>
      </c>
      <c r="BL634" s="49">
        <f t="shared" si="267"/>
        <v>0</v>
      </c>
      <c r="BM634" s="49">
        <f t="shared" si="268"/>
        <v>0</v>
      </c>
      <c r="BN634" s="49">
        <f t="shared" si="269"/>
        <v>0</v>
      </c>
    </row>
    <row r="635" spans="1:66" x14ac:dyDescent="0.2">
      <c r="A635" s="514"/>
      <c r="B635" s="805"/>
      <c r="C635" s="364"/>
      <c r="D635" s="364"/>
      <c r="E635" s="511" t="str">
        <f t="shared" si="260"/>
        <v xml:space="preserve"> </v>
      </c>
      <c r="F635" s="201">
        <f t="shared" si="243"/>
        <v>0</v>
      </c>
      <c r="G635" s="198">
        <f t="shared" si="244"/>
        <v>623</v>
      </c>
      <c r="H635" s="197"/>
      <c r="I635" s="416"/>
      <c r="J635" s="115"/>
      <c r="K635" s="418"/>
      <c r="L635" s="417"/>
      <c r="M635" s="60"/>
      <c r="N635" s="102"/>
      <c r="O635" s="419"/>
      <c r="P635" s="116"/>
      <c r="Q635" s="116"/>
      <c r="R635" s="179"/>
      <c r="S635" s="248"/>
      <c r="T635" s="116"/>
      <c r="U635" s="116"/>
      <c r="V635" s="116"/>
      <c r="W635" s="117"/>
      <c r="X635" s="115"/>
      <c r="Y635" s="102"/>
      <c r="Z635" s="118"/>
      <c r="AA635" s="145">
        <f t="shared" si="248"/>
        <v>623</v>
      </c>
      <c r="AB635" s="751">
        <f t="shared" si="261"/>
        <v>0</v>
      </c>
      <c r="AC635" s="744">
        <f t="shared" si="249"/>
        <v>0</v>
      </c>
      <c r="AD635" s="254">
        <f t="shared" si="245"/>
        <v>0</v>
      </c>
      <c r="AE635" s="17"/>
      <c r="AF635" s="527" t="str">
        <f t="shared" si="250"/>
        <v xml:space="preserve"> </v>
      </c>
      <c r="AG635" s="49">
        <f t="shared" si="251"/>
        <v>0</v>
      </c>
      <c r="AH635" s="49">
        <f t="shared" si="252"/>
        <v>0</v>
      </c>
      <c r="AR635" s="49">
        <f t="shared" si="253"/>
        <v>0</v>
      </c>
      <c r="AS635" s="49">
        <f t="shared" si="254"/>
        <v>0</v>
      </c>
      <c r="AT635" s="49">
        <f t="shared" si="255"/>
        <v>0</v>
      </c>
      <c r="AU635" s="49">
        <f t="shared" si="256"/>
        <v>0</v>
      </c>
      <c r="AX635" s="372">
        <f t="shared" si="257"/>
        <v>0</v>
      </c>
      <c r="AY635" s="372">
        <f t="shared" si="258"/>
        <v>0</v>
      </c>
      <c r="AZ635" s="49">
        <f t="shared" si="246"/>
        <v>0</v>
      </c>
      <c r="BB635" s="49">
        <f t="shared" si="262"/>
        <v>0</v>
      </c>
      <c r="BC635" s="537">
        <f t="shared" si="263"/>
        <v>0</v>
      </c>
      <c r="BD635" s="144">
        <f t="shared" si="259"/>
        <v>0</v>
      </c>
      <c r="BE635" s="144">
        <f t="shared" si="264"/>
        <v>0</v>
      </c>
      <c r="BF635" s="559">
        <f t="shared" si="247"/>
        <v>0</v>
      </c>
      <c r="BG635" s="17"/>
      <c r="BH635" s="10"/>
      <c r="BJ635" s="49">
        <f t="shared" si="265"/>
        <v>0</v>
      </c>
      <c r="BK635" s="49">
        <f t="shared" si="266"/>
        <v>1</v>
      </c>
      <c r="BL635" s="49">
        <f t="shared" si="267"/>
        <v>0</v>
      </c>
      <c r="BM635" s="49">
        <f t="shared" si="268"/>
        <v>0</v>
      </c>
      <c r="BN635" s="49">
        <f t="shared" si="269"/>
        <v>0</v>
      </c>
    </row>
    <row r="636" spans="1:66" x14ac:dyDescent="0.2">
      <c r="A636" s="514"/>
      <c r="B636" s="805"/>
      <c r="C636" s="364"/>
      <c r="D636" s="364"/>
      <c r="E636" s="511" t="str">
        <f t="shared" si="260"/>
        <v xml:space="preserve"> </v>
      </c>
      <c r="F636" s="201">
        <f t="shared" si="243"/>
        <v>0</v>
      </c>
      <c r="G636" s="198">
        <f t="shared" si="244"/>
        <v>624</v>
      </c>
      <c r="H636" s="197"/>
      <c r="I636" s="416"/>
      <c r="J636" s="115"/>
      <c r="K636" s="418"/>
      <c r="L636" s="417"/>
      <c r="M636" s="60"/>
      <c r="N636" s="102"/>
      <c r="O636" s="419"/>
      <c r="P636" s="116"/>
      <c r="Q636" s="116"/>
      <c r="R636" s="179"/>
      <c r="S636" s="248"/>
      <c r="T636" s="116"/>
      <c r="U636" s="116"/>
      <c r="V636" s="116"/>
      <c r="W636" s="117"/>
      <c r="X636" s="115"/>
      <c r="Y636" s="102"/>
      <c r="Z636" s="118"/>
      <c r="AA636" s="145">
        <f t="shared" si="248"/>
        <v>624</v>
      </c>
      <c r="AB636" s="751">
        <f t="shared" si="261"/>
        <v>0</v>
      </c>
      <c r="AC636" s="744">
        <f t="shared" si="249"/>
        <v>0</v>
      </c>
      <c r="AD636" s="254">
        <f t="shared" si="245"/>
        <v>0</v>
      </c>
      <c r="AE636" s="17"/>
      <c r="AF636" s="527" t="str">
        <f t="shared" si="250"/>
        <v xml:space="preserve"> </v>
      </c>
      <c r="AG636" s="49">
        <f t="shared" si="251"/>
        <v>0</v>
      </c>
      <c r="AH636" s="49">
        <f t="shared" si="252"/>
        <v>0</v>
      </c>
      <c r="AR636" s="49">
        <f t="shared" si="253"/>
        <v>0</v>
      </c>
      <c r="AS636" s="49">
        <f t="shared" si="254"/>
        <v>0</v>
      </c>
      <c r="AT636" s="49">
        <f t="shared" si="255"/>
        <v>0</v>
      </c>
      <c r="AU636" s="49">
        <f t="shared" si="256"/>
        <v>0</v>
      </c>
      <c r="AX636" s="372">
        <f t="shared" si="257"/>
        <v>0</v>
      </c>
      <c r="AY636" s="372">
        <f t="shared" si="258"/>
        <v>0</v>
      </c>
      <c r="AZ636" s="49">
        <f t="shared" si="246"/>
        <v>0</v>
      </c>
      <c r="BB636" s="49">
        <f t="shared" si="262"/>
        <v>0</v>
      </c>
      <c r="BC636" s="537">
        <f t="shared" si="263"/>
        <v>0</v>
      </c>
      <c r="BD636" s="144">
        <f t="shared" si="259"/>
        <v>0</v>
      </c>
      <c r="BE636" s="144">
        <f t="shared" si="264"/>
        <v>0</v>
      </c>
      <c r="BF636" s="559">
        <f t="shared" si="247"/>
        <v>0</v>
      </c>
      <c r="BG636" s="17"/>
      <c r="BH636" s="10"/>
      <c r="BJ636" s="49">
        <f t="shared" si="265"/>
        <v>0</v>
      </c>
      <c r="BK636" s="49">
        <f t="shared" si="266"/>
        <v>1</v>
      </c>
      <c r="BL636" s="49">
        <f t="shared" si="267"/>
        <v>0</v>
      </c>
      <c r="BM636" s="49">
        <f t="shared" si="268"/>
        <v>0</v>
      </c>
      <c r="BN636" s="49">
        <f t="shared" si="269"/>
        <v>0</v>
      </c>
    </row>
    <row r="637" spans="1:66" x14ac:dyDescent="0.2">
      <c r="A637" s="514"/>
      <c r="B637" s="805"/>
      <c r="C637" s="364"/>
      <c r="D637" s="364"/>
      <c r="E637" s="511" t="str">
        <f t="shared" si="260"/>
        <v xml:space="preserve"> </v>
      </c>
      <c r="F637" s="201">
        <f t="shared" si="243"/>
        <v>0</v>
      </c>
      <c r="G637" s="198">
        <f t="shared" si="244"/>
        <v>625</v>
      </c>
      <c r="H637" s="197"/>
      <c r="I637" s="416"/>
      <c r="J637" s="115"/>
      <c r="K637" s="418"/>
      <c r="L637" s="417"/>
      <c r="M637" s="60"/>
      <c r="N637" s="102"/>
      <c r="O637" s="419"/>
      <c r="P637" s="116"/>
      <c r="Q637" s="116"/>
      <c r="R637" s="179"/>
      <c r="S637" s="248"/>
      <c r="T637" s="116"/>
      <c r="U637" s="116"/>
      <c r="V637" s="116"/>
      <c r="W637" s="117"/>
      <c r="X637" s="115"/>
      <c r="Y637" s="102"/>
      <c r="Z637" s="118"/>
      <c r="AA637" s="145">
        <f t="shared" si="248"/>
        <v>625</v>
      </c>
      <c r="AB637" s="751">
        <f t="shared" si="261"/>
        <v>0</v>
      </c>
      <c r="AC637" s="744">
        <f t="shared" si="249"/>
        <v>0</v>
      </c>
      <c r="AD637" s="254">
        <f t="shared" si="245"/>
        <v>0</v>
      </c>
      <c r="AE637" s="17"/>
      <c r="AF637" s="527" t="str">
        <f t="shared" si="250"/>
        <v xml:space="preserve"> </v>
      </c>
      <c r="AG637" s="49">
        <f t="shared" si="251"/>
        <v>0</v>
      </c>
      <c r="AH637" s="49">
        <f t="shared" si="252"/>
        <v>0</v>
      </c>
      <c r="AR637" s="49">
        <f t="shared" si="253"/>
        <v>0</v>
      </c>
      <c r="AS637" s="49">
        <f t="shared" si="254"/>
        <v>0</v>
      </c>
      <c r="AT637" s="49">
        <f t="shared" si="255"/>
        <v>0</v>
      </c>
      <c r="AU637" s="49">
        <f t="shared" si="256"/>
        <v>0</v>
      </c>
      <c r="AX637" s="372">
        <f t="shared" si="257"/>
        <v>0</v>
      </c>
      <c r="AY637" s="372">
        <f t="shared" si="258"/>
        <v>0</v>
      </c>
      <c r="AZ637" s="49">
        <f t="shared" si="246"/>
        <v>0</v>
      </c>
      <c r="BB637" s="49">
        <f t="shared" si="262"/>
        <v>0</v>
      </c>
      <c r="BC637" s="537">
        <f t="shared" si="263"/>
        <v>0</v>
      </c>
      <c r="BD637" s="144">
        <f t="shared" si="259"/>
        <v>0</v>
      </c>
      <c r="BE637" s="144">
        <f t="shared" si="264"/>
        <v>0</v>
      </c>
      <c r="BF637" s="559">
        <f t="shared" si="247"/>
        <v>0</v>
      </c>
      <c r="BG637" s="17"/>
      <c r="BH637" s="10"/>
      <c r="BJ637" s="49">
        <f t="shared" si="265"/>
        <v>0</v>
      </c>
      <c r="BK637" s="49">
        <f t="shared" si="266"/>
        <v>1</v>
      </c>
      <c r="BL637" s="49">
        <f t="shared" si="267"/>
        <v>0</v>
      </c>
      <c r="BM637" s="49">
        <f t="shared" si="268"/>
        <v>0</v>
      </c>
      <c r="BN637" s="49">
        <f t="shared" si="269"/>
        <v>0</v>
      </c>
    </row>
    <row r="638" spans="1:66" x14ac:dyDescent="0.2">
      <c r="A638" s="514"/>
      <c r="B638" s="805"/>
      <c r="C638" s="364"/>
      <c r="D638" s="364"/>
      <c r="E638" s="511" t="str">
        <f t="shared" si="260"/>
        <v xml:space="preserve"> </v>
      </c>
      <c r="F638" s="201">
        <f t="shared" si="243"/>
        <v>0</v>
      </c>
      <c r="G638" s="198">
        <f t="shared" si="244"/>
        <v>626</v>
      </c>
      <c r="H638" s="197"/>
      <c r="I638" s="416"/>
      <c r="J638" s="115"/>
      <c r="K638" s="418"/>
      <c r="L638" s="417"/>
      <c r="M638" s="60"/>
      <c r="N638" s="102"/>
      <c r="O638" s="419"/>
      <c r="P638" s="116"/>
      <c r="Q638" s="116"/>
      <c r="R638" s="179"/>
      <c r="S638" s="248"/>
      <c r="T638" s="116"/>
      <c r="U638" s="116"/>
      <c r="V638" s="116"/>
      <c r="W638" s="117"/>
      <c r="X638" s="115"/>
      <c r="Y638" s="102"/>
      <c r="Z638" s="118"/>
      <c r="AA638" s="145">
        <f t="shared" si="248"/>
        <v>626</v>
      </c>
      <c r="AB638" s="751">
        <f t="shared" si="261"/>
        <v>0</v>
      </c>
      <c r="AC638" s="744">
        <f t="shared" si="249"/>
        <v>0</v>
      </c>
      <c r="AD638" s="254">
        <f t="shared" si="245"/>
        <v>0</v>
      </c>
      <c r="AE638" s="17"/>
      <c r="AF638" s="527" t="str">
        <f t="shared" si="250"/>
        <v xml:space="preserve"> </v>
      </c>
      <c r="AG638" s="49">
        <f t="shared" si="251"/>
        <v>0</v>
      </c>
      <c r="AH638" s="49">
        <f t="shared" si="252"/>
        <v>0</v>
      </c>
      <c r="AR638" s="49">
        <f t="shared" si="253"/>
        <v>0</v>
      </c>
      <c r="AS638" s="49">
        <f t="shared" si="254"/>
        <v>0</v>
      </c>
      <c r="AT638" s="49">
        <f t="shared" si="255"/>
        <v>0</v>
      </c>
      <c r="AU638" s="49">
        <f t="shared" si="256"/>
        <v>0</v>
      </c>
      <c r="AX638" s="372">
        <f t="shared" si="257"/>
        <v>0</v>
      </c>
      <c r="AY638" s="372">
        <f t="shared" si="258"/>
        <v>0</v>
      </c>
      <c r="AZ638" s="49">
        <f t="shared" si="246"/>
        <v>0</v>
      </c>
      <c r="BB638" s="49">
        <f t="shared" si="262"/>
        <v>0</v>
      </c>
      <c r="BC638" s="537">
        <f t="shared" si="263"/>
        <v>0</v>
      </c>
      <c r="BD638" s="144">
        <f t="shared" si="259"/>
        <v>0</v>
      </c>
      <c r="BE638" s="144">
        <f t="shared" si="264"/>
        <v>0</v>
      </c>
      <c r="BF638" s="559">
        <f t="shared" si="247"/>
        <v>0</v>
      </c>
      <c r="BG638" s="17"/>
      <c r="BH638" s="10"/>
      <c r="BJ638" s="49">
        <f t="shared" si="265"/>
        <v>0</v>
      </c>
      <c r="BK638" s="49">
        <f t="shared" si="266"/>
        <v>1</v>
      </c>
      <c r="BL638" s="49">
        <f t="shared" si="267"/>
        <v>0</v>
      </c>
      <c r="BM638" s="49">
        <f t="shared" si="268"/>
        <v>0</v>
      </c>
      <c r="BN638" s="49">
        <f t="shared" si="269"/>
        <v>0</v>
      </c>
    </row>
    <row r="639" spans="1:66" x14ac:dyDescent="0.2">
      <c r="A639" s="514"/>
      <c r="B639" s="805"/>
      <c r="C639" s="364"/>
      <c r="D639" s="364"/>
      <c r="E639" s="511" t="str">
        <f t="shared" si="260"/>
        <v xml:space="preserve"> </v>
      </c>
      <c r="F639" s="201">
        <f t="shared" si="243"/>
        <v>0</v>
      </c>
      <c r="G639" s="198">
        <f t="shared" si="244"/>
        <v>627</v>
      </c>
      <c r="H639" s="197"/>
      <c r="I639" s="416"/>
      <c r="J639" s="115"/>
      <c r="K639" s="418"/>
      <c r="L639" s="417"/>
      <c r="M639" s="60"/>
      <c r="N639" s="102"/>
      <c r="O639" s="419"/>
      <c r="P639" s="116"/>
      <c r="Q639" s="116"/>
      <c r="R639" s="179"/>
      <c r="S639" s="248"/>
      <c r="T639" s="116"/>
      <c r="U639" s="116"/>
      <c r="V639" s="116"/>
      <c r="W639" s="117"/>
      <c r="X639" s="115"/>
      <c r="Y639" s="102"/>
      <c r="Z639" s="118"/>
      <c r="AA639" s="145">
        <f t="shared" si="248"/>
        <v>627</v>
      </c>
      <c r="AB639" s="751">
        <f t="shared" si="261"/>
        <v>0</v>
      </c>
      <c r="AC639" s="744">
        <f t="shared" si="249"/>
        <v>0</v>
      </c>
      <c r="AD639" s="254">
        <f t="shared" si="245"/>
        <v>0</v>
      </c>
      <c r="AE639" s="17"/>
      <c r="AF639" s="527" t="str">
        <f t="shared" si="250"/>
        <v xml:space="preserve"> </v>
      </c>
      <c r="AG639" s="49">
        <f t="shared" si="251"/>
        <v>0</v>
      </c>
      <c r="AH639" s="49">
        <f t="shared" si="252"/>
        <v>0</v>
      </c>
      <c r="AR639" s="49">
        <f t="shared" si="253"/>
        <v>0</v>
      </c>
      <c r="AS639" s="49">
        <f t="shared" si="254"/>
        <v>0</v>
      </c>
      <c r="AT639" s="49">
        <f t="shared" si="255"/>
        <v>0</v>
      </c>
      <c r="AU639" s="49">
        <f t="shared" si="256"/>
        <v>0</v>
      </c>
      <c r="AX639" s="372">
        <f t="shared" si="257"/>
        <v>0</v>
      </c>
      <c r="AY639" s="372">
        <f t="shared" si="258"/>
        <v>0</v>
      </c>
      <c r="AZ639" s="49">
        <f t="shared" si="246"/>
        <v>0</v>
      </c>
      <c r="BB639" s="49">
        <f t="shared" si="262"/>
        <v>0</v>
      </c>
      <c r="BC639" s="537">
        <f t="shared" si="263"/>
        <v>0</v>
      </c>
      <c r="BD639" s="144">
        <f t="shared" si="259"/>
        <v>0</v>
      </c>
      <c r="BE639" s="144">
        <f t="shared" si="264"/>
        <v>0</v>
      </c>
      <c r="BF639" s="559">
        <f t="shared" si="247"/>
        <v>0</v>
      </c>
      <c r="BG639" s="17"/>
      <c r="BH639" s="10"/>
      <c r="BJ639" s="49">
        <f t="shared" si="265"/>
        <v>0</v>
      </c>
      <c r="BK639" s="49">
        <f t="shared" si="266"/>
        <v>1</v>
      </c>
      <c r="BL639" s="49">
        <f t="shared" si="267"/>
        <v>0</v>
      </c>
      <c r="BM639" s="49">
        <f t="shared" si="268"/>
        <v>0</v>
      </c>
      <c r="BN639" s="49">
        <f t="shared" si="269"/>
        <v>0</v>
      </c>
    </row>
    <row r="640" spans="1:66" x14ac:dyDescent="0.2">
      <c r="A640" s="514"/>
      <c r="B640" s="805"/>
      <c r="C640" s="364"/>
      <c r="D640" s="364"/>
      <c r="E640" s="511" t="str">
        <f t="shared" si="260"/>
        <v xml:space="preserve"> </v>
      </c>
      <c r="F640" s="201">
        <f t="shared" si="243"/>
        <v>0</v>
      </c>
      <c r="G640" s="198">
        <f t="shared" si="244"/>
        <v>628</v>
      </c>
      <c r="H640" s="197"/>
      <c r="I640" s="416"/>
      <c r="J640" s="115"/>
      <c r="K640" s="418"/>
      <c r="L640" s="417"/>
      <c r="M640" s="60"/>
      <c r="N640" s="102"/>
      <c r="O640" s="419"/>
      <c r="P640" s="116"/>
      <c r="Q640" s="116"/>
      <c r="R640" s="179"/>
      <c r="S640" s="248"/>
      <c r="T640" s="116"/>
      <c r="U640" s="116"/>
      <c r="V640" s="116"/>
      <c r="W640" s="117"/>
      <c r="X640" s="115"/>
      <c r="Y640" s="102"/>
      <c r="Z640" s="118"/>
      <c r="AA640" s="145">
        <f t="shared" si="248"/>
        <v>628</v>
      </c>
      <c r="AB640" s="751">
        <f t="shared" si="261"/>
        <v>0</v>
      </c>
      <c r="AC640" s="744">
        <f t="shared" si="249"/>
        <v>0</v>
      </c>
      <c r="AD640" s="254">
        <f t="shared" si="245"/>
        <v>0</v>
      </c>
      <c r="AE640" s="17"/>
      <c r="AF640" s="527" t="str">
        <f t="shared" si="250"/>
        <v xml:space="preserve"> </v>
      </c>
      <c r="AG640" s="49">
        <f t="shared" si="251"/>
        <v>0</v>
      </c>
      <c r="AH640" s="49">
        <f t="shared" si="252"/>
        <v>0</v>
      </c>
      <c r="AR640" s="49">
        <f t="shared" si="253"/>
        <v>0</v>
      </c>
      <c r="AS640" s="49">
        <f t="shared" si="254"/>
        <v>0</v>
      </c>
      <c r="AT640" s="49">
        <f t="shared" si="255"/>
        <v>0</v>
      </c>
      <c r="AU640" s="49">
        <f t="shared" si="256"/>
        <v>0</v>
      </c>
      <c r="AX640" s="372">
        <f t="shared" si="257"/>
        <v>0</v>
      </c>
      <c r="AY640" s="372">
        <f t="shared" si="258"/>
        <v>0</v>
      </c>
      <c r="AZ640" s="49">
        <f t="shared" si="246"/>
        <v>0</v>
      </c>
      <c r="BB640" s="49">
        <f t="shared" si="262"/>
        <v>0</v>
      </c>
      <c r="BC640" s="537">
        <f t="shared" si="263"/>
        <v>0</v>
      </c>
      <c r="BD640" s="144">
        <f t="shared" si="259"/>
        <v>0</v>
      </c>
      <c r="BE640" s="144">
        <f t="shared" si="264"/>
        <v>0</v>
      </c>
      <c r="BF640" s="559">
        <f t="shared" si="247"/>
        <v>0</v>
      </c>
      <c r="BG640" s="17"/>
      <c r="BH640" s="10"/>
      <c r="BJ640" s="49">
        <f t="shared" si="265"/>
        <v>0</v>
      </c>
      <c r="BK640" s="49">
        <f t="shared" si="266"/>
        <v>1</v>
      </c>
      <c r="BL640" s="49">
        <f t="shared" si="267"/>
        <v>0</v>
      </c>
      <c r="BM640" s="49">
        <f t="shared" si="268"/>
        <v>0</v>
      </c>
      <c r="BN640" s="49">
        <f t="shared" si="269"/>
        <v>0</v>
      </c>
    </row>
    <row r="641" spans="1:66" x14ac:dyDescent="0.2">
      <c r="A641" s="514"/>
      <c r="B641" s="805"/>
      <c r="C641" s="364"/>
      <c r="D641" s="364"/>
      <c r="E641" s="511" t="str">
        <f t="shared" si="260"/>
        <v xml:space="preserve"> </v>
      </c>
      <c r="F641" s="201">
        <f t="shared" si="243"/>
        <v>0</v>
      </c>
      <c r="G641" s="198">
        <f t="shared" si="244"/>
        <v>629</v>
      </c>
      <c r="H641" s="197"/>
      <c r="I641" s="416"/>
      <c r="J641" s="115"/>
      <c r="K641" s="418"/>
      <c r="L641" s="417"/>
      <c r="M641" s="60"/>
      <c r="N641" s="102"/>
      <c r="O641" s="419"/>
      <c r="P641" s="116"/>
      <c r="Q641" s="116"/>
      <c r="R641" s="179"/>
      <c r="S641" s="248"/>
      <c r="T641" s="116"/>
      <c r="U641" s="116"/>
      <c r="V641" s="116"/>
      <c r="W641" s="117"/>
      <c r="X641" s="115"/>
      <c r="Y641" s="102"/>
      <c r="Z641" s="118"/>
      <c r="AA641" s="145">
        <f t="shared" si="248"/>
        <v>629</v>
      </c>
      <c r="AB641" s="751">
        <f t="shared" si="261"/>
        <v>0</v>
      </c>
      <c r="AC641" s="744">
        <f t="shared" si="249"/>
        <v>0</v>
      </c>
      <c r="AD641" s="254">
        <f t="shared" si="245"/>
        <v>0</v>
      </c>
      <c r="AE641" s="17"/>
      <c r="AF641" s="527" t="str">
        <f t="shared" si="250"/>
        <v xml:space="preserve"> </v>
      </c>
      <c r="AG641" s="49">
        <f t="shared" si="251"/>
        <v>0</v>
      </c>
      <c r="AH641" s="49">
        <f t="shared" si="252"/>
        <v>0</v>
      </c>
      <c r="AR641" s="49">
        <f t="shared" si="253"/>
        <v>0</v>
      </c>
      <c r="AS641" s="49">
        <f t="shared" si="254"/>
        <v>0</v>
      </c>
      <c r="AT641" s="49">
        <f t="shared" si="255"/>
        <v>0</v>
      </c>
      <c r="AU641" s="49">
        <f t="shared" si="256"/>
        <v>0</v>
      </c>
      <c r="AX641" s="372">
        <f t="shared" si="257"/>
        <v>0</v>
      </c>
      <c r="AY641" s="372">
        <f t="shared" si="258"/>
        <v>0</v>
      </c>
      <c r="AZ641" s="49">
        <f t="shared" si="246"/>
        <v>0</v>
      </c>
      <c r="BB641" s="49">
        <f t="shared" si="262"/>
        <v>0</v>
      </c>
      <c r="BC641" s="537">
        <f t="shared" si="263"/>
        <v>0</v>
      </c>
      <c r="BD641" s="144">
        <f t="shared" si="259"/>
        <v>0</v>
      </c>
      <c r="BE641" s="144">
        <f t="shared" si="264"/>
        <v>0</v>
      </c>
      <c r="BF641" s="559">
        <f t="shared" si="247"/>
        <v>0</v>
      </c>
      <c r="BG641" s="17"/>
      <c r="BH641" s="10"/>
      <c r="BJ641" s="49">
        <f t="shared" si="265"/>
        <v>0</v>
      </c>
      <c r="BK641" s="49">
        <f t="shared" si="266"/>
        <v>1</v>
      </c>
      <c r="BL641" s="49">
        <f t="shared" si="267"/>
        <v>0</v>
      </c>
      <c r="BM641" s="49">
        <f t="shared" si="268"/>
        <v>0</v>
      </c>
      <c r="BN641" s="49">
        <f t="shared" si="269"/>
        <v>0</v>
      </c>
    </row>
    <row r="642" spans="1:66" x14ac:dyDescent="0.2">
      <c r="A642" s="514"/>
      <c r="B642" s="805"/>
      <c r="C642" s="364"/>
      <c r="D642" s="364"/>
      <c r="E642" s="511" t="str">
        <f t="shared" si="260"/>
        <v xml:space="preserve"> </v>
      </c>
      <c r="F642" s="201">
        <f t="shared" si="243"/>
        <v>0</v>
      </c>
      <c r="G642" s="198">
        <f t="shared" si="244"/>
        <v>630</v>
      </c>
      <c r="H642" s="197"/>
      <c r="I642" s="416"/>
      <c r="J642" s="115"/>
      <c r="K642" s="418"/>
      <c r="L642" s="417"/>
      <c r="M642" s="60"/>
      <c r="N642" s="102"/>
      <c r="O642" s="419"/>
      <c r="P642" s="116"/>
      <c r="Q642" s="116"/>
      <c r="R642" s="179"/>
      <c r="S642" s="248"/>
      <c r="T642" s="116"/>
      <c r="U642" s="116"/>
      <c r="V642" s="116"/>
      <c r="W642" s="117"/>
      <c r="X642" s="115"/>
      <c r="Y642" s="102"/>
      <c r="Z642" s="118"/>
      <c r="AA642" s="145">
        <f t="shared" si="248"/>
        <v>630</v>
      </c>
      <c r="AB642" s="751">
        <f t="shared" si="261"/>
        <v>0</v>
      </c>
      <c r="AC642" s="744">
        <f t="shared" si="249"/>
        <v>0</v>
      </c>
      <c r="AD642" s="254">
        <f t="shared" si="245"/>
        <v>0</v>
      </c>
      <c r="AE642" s="17"/>
      <c r="AF642" s="527" t="str">
        <f t="shared" si="250"/>
        <v xml:space="preserve"> </v>
      </c>
      <c r="AG642" s="49">
        <f t="shared" si="251"/>
        <v>0</v>
      </c>
      <c r="AH642" s="49">
        <f t="shared" si="252"/>
        <v>0</v>
      </c>
      <c r="AR642" s="49">
        <f t="shared" si="253"/>
        <v>0</v>
      </c>
      <c r="AS642" s="49">
        <f t="shared" si="254"/>
        <v>0</v>
      </c>
      <c r="AT642" s="49">
        <f t="shared" si="255"/>
        <v>0</v>
      </c>
      <c r="AU642" s="49">
        <f t="shared" si="256"/>
        <v>0</v>
      </c>
      <c r="AX642" s="372">
        <f t="shared" si="257"/>
        <v>0</v>
      </c>
      <c r="AY642" s="372">
        <f t="shared" si="258"/>
        <v>0</v>
      </c>
      <c r="AZ642" s="49">
        <f t="shared" si="246"/>
        <v>0</v>
      </c>
      <c r="BB642" s="49">
        <f t="shared" si="262"/>
        <v>0</v>
      </c>
      <c r="BC642" s="537">
        <f t="shared" si="263"/>
        <v>0</v>
      </c>
      <c r="BD642" s="144">
        <f t="shared" si="259"/>
        <v>0</v>
      </c>
      <c r="BE642" s="144">
        <f t="shared" si="264"/>
        <v>0</v>
      </c>
      <c r="BF642" s="559">
        <f t="shared" si="247"/>
        <v>0</v>
      </c>
      <c r="BG642" s="17"/>
      <c r="BH642" s="10"/>
      <c r="BJ642" s="49">
        <f t="shared" si="265"/>
        <v>0</v>
      </c>
      <c r="BK642" s="49">
        <f t="shared" si="266"/>
        <v>1</v>
      </c>
      <c r="BL642" s="49">
        <f t="shared" si="267"/>
        <v>0</v>
      </c>
      <c r="BM642" s="49">
        <f t="shared" si="268"/>
        <v>0</v>
      </c>
      <c r="BN642" s="49">
        <f t="shared" si="269"/>
        <v>0</v>
      </c>
    </row>
    <row r="643" spans="1:66" x14ac:dyDescent="0.2">
      <c r="A643" s="514"/>
      <c r="B643" s="805"/>
      <c r="C643" s="364"/>
      <c r="D643" s="364"/>
      <c r="E643" s="511" t="str">
        <f t="shared" si="260"/>
        <v xml:space="preserve"> </v>
      </c>
      <c r="F643" s="201">
        <f t="shared" si="243"/>
        <v>0</v>
      </c>
      <c r="G643" s="198">
        <f t="shared" si="244"/>
        <v>631</v>
      </c>
      <c r="H643" s="197"/>
      <c r="I643" s="416"/>
      <c r="J643" s="115"/>
      <c r="K643" s="418"/>
      <c r="L643" s="417"/>
      <c r="M643" s="60"/>
      <c r="N643" s="102"/>
      <c r="O643" s="419"/>
      <c r="P643" s="116"/>
      <c r="Q643" s="116"/>
      <c r="R643" s="179"/>
      <c r="S643" s="248"/>
      <c r="T643" s="116"/>
      <c r="U643" s="116"/>
      <c r="V643" s="116"/>
      <c r="W643" s="117"/>
      <c r="X643" s="115"/>
      <c r="Y643" s="102"/>
      <c r="Z643" s="118"/>
      <c r="AA643" s="145">
        <f t="shared" si="248"/>
        <v>631</v>
      </c>
      <c r="AB643" s="751">
        <f t="shared" si="261"/>
        <v>0</v>
      </c>
      <c r="AC643" s="744">
        <f t="shared" si="249"/>
        <v>0</v>
      </c>
      <c r="AD643" s="254">
        <f t="shared" si="245"/>
        <v>0</v>
      </c>
      <c r="AE643" s="17"/>
      <c r="AF643" s="527" t="str">
        <f t="shared" si="250"/>
        <v xml:space="preserve"> </v>
      </c>
      <c r="AG643" s="49">
        <f t="shared" si="251"/>
        <v>0</v>
      </c>
      <c r="AH643" s="49">
        <f t="shared" si="252"/>
        <v>0</v>
      </c>
      <c r="AR643" s="49">
        <f t="shared" si="253"/>
        <v>0</v>
      </c>
      <c r="AS643" s="49">
        <f t="shared" si="254"/>
        <v>0</v>
      </c>
      <c r="AT643" s="49">
        <f t="shared" si="255"/>
        <v>0</v>
      </c>
      <c r="AU643" s="49">
        <f t="shared" si="256"/>
        <v>0</v>
      </c>
      <c r="AX643" s="372">
        <f t="shared" si="257"/>
        <v>0</v>
      </c>
      <c r="AY643" s="372">
        <f t="shared" si="258"/>
        <v>0</v>
      </c>
      <c r="AZ643" s="49">
        <f t="shared" si="246"/>
        <v>0</v>
      </c>
      <c r="BB643" s="49">
        <f t="shared" si="262"/>
        <v>0</v>
      </c>
      <c r="BC643" s="537">
        <f t="shared" si="263"/>
        <v>0</v>
      </c>
      <c r="BD643" s="144">
        <f t="shared" si="259"/>
        <v>0</v>
      </c>
      <c r="BE643" s="144">
        <f t="shared" si="264"/>
        <v>0</v>
      </c>
      <c r="BF643" s="559">
        <f t="shared" si="247"/>
        <v>0</v>
      </c>
      <c r="BG643" s="17"/>
      <c r="BH643" s="10"/>
      <c r="BJ643" s="49">
        <f t="shared" si="265"/>
        <v>0</v>
      </c>
      <c r="BK643" s="49">
        <f t="shared" si="266"/>
        <v>1</v>
      </c>
      <c r="BL643" s="49">
        <f t="shared" si="267"/>
        <v>0</v>
      </c>
      <c r="BM643" s="49">
        <f t="shared" si="268"/>
        <v>0</v>
      </c>
      <c r="BN643" s="49">
        <f t="shared" si="269"/>
        <v>0</v>
      </c>
    </row>
    <row r="644" spans="1:66" x14ac:dyDescent="0.2">
      <c r="A644" s="514"/>
      <c r="B644" s="805"/>
      <c r="C644" s="364"/>
      <c r="D644" s="364"/>
      <c r="E644" s="511" t="str">
        <f t="shared" si="260"/>
        <v xml:space="preserve"> </v>
      </c>
      <c r="F644" s="201">
        <f t="shared" si="243"/>
        <v>0</v>
      </c>
      <c r="G644" s="198">
        <f t="shared" si="244"/>
        <v>632</v>
      </c>
      <c r="H644" s="197"/>
      <c r="I644" s="416"/>
      <c r="J644" s="115"/>
      <c r="K644" s="418"/>
      <c r="L644" s="417"/>
      <c r="M644" s="60"/>
      <c r="N644" s="102"/>
      <c r="O644" s="419"/>
      <c r="P644" s="116"/>
      <c r="Q644" s="116"/>
      <c r="R644" s="179"/>
      <c r="S644" s="248"/>
      <c r="T644" s="116"/>
      <c r="U644" s="116"/>
      <c r="V644" s="116"/>
      <c r="W644" s="117"/>
      <c r="X644" s="115"/>
      <c r="Y644" s="102"/>
      <c r="Z644" s="118"/>
      <c r="AA644" s="145">
        <f t="shared" si="248"/>
        <v>632</v>
      </c>
      <c r="AB644" s="751">
        <f t="shared" si="261"/>
        <v>0</v>
      </c>
      <c r="AC644" s="744">
        <f t="shared" si="249"/>
        <v>0</v>
      </c>
      <c r="AD644" s="254">
        <f t="shared" si="245"/>
        <v>0</v>
      </c>
      <c r="AE644" s="17"/>
      <c r="AF644" s="527" t="str">
        <f t="shared" si="250"/>
        <v xml:space="preserve"> </v>
      </c>
      <c r="AG644" s="49">
        <f t="shared" si="251"/>
        <v>0</v>
      </c>
      <c r="AH644" s="49">
        <f t="shared" si="252"/>
        <v>0</v>
      </c>
      <c r="AR644" s="49">
        <f t="shared" si="253"/>
        <v>0</v>
      </c>
      <c r="AS644" s="49">
        <f t="shared" si="254"/>
        <v>0</v>
      </c>
      <c r="AT644" s="49">
        <f t="shared" si="255"/>
        <v>0</v>
      </c>
      <c r="AU644" s="49">
        <f t="shared" si="256"/>
        <v>0</v>
      </c>
      <c r="AX644" s="372">
        <f t="shared" si="257"/>
        <v>0</v>
      </c>
      <c r="AY644" s="372">
        <f t="shared" si="258"/>
        <v>0</v>
      </c>
      <c r="AZ644" s="49">
        <f t="shared" si="246"/>
        <v>0</v>
      </c>
      <c r="BB644" s="49">
        <f t="shared" si="262"/>
        <v>0</v>
      </c>
      <c r="BC644" s="537">
        <f t="shared" si="263"/>
        <v>0</v>
      </c>
      <c r="BD644" s="144">
        <f t="shared" si="259"/>
        <v>0</v>
      </c>
      <c r="BE644" s="144">
        <f t="shared" si="264"/>
        <v>0</v>
      </c>
      <c r="BF644" s="559">
        <f t="shared" si="247"/>
        <v>0</v>
      </c>
      <c r="BG644" s="17"/>
      <c r="BH644" s="10"/>
      <c r="BJ644" s="49">
        <f t="shared" si="265"/>
        <v>0</v>
      </c>
      <c r="BK644" s="49">
        <f t="shared" si="266"/>
        <v>1</v>
      </c>
      <c r="BL644" s="49">
        <f t="shared" si="267"/>
        <v>0</v>
      </c>
      <c r="BM644" s="49">
        <f t="shared" si="268"/>
        <v>0</v>
      </c>
      <c r="BN644" s="49">
        <f t="shared" si="269"/>
        <v>0</v>
      </c>
    </row>
    <row r="645" spans="1:66" x14ac:dyDescent="0.2">
      <c r="A645" s="514"/>
      <c r="B645" s="805"/>
      <c r="C645" s="364"/>
      <c r="D645" s="364"/>
      <c r="E645" s="511" t="str">
        <f t="shared" si="260"/>
        <v xml:space="preserve"> </v>
      </c>
      <c r="F645" s="201">
        <f t="shared" si="243"/>
        <v>0</v>
      </c>
      <c r="G645" s="198">
        <f t="shared" si="244"/>
        <v>633</v>
      </c>
      <c r="H645" s="197"/>
      <c r="I645" s="416"/>
      <c r="J645" s="115"/>
      <c r="K645" s="418"/>
      <c r="L645" s="417"/>
      <c r="M645" s="60"/>
      <c r="N645" s="102"/>
      <c r="O645" s="419"/>
      <c r="P645" s="116"/>
      <c r="Q645" s="116"/>
      <c r="R645" s="179"/>
      <c r="S645" s="248"/>
      <c r="T645" s="116"/>
      <c r="U645" s="116"/>
      <c r="V645" s="116"/>
      <c r="W645" s="117"/>
      <c r="X645" s="115"/>
      <c r="Y645" s="102"/>
      <c r="Z645" s="118"/>
      <c r="AA645" s="145">
        <f t="shared" si="248"/>
        <v>633</v>
      </c>
      <c r="AB645" s="751">
        <f t="shared" si="261"/>
        <v>0</v>
      </c>
      <c r="AC645" s="744">
        <f t="shared" si="249"/>
        <v>0</v>
      </c>
      <c r="AD645" s="254">
        <f t="shared" si="245"/>
        <v>0</v>
      </c>
      <c r="AE645" s="17"/>
      <c r="AF645" s="527" t="str">
        <f t="shared" si="250"/>
        <v xml:space="preserve"> </v>
      </c>
      <c r="AG645" s="49">
        <f t="shared" si="251"/>
        <v>0</v>
      </c>
      <c r="AH645" s="49">
        <f t="shared" si="252"/>
        <v>0</v>
      </c>
      <c r="AR645" s="49">
        <f t="shared" si="253"/>
        <v>0</v>
      </c>
      <c r="AS645" s="49">
        <f t="shared" si="254"/>
        <v>0</v>
      </c>
      <c r="AT645" s="49">
        <f t="shared" si="255"/>
        <v>0</v>
      </c>
      <c r="AU645" s="49">
        <f t="shared" si="256"/>
        <v>0</v>
      </c>
      <c r="AX645" s="372">
        <f t="shared" si="257"/>
        <v>0</v>
      </c>
      <c r="AY645" s="372">
        <f t="shared" si="258"/>
        <v>0</v>
      </c>
      <c r="AZ645" s="49">
        <f t="shared" si="246"/>
        <v>0</v>
      </c>
      <c r="BB645" s="49">
        <f t="shared" si="262"/>
        <v>0</v>
      </c>
      <c r="BC645" s="537">
        <f t="shared" si="263"/>
        <v>0</v>
      </c>
      <c r="BD645" s="144">
        <f t="shared" si="259"/>
        <v>0</v>
      </c>
      <c r="BE645" s="144">
        <f t="shared" si="264"/>
        <v>0</v>
      </c>
      <c r="BF645" s="559">
        <f t="shared" si="247"/>
        <v>0</v>
      </c>
      <c r="BG645" s="17"/>
      <c r="BH645" s="10"/>
      <c r="BJ645" s="49">
        <f t="shared" si="265"/>
        <v>0</v>
      </c>
      <c r="BK645" s="49">
        <f t="shared" si="266"/>
        <v>1</v>
      </c>
      <c r="BL645" s="49">
        <f t="shared" si="267"/>
        <v>0</v>
      </c>
      <c r="BM645" s="49">
        <f t="shared" si="268"/>
        <v>0</v>
      </c>
      <c r="BN645" s="49">
        <f t="shared" si="269"/>
        <v>0</v>
      </c>
    </row>
    <row r="646" spans="1:66" x14ac:dyDescent="0.2">
      <c r="A646" s="514"/>
      <c r="B646" s="805"/>
      <c r="C646" s="364"/>
      <c r="D646" s="364"/>
      <c r="E646" s="511" t="str">
        <f t="shared" si="260"/>
        <v xml:space="preserve"> </v>
      </c>
      <c r="F646" s="201">
        <f t="shared" si="243"/>
        <v>0</v>
      </c>
      <c r="G646" s="198">
        <f t="shared" si="244"/>
        <v>634</v>
      </c>
      <c r="H646" s="197"/>
      <c r="I646" s="416"/>
      <c r="J646" s="115"/>
      <c r="K646" s="418"/>
      <c r="L646" s="417"/>
      <c r="M646" s="60"/>
      <c r="N646" s="102"/>
      <c r="O646" s="419"/>
      <c r="P646" s="116"/>
      <c r="Q646" s="116"/>
      <c r="R646" s="179"/>
      <c r="S646" s="248"/>
      <c r="T646" s="116"/>
      <c r="U646" s="116"/>
      <c r="V646" s="116"/>
      <c r="W646" s="117"/>
      <c r="X646" s="115"/>
      <c r="Y646" s="102"/>
      <c r="Z646" s="118"/>
      <c r="AA646" s="145">
        <f t="shared" si="248"/>
        <v>634</v>
      </c>
      <c r="AB646" s="751">
        <f t="shared" si="261"/>
        <v>0</v>
      </c>
      <c r="AC646" s="744">
        <f t="shared" si="249"/>
        <v>0</v>
      </c>
      <c r="AD646" s="254">
        <f t="shared" si="245"/>
        <v>0</v>
      </c>
      <c r="AE646" s="17"/>
      <c r="AF646" s="527" t="str">
        <f t="shared" si="250"/>
        <v xml:space="preserve"> </v>
      </c>
      <c r="AG646" s="49">
        <f t="shared" si="251"/>
        <v>0</v>
      </c>
      <c r="AH646" s="49">
        <f t="shared" si="252"/>
        <v>0</v>
      </c>
      <c r="AR646" s="49">
        <f t="shared" si="253"/>
        <v>0</v>
      </c>
      <c r="AS646" s="49">
        <f t="shared" si="254"/>
        <v>0</v>
      </c>
      <c r="AT646" s="49">
        <f t="shared" si="255"/>
        <v>0</v>
      </c>
      <c r="AU646" s="49">
        <f t="shared" si="256"/>
        <v>0</v>
      </c>
      <c r="AX646" s="372">
        <f t="shared" si="257"/>
        <v>0</v>
      </c>
      <c r="AY646" s="372">
        <f t="shared" si="258"/>
        <v>0</v>
      </c>
      <c r="AZ646" s="49">
        <f t="shared" si="246"/>
        <v>0</v>
      </c>
      <c r="BB646" s="49">
        <f t="shared" si="262"/>
        <v>0</v>
      </c>
      <c r="BC646" s="537">
        <f t="shared" si="263"/>
        <v>0</v>
      </c>
      <c r="BD646" s="144">
        <f t="shared" si="259"/>
        <v>0</v>
      </c>
      <c r="BE646" s="144">
        <f t="shared" si="264"/>
        <v>0</v>
      </c>
      <c r="BF646" s="559">
        <f t="shared" si="247"/>
        <v>0</v>
      </c>
      <c r="BG646" s="17"/>
      <c r="BH646" s="10"/>
      <c r="BJ646" s="49">
        <f t="shared" si="265"/>
        <v>0</v>
      </c>
      <c r="BK646" s="49">
        <f t="shared" si="266"/>
        <v>1</v>
      </c>
      <c r="BL646" s="49">
        <f t="shared" si="267"/>
        <v>0</v>
      </c>
      <c r="BM646" s="49">
        <f t="shared" si="268"/>
        <v>0</v>
      </c>
      <c r="BN646" s="49">
        <f t="shared" si="269"/>
        <v>0</v>
      </c>
    </row>
    <row r="647" spans="1:66" x14ac:dyDescent="0.2">
      <c r="A647" s="514"/>
      <c r="B647" s="805"/>
      <c r="C647" s="364"/>
      <c r="D647" s="364"/>
      <c r="E647" s="511" t="str">
        <f t="shared" si="260"/>
        <v xml:space="preserve"> </v>
      </c>
      <c r="F647" s="201">
        <f t="shared" si="243"/>
        <v>0</v>
      </c>
      <c r="G647" s="198">
        <f t="shared" si="244"/>
        <v>635</v>
      </c>
      <c r="H647" s="197"/>
      <c r="I647" s="416"/>
      <c r="J647" s="115"/>
      <c r="K647" s="418"/>
      <c r="L647" s="417"/>
      <c r="M647" s="60"/>
      <c r="N647" s="102"/>
      <c r="O647" s="419"/>
      <c r="P647" s="116"/>
      <c r="Q647" s="116"/>
      <c r="R647" s="179"/>
      <c r="S647" s="248"/>
      <c r="T647" s="116"/>
      <c r="U647" s="116"/>
      <c r="V647" s="116"/>
      <c r="W647" s="117"/>
      <c r="X647" s="115"/>
      <c r="Y647" s="102"/>
      <c r="Z647" s="118"/>
      <c r="AA647" s="145">
        <f t="shared" si="248"/>
        <v>635</v>
      </c>
      <c r="AB647" s="751">
        <f t="shared" si="261"/>
        <v>0</v>
      </c>
      <c r="AC647" s="744">
        <f t="shared" si="249"/>
        <v>0</v>
      </c>
      <c r="AD647" s="254">
        <f t="shared" si="245"/>
        <v>0</v>
      </c>
      <c r="AE647" s="17"/>
      <c r="AF647" s="527" t="str">
        <f t="shared" si="250"/>
        <v xml:space="preserve"> </v>
      </c>
      <c r="AG647" s="49">
        <f t="shared" si="251"/>
        <v>0</v>
      </c>
      <c r="AH647" s="49">
        <f t="shared" si="252"/>
        <v>0</v>
      </c>
      <c r="AR647" s="49">
        <f t="shared" si="253"/>
        <v>0</v>
      </c>
      <c r="AS647" s="49">
        <f t="shared" si="254"/>
        <v>0</v>
      </c>
      <c r="AT647" s="49">
        <f t="shared" si="255"/>
        <v>0</v>
      </c>
      <c r="AU647" s="49">
        <f t="shared" si="256"/>
        <v>0</v>
      </c>
      <c r="AX647" s="372">
        <f t="shared" si="257"/>
        <v>0</v>
      </c>
      <c r="AY647" s="372">
        <f t="shared" si="258"/>
        <v>0</v>
      </c>
      <c r="AZ647" s="49">
        <f t="shared" si="246"/>
        <v>0</v>
      </c>
      <c r="BB647" s="49">
        <f t="shared" si="262"/>
        <v>0</v>
      </c>
      <c r="BC647" s="537">
        <f t="shared" si="263"/>
        <v>0</v>
      </c>
      <c r="BD647" s="144">
        <f t="shared" si="259"/>
        <v>0</v>
      </c>
      <c r="BE647" s="144">
        <f t="shared" si="264"/>
        <v>0</v>
      </c>
      <c r="BF647" s="559">
        <f t="shared" si="247"/>
        <v>0</v>
      </c>
      <c r="BG647" s="17"/>
      <c r="BH647" s="10"/>
      <c r="BJ647" s="49">
        <f t="shared" si="265"/>
        <v>0</v>
      </c>
      <c r="BK647" s="49">
        <f t="shared" si="266"/>
        <v>1</v>
      </c>
      <c r="BL647" s="49">
        <f t="shared" si="267"/>
        <v>0</v>
      </c>
      <c r="BM647" s="49">
        <f t="shared" si="268"/>
        <v>0</v>
      </c>
      <c r="BN647" s="49">
        <f t="shared" si="269"/>
        <v>0</v>
      </c>
    </row>
    <row r="648" spans="1:66" x14ac:dyDescent="0.2">
      <c r="A648" s="514"/>
      <c r="B648" s="805"/>
      <c r="C648" s="364"/>
      <c r="D648" s="364"/>
      <c r="E648" s="511" t="str">
        <f t="shared" si="260"/>
        <v xml:space="preserve"> </v>
      </c>
      <c r="F648" s="201">
        <f t="shared" si="243"/>
        <v>0</v>
      </c>
      <c r="G648" s="198">
        <f t="shared" si="244"/>
        <v>636</v>
      </c>
      <c r="H648" s="197"/>
      <c r="I648" s="416"/>
      <c r="J648" s="115"/>
      <c r="K648" s="418"/>
      <c r="L648" s="417"/>
      <c r="M648" s="60"/>
      <c r="N648" s="102"/>
      <c r="O648" s="419"/>
      <c r="P648" s="116"/>
      <c r="Q648" s="116"/>
      <c r="R648" s="179"/>
      <c r="S648" s="248"/>
      <c r="T648" s="116"/>
      <c r="U648" s="116"/>
      <c r="V648" s="116"/>
      <c r="W648" s="117"/>
      <c r="X648" s="115"/>
      <c r="Y648" s="102"/>
      <c r="Z648" s="118"/>
      <c r="AA648" s="145">
        <f t="shared" si="248"/>
        <v>636</v>
      </c>
      <c r="AB648" s="751">
        <f t="shared" si="261"/>
        <v>0</v>
      </c>
      <c r="AC648" s="744">
        <f t="shared" si="249"/>
        <v>0</v>
      </c>
      <c r="AD648" s="254">
        <f t="shared" si="245"/>
        <v>0</v>
      </c>
      <c r="AE648" s="17"/>
      <c r="AF648" s="527" t="str">
        <f t="shared" si="250"/>
        <v xml:space="preserve"> </v>
      </c>
      <c r="AG648" s="49">
        <f t="shared" si="251"/>
        <v>0</v>
      </c>
      <c r="AH648" s="49">
        <f t="shared" si="252"/>
        <v>0</v>
      </c>
      <c r="AR648" s="49">
        <f t="shared" si="253"/>
        <v>0</v>
      </c>
      <c r="AS648" s="49">
        <f t="shared" si="254"/>
        <v>0</v>
      </c>
      <c r="AT648" s="49">
        <f t="shared" si="255"/>
        <v>0</v>
      </c>
      <c r="AU648" s="49">
        <f t="shared" si="256"/>
        <v>0</v>
      </c>
      <c r="AX648" s="372">
        <f t="shared" si="257"/>
        <v>0</v>
      </c>
      <c r="AY648" s="372">
        <f t="shared" si="258"/>
        <v>0</v>
      </c>
      <c r="AZ648" s="49">
        <f t="shared" si="246"/>
        <v>0</v>
      </c>
      <c r="BB648" s="49">
        <f t="shared" si="262"/>
        <v>0</v>
      </c>
      <c r="BC648" s="537">
        <f t="shared" si="263"/>
        <v>0</v>
      </c>
      <c r="BD648" s="144">
        <f t="shared" si="259"/>
        <v>0</v>
      </c>
      <c r="BE648" s="144">
        <f t="shared" si="264"/>
        <v>0</v>
      </c>
      <c r="BF648" s="559">
        <f t="shared" si="247"/>
        <v>0</v>
      </c>
      <c r="BG648" s="17"/>
      <c r="BH648" s="10"/>
      <c r="BJ648" s="49">
        <f t="shared" si="265"/>
        <v>0</v>
      </c>
      <c r="BK648" s="49">
        <f t="shared" si="266"/>
        <v>1</v>
      </c>
      <c r="BL648" s="49">
        <f t="shared" si="267"/>
        <v>0</v>
      </c>
      <c r="BM648" s="49">
        <f t="shared" si="268"/>
        <v>0</v>
      </c>
      <c r="BN648" s="49">
        <f t="shared" si="269"/>
        <v>0</v>
      </c>
    </row>
    <row r="649" spans="1:66" x14ac:dyDescent="0.2">
      <c r="A649" s="514"/>
      <c r="B649" s="805"/>
      <c r="C649" s="364"/>
      <c r="D649" s="364"/>
      <c r="E649" s="511" t="str">
        <f t="shared" si="260"/>
        <v xml:space="preserve"> </v>
      </c>
      <c r="F649" s="201">
        <f t="shared" si="243"/>
        <v>0</v>
      </c>
      <c r="G649" s="198">
        <f t="shared" si="244"/>
        <v>637</v>
      </c>
      <c r="H649" s="197"/>
      <c r="I649" s="416"/>
      <c r="J649" s="115"/>
      <c r="K649" s="418"/>
      <c r="L649" s="417"/>
      <c r="M649" s="60"/>
      <c r="N649" s="102"/>
      <c r="O649" s="419"/>
      <c r="P649" s="116"/>
      <c r="Q649" s="116"/>
      <c r="R649" s="179"/>
      <c r="S649" s="248"/>
      <c r="T649" s="116"/>
      <c r="U649" s="116"/>
      <c r="V649" s="116"/>
      <c r="W649" s="117"/>
      <c r="X649" s="115"/>
      <c r="Y649" s="102"/>
      <c r="Z649" s="118"/>
      <c r="AA649" s="145">
        <f t="shared" si="248"/>
        <v>637</v>
      </c>
      <c r="AB649" s="751">
        <f t="shared" si="261"/>
        <v>0</v>
      </c>
      <c r="AC649" s="744">
        <f t="shared" si="249"/>
        <v>0</v>
      </c>
      <c r="AD649" s="254">
        <f t="shared" si="245"/>
        <v>0</v>
      </c>
      <c r="AE649" s="17"/>
      <c r="AF649" s="527" t="str">
        <f t="shared" si="250"/>
        <v xml:space="preserve"> </v>
      </c>
      <c r="AG649" s="49">
        <f t="shared" si="251"/>
        <v>0</v>
      </c>
      <c r="AH649" s="49">
        <f t="shared" si="252"/>
        <v>0</v>
      </c>
      <c r="AR649" s="49">
        <f t="shared" si="253"/>
        <v>0</v>
      </c>
      <c r="AS649" s="49">
        <f t="shared" si="254"/>
        <v>0</v>
      </c>
      <c r="AT649" s="49">
        <f t="shared" si="255"/>
        <v>0</v>
      </c>
      <c r="AU649" s="49">
        <f t="shared" si="256"/>
        <v>0</v>
      </c>
      <c r="AX649" s="372">
        <f t="shared" si="257"/>
        <v>0</v>
      </c>
      <c r="AY649" s="372">
        <f t="shared" si="258"/>
        <v>0</v>
      </c>
      <c r="AZ649" s="49">
        <f t="shared" si="246"/>
        <v>0</v>
      </c>
      <c r="BB649" s="49">
        <f t="shared" si="262"/>
        <v>0</v>
      </c>
      <c r="BC649" s="537">
        <f t="shared" si="263"/>
        <v>0</v>
      </c>
      <c r="BD649" s="144">
        <f t="shared" si="259"/>
        <v>0</v>
      </c>
      <c r="BE649" s="144">
        <f t="shared" si="264"/>
        <v>0</v>
      </c>
      <c r="BF649" s="559">
        <f t="shared" si="247"/>
        <v>0</v>
      </c>
      <c r="BG649" s="17"/>
      <c r="BH649" s="10"/>
      <c r="BJ649" s="49">
        <f t="shared" si="265"/>
        <v>0</v>
      </c>
      <c r="BK649" s="49">
        <f t="shared" si="266"/>
        <v>1</v>
      </c>
      <c r="BL649" s="49">
        <f t="shared" si="267"/>
        <v>0</v>
      </c>
      <c r="BM649" s="49">
        <f t="shared" si="268"/>
        <v>0</v>
      </c>
      <c r="BN649" s="49">
        <f t="shared" si="269"/>
        <v>0</v>
      </c>
    </row>
    <row r="650" spans="1:66" x14ac:dyDescent="0.2">
      <c r="A650" s="514"/>
      <c r="B650" s="805"/>
      <c r="C650" s="364"/>
      <c r="D650" s="364"/>
      <c r="E650" s="511" t="str">
        <f t="shared" si="260"/>
        <v xml:space="preserve"> </v>
      </c>
      <c r="F650" s="201">
        <f t="shared" si="243"/>
        <v>0</v>
      </c>
      <c r="G650" s="198">
        <f t="shared" si="244"/>
        <v>638</v>
      </c>
      <c r="H650" s="197"/>
      <c r="I650" s="416"/>
      <c r="J650" s="115"/>
      <c r="K650" s="418"/>
      <c r="L650" s="417"/>
      <c r="M650" s="60"/>
      <c r="N650" s="102"/>
      <c r="O650" s="419"/>
      <c r="P650" s="116"/>
      <c r="Q650" s="116"/>
      <c r="R650" s="179"/>
      <c r="S650" s="248"/>
      <c r="T650" s="116"/>
      <c r="U650" s="116"/>
      <c r="V650" s="116"/>
      <c r="W650" s="117"/>
      <c r="X650" s="115"/>
      <c r="Y650" s="102"/>
      <c r="Z650" s="118"/>
      <c r="AA650" s="145">
        <f t="shared" si="248"/>
        <v>638</v>
      </c>
      <c r="AB650" s="751">
        <f t="shared" si="261"/>
        <v>0</v>
      </c>
      <c r="AC650" s="744">
        <f t="shared" si="249"/>
        <v>0</v>
      </c>
      <c r="AD650" s="254">
        <f t="shared" si="245"/>
        <v>0</v>
      </c>
      <c r="AE650" s="17"/>
      <c r="AF650" s="527" t="str">
        <f t="shared" si="250"/>
        <v xml:space="preserve"> </v>
      </c>
      <c r="AG650" s="49">
        <f t="shared" si="251"/>
        <v>0</v>
      </c>
      <c r="AH650" s="49">
        <f t="shared" si="252"/>
        <v>0</v>
      </c>
      <c r="AR650" s="49">
        <f t="shared" si="253"/>
        <v>0</v>
      </c>
      <c r="AS650" s="49">
        <f t="shared" si="254"/>
        <v>0</v>
      </c>
      <c r="AT650" s="49">
        <f t="shared" si="255"/>
        <v>0</v>
      </c>
      <c r="AU650" s="49">
        <f t="shared" si="256"/>
        <v>0</v>
      </c>
      <c r="AX650" s="372">
        <f t="shared" si="257"/>
        <v>0</v>
      </c>
      <c r="AY650" s="372">
        <f t="shared" si="258"/>
        <v>0</v>
      </c>
      <c r="AZ650" s="49">
        <f t="shared" si="246"/>
        <v>0</v>
      </c>
      <c r="BB650" s="49">
        <f t="shared" si="262"/>
        <v>0</v>
      </c>
      <c r="BC650" s="537">
        <f t="shared" si="263"/>
        <v>0</v>
      </c>
      <c r="BD650" s="144">
        <f t="shared" si="259"/>
        <v>0</v>
      </c>
      <c r="BE650" s="144">
        <f t="shared" si="264"/>
        <v>0</v>
      </c>
      <c r="BF650" s="559">
        <f t="shared" si="247"/>
        <v>0</v>
      </c>
      <c r="BG650" s="17"/>
      <c r="BH650" s="10"/>
      <c r="BJ650" s="49">
        <f t="shared" si="265"/>
        <v>0</v>
      </c>
      <c r="BK650" s="49">
        <f t="shared" si="266"/>
        <v>1</v>
      </c>
      <c r="BL650" s="49">
        <f t="shared" si="267"/>
        <v>0</v>
      </c>
      <c r="BM650" s="49">
        <f t="shared" si="268"/>
        <v>0</v>
      </c>
      <c r="BN650" s="49">
        <f t="shared" si="269"/>
        <v>0</v>
      </c>
    </row>
    <row r="651" spans="1:66" x14ac:dyDescent="0.2">
      <c r="A651" s="514"/>
      <c r="B651" s="805"/>
      <c r="C651" s="364"/>
      <c r="D651" s="364"/>
      <c r="E651" s="511" t="str">
        <f t="shared" si="260"/>
        <v xml:space="preserve"> </v>
      </c>
      <c r="F651" s="201">
        <f t="shared" si="243"/>
        <v>0</v>
      </c>
      <c r="G651" s="198">
        <f t="shared" si="244"/>
        <v>639</v>
      </c>
      <c r="H651" s="197"/>
      <c r="I651" s="416"/>
      <c r="J651" s="115"/>
      <c r="K651" s="418"/>
      <c r="L651" s="417"/>
      <c r="M651" s="60"/>
      <c r="N651" s="102"/>
      <c r="O651" s="419"/>
      <c r="P651" s="116"/>
      <c r="Q651" s="116"/>
      <c r="R651" s="179"/>
      <c r="S651" s="248"/>
      <c r="T651" s="116"/>
      <c r="U651" s="116"/>
      <c r="V651" s="116"/>
      <c r="W651" s="117"/>
      <c r="X651" s="115"/>
      <c r="Y651" s="102"/>
      <c r="Z651" s="118"/>
      <c r="AA651" s="145">
        <f t="shared" si="248"/>
        <v>639</v>
      </c>
      <c r="AB651" s="751">
        <f t="shared" si="261"/>
        <v>0</v>
      </c>
      <c r="AC651" s="744">
        <f t="shared" si="249"/>
        <v>0</v>
      </c>
      <c r="AD651" s="254">
        <f t="shared" si="245"/>
        <v>0</v>
      </c>
      <c r="AE651" s="17"/>
      <c r="AF651" s="527" t="str">
        <f t="shared" si="250"/>
        <v xml:space="preserve"> </v>
      </c>
      <c r="AG651" s="49">
        <f t="shared" si="251"/>
        <v>0</v>
      </c>
      <c r="AH651" s="49">
        <f t="shared" si="252"/>
        <v>0</v>
      </c>
      <c r="AR651" s="49">
        <f t="shared" si="253"/>
        <v>0</v>
      </c>
      <c r="AS651" s="49">
        <f t="shared" si="254"/>
        <v>0</v>
      </c>
      <c r="AT651" s="49">
        <f t="shared" si="255"/>
        <v>0</v>
      </c>
      <c r="AU651" s="49">
        <f t="shared" si="256"/>
        <v>0</v>
      </c>
      <c r="AX651" s="372">
        <f t="shared" si="257"/>
        <v>0</v>
      </c>
      <c r="AY651" s="372">
        <f t="shared" si="258"/>
        <v>0</v>
      </c>
      <c r="AZ651" s="49">
        <f t="shared" si="246"/>
        <v>0</v>
      </c>
      <c r="BB651" s="49">
        <f t="shared" si="262"/>
        <v>0</v>
      </c>
      <c r="BC651" s="537">
        <f t="shared" si="263"/>
        <v>0</v>
      </c>
      <c r="BD651" s="144">
        <f t="shared" si="259"/>
        <v>0</v>
      </c>
      <c r="BE651" s="144">
        <f t="shared" si="264"/>
        <v>0</v>
      </c>
      <c r="BF651" s="559">
        <f t="shared" si="247"/>
        <v>0</v>
      </c>
      <c r="BG651" s="17"/>
      <c r="BH651" s="10"/>
      <c r="BJ651" s="49">
        <f t="shared" si="265"/>
        <v>0</v>
      </c>
      <c r="BK651" s="49">
        <f t="shared" si="266"/>
        <v>1</v>
      </c>
      <c r="BL651" s="49">
        <f t="shared" si="267"/>
        <v>0</v>
      </c>
      <c r="BM651" s="49">
        <f t="shared" si="268"/>
        <v>0</v>
      </c>
      <c r="BN651" s="49">
        <f t="shared" si="269"/>
        <v>0</v>
      </c>
    </row>
    <row r="652" spans="1:66" x14ac:dyDescent="0.2">
      <c r="A652" s="514"/>
      <c r="B652" s="805"/>
      <c r="C652" s="364"/>
      <c r="D652" s="364"/>
      <c r="E652" s="511" t="str">
        <f t="shared" si="260"/>
        <v xml:space="preserve"> </v>
      </c>
      <c r="F652" s="201">
        <f t="shared" si="243"/>
        <v>0</v>
      </c>
      <c r="G652" s="198">
        <f t="shared" si="244"/>
        <v>640</v>
      </c>
      <c r="H652" s="197"/>
      <c r="I652" s="416"/>
      <c r="J652" s="115"/>
      <c r="K652" s="418"/>
      <c r="L652" s="417"/>
      <c r="M652" s="60"/>
      <c r="N652" s="102"/>
      <c r="O652" s="419"/>
      <c r="P652" s="116"/>
      <c r="Q652" s="116"/>
      <c r="R652" s="179"/>
      <c r="S652" s="248"/>
      <c r="T652" s="116"/>
      <c r="U652" s="116"/>
      <c r="V652" s="116"/>
      <c r="W652" s="117"/>
      <c r="X652" s="115"/>
      <c r="Y652" s="102"/>
      <c r="Z652" s="118"/>
      <c r="AA652" s="145">
        <f t="shared" si="248"/>
        <v>640</v>
      </c>
      <c r="AB652" s="751">
        <f t="shared" si="261"/>
        <v>0</v>
      </c>
      <c r="AC652" s="744">
        <f t="shared" si="249"/>
        <v>0</v>
      </c>
      <c r="AD652" s="254">
        <f t="shared" si="245"/>
        <v>0</v>
      </c>
      <c r="AE652" s="17"/>
      <c r="AF652" s="527" t="str">
        <f t="shared" si="250"/>
        <v xml:space="preserve"> </v>
      </c>
      <c r="AG652" s="49">
        <f t="shared" si="251"/>
        <v>0</v>
      </c>
      <c r="AH652" s="49">
        <f t="shared" si="252"/>
        <v>0</v>
      </c>
      <c r="AR652" s="49">
        <f t="shared" si="253"/>
        <v>0</v>
      </c>
      <c r="AS652" s="49">
        <f t="shared" si="254"/>
        <v>0</v>
      </c>
      <c r="AT652" s="49">
        <f t="shared" si="255"/>
        <v>0</v>
      </c>
      <c r="AU652" s="49">
        <f t="shared" si="256"/>
        <v>0</v>
      </c>
      <c r="AX652" s="372">
        <f t="shared" si="257"/>
        <v>0</v>
      </c>
      <c r="AY652" s="372">
        <f t="shared" si="258"/>
        <v>0</v>
      </c>
      <c r="AZ652" s="49">
        <f t="shared" si="246"/>
        <v>0</v>
      </c>
      <c r="BB652" s="49">
        <f t="shared" si="262"/>
        <v>0</v>
      </c>
      <c r="BC652" s="537">
        <f t="shared" si="263"/>
        <v>0</v>
      </c>
      <c r="BD652" s="144">
        <f t="shared" si="259"/>
        <v>0</v>
      </c>
      <c r="BE652" s="144">
        <f t="shared" si="264"/>
        <v>0</v>
      </c>
      <c r="BF652" s="559">
        <f t="shared" si="247"/>
        <v>0</v>
      </c>
      <c r="BG652" s="17"/>
      <c r="BH652" s="10"/>
      <c r="BJ652" s="49">
        <f t="shared" si="265"/>
        <v>0</v>
      </c>
      <c r="BK652" s="49">
        <f t="shared" si="266"/>
        <v>1</v>
      </c>
      <c r="BL652" s="49">
        <f t="shared" si="267"/>
        <v>0</v>
      </c>
      <c r="BM652" s="49">
        <f t="shared" si="268"/>
        <v>0</v>
      </c>
      <c r="BN652" s="49">
        <f t="shared" si="269"/>
        <v>0</v>
      </c>
    </row>
    <row r="653" spans="1:66" x14ac:dyDescent="0.2">
      <c r="A653" s="514"/>
      <c r="B653" s="805"/>
      <c r="C653" s="364"/>
      <c r="D653" s="364"/>
      <c r="E653" s="511" t="str">
        <f t="shared" si="260"/>
        <v xml:space="preserve"> </v>
      </c>
      <c r="F653" s="201">
        <f t="shared" ref="F653:F716" si="270">IF(ISBLANK(H653),0,VLOOKUP(TRIM(H653),AllVarieties,4,FALSE))</f>
        <v>0</v>
      </c>
      <c r="G653" s="198">
        <f t="shared" ref="G653:G716" si="271">ROW()-DPline</f>
        <v>641</v>
      </c>
      <c r="H653" s="197"/>
      <c r="I653" s="416"/>
      <c r="J653" s="115"/>
      <c r="K653" s="418"/>
      <c r="L653" s="417"/>
      <c r="M653" s="60"/>
      <c r="N653" s="102"/>
      <c r="O653" s="419"/>
      <c r="P653" s="116"/>
      <c r="Q653" s="116"/>
      <c r="R653" s="179"/>
      <c r="S653" s="248"/>
      <c r="T653" s="116"/>
      <c r="U653" s="116"/>
      <c r="V653" s="116"/>
      <c r="W653" s="117"/>
      <c r="X653" s="115"/>
      <c r="Y653" s="102"/>
      <c r="Z653" s="118"/>
      <c r="AA653" s="145">
        <f t="shared" si="248"/>
        <v>641</v>
      </c>
      <c r="AB653" s="751">
        <f t="shared" si="261"/>
        <v>0</v>
      </c>
      <c r="AC653" s="744">
        <f t="shared" si="249"/>
        <v>0</v>
      </c>
      <c r="AD653" s="254">
        <f t="shared" ref="AD653:AD716" si="272">+AC653*PDArate</f>
        <v>0</v>
      </c>
      <c r="AE653" s="17"/>
      <c r="AF653" s="527" t="str">
        <f t="shared" si="250"/>
        <v xml:space="preserve"> </v>
      </c>
      <c r="AG653" s="49">
        <f t="shared" si="251"/>
        <v>0</v>
      </c>
      <c r="AH653" s="49">
        <f t="shared" si="252"/>
        <v>0</v>
      </c>
      <c r="AR653" s="49">
        <f t="shared" si="253"/>
        <v>0</v>
      </c>
      <c r="AS653" s="49">
        <f t="shared" si="254"/>
        <v>0</v>
      </c>
      <c r="AT653" s="49">
        <f t="shared" si="255"/>
        <v>0</v>
      </c>
      <c r="AU653" s="49">
        <f t="shared" si="256"/>
        <v>0</v>
      </c>
      <c r="AX653" s="372">
        <f t="shared" si="257"/>
        <v>0</v>
      </c>
      <c r="AY653" s="372">
        <f t="shared" si="258"/>
        <v>0</v>
      </c>
      <c r="AZ653" s="49">
        <f t="shared" ref="AZ653:AZ716" si="273">IF(J653+K653 &gt; 0, 1, 0)</f>
        <v>0</v>
      </c>
      <c r="BB653" s="49">
        <f t="shared" si="262"/>
        <v>0</v>
      </c>
      <c r="BC653" s="537">
        <f t="shared" si="263"/>
        <v>0</v>
      </c>
      <c r="BD653" s="144">
        <f t="shared" si="259"/>
        <v>0</v>
      </c>
      <c r="BE653" s="144">
        <f t="shared" si="264"/>
        <v>0</v>
      </c>
      <c r="BF653" s="559">
        <f t="shared" ref="BF653:BF716" si="274">+BE653*PDArate</f>
        <v>0</v>
      </c>
      <c r="BG653" s="17"/>
      <c r="BH653" s="10"/>
      <c r="BJ653" s="49">
        <f t="shared" si="265"/>
        <v>0</v>
      </c>
      <c r="BK653" s="49">
        <f t="shared" si="266"/>
        <v>1</v>
      </c>
      <c r="BL653" s="49">
        <f t="shared" si="267"/>
        <v>0</v>
      </c>
      <c r="BM653" s="49">
        <f t="shared" si="268"/>
        <v>0</v>
      </c>
      <c r="BN653" s="49">
        <f t="shared" si="269"/>
        <v>0</v>
      </c>
    </row>
    <row r="654" spans="1:66" x14ac:dyDescent="0.2">
      <c r="A654" s="514"/>
      <c r="B654" s="805"/>
      <c r="C654" s="364"/>
      <c r="D654" s="364"/>
      <c r="E654" s="511" t="str">
        <f t="shared" si="260"/>
        <v xml:space="preserve"> </v>
      </c>
      <c r="F654" s="201">
        <f t="shared" si="270"/>
        <v>0</v>
      </c>
      <c r="G654" s="198">
        <f t="shared" si="271"/>
        <v>642</v>
      </c>
      <c r="H654" s="197"/>
      <c r="I654" s="416"/>
      <c r="J654" s="115"/>
      <c r="K654" s="418"/>
      <c r="L654" s="417"/>
      <c r="M654" s="60"/>
      <c r="N654" s="102"/>
      <c r="O654" s="419"/>
      <c r="P654" s="116"/>
      <c r="Q654" s="116"/>
      <c r="R654" s="179"/>
      <c r="S654" s="248"/>
      <c r="T654" s="116"/>
      <c r="U654" s="116"/>
      <c r="V654" s="116"/>
      <c r="W654" s="117"/>
      <c r="X654" s="115"/>
      <c r="Y654" s="102"/>
      <c r="Z654" s="118"/>
      <c r="AA654" s="145">
        <f t="shared" ref="AA654:AA717" si="275">+G654</f>
        <v>642</v>
      </c>
      <c r="AB654" s="751">
        <f t="shared" si="261"/>
        <v>0</v>
      </c>
      <c r="AC654" s="744">
        <f t="shared" ref="AC654:AC717" si="276">+AX654+AY654</f>
        <v>0</v>
      </c>
      <c r="AD654" s="254">
        <f t="shared" si="272"/>
        <v>0</v>
      </c>
      <c r="AE654" s="17"/>
      <c r="AF654" s="527" t="str">
        <f t="shared" ref="AF654:AF717" si="277">IF(AG654+AH654=1,"Enter both columns 5 and 16.", " ")</f>
        <v xml:space="preserve"> </v>
      </c>
      <c r="AG654" s="49">
        <f t="shared" ref="AG654:AG717" si="278">IF(L654+M654+N654+O654+W654 &gt; 0, 1, 0)</f>
        <v>0</v>
      </c>
      <c r="AH654" s="49">
        <f t="shared" ref="AH654:AH717" si="279">IF(AX654 &gt; 0, 1, 0)</f>
        <v>0</v>
      </c>
      <c r="AR654" s="49">
        <f t="shared" ref="AR654:AR717" si="280">IF(ISNA(+F654), 1, 0)</f>
        <v>0</v>
      </c>
      <c r="AS654" s="49">
        <f t="shared" ref="AS654:AS717" si="281">IF(ISERR(+F654), 1, 0)</f>
        <v>0</v>
      </c>
      <c r="AT654" s="49">
        <f t="shared" ref="AT654:AT717" si="282">IF(ISERR(+AC654), 1, 0)</f>
        <v>0</v>
      </c>
      <c r="AU654" s="49">
        <f t="shared" ref="AU654:AU717" si="283">IF(ISERR(+AD654), 1, 0)</f>
        <v>0</v>
      </c>
      <c r="AX654" s="372">
        <f t="shared" ref="AX654:AX717" si="284">ROUND(L654,1)*W654</f>
        <v>0</v>
      </c>
      <c r="AY654" s="372">
        <f t="shared" ref="AY654:AY717" si="285">ROUND(X654,1)*Z654</f>
        <v>0</v>
      </c>
      <c r="AZ654" s="49">
        <f t="shared" si="273"/>
        <v>0</v>
      </c>
      <c r="BB654" s="49">
        <f t="shared" si="262"/>
        <v>0</v>
      </c>
      <c r="BC654" s="537">
        <f t="shared" si="263"/>
        <v>0</v>
      </c>
      <c r="BD654" s="144">
        <f t="shared" si="259"/>
        <v>0</v>
      </c>
      <c r="BE654" s="144">
        <f t="shared" si="264"/>
        <v>0</v>
      </c>
      <c r="BF654" s="559">
        <f t="shared" si="274"/>
        <v>0</v>
      </c>
      <c r="BG654" s="17"/>
      <c r="BH654" s="10"/>
      <c r="BJ654" s="49">
        <f t="shared" si="265"/>
        <v>0</v>
      </c>
      <c r="BK654" s="49">
        <f t="shared" si="266"/>
        <v>1</v>
      </c>
      <c r="BL654" s="49">
        <f t="shared" si="267"/>
        <v>0</v>
      </c>
      <c r="BM654" s="49">
        <f t="shared" si="268"/>
        <v>0</v>
      </c>
      <c r="BN654" s="49">
        <f t="shared" si="269"/>
        <v>0</v>
      </c>
    </row>
    <row r="655" spans="1:66" x14ac:dyDescent="0.2">
      <c r="A655" s="514"/>
      <c r="B655" s="805"/>
      <c r="C655" s="364"/>
      <c r="D655" s="364"/>
      <c r="E655" s="511" t="str">
        <f t="shared" si="260"/>
        <v xml:space="preserve"> </v>
      </c>
      <c r="F655" s="201">
        <f t="shared" si="270"/>
        <v>0</v>
      </c>
      <c r="G655" s="198">
        <f t="shared" si="271"/>
        <v>643</v>
      </c>
      <c r="H655" s="197"/>
      <c r="I655" s="416"/>
      <c r="J655" s="115"/>
      <c r="K655" s="418"/>
      <c r="L655" s="417"/>
      <c r="M655" s="60"/>
      <c r="N655" s="102"/>
      <c r="O655" s="419"/>
      <c r="P655" s="116"/>
      <c r="Q655" s="116"/>
      <c r="R655" s="179"/>
      <c r="S655" s="248"/>
      <c r="T655" s="116"/>
      <c r="U655" s="116"/>
      <c r="V655" s="116"/>
      <c r="W655" s="117"/>
      <c r="X655" s="115"/>
      <c r="Y655" s="102"/>
      <c r="Z655" s="118"/>
      <c r="AA655" s="145">
        <f t="shared" si="275"/>
        <v>643</v>
      </c>
      <c r="AB655" s="751">
        <f t="shared" si="261"/>
        <v>0</v>
      </c>
      <c r="AC655" s="744">
        <f t="shared" si="276"/>
        <v>0</v>
      </c>
      <c r="AD655" s="254">
        <f t="shared" si="272"/>
        <v>0</v>
      </c>
      <c r="AE655" s="17"/>
      <c r="AF655" s="527" t="str">
        <f t="shared" si="277"/>
        <v xml:space="preserve"> </v>
      </c>
      <c r="AG655" s="49">
        <f t="shared" si="278"/>
        <v>0</v>
      </c>
      <c r="AH655" s="49">
        <f t="shared" si="279"/>
        <v>0</v>
      </c>
      <c r="AR655" s="49">
        <f t="shared" si="280"/>
        <v>0</v>
      </c>
      <c r="AS655" s="49">
        <f t="shared" si="281"/>
        <v>0</v>
      </c>
      <c r="AT655" s="49">
        <f t="shared" si="282"/>
        <v>0</v>
      </c>
      <c r="AU655" s="49">
        <f t="shared" si="283"/>
        <v>0</v>
      </c>
      <c r="AX655" s="372">
        <f t="shared" si="284"/>
        <v>0</v>
      </c>
      <c r="AY655" s="372">
        <f t="shared" si="285"/>
        <v>0</v>
      </c>
      <c r="AZ655" s="49">
        <f t="shared" si="273"/>
        <v>0</v>
      </c>
      <c r="BB655" s="49">
        <f t="shared" si="262"/>
        <v>0</v>
      </c>
      <c r="BC655" s="537">
        <f t="shared" si="263"/>
        <v>0</v>
      </c>
      <c r="BD655" s="144">
        <f t="shared" si="259"/>
        <v>0</v>
      </c>
      <c r="BE655" s="144">
        <f t="shared" si="264"/>
        <v>0</v>
      </c>
      <c r="BF655" s="559">
        <f t="shared" si="274"/>
        <v>0</v>
      </c>
      <c r="BG655" s="17"/>
      <c r="BH655" s="10"/>
      <c r="BJ655" s="49">
        <f t="shared" si="265"/>
        <v>0</v>
      </c>
      <c r="BK655" s="49">
        <f t="shared" si="266"/>
        <v>1</v>
      </c>
      <c r="BL655" s="49">
        <f t="shared" si="267"/>
        <v>0</v>
      </c>
      <c r="BM655" s="49">
        <f t="shared" si="268"/>
        <v>0</v>
      </c>
      <c r="BN655" s="49">
        <f t="shared" si="269"/>
        <v>0</v>
      </c>
    </row>
    <row r="656" spans="1:66" x14ac:dyDescent="0.2">
      <c r="A656" s="514"/>
      <c r="B656" s="805"/>
      <c r="C656" s="364"/>
      <c r="D656" s="364"/>
      <c r="E656" s="511" t="str">
        <f t="shared" si="260"/>
        <v xml:space="preserve"> </v>
      </c>
      <c r="F656" s="201">
        <f t="shared" si="270"/>
        <v>0</v>
      </c>
      <c r="G656" s="198">
        <f t="shared" si="271"/>
        <v>644</v>
      </c>
      <c r="H656" s="197"/>
      <c r="I656" s="416"/>
      <c r="J656" s="115"/>
      <c r="K656" s="418"/>
      <c r="L656" s="417"/>
      <c r="M656" s="60"/>
      <c r="N656" s="102"/>
      <c r="O656" s="419"/>
      <c r="P656" s="116"/>
      <c r="Q656" s="116"/>
      <c r="R656" s="179"/>
      <c r="S656" s="248"/>
      <c r="T656" s="116"/>
      <c r="U656" s="116"/>
      <c r="V656" s="116"/>
      <c r="W656" s="117"/>
      <c r="X656" s="115"/>
      <c r="Y656" s="102"/>
      <c r="Z656" s="118"/>
      <c r="AA656" s="145">
        <f t="shared" si="275"/>
        <v>644</v>
      </c>
      <c r="AB656" s="751">
        <f t="shared" si="261"/>
        <v>0</v>
      </c>
      <c r="AC656" s="744">
        <f t="shared" si="276"/>
        <v>0</v>
      </c>
      <c r="AD656" s="254">
        <f t="shared" si="272"/>
        <v>0</v>
      </c>
      <c r="AE656" s="17"/>
      <c r="AF656" s="527" t="str">
        <f t="shared" si="277"/>
        <v xml:space="preserve"> </v>
      </c>
      <c r="AG656" s="49">
        <f t="shared" si="278"/>
        <v>0</v>
      </c>
      <c r="AH656" s="49">
        <f t="shared" si="279"/>
        <v>0</v>
      </c>
      <c r="AR656" s="49">
        <f t="shared" si="280"/>
        <v>0</v>
      </c>
      <c r="AS656" s="49">
        <f t="shared" si="281"/>
        <v>0</v>
      </c>
      <c r="AT656" s="49">
        <f t="shared" si="282"/>
        <v>0</v>
      </c>
      <c r="AU656" s="49">
        <f t="shared" si="283"/>
        <v>0</v>
      </c>
      <c r="AX656" s="372">
        <f t="shared" si="284"/>
        <v>0</v>
      </c>
      <c r="AY656" s="372">
        <f t="shared" si="285"/>
        <v>0</v>
      </c>
      <c r="AZ656" s="49">
        <f t="shared" si="273"/>
        <v>0</v>
      </c>
      <c r="BB656" s="49">
        <f t="shared" si="262"/>
        <v>0</v>
      </c>
      <c r="BC656" s="537">
        <f t="shared" si="263"/>
        <v>0</v>
      </c>
      <c r="BD656" s="144">
        <f t="shared" ref="BD656:BD719" si="286">IF(VALUE(I656)&lt;1,0,IF(VALUE(I656)&gt;17,0,VLOOKUP(VALUE(F656),T10Value,VALUE(I656)+1,FALSE)))</f>
        <v>0</v>
      </c>
      <c r="BE656" s="144">
        <f t="shared" si="264"/>
        <v>0</v>
      </c>
      <c r="BF656" s="559">
        <f t="shared" si="274"/>
        <v>0</v>
      </c>
      <c r="BG656" s="17"/>
      <c r="BH656" s="10"/>
      <c r="BJ656" s="49">
        <f t="shared" si="265"/>
        <v>0</v>
      </c>
      <c r="BK656" s="49">
        <f t="shared" si="266"/>
        <v>1</v>
      </c>
      <c r="BL656" s="49">
        <f t="shared" si="267"/>
        <v>0</v>
      </c>
      <c r="BM656" s="49">
        <f t="shared" si="268"/>
        <v>0</v>
      </c>
      <c r="BN656" s="49">
        <f t="shared" si="269"/>
        <v>0</v>
      </c>
    </row>
    <row r="657" spans="1:66" x14ac:dyDescent="0.2">
      <c r="A657" s="514"/>
      <c r="B657" s="805"/>
      <c r="C657" s="364"/>
      <c r="D657" s="364"/>
      <c r="E657" s="511" t="str">
        <f t="shared" ref="E657:E720" si="287">IF(+BN657+BM657&gt;0,"&lt; Error"," ")</f>
        <v xml:space="preserve"> </v>
      </c>
      <c r="F657" s="201">
        <f t="shared" si="270"/>
        <v>0</v>
      </c>
      <c r="G657" s="198">
        <f t="shared" si="271"/>
        <v>645</v>
      </c>
      <c r="H657" s="197"/>
      <c r="I657" s="416"/>
      <c r="J657" s="115"/>
      <c r="K657" s="418"/>
      <c r="L657" s="417"/>
      <c r="M657" s="60"/>
      <c r="N657" s="102"/>
      <c r="O657" s="419"/>
      <c r="P657" s="116"/>
      <c r="Q657" s="116"/>
      <c r="R657" s="179"/>
      <c r="S657" s="248"/>
      <c r="T657" s="116"/>
      <c r="U657" s="116"/>
      <c r="V657" s="116"/>
      <c r="W657" s="117"/>
      <c r="X657" s="115"/>
      <c r="Y657" s="102"/>
      <c r="Z657" s="118"/>
      <c r="AA657" s="145">
        <f t="shared" si="275"/>
        <v>645</v>
      </c>
      <c r="AB657" s="751">
        <f t="shared" ref="AB657:AB720" si="288">C657*BJ657</f>
        <v>0</v>
      </c>
      <c r="AC657" s="744">
        <f t="shared" si="276"/>
        <v>0</v>
      </c>
      <c r="AD657" s="254">
        <f t="shared" si="272"/>
        <v>0</v>
      </c>
      <c r="AE657" s="17"/>
      <c r="AF657" s="527" t="str">
        <f t="shared" si="277"/>
        <v xml:space="preserve"> </v>
      </c>
      <c r="AG657" s="49">
        <f t="shared" si="278"/>
        <v>0</v>
      </c>
      <c r="AH657" s="49">
        <f t="shared" si="279"/>
        <v>0</v>
      </c>
      <c r="AR657" s="49">
        <f t="shared" si="280"/>
        <v>0</v>
      </c>
      <c r="AS657" s="49">
        <f t="shared" si="281"/>
        <v>0</v>
      </c>
      <c r="AT657" s="49">
        <f t="shared" si="282"/>
        <v>0</v>
      </c>
      <c r="AU657" s="49">
        <f t="shared" si="283"/>
        <v>0</v>
      </c>
      <c r="AX657" s="372">
        <f t="shared" si="284"/>
        <v>0</v>
      </c>
      <c r="AY657" s="372">
        <f t="shared" si="285"/>
        <v>0</v>
      </c>
      <c r="AZ657" s="49">
        <f t="shared" si="273"/>
        <v>0</v>
      </c>
      <c r="BB657" s="49">
        <f t="shared" ref="BB657:BB720" si="289">IF(+BC657&gt;0,IF(+BE657&lt;=0,1,0),0)</f>
        <v>0</v>
      </c>
      <c r="BC657" s="537">
        <f t="shared" ref="BC657:BC720" si="290">IF(+D657=1,IF(J657&gt;0, +J657, 0),0)</f>
        <v>0</v>
      </c>
      <c r="BD657" s="144">
        <f t="shared" si="286"/>
        <v>0</v>
      </c>
      <c r="BE657" s="144">
        <f t="shared" ref="BE657:BE720" si="291">ROUND(+BC657,1)*BD657</f>
        <v>0</v>
      </c>
      <c r="BF657" s="559">
        <f t="shared" si="274"/>
        <v>0</v>
      </c>
      <c r="BG657" s="17"/>
      <c r="BH657" s="10"/>
      <c r="BJ657" s="49">
        <f t="shared" ref="BJ657:BJ720" si="292">IF(J657+L657+M657=J657,0,IF(J657-L657-0.09&gt;0,IF(J657-L657&lt;=0.1*J657,J657-L657,0),0))</f>
        <v>0</v>
      </c>
      <c r="BK657" s="49">
        <f t="shared" ref="BK657:BK720" si="293">IF(L657+M657+J657+X657&lt;=0,1,IF(L657+M657+X657&gt;0,1,0))</f>
        <v>1</v>
      </c>
      <c r="BL657" s="49">
        <f t="shared" ref="BL657:BL720" si="294">IF(+BJ657&gt;0,1,0)</f>
        <v>0</v>
      </c>
      <c r="BM657" s="49">
        <f t="shared" ref="BM657:BM720" si="295">IF(ISNUMBER(C657),IF(2*BL657-C657&lt;0,1,IF(2*BL657-C657&gt;2,1,0)),IF(ISBLANK(C657),0,1))</f>
        <v>0</v>
      </c>
      <c r="BN657" s="49">
        <f t="shared" ref="BN657:BN720" si="296">IF(ISNUMBER(D657),IF(2*AG657-D657=1,1,IF(+D657=0,0, IF(+D657=1,0,1))),IF(ISBLANK(D657),0,1))</f>
        <v>0</v>
      </c>
    </row>
    <row r="658" spans="1:66" x14ac:dyDescent="0.2">
      <c r="A658" s="514"/>
      <c r="B658" s="805"/>
      <c r="C658" s="364"/>
      <c r="D658" s="364"/>
      <c r="E658" s="511" t="str">
        <f t="shared" si="287"/>
        <v xml:space="preserve"> </v>
      </c>
      <c r="F658" s="201">
        <f t="shared" si="270"/>
        <v>0</v>
      </c>
      <c r="G658" s="198">
        <f t="shared" si="271"/>
        <v>646</v>
      </c>
      <c r="H658" s="197"/>
      <c r="I658" s="416"/>
      <c r="J658" s="115"/>
      <c r="K658" s="418"/>
      <c r="L658" s="417"/>
      <c r="M658" s="60"/>
      <c r="N658" s="102"/>
      <c r="O658" s="419"/>
      <c r="P658" s="116"/>
      <c r="Q658" s="116"/>
      <c r="R658" s="179"/>
      <c r="S658" s="248"/>
      <c r="T658" s="116"/>
      <c r="U658" s="116"/>
      <c r="V658" s="116"/>
      <c r="W658" s="117"/>
      <c r="X658" s="115"/>
      <c r="Y658" s="102"/>
      <c r="Z658" s="118"/>
      <c r="AA658" s="145">
        <f t="shared" si="275"/>
        <v>646</v>
      </c>
      <c r="AB658" s="751">
        <f t="shared" si="288"/>
        <v>0</v>
      </c>
      <c r="AC658" s="744">
        <f t="shared" si="276"/>
        <v>0</v>
      </c>
      <c r="AD658" s="254">
        <f t="shared" si="272"/>
        <v>0</v>
      </c>
      <c r="AE658" s="17"/>
      <c r="AF658" s="527" t="str">
        <f t="shared" si="277"/>
        <v xml:space="preserve"> </v>
      </c>
      <c r="AG658" s="49">
        <f t="shared" si="278"/>
        <v>0</v>
      </c>
      <c r="AH658" s="49">
        <f t="shared" si="279"/>
        <v>0</v>
      </c>
      <c r="AR658" s="49">
        <f t="shared" si="280"/>
        <v>0</v>
      </c>
      <c r="AS658" s="49">
        <f t="shared" si="281"/>
        <v>0</v>
      </c>
      <c r="AT658" s="49">
        <f t="shared" si="282"/>
        <v>0</v>
      </c>
      <c r="AU658" s="49">
        <f t="shared" si="283"/>
        <v>0</v>
      </c>
      <c r="AX658" s="372">
        <f t="shared" si="284"/>
        <v>0</v>
      </c>
      <c r="AY658" s="372">
        <f t="shared" si="285"/>
        <v>0</v>
      </c>
      <c r="AZ658" s="49">
        <f t="shared" si="273"/>
        <v>0</v>
      </c>
      <c r="BB658" s="49">
        <f t="shared" si="289"/>
        <v>0</v>
      </c>
      <c r="BC658" s="537">
        <f t="shared" si="290"/>
        <v>0</v>
      </c>
      <c r="BD658" s="144">
        <f t="shared" si="286"/>
        <v>0</v>
      </c>
      <c r="BE658" s="144">
        <f t="shared" si="291"/>
        <v>0</v>
      </c>
      <c r="BF658" s="559">
        <f t="shared" si="274"/>
        <v>0</v>
      </c>
      <c r="BG658" s="17"/>
      <c r="BH658" s="10"/>
      <c r="BJ658" s="49">
        <f t="shared" si="292"/>
        <v>0</v>
      </c>
      <c r="BK658" s="49">
        <f t="shared" si="293"/>
        <v>1</v>
      </c>
      <c r="BL658" s="49">
        <f t="shared" si="294"/>
        <v>0</v>
      </c>
      <c r="BM658" s="49">
        <f t="shared" si="295"/>
        <v>0</v>
      </c>
      <c r="BN658" s="49">
        <f t="shared" si="296"/>
        <v>0</v>
      </c>
    </row>
    <row r="659" spans="1:66" x14ac:dyDescent="0.2">
      <c r="A659" s="514"/>
      <c r="B659" s="805"/>
      <c r="C659" s="364"/>
      <c r="D659" s="364"/>
      <c r="E659" s="511" t="str">
        <f t="shared" si="287"/>
        <v xml:space="preserve"> </v>
      </c>
      <c r="F659" s="201">
        <f t="shared" si="270"/>
        <v>0</v>
      </c>
      <c r="G659" s="198">
        <f t="shared" si="271"/>
        <v>647</v>
      </c>
      <c r="H659" s="197"/>
      <c r="I659" s="416"/>
      <c r="J659" s="115"/>
      <c r="K659" s="418"/>
      <c r="L659" s="417"/>
      <c r="M659" s="60"/>
      <c r="N659" s="102"/>
      <c r="O659" s="419"/>
      <c r="P659" s="116"/>
      <c r="Q659" s="116"/>
      <c r="R659" s="179"/>
      <c r="S659" s="248"/>
      <c r="T659" s="116"/>
      <c r="U659" s="116"/>
      <c r="V659" s="116"/>
      <c r="W659" s="117"/>
      <c r="X659" s="115"/>
      <c r="Y659" s="102"/>
      <c r="Z659" s="118"/>
      <c r="AA659" s="145">
        <f t="shared" si="275"/>
        <v>647</v>
      </c>
      <c r="AB659" s="751">
        <f t="shared" si="288"/>
        <v>0</v>
      </c>
      <c r="AC659" s="744">
        <f t="shared" si="276"/>
        <v>0</v>
      </c>
      <c r="AD659" s="254">
        <f t="shared" si="272"/>
        <v>0</v>
      </c>
      <c r="AE659" s="17"/>
      <c r="AF659" s="527" t="str">
        <f t="shared" si="277"/>
        <v xml:space="preserve"> </v>
      </c>
      <c r="AG659" s="49">
        <f t="shared" si="278"/>
        <v>0</v>
      </c>
      <c r="AH659" s="49">
        <f t="shared" si="279"/>
        <v>0</v>
      </c>
      <c r="AR659" s="49">
        <f t="shared" si="280"/>
        <v>0</v>
      </c>
      <c r="AS659" s="49">
        <f t="shared" si="281"/>
        <v>0</v>
      </c>
      <c r="AT659" s="49">
        <f t="shared" si="282"/>
        <v>0</v>
      </c>
      <c r="AU659" s="49">
        <f t="shared" si="283"/>
        <v>0</v>
      </c>
      <c r="AX659" s="372">
        <f t="shared" si="284"/>
        <v>0</v>
      </c>
      <c r="AY659" s="372">
        <f t="shared" si="285"/>
        <v>0</v>
      </c>
      <c r="AZ659" s="49">
        <f t="shared" si="273"/>
        <v>0</v>
      </c>
      <c r="BB659" s="49">
        <f t="shared" si="289"/>
        <v>0</v>
      </c>
      <c r="BC659" s="537">
        <f t="shared" si="290"/>
        <v>0</v>
      </c>
      <c r="BD659" s="144">
        <f t="shared" si="286"/>
        <v>0</v>
      </c>
      <c r="BE659" s="144">
        <f t="shared" si="291"/>
        <v>0</v>
      </c>
      <c r="BF659" s="559">
        <f t="shared" si="274"/>
        <v>0</v>
      </c>
      <c r="BG659" s="17"/>
      <c r="BH659" s="10"/>
      <c r="BJ659" s="49">
        <f t="shared" si="292"/>
        <v>0</v>
      </c>
      <c r="BK659" s="49">
        <f t="shared" si="293"/>
        <v>1</v>
      </c>
      <c r="BL659" s="49">
        <f t="shared" si="294"/>
        <v>0</v>
      </c>
      <c r="BM659" s="49">
        <f t="shared" si="295"/>
        <v>0</v>
      </c>
      <c r="BN659" s="49">
        <f t="shared" si="296"/>
        <v>0</v>
      </c>
    </row>
    <row r="660" spans="1:66" x14ac:dyDescent="0.2">
      <c r="A660" s="514"/>
      <c r="B660" s="805"/>
      <c r="C660" s="364"/>
      <c r="D660" s="364"/>
      <c r="E660" s="511" t="str">
        <f t="shared" si="287"/>
        <v xml:space="preserve"> </v>
      </c>
      <c r="F660" s="201">
        <f t="shared" si="270"/>
        <v>0</v>
      </c>
      <c r="G660" s="198">
        <f t="shared" si="271"/>
        <v>648</v>
      </c>
      <c r="H660" s="197"/>
      <c r="I660" s="416"/>
      <c r="J660" s="115"/>
      <c r="K660" s="418"/>
      <c r="L660" s="417"/>
      <c r="M660" s="60"/>
      <c r="N660" s="102"/>
      <c r="O660" s="419"/>
      <c r="P660" s="116"/>
      <c r="Q660" s="116"/>
      <c r="R660" s="179"/>
      <c r="S660" s="248"/>
      <c r="T660" s="116"/>
      <c r="U660" s="116"/>
      <c r="V660" s="116"/>
      <c r="W660" s="117"/>
      <c r="X660" s="115"/>
      <c r="Y660" s="102"/>
      <c r="Z660" s="118"/>
      <c r="AA660" s="145">
        <f t="shared" si="275"/>
        <v>648</v>
      </c>
      <c r="AB660" s="751">
        <f t="shared" si="288"/>
        <v>0</v>
      </c>
      <c r="AC660" s="744">
        <f t="shared" si="276"/>
        <v>0</v>
      </c>
      <c r="AD660" s="254">
        <f t="shared" si="272"/>
        <v>0</v>
      </c>
      <c r="AE660" s="17"/>
      <c r="AF660" s="527" t="str">
        <f t="shared" si="277"/>
        <v xml:space="preserve"> </v>
      </c>
      <c r="AG660" s="49">
        <f t="shared" si="278"/>
        <v>0</v>
      </c>
      <c r="AH660" s="49">
        <f t="shared" si="279"/>
        <v>0</v>
      </c>
      <c r="AR660" s="49">
        <f t="shared" si="280"/>
        <v>0</v>
      </c>
      <c r="AS660" s="49">
        <f t="shared" si="281"/>
        <v>0</v>
      </c>
      <c r="AT660" s="49">
        <f t="shared" si="282"/>
        <v>0</v>
      </c>
      <c r="AU660" s="49">
        <f t="shared" si="283"/>
        <v>0</v>
      </c>
      <c r="AX660" s="372">
        <f t="shared" si="284"/>
        <v>0</v>
      </c>
      <c r="AY660" s="372">
        <f t="shared" si="285"/>
        <v>0</v>
      </c>
      <c r="AZ660" s="49">
        <f t="shared" si="273"/>
        <v>0</v>
      </c>
      <c r="BB660" s="49">
        <f t="shared" si="289"/>
        <v>0</v>
      </c>
      <c r="BC660" s="537">
        <f t="shared" si="290"/>
        <v>0</v>
      </c>
      <c r="BD660" s="144">
        <f t="shared" si="286"/>
        <v>0</v>
      </c>
      <c r="BE660" s="144">
        <f t="shared" si="291"/>
        <v>0</v>
      </c>
      <c r="BF660" s="559">
        <f t="shared" si="274"/>
        <v>0</v>
      </c>
      <c r="BG660" s="17"/>
      <c r="BH660" s="10"/>
      <c r="BJ660" s="49">
        <f t="shared" si="292"/>
        <v>0</v>
      </c>
      <c r="BK660" s="49">
        <f t="shared" si="293"/>
        <v>1</v>
      </c>
      <c r="BL660" s="49">
        <f t="shared" si="294"/>
        <v>0</v>
      </c>
      <c r="BM660" s="49">
        <f t="shared" si="295"/>
        <v>0</v>
      </c>
      <c r="BN660" s="49">
        <f t="shared" si="296"/>
        <v>0</v>
      </c>
    </row>
    <row r="661" spans="1:66" x14ac:dyDescent="0.2">
      <c r="A661" s="514"/>
      <c r="B661" s="805"/>
      <c r="C661" s="364"/>
      <c r="D661" s="364"/>
      <c r="E661" s="511" t="str">
        <f t="shared" si="287"/>
        <v xml:space="preserve"> </v>
      </c>
      <c r="F661" s="201">
        <f t="shared" si="270"/>
        <v>0</v>
      </c>
      <c r="G661" s="198">
        <f t="shared" si="271"/>
        <v>649</v>
      </c>
      <c r="H661" s="197"/>
      <c r="I661" s="416"/>
      <c r="J661" s="115"/>
      <c r="K661" s="418"/>
      <c r="L661" s="417"/>
      <c r="M661" s="60"/>
      <c r="N661" s="102"/>
      <c r="O661" s="419"/>
      <c r="P661" s="116"/>
      <c r="Q661" s="116"/>
      <c r="R661" s="179"/>
      <c r="S661" s="248"/>
      <c r="T661" s="116"/>
      <c r="U661" s="116"/>
      <c r="V661" s="116"/>
      <c r="W661" s="117"/>
      <c r="X661" s="115"/>
      <c r="Y661" s="102"/>
      <c r="Z661" s="118"/>
      <c r="AA661" s="145">
        <f t="shared" si="275"/>
        <v>649</v>
      </c>
      <c r="AB661" s="751">
        <f t="shared" si="288"/>
        <v>0</v>
      </c>
      <c r="AC661" s="744">
        <f t="shared" si="276"/>
        <v>0</v>
      </c>
      <c r="AD661" s="254">
        <f t="shared" si="272"/>
        <v>0</v>
      </c>
      <c r="AE661" s="17"/>
      <c r="AF661" s="527" t="str">
        <f t="shared" si="277"/>
        <v xml:space="preserve"> </v>
      </c>
      <c r="AG661" s="49">
        <f t="shared" si="278"/>
        <v>0</v>
      </c>
      <c r="AH661" s="49">
        <f t="shared" si="279"/>
        <v>0</v>
      </c>
      <c r="AR661" s="49">
        <f t="shared" si="280"/>
        <v>0</v>
      </c>
      <c r="AS661" s="49">
        <f t="shared" si="281"/>
        <v>0</v>
      </c>
      <c r="AT661" s="49">
        <f t="shared" si="282"/>
        <v>0</v>
      </c>
      <c r="AU661" s="49">
        <f t="shared" si="283"/>
        <v>0</v>
      </c>
      <c r="AX661" s="372">
        <f t="shared" si="284"/>
        <v>0</v>
      </c>
      <c r="AY661" s="372">
        <f t="shared" si="285"/>
        <v>0</v>
      </c>
      <c r="AZ661" s="49">
        <f t="shared" si="273"/>
        <v>0</v>
      </c>
      <c r="BB661" s="49">
        <f t="shared" si="289"/>
        <v>0</v>
      </c>
      <c r="BC661" s="537">
        <f t="shared" si="290"/>
        <v>0</v>
      </c>
      <c r="BD661" s="144">
        <f t="shared" si="286"/>
        <v>0</v>
      </c>
      <c r="BE661" s="144">
        <f t="shared" si="291"/>
        <v>0</v>
      </c>
      <c r="BF661" s="559">
        <f t="shared" si="274"/>
        <v>0</v>
      </c>
      <c r="BG661" s="17"/>
      <c r="BH661" s="10"/>
      <c r="BJ661" s="49">
        <f t="shared" si="292"/>
        <v>0</v>
      </c>
      <c r="BK661" s="49">
        <f t="shared" si="293"/>
        <v>1</v>
      </c>
      <c r="BL661" s="49">
        <f t="shared" si="294"/>
        <v>0</v>
      </c>
      <c r="BM661" s="49">
        <f t="shared" si="295"/>
        <v>0</v>
      </c>
      <c r="BN661" s="49">
        <f t="shared" si="296"/>
        <v>0</v>
      </c>
    </row>
    <row r="662" spans="1:66" x14ac:dyDescent="0.2">
      <c r="A662" s="514"/>
      <c r="B662" s="805"/>
      <c r="C662" s="364"/>
      <c r="D662" s="364"/>
      <c r="E662" s="511" t="str">
        <f t="shared" si="287"/>
        <v xml:space="preserve"> </v>
      </c>
      <c r="F662" s="201">
        <f t="shared" si="270"/>
        <v>0</v>
      </c>
      <c r="G662" s="198">
        <f t="shared" si="271"/>
        <v>650</v>
      </c>
      <c r="H662" s="197"/>
      <c r="I662" s="416"/>
      <c r="J662" s="115"/>
      <c r="K662" s="418"/>
      <c r="L662" s="417"/>
      <c r="M662" s="60"/>
      <c r="N662" s="102"/>
      <c r="O662" s="419"/>
      <c r="P662" s="116"/>
      <c r="Q662" s="116"/>
      <c r="R662" s="179"/>
      <c r="S662" s="248"/>
      <c r="T662" s="116"/>
      <c r="U662" s="116"/>
      <c r="V662" s="116"/>
      <c r="W662" s="117"/>
      <c r="X662" s="115"/>
      <c r="Y662" s="102"/>
      <c r="Z662" s="118"/>
      <c r="AA662" s="145">
        <f t="shared" si="275"/>
        <v>650</v>
      </c>
      <c r="AB662" s="751">
        <f t="shared" si="288"/>
        <v>0</v>
      </c>
      <c r="AC662" s="744">
        <f t="shared" si="276"/>
        <v>0</v>
      </c>
      <c r="AD662" s="254">
        <f t="shared" si="272"/>
        <v>0</v>
      </c>
      <c r="AE662" s="17"/>
      <c r="AF662" s="527" t="str">
        <f t="shared" si="277"/>
        <v xml:space="preserve"> </v>
      </c>
      <c r="AG662" s="49">
        <f t="shared" si="278"/>
        <v>0</v>
      </c>
      <c r="AH662" s="49">
        <f t="shared" si="279"/>
        <v>0</v>
      </c>
      <c r="AR662" s="49">
        <f t="shared" si="280"/>
        <v>0</v>
      </c>
      <c r="AS662" s="49">
        <f t="shared" si="281"/>
        <v>0</v>
      </c>
      <c r="AT662" s="49">
        <f t="shared" si="282"/>
        <v>0</v>
      </c>
      <c r="AU662" s="49">
        <f t="shared" si="283"/>
        <v>0</v>
      </c>
      <c r="AX662" s="372">
        <f t="shared" si="284"/>
        <v>0</v>
      </c>
      <c r="AY662" s="372">
        <f t="shared" si="285"/>
        <v>0</v>
      </c>
      <c r="AZ662" s="49">
        <f t="shared" si="273"/>
        <v>0</v>
      </c>
      <c r="BB662" s="49">
        <f t="shared" si="289"/>
        <v>0</v>
      </c>
      <c r="BC662" s="537">
        <f t="shared" si="290"/>
        <v>0</v>
      </c>
      <c r="BD662" s="144">
        <f t="shared" si="286"/>
        <v>0</v>
      </c>
      <c r="BE662" s="144">
        <f t="shared" si="291"/>
        <v>0</v>
      </c>
      <c r="BF662" s="559">
        <f t="shared" si="274"/>
        <v>0</v>
      </c>
      <c r="BG662" s="17"/>
      <c r="BH662" s="10"/>
      <c r="BJ662" s="49">
        <f t="shared" si="292"/>
        <v>0</v>
      </c>
      <c r="BK662" s="49">
        <f t="shared" si="293"/>
        <v>1</v>
      </c>
      <c r="BL662" s="49">
        <f t="shared" si="294"/>
        <v>0</v>
      </c>
      <c r="BM662" s="49">
        <f t="shared" si="295"/>
        <v>0</v>
      </c>
      <c r="BN662" s="49">
        <f t="shared" si="296"/>
        <v>0</v>
      </c>
    </row>
    <row r="663" spans="1:66" x14ac:dyDescent="0.2">
      <c r="A663" s="514"/>
      <c r="B663" s="805"/>
      <c r="C663" s="364"/>
      <c r="D663" s="364"/>
      <c r="E663" s="511" t="str">
        <f t="shared" si="287"/>
        <v xml:space="preserve"> </v>
      </c>
      <c r="F663" s="201">
        <f t="shared" si="270"/>
        <v>0</v>
      </c>
      <c r="G663" s="198">
        <f t="shared" si="271"/>
        <v>651</v>
      </c>
      <c r="H663" s="197"/>
      <c r="I663" s="416"/>
      <c r="J663" s="115"/>
      <c r="K663" s="418"/>
      <c r="L663" s="417"/>
      <c r="M663" s="60"/>
      <c r="N663" s="102"/>
      <c r="O663" s="419"/>
      <c r="P663" s="116"/>
      <c r="Q663" s="116"/>
      <c r="R663" s="179"/>
      <c r="S663" s="248"/>
      <c r="T663" s="116"/>
      <c r="U663" s="116"/>
      <c r="V663" s="116"/>
      <c r="W663" s="117"/>
      <c r="X663" s="115"/>
      <c r="Y663" s="102"/>
      <c r="Z663" s="118"/>
      <c r="AA663" s="145">
        <f t="shared" si="275"/>
        <v>651</v>
      </c>
      <c r="AB663" s="751">
        <f t="shared" si="288"/>
        <v>0</v>
      </c>
      <c r="AC663" s="744">
        <f t="shared" si="276"/>
        <v>0</v>
      </c>
      <c r="AD663" s="254">
        <f t="shared" si="272"/>
        <v>0</v>
      </c>
      <c r="AE663" s="17"/>
      <c r="AF663" s="527" t="str">
        <f t="shared" si="277"/>
        <v xml:space="preserve"> </v>
      </c>
      <c r="AG663" s="49">
        <f t="shared" si="278"/>
        <v>0</v>
      </c>
      <c r="AH663" s="49">
        <f t="shared" si="279"/>
        <v>0</v>
      </c>
      <c r="AR663" s="49">
        <f t="shared" si="280"/>
        <v>0</v>
      </c>
      <c r="AS663" s="49">
        <f t="shared" si="281"/>
        <v>0</v>
      </c>
      <c r="AT663" s="49">
        <f t="shared" si="282"/>
        <v>0</v>
      </c>
      <c r="AU663" s="49">
        <f t="shared" si="283"/>
        <v>0</v>
      </c>
      <c r="AX663" s="372">
        <f t="shared" si="284"/>
        <v>0</v>
      </c>
      <c r="AY663" s="372">
        <f t="shared" si="285"/>
        <v>0</v>
      </c>
      <c r="AZ663" s="49">
        <f t="shared" si="273"/>
        <v>0</v>
      </c>
      <c r="BB663" s="49">
        <f t="shared" si="289"/>
        <v>0</v>
      </c>
      <c r="BC663" s="537">
        <f t="shared" si="290"/>
        <v>0</v>
      </c>
      <c r="BD663" s="144">
        <f t="shared" si="286"/>
        <v>0</v>
      </c>
      <c r="BE663" s="144">
        <f t="shared" si="291"/>
        <v>0</v>
      </c>
      <c r="BF663" s="559">
        <f t="shared" si="274"/>
        <v>0</v>
      </c>
      <c r="BG663" s="17"/>
      <c r="BH663" s="10"/>
      <c r="BJ663" s="49">
        <f t="shared" si="292"/>
        <v>0</v>
      </c>
      <c r="BK663" s="49">
        <f t="shared" si="293"/>
        <v>1</v>
      </c>
      <c r="BL663" s="49">
        <f t="shared" si="294"/>
        <v>0</v>
      </c>
      <c r="BM663" s="49">
        <f t="shared" si="295"/>
        <v>0</v>
      </c>
      <c r="BN663" s="49">
        <f t="shared" si="296"/>
        <v>0</v>
      </c>
    </row>
    <row r="664" spans="1:66" x14ac:dyDescent="0.2">
      <c r="A664" s="514"/>
      <c r="B664" s="805"/>
      <c r="C664" s="364"/>
      <c r="D664" s="364"/>
      <c r="E664" s="511" t="str">
        <f t="shared" si="287"/>
        <v xml:space="preserve"> </v>
      </c>
      <c r="F664" s="201">
        <f t="shared" si="270"/>
        <v>0</v>
      </c>
      <c r="G664" s="198">
        <f t="shared" si="271"/>
        <v>652</v>
      </c>
      <c r="H664" s="197"/>
      <c r="I664" s="416"/>
      <c r="J664" s="115"/>
      <c r="K664" s="418"/>
      <c r="L664" s="417"/>
      <c r="M664" s="60"/>
      <c r="N664" s="102"/>
      <c r="O664" s="419"/>
      <c r="P664" s="116"/>
      <c r="Q664" s="116"/>
      <c r="R664" s="179"/>
      <c r="S664" s="248"/>
      <c r="T664" s="116"/>
      <c r="U664" s="116"/>
      <c r="V664" s="116"/>
      <c r="W664" s="117"/>
      <c r="X664" s="115"/>
      <c r="Y664" s="102"/>
      <c r="Z664" s="118"/>
      <c r="AA664" s="145">
        <f t="shared" si="275"/>
        <v>652</v>
      </c>
      <c r="AB664" s="751">
        <f t="shared" si="288"/>
        <v>0</v>
      </c>
      <c r="AC664" s="744">
        <f t="shared" si="276"/>
        <v>0</v>
      </c>
      <c r="AD664" s="254">
        <f t="shared" si="272"/>
        <v>0</v>
      </c>
      <c r="AE664" s="17"/>
      <c r="AF664" s="527" t="str">
        <f t="shared" si="277"/>
        <v xml:space="preserve"> </v>
      </c>
      <c r="AG664" s="49">
        <f t="shared" si="278"/>
        <v>0</v>
      </c>
      <c r="AH664" s="49">
        <f t="shared" si="279"/>
        <v>0</v>
      </c>
      <c r="AR664" s="49">
        <f t="shared" si="280"/>
        <v>0</v>
      </c>
      <c r="AS664" s="49">
        <f t="shared" si="281"/>
        <v>0</v>
      </c>
      <c r="AT664" s="49">
        <f t="shared" si="282"/>
        <v>0</v>
      </c>
      <c r="AU664" s="49">
        <f t="shared" si="283"/>
        <v>0</v>
      </c>
      <c r="AX664" s="372">
        <f t="shared" si="284"/>
        <v>0</v>
      </c>
      <c r="AY664" s="372">
        <f t="shared" si="285"/>
        <v>0</v>
      </c>
      <c r="AZ664" s="49">
        <f t="shared" si="273"/>
        <v>0</v>
      </c>
      <c r="BB664" s="49">
        <f t="shared" si="289"/>
        <v>0</v>
      </c>
      <c r="BC664" s="537">
        <f t="shared" si="290"/>
        <v>0</v>
      </c>
      <c r="BD664" s="144">
        <f t="shared" si="286"/>
        <v>0</v>
      </c>
      <c r="BE664" s="144">
        <f t="shared" si="291"/>
        <v>0</v>
      </c>
      <c r="BF664" s="559">
        <f t="shared" si="274"/>
        <v>0</v>
      </c>
      <c r="BG664" s="17"/>
      <c r="BH664" s="10"/>
      <c r="BJ664" s="49">
        <f t="shared" si="292"/>
        <v>0</v>
      </c>
      <c r="BK664" s="49">
        <f t="shared" si="293"/>
        <v>1</v>
      </c>
      <c r="BL664" s="49">
        <f t="shared" si="294"/>
        <v>0</v>
      </c>
      <c r="BM664" s="49">
        <f t="shared" si="295"/>
        <v>0</v>
      </c>
      <c r="BN664" s="49">
        <f t="shared" si="296"/>
        <v>0</v>
      </c>
    </row>
    <row r="665" spans="1:66" x14ac:dyDescent="0.2">
      <c r="A665" s="514"/>
      <c r="B665" s="805"/>
      <c r="C665" s="364"/>
      <c r="D665" s="364"/>
      <c r="E665" s="511" t="str">
        <f t="shared" si="287"/>
        <v xml:space="preserve"> </v>
      </c>
      <c r="F665" s="201">
        <f t="shared" si="270"/>
        <v>0</v>
      </c>
      <c r="G665" s="198">
        <f t="shared" si="271"/>
        <v>653</v>
      </c>
      <c r="H665" s="197"/>
      <c r="I665" s="416"/>
      <c r="J665" s="115"/>
      <c r="K665" s="418"/>
      <c r="L665" s="417"/>
      <c r="M665" s="60"/>
      <c r="N665" s="102"/>
      <c r="O665" s="419"/>
      <c r="P665" s="116"/>
      <c r="Q665" s="116"/>
      <c r="R665" s="179"/>
      <c r="S665" s="248"/>
      <c r="T665" s="116"/>
      <c r="U665" s="116"/>
      <c r="V665" s="116"/>
      <c r="W665" s="117"/>
      <c r="X665" s="115"/>
      <c r="Y665" s="102"/>
      <c r="Z665" s="118"/>
      <c r="AA665" s="145">
        <f t="shared" si="275"/>
        <v>653</v>
      </c>
      <c r="AB665" s="751">
        <f t="shared" si="288"/>
        <v>0</v>
      </c>
      <c r="AC665" s="744">
        <f t="shared" si="276"/>
        <v>0</v>
      </c>
      <c r="AD665" s="254">
        <f t="shared" si="272"/>
        <v>0</v>
      </c>
      <c r="AE665" s="17"/>
      <c r="AF665" s="527" t="str">
        <f t="shared" si="277"/>
        <v xml:space="preserve"> </v>
      </c>
      <c r="AG665" s="49">
        <f t="shared" si="278"/>
        <v>0</v>
      </c>
      <c r="AH665" s="49">
        <f t="shared" si="279"/>
        <v>0</v>
      </c>
      <c r="AR665" s="49">
        <f t="shared" si="280"/>
        <v>0</v>
      </c>
      <c r="AS665" s="49">
        <f t="shared" si="281"/>
        <v>0</v>
      </c>
      <c r="AT665" s="49">
        <f t="shared" si="282"/>
        <v>0</v>
      </c>
      <c r="AU665" s="49">
        <f t="shared" si="283"/>
        <v>0</v>
      </c>
      <c r="AX665" s="372">
        <f t="shared" si="284"/>
        <v>0</v>
      </c>
      <c r="AY665" s="372">
        <f t="shared" si="285"/>
        <v>0</v>
      </c>
      <c r="AZ665" s="49">
        <f t="shared" si="273"/>
        <v>0</v>
      </c>
      <c r="BB665" s="49">
        <f t="shared" si="289"/>
        <v>0</v>
      </c>
      <c r="BC665" s="537">
        <f t="shared" si="290"/>
        <v>0</v>
      </c>
      <c r="BD665" s="144">
        <f t="shared" si="286"/>
        <v>0</v>
      </c>
      <c r="BE665" s="144">
        <f t="shared" si="291"/>
        <v>0</v>
      </c>
      <c r="BF665" s="559">
        <f t="shared" si="274"/>
        <v>0</v>
      </c>
      <c r="BG665" s="17"/>
      <c r="BH665" s="10"/>
      <c r="BJ665" s="49">
        <f t="shared" si="292"/>
        <v>0</v>
      </c>
      <c r="BK665" s="49">
        <f t="shared" si="293"/>
        <v>1</v>
      </c>
      <c r="BL665" s="49">
        <f t="shared" si="294"/>
        <v>0</v>
      </c>
      <c r="BM665" s="49">
        <f t="shared" si="295"/>
        <v>0</v>
      </c>
      <c r="BN665" s="49">
        <f t="shared" si="296"/>
        <v>0</v>
      </c>
    </row>
    <row r="666" spans="1:66" x14ac:dyDescent="0.2">
      <c r="A666" s="514"/>
      <c r="B666" s="805"/>
      <c r="C666" s="364"/>
      <c r="D666" s="364"/>
      <c r="E666" s="511" t="str">
        <f t="shared" si="287"/>
        <v xml:space="preserve"> </v>
      </c>
      <c r="F666" s="201">
        <f t="shared" si="270"/>
        <v>0</v>
      </c>
      <c r="G666" s="198">
        <f t="shared" si="271"/>
        <v>654</v>
      </c>
      <c r="H666" s="197"/>
      <c r="I666" s="416"/>
      <c r="J666" s="115"/>
      <c r="K666" s="418"/>
      <c r="L666" s="417"/>
      <c r="M666" s="60"/>
      <c r="N666" s="102"/>
      <c r="O666" s="419"/>
      <c r="P666" s="116"/>
      <c r="Q666" s="116"/>
      <c r="R666" s="179"/>
      <c r="S666" s="248"/>
      <c r="T666" s="116"/>
      <c r="U666" s="116"/>
      <c r="V666" s="116"/>
      <c r="W666" s="117"/>
      <c r="X666" s="115"/>
      <c r="Y666" s="102"/>
      <c r="Z666" s="118"/>
      <c r="AA666" s="145">
        <f t="shared" si="275"/>
        <v>654</v>
      </c>
      <c r="AB666" s="751">
        <f t="shared" si="288"/>
        <v>0</v>
      </c>
      <c r="AC666" s="744">
        <f t="shared" si="276"/>
        <v>0</v>
      </c>
      <c r="AD666" s="254">
        <f t="shared" si="272"/>
        <v>0</v>
      </c>
      <c r="AE666" s="17"/>
      <c r="AF666" s="527" t="str">
        <f t="shared" si="277"/>
        <v xml:space="preserve"> </v>
      </c>
      <c r="AG666" s="49">
        <f t="shared" si="278"/>
        <v>0</v>
      </c>
      <c r="AH666" s="49">
        <f t="shared" si="279"/>
        <v>0</v>
      </c>
      <c r="AR666" s="49">
        <f t="shared" si="280"/>
        <v>0</v>
      </c>
      <c r="AS666" s="49">
        <f t="shared" si="281"/>
        <v>0</v>
      </c>
      <c r="AT666" s="49">
        <f t="shared" si="282"/>
        <v>0</v>
      </c>
      <c r="AU666" s="49">
        <f t="shared" si="283"/>
        <v>0</v>
      </c>
      <c r="AX666" s="372">
        <f t="shared" si="284"/>
        <v>0</v>
      </c>
      <c r="AY666" s="372">
        <f t="shared" si="285"/>
        <v>0</v>
      </c>
      <c r="AZ666" s="49">
        <f t="shared" si="273"/>
        <v>0</v>
      </c>
      <c r="BB666" s="49">
        <f t="shared" si="289"/>
        <v>0</v>
      </c>
      <c r="BC666" s="537">
        <f t="shared" si="290"/>
        <v>0</v>
      </c>
      <c r="BD666" s="144">
        <f t="shared" si="286"/>
        <v>0</v>
      </c>
      <c r="BE666" s="144">
        <f t="shared" si="291"/>
        <v>0</v>
      </c>
      <c r="BF666" s="559">
        <f t="shared" si="274"/>
        <v>0</v>
      </c>
      <c r="BG666" s="17"/>
      <c r="BH666" s="10"/>
      <c r="BJ666" s="49">
        <f t="shared" si="292"/>
        <v>0</v>
      </c>
      <c r="BK666" s="49">
        <f t="shared" si="293"/>
        <v>1</v>
      </c>
      <c r="BL666" s="49">
        <f t="shared" si="294"/>
        <v>0</v>
      </c>
      <c r="BM666" s="49">
        <f t="shared" si="295"/>
        <v>0</v>
      </c>
      <c r="BN666" s="49">
        <f t="shared" si="296"/>
        <v>0</v>
      </c>
    </row>
    <row r="667" spans="1:66" x14ac:dyDescent="0.2">
      <c r="A667" s="514"/>
      <c r="B667" s="805"/>
      <c r="C667" s="364"/>
      <c r="D667" s="364"/>
      <c r="E667" s="511" t="str">
        <f t="shared" si="287"/>
        <v xml:space="preserve"> </v>
      </c>
      <c r="F667" s="201">
        <f t="shared" si="270"/>
        <v>0</v>
      </c>
      <c r="G667" s="198">
        <f t="shared" si="271"/>
        <v>655</v>
      </c>
      <c r="H667" s="197"/>
      <c r="I667" s="416"/>
      <c r="J667" s="115"/>
      <c r="K667" s="418"/>
      <c r="L667" s="417"/>
      <c r="M667" s="60"/>
      <c r="N667" s="102"/>
      <c r="O667" s="419"/>
      <c r="P667" s="116"/>
      <c r="Q667" s="116"/>
      <c r="R667" s="179"/>
      <c r="S667" s="248"/>
      <c r="T667" s="116"/>
      <c r="U667" s="116"/>
      <c r="V667" s="116"/>
      <c r="W667" s="117"/>
      <c r="X667" s="115"/>
      <c r="Y667" s="102"/>
      <c r="Z667" s="118"/>
      <c r="AA667" s="145">
        <f t="shared" si="275"/>
        <v>655</v>
      </c>
      <c r="AB667" s="751">
        <f t="shared" si="288"/>
        <v>0</v>
      </c>
      <c r="AC667" s="744">
        <f t="shared" si="276"/>
        <v>0</v>
      </c>
      <c r="AD667" s="254">
        <f t="shared" si="272"/>
        <v>0</v>
      </c>
      <c r="AE667" s="17"/>
      <c r="AF667" s="527" t="str">
        <f t="shared" si="277"/>
        <v xml:space="preserve"> </v>
      </c>
      <c r="AG667" s="49">
        <f t="shared" si="278"/>
        <v>0</v>
      </c>
      <c r="AH667" s="49">
        <f t="shared" si="279"/>
        <v>0</v>
      </c>
      <c r="AR667" s="49">
        <f t="shared" si="280"/>
        <v>0</v>
      </c>
      <c r="AS667" s="49">
        <f t="shared" si="281"/>
        <v>0</v>
      </c>
      <c r="AT667" s="49">
        <f t="shared" si="282"/>
        <v>0</v>
      </c>
      <c r="AU667" s="49">
        <f t="shared" si="283"/>
        <v>0</v>
      </c>
      <c r="AX667" s="372">
        <f t="shared" si="284"/>
        <v>0</v>
      </c>
      <c r="AY667" s="372">
        <f t="shared" si="285"/>
        <v>0</v>
      </c>
      <c r="AZ667" s="49">
        <f t="shared" si="273"/>
        <v>0</v>
      </c>
      <c r="BB667" s="49">
        <f t="shared" si="289"/>
        <v>0</v>
      </c>
      <c r="BC667" s="537">
        <f t="shared" si="290"/>
        <v>0</v>
      </c>
      <c r="BD667" s="144">
        <f t="shared" si="286"/>
        <v>0</v>
      </c>
      <c r="BE667" s="144">
        <f t="shared" si="291"/>
        <v>0</v>
      </c>
      <c r="BF667" s="559">
        <f t="shared" si="274"/>
        <v>0</v>
      </c>
      <c r="BG667" s="17"/>
      <c r="BH667" s="10"/>
      <c r="BJ667" s="49">
        <f t="shared" si="292"/>
        <v>0</v>
      </c>
      <c r="BK667" s="49">
        <f t="shared" si="293"/>
        <v>1</v>
      </c>
      <c r="BL667" s="49">
        <f t="shared" si="294"/>
        <v>0</v>
      </c>
      <c r="BM667" s="49">
        <f t="shared" si="295"/>
        <v>0</v>
      </c>
      <c r="BN667" s="49">
        <f t="shared" si="296"/>
        <v>0</v>
      </c>
    </row>
    <row r="668" spans="1:66" x14ac:dyDescent="0.2">
      <c r="A668" s="514"/>
      <c r="B668" s="805"/>
      <c r="C668" s="364"/>
      <c r="D668" s="364"/>
      <c r="E668" s="511" t="str">
        <f t="shared" si="287"/>
        <v xml:space="preserve"> </v>
      </c>
      <c r="F668" s="201">
        <f t="shared" si="270"/>
        <v>0</v>
      </c>
      <c r="G668" s="198">
        <f t="shared" si="271"/>
        <v>656</v>
      </c>
      <c r="H668" s="197"/>
      <c r="I668" s="416"/>
      <c r="J668" s="115"/>
      <c r="K668" s="418"/>
      <c r="L668" s="417"/>
      <c r="M668" s="60"/>
      <c r="N668" s="102"/>
      <c r="O668" s="419"/>
      <c r="P668" s="116"/>
      <c r="Q668" s="116"/>
      <c r="R668" s="179"/>
      <c r="S668" s="248"/>
      <c r="T668" s="116"/>
      <c r="U668" s="116"/>
      <c r="V668" s="116"/>
      <c r="W668" s="117"/>
      <c r="X668" s="115"/>
      <c r="Y668" s="102"/>
      <c r="Z668" s="118"/>
      <c r="AA668" s="145">
        <f t="shared" si="275"/>
        <v>656</v>
      </c>
      <c r="AB668" s="751">
        <f t="shared" si="288"/>
        <v>0</v>
      </c>
      <c r="AC668" s="744">
        <f t="shared" si="276"/>
        <v>0</v>
      </c>
      <c r="AD668" s="254">
        <f t="shared" si="272"/>
        <v>0</v>
      </c>
      <c r="AE668" s="17"/>
      <c r="AF668" s="527" t="str">
        <f t="shared" si="277"/>
        <v xml:space="preserve"> </v>
      </c>
      <c r="AG668" s="49">
        <f t="shared" si="278"/>
        <v>0</v>
      </c>
      <c r="AH668" s="49">
        <f t="shared" si="279"/>
        <v>0</v>
      </c>
      <c r="AR668" s="49">
        <f t="shared" si="280"/>
        <v>0</v>
      </c>
      <c r="AS668" s="49">
        <f t="shared" si="281"/>
        <v>0</v>
      </c>
      <c r="AT668" s="49">
        <f t="shared" si="282"/>
        <v>0</v>
      </c>
      <c r="AU668" s="49">
        <f t="shared" si="283"/>
        <v>0</v>
      </c>
      <c r="AX668" s="372">
        <f t="shared" si="284"/>
        <v>0</v>
      </c>
      <c r="AY668" s="372">
        <f t="shared" si="285"/>
        <v>0</v>
      </c>
      <c r="AZ668" s="49">
        <f t="shared" si="273"/>
        <v>0</v>
      </c>
      <c r="BB668" s="49">
        <f t="shared" si="289"/>
        <v>0</v>
      </c>
      <c r="BC668" s="537">
        <f t="shared" si="290"/>
        <v>0</v>
      </c>
      <c r="BD668" s="144">
        <f t="shared" si="286"/>
        <v>0</v>
      </c>
      <c r="BE668" s="144">
        <f t="shared" si="291"/>
        <v>0</v>
      </c>
      <c r="BF668" s="559">
        <f t="shared" si="274"/>
        <v>0</v>
      </c>
      <c r="BG668" s="17"/>
      <c r="BH668" s="10"/>
      <c r="BJ668" s="49">
        <f t="shared" si="292"/>
        <v>0</v>
      </c>
      <c r="BK668" s="49">
        <f t="shared" si="293"/>
        <v>1</v>
      </c>
      <c r="BL668" s="49">
        <f t="shared" si="294"/>
        <v>0</v>
      </c>
      <c r="BM668" s="49">
        <f t="shared" si="295"/>
        <v>0</v>
      </c>
      <c r="BN668" s="49">
        <f t="shared" si="296"/>
        <v>0</v>
      </c>
    </row>
    <row r="669" spans="1:66" x14ac:dyDescent="0.2">
      <c r="A669" s="514"/>
      <c r="B669" s="805"/>
      <c r="C669" s="364"/>
      <c r="D669" s="364"/>
      <c r="E669" s="511" t="str">
        <f t="shared" si="287"/>
        <v xml:space="preserve"> </v>
      </c>
      <c r="F669" s="201">
        <f t="shared" si="270"/>
        <v>0</v>
      </c>
      <c r="G669" s="198">
        <f t="shared" si="271"/>
        <v>657</v>
      </c>
      <c r="H669" s="197"/>
      <c r="I669" s="416"/>
      <c r="J669" s="115"/>
      <c r="K669" s="418"/>
      <c r="L669" s="417"/>
      <c r="M669" s="60"/>
      <c r="N669" s="102"/>
      <c r="O669" s="419"/>
      <c r="P669" s="116"/>
      <c r="Q669" s="116"/>
      <c r="R669" s="179"/>
      <c r="S669" s="248"/>
      <c r="T669" s="116"/>
      <c r="U669" s="116"/>
      <c r="V669" s="116"/>
      <c r="W669" s="117"/>
      <c r="X669" s="115"/>
      <c r="Y669" s="102"/>
      <c r="Z669" s="118"/>
      <c r="AA669" s="145">
        <f t="shared" si="275"/>
        <v>657</v>
      </c>
      <c r="AB669" s="751">
        <f t="shared" si="288"/>
        <v>0</v>
      </c>
      <c r="AC669" s="744">
        <f t="shared" si="276"/>
        <v>0</v>
      </c>
      <c r="AD669" s="254">
        <f t="shared" si="272"/>
        <v>0</v>
      </c>
      <c r="AE669" s="17"/>
      <c r="AF669" s="527" t="str">
        <f t="shared" si="277"/>
        <v xml:space="preserve"> </v>
      </c>
      <c r="AG669" s="49">
        <f t="shared" si="278"/>
        <v>0</v>
      </c>
      <c r="AH669" s="49">
        <f t="shared" si="279"/>
        <v>0</v>
      </c>
      <c r="AR669" s="49">
        <f t="shared" si="280"/>
        <v>0</v>
      </c>
      <c r="AS669" s="49">
        <f t="shared" si="281"/>
        <v>0</v>
      </c>
      <c r="AT669" s="49">
        <f t="shared" si="282"/>
        <v>0</v>
      </c>
      <c r="AU669" s="49">
        <f t="shared" si="283"/>
        <v>0</v>
      </c>
      <c r="AX669" s="372">
        <f t="shared" si="284"/>
        <v>0</v>
      </c>
      <c r="AY669" s="372">
        <f t="shared" si="285"/>
        <v>0</v>
      </c>
      <c r="AZ669" s="49">
        <f t="shared" si="273"/>
        <v>0</v>
      </c>
      <c r="BB669" s="49">
        <f t="shared" si="289"/>
        <v>0</v>
      </c>
      <c r="BC669" s="537">
        <f t="shared" si="290"/>
        <v>0</v>
      </c>
      <c r="BD669" s="144">
        <f t="shared" si="286"/>
        <v>0</v>
      </c>
      <c r="BE669" s="144">
        <f t="shared" si="291"/>
        <v>0</v>
      </c>
      <c r="BF669" s="559">
        <f t="shared" si="274"/>
        <v>0</v>
      </c>
      <c r="BG669" s="17"/>
      <c r="BH669" s="10"/>
      <c r="BJ669" s="49">
        <f t="shared" si="292"/>
        <v>0</v>
      </c>
      <c r="BK669" s="49">
        <f t="shared" si="293"/>
        <v>1</v>
      </c>
      <c r="BL669" s="49">
        <f t="shared" si="294"/>
        <v>0</v>
      </c>
      <c r="BM669" s="49">
        <f t="shared" si="295"/>
        <v>0</v>
      </c>
      <c r="BN669" s="49">
        <f t="shared" si="296"/>
        <v>0</v>
      </c>
    </row>
    <row r="670" spans="1:66" x14ac:dyDescent="0.2">
      <c r="A670" s="514"/>
      <c r="B670" s="805"/>
      <c r="C670" s="364"/>
      <c r="D670" s="364"/>
      <c r="E670" s="511" t="str">
        <f t="shared" si="287"/>
        <v xml:space="preserve"> </v>
      </c>
      <c r="F670" s="201">
        <f t="shared" si="270"/>
        <v>0</v>
      </c>
      <c r="G670" s="198">
        <f t="shared" si="271"/>
        <v>658</v>
      </c>
      <c r="H670" s="197"/>
      <c r="I670" s="416"/>
      <c r="J670" s="115"/>
      <c r="K670" s="418"/>
      <c r="L670" s="417"/>
      <c r="M670" s="60"/>
      <c r="N670" s="102"/>
      <c r="O670" s="419"/>
      <c r="P670" s="116"/>
      <c r="Q670" s="116"/>
      <c r="R670" s="179"/>
      <c r="S670" s="248"/>
      <c r="T670" s="116"/>
      <c r="U670" s="116"/>
      <c r="V670" s="116"/>
      <c r="W670" s="117"/>
      <c r="X670" s="115"/>
      <c r="Y670" s="102"/>
      <c r="Z670" s="118"/>
      <c r="AA670" s="145">
        <f t="shared" si="275"/>
        <v>658</v>
      </c>
      <c r="AB670" s="751">
        <f t="shared" si="288"/>
        <v>0</v>
      </c>
      <c r="AC670" s="744">
        <f t="shared" si="276"/>
        <v>0</v>
      </c>
      <c r="AD670" s="254">
        <f t="shared" si="272"/>
        <v>0</v>
      </c>
      <c r="AE670" s="17"/>
      <c r="AF670" s="527" t="str">
        <f t="shared" si="277"/>
        <v xml:space="preserve"> </v>
      </c>
      <c r="AG670" s="49">
        <f t="shared" si="278"/>
        <v>0</v>
      </c>
      <c r="AH670" s="49">
        <f t="shared" si="279"/>
        <v>0</v>
      </c>
      <c r="AR670" s="49">
        <f t="shared" si="280"/>
        <v>0</v>
      </c>
      <c r="AS670" s="49">
        <f t="shared" si="281"/>
        <v>0</v>
      </c>
      <c r="AT670" s="49">
        <f t="shared" si="282"/>
        <v>0</v>
      </c>
      <c r="AU670" s="49">
        <f t="shared" si="283"/>
        <v>0</v>
      </c>
      <c r="AX670" s="372">
        <f t="shared" si="284"/>
        <v>0</v>
      </c>
      <c r="AY670" s="372">
        <f t="shared" si="285"/>
        <v>0</v>
      </c>
      <c r="AZ670" s="49">
        <f t="shared" si="273"/>
        <v>0</v>
      </c>
      <c r="BB670" s="49">
        <f t="shared" si="289"/>
        <v>0</v>
      </c>
      <c r="BC670" s="537">
        <f t="shared" si="290"/>
        <v>0</v>
      </c>
      <c r="BD670" s="144">
        <f t="shared" si="286"/>
        <v>0</v>
      </c>
      <c r="BE670" s="144">
        <f t="shared" si="291"/>
        <v>0</v>
      </c>
      <c r="BF670" s="559">
        <f t="shared" si="274"/>
        <v>0</v>
      </c>
      <c r="BG670" s="17"/>
      <c r="BH670" s="10"/>
      <c r="BJ670" s="49">
        <f t="shared" si="292"/>
        <v>0</v>
      </c>
      <c r="BK670" s="49">
        <f t="shared" si="293"/>
        <v>1</v>
      </c>
      <c r="BL670" s="49">
        <f t="shared" si="294"/>
        <v>0</v>
      </c>
      <c r="BM670" s="49">
        <f t="shared" si="295"/>
        <v>0</v>
      </c>
      <c r="BN670" s="49">
        <f t="shared" si="296"/>
        <v>0</v>
      </c>
    </row>
    <row r="671" spans="1:66" x14ac:dyDescent="0.2">
      <c r="A671" s="514"/>
      <c r="B671" s="805"/>
      <c r="C671" s="364"/>
      <c r="D671" s="364"/>
      <c r="E671" s="511" t="str">
        <f t="shared" si="287"/>
        <v xml:space="preserve"> </v>
      </c>
      <c r="F671" s="201">
        <f t="shared" si="270"/>
        <v>0</v>
      </c>
      <c r="G671" s="198">
        <f t="shared" si="271"/>
        <v>659</v>
      </c>
      <c r="H671" s="197"/>
      <c r="I671" s="416"/>
      <c r="J671" s="115"/>
      <c r="K671" s="418"/>
      <c r="L671" s="417"/>
      <c r="M671" s="60"/>
      <c r="N671" s="102"/>
      <c r="O671" s="419"/>
      <c r="P671" s="116"/>
      <c r="Q671" s="116"/>
      <c r="R671" s="179"/>
      <c r="S671" s="248"/>
      <c r="T671" s="116"/>
      <c r="U671" s="116"/>
      <c r="V671" s="116"/>
      <c r="W671" s="117"/>
      <c r="X671" s="115"/>
      <c r="Y671" s="102"/>
      <c r="Z671" s="118"/>
      <c r="AA671" s="145">
        <f t="shared" si="275"/>
        <v>659</v>
      </c>
      <c r="AB671" s="751">
        <f t="shared" si="288"/>
        <v>0</v>
      </c>
      <c r="AC671" s="744">
        <f t="shared" si="276"/>
        <v>0</v>
      </c>
      <c r="AD671" s="254">
        <f t="shared" si="272"/>
        <v>0</v>
      </c>
      <c r="AE671" s="17"/>
      <c r="AF671" s="527" t="str">
        <f t="shared" si="277"/>
        <v xml:space="preserve"> </v>
      </c>
      <c r="AG671" s="49">
        <f t="shared" si="278"/>
        <v>0</v>
      </c>
      <c r="AH671" s="49">
        <f t="shared" si="279"/>
        <v>0</v>
      </c>
      <c r="AR671" s="49">
        <f t="shared" si="280"/>
        <v>0</v>
      </c>
      <c r="AS671" s="49">
        <f t="shared" si="281"/>
        <v>0</v>
      </c>
      <c r="AT671" s="49">
        <f t="shared" si="282"/>
        <v>0</v>
      </c>
      <c r="AU671" s="49">
        <f t="shared" si="283"/>
        <v>0</v>
      </c>
      <c r="AX671" s="372">
        <f t="shared" si="284"/>
        <v>0</v>
      </c>
      <c r="AY671" s="372">
        <f t="shared" si="285"/>
        <v>0</v>
      </c>
      <c r="AZ671" s="49">
        <f t="shared" si="273"/>
        <v>0</v>
      </c>
      <c r="BB671" s="49">
        <f t="shared" si="289"/>
        <v>0</v>
      </c>
      <c r="BC671" s="537">
        <f t="shared" si="290"/>
        <v>0</v>
      </c>
      <c r="BD671" s="144">
        <f t="shared" si="286"/>
        <v>0</v>
      </c>
      <c r="BE671" s="144">
        <f t="shared" si="291"/>
        <v>0</v>
      </c>
      <c r="BF671" s="559">
        <f t="shared" si="274"/>
        <v>0</v>
      </c>
      <c r="BG671" s="17"/>
      <c r="BH671" s="10"/>
      <c r="BJ671" s="49">
        <f t="shared" si="292"/>
        <v>0</v>
      </c>
      <c r="BK671" s="49">
        <f t="shared" si="293"/>
        <v>1</v>
      </c>
      <c r="BL671" s="49">
        <f t="shared" si="294"/>
        <v>0</v>
      </c>
      <c r="BM671" s="49">
        <f t="shared" si="295"/>
        <v>0</v>
      </c>
      <c r="BN671" s="49">
        <f t="shared" si="296"/>
        <v>0</v>
      </c>
    </row>
    <row r="672" spans="1:66" x14ac:dyDescent="0.2">
      <c r="A672" s="514"/>
      <c r="B672" s="805"/>
      <c r="C672" s="364"/>
      <c r="D672" s="364"/>
      <c r="E672" s="511" t="str">
        <f t="shared" si="287"/>
        <v xml:space="preserve"> </v>
      </c>
      <c r="F672" s="201">
        <f t="shared" si="270"/>
        <v>0</v>
      </c>
      <c r="G672" s="198">
        <f t="shared" si="271"/>
        <v>660</v>
      </c>
      <c r="H672" s="197"/>
      <c r="I672" s="416"/>
      <c r="J672" s="115"/>
      <c r="K672" s="418"/>
      <c r="L672" s="417"/>
      <c r="M672" s="60"/>
      <c r="N672" s="102"/>
      <c r="O672" s="419"/>
      <c r="P672" s="116"/>
      <c r="Q672" s="116"/>
      <c r="R672" s="179"/>
      <c r="S672" s="248"/>
      <c r="T672" s="116"/>
      <c r="U672" s="116"/>
      <c r="V672" s="116"/>
      <c r="W672" s="117"/>
      <c r="X672" s="115"/>
      <c r="Y672" s="102"/>
      <c r="Z672" s="118"/>
      <c r="AA672" s="145">
        <f t="shared" si="275"/>
        <v>660</v>
      </c>
      <c r="AB672" s="751">
        <f t="shared" si="288"/>
        <v>0</v>
      </c>
      <c r="AC672" s="744">
        <f t="shared" si="276"/>
        <v>0</v>
      </c>
      <c r="AD672" s="254">
        <f t="shared" si="272"/>
        <v>0</v>
      </c>
      <c r="AE672" s="17"/>
      <c r="AF672" s="527" t="str">
        <f t="shared" si="277"/>
        <v xml:space="preserve"> </v>
      </c>
      <c r="AG672" s="49">
        <f t="shared" si="278"/>
        <v>0</v>
      </c>
      <c r="AH672" s="49">
        <f t="shared" si="279"/>
        <v>0</v>
      </c>
      <c r="AR672" s="49">
        <f t="shared" si="280"/>
        <v>0</v>
      </c>
      <c r="AS672" s="49">
        <f t="shared" si="281"/>
        <v>0</v>
      </c>
      <c r="AT672" s="49">
        <f t="shared" si="282"/>
        <v>0</v>
      </c>
      <c r="AU672" s="49">
        <f t="shared" si="283"/>
        <v>0</v>
      </c>
      <c r="AX672" s="372">
        <f t="shared" si="284"/>
        <v>0</v>
      </c>
      <c r="AY672" s="372">
        <f t="shared" si="285"/>
        <v>0</v>
      </c>
      <c r="AZ672" s="49">
        <f t="shared" si="273"/>
        <v>0</v>
      </c>
      <c r="BB672" s="49">
        <f t="shared" si="289"/>
        <v>0</v>
      </c>
      <c r="BC672" s="537">
        <f t="shared" si="290"/>
        <v>0</v>
      </c>
      <c r="BD672" s="144">
        <f t="shared" si="286"/>
        <v>0</v>
      </c>
      <c r="BE672" s="144">
        <f t="shared" si="291"/>
        <v>0</v>
      </c>
      <c r="BF672" s="559">
        <f t="shared" si="274"/>
        <v>0</v>
      </c>
      <c r="BG672" s="17"/>
      <c r="BH672" s="10"/>
      <c r="BJ672" s="49">
        <f t="shared" si="292"/>
        <v>0</v>
      </c>
      <c r="BK672" s="49">
        <f t="shared" si="293"/>
        <v>1</v>
      </c>
      <c r="BL672" s="49">
        <f t="shared" si="294"/>
        <v>0</v>
      </c>
      <c r="BM672" s="49">
        <f t="shared" si="295"/>
        <v>0</v>
      </c>
      <c r="BN672" s="49">
        <f t="shared" si="296"/>
        <v>0</v>
      </c>
    </row>
    <row r="673" spans="1:66" x14ac:dyDescent="0.2">
      <c r="A673" s="514"/>
      <c r="B673" s="805"/>
      <c r="C673" s="364"/>
      <c r="D673" s="364"/>
      <c r="E673" s="511" t="str">
        <f t="shared" si="287"/>
        <v xml:space="preserve"> </v>
      </c>
      <c r="F673" s="201">
        <f t="shared" si="270"/>
        <v>0</v>
      </c>
      <c r="G673" s="198">
        <f t="shared" si="271"/>
        <v>661</v>
      </c>
      <c r="H673" s="197"/>
      <c r="I673" s="416"/>
      <c r="J673" s="115"/>
      <c r="K673" s="418"/>
      <c r="L673" s="417"/>
      <c r="M673" s="60"/>
      <c r="N673" s="102"/>
      <c r="O673" s="419"/>
      <c r="P673" s="116"/>
      <c r="Q673" s="116"/>
      <c r="R673" s="179"/>
      <c r="S673" s="248"/>
      <c r="T673" s="116"/>
      <c r="U673" s="116"/>
      <c r="V673" s="116"/>
      <c r="W673" s="117"/>
      <c r="X673" s="115"/>
      <c r="Y673" s="102"/>
      <c r="Z673" s="118"/>
      <c r="AA673" s="145">
        <f t="shared" si="275"/>
        <v>661</v>
      </c>
      <c r="AB673" s="751">
        <f t="shared" si="288"/>
        <v>0</v>
      </c>
      <c r="AC673" s="744">
        <f t="shared" si="276"/>
        <v>0</v>
      </c>
      <c r="AD673" s="254">
        <f t="shared" si="272"/>
        <v>0</v>
      </c>
      <c r="AE673" s="17"/>
      <c r="AF673" s="527" t="str">
        <f t="shared" si="277"/>
        <v xml:space="preserve"> </v>
      </c>
      <c r="AG673" s="49">
        <f t="shared" si="278"/>
        <v>0</v>
      </c>
      <c r="AH673" s="49">
        <f t="shared" si="279"/>
        <v>0</v>
      </c>
      <c r="AR673" s="49">
        <f t="shared" si="280"/>
        <v>0</v>
      </c>
      <c r="AS673" s="49">
        <f t="shared" si="281"/>
        <v>0</v>
      </c>
      <c r="AT673" s="49">
        <f t="shared" si="282"/>
        <v>0</v>
      </c>
      <c r="AU673" s="49">
        <f t="shared" si="283"/>
        <v>0</v>
      </c>
      <c r="AX673" s="372">
        <f t="shared" si="284"/>
        <v>0</v>
      </c>
      <c r="AY673" s="372">
        <f t="shared" si="285"/>
        <v>0</v>
      </c>
      <c r="AZ673" s="49">
        <f t="shared" si="273"/>
        <v>0</v>
      </c>
      <c r="BB673" s="49">
        <f t="shared" si="289"/>
        <v>0</v>
      </c>
      <c r="BC673" s="537">
        <f t="shared" si="290"/>
        <v>0</v>
      </c>
      <c r="BD673" s="144">
        <f t="shared" si="286"/>
        <v>0</v>
      </c>
      <c r="BE673" s="144">
        <f t="shared" si="291"/>
        <v>0</v>
      </c>
      <c r="BF673" s="559">
        <f t="shared" si="274"/>
        <v>0</v>
      </c>
      <c r="BG673" s="17"/>
      <c r="BH673" s="10"/>
      <c r="BJ673" s="49">
        <f t="shared" si="292"/>
        <v>0</v>
      </c>
      <c r="BK673" s="49">
        <f t="shared" si="293"/>
        <v>1</v>
      </c>
      <c r="BL673" s="49">
        <f t="shared" si="294"/>
        <v>0</v>
      </c>
      <c r="BM673" s="49">
        <f t="shared" si="295"/>
        <v>0</v>
      </c>
      <c r="BN673" s="49">
        <f t="shared" si="296"/>
        <v>0</v>
      </c>
    </row>
    <row r="674" spans="1:66" x14ac:dyDescent="0.2">
      <c r="A674" s="514"/>
      <c r="B674" s="805"/>
      <c r="C674" s="364"/>
      <c r="D674" s="364"/>
      <c r="E674" s="511" t="str">
        <f t="shared" si="287"/>
        <v xml:space="preserve"> </v>
      </c>
      <c r="F674" s="201">
        <f t="shared" si="270"/>
        <v>0</v>
      </c>
      <c r="G674" s="198">
        <f t="shared" si="271"/>
        <v>662</v>
      </c>
      <c r="H674" s="197"/>
      <c r="I674" s="416"/>
      <c r="J674" s="115"/>
      <c r="K674" s="418"/>
      <c r="L674" s="417"/>
      <c r="M674" s="60"/>
      <c r="N674" s="102"/>
      <c r="O674" s="419"/>
      <c r="P674" s="116"/>
      <c r="Q674" s="116"/>
      <c r="R674" s="179"/>
      <c r="S674" s="248"/>
      <c r="T674" s="116"/>
      <c r="U674" s="116"/>
      <c r="V674" s="116"/>
      <c r="W674" s="117"/>
      <c r="X674" s="115"/>
      <c r="Y674" s="102"/>
      <c r="Z674" s="118"/>
      <c r="AA674" s="145">
        <f t="shared" si="275"/>
        <v>662</v>
      </c>
      <c r="AB674" s="751">
        <f t="shared" si="288"/>
        <v>0</v>
      </c>
      <c r="AC674" s="744">
        <f t="shared" si="276"/>
        <v>0</v>
      </c>
      <c r="AD674" s="254">
        <f t="shared" si="272"/>
        <v>0</v>
      </c>
      <c r="AE674" s="17"/>
      <c r="AF674" s="527" t="str">
        <f t="shared" si="277"/>
        <v xml:space="preserve"> </v>
      </c>
      <c r="AG674" s="49">
        <f t="shared" si="278"/>
        <v>0</v>
      </c>
      <c r="AH674" s="49">
        <f t="shared" si="279"/>
        <v>0</v>
      </c>
      <c r="AR674" s="49">
        <f t="shared" si="280"/>
        <v>0</v>
      </c>
      <c r="AS674" s="49">
        <f t="shared" si="281"/>
        <v>0</v>
      </c>
      <c r="AT674" s="49">
        <f t="shared" si="282"/>
        <v>0</v>
      </c>
      <c r="AU674" s="49">
        <f t="shared" si="283"/>
        <v>0</v>
      </c>
      <c r="AX674" s="372">
        <f t="shared" si="284"/>
        <v>0</v>
      </c>
      <c r="AY674" s="372">
        <f t="shared" si="285"/>
        <v>0</v>
      </c>
      <c r="AZ674" s="49">
        <f t="shared" si="273"/>
        <v>0</v>
      </c>
      <c r="BB674" s="49">
        <f t="shared" si="289"/>
        <v>0</v>
      </c>
      <c r="BC674" s="537">
        <f t="shared" si="290"/>
        <v>0</v>
      </c>
      <c r="BD674" s="144">
        <f t="shared" si="286"/>
        <v>0</v>
      </c>
      <c r="BE674" s="144">
        <f t="shared" si="291"/>
        <v>0</v>
      </c>
      <c r="BF674" s="559">
        <f t="shared" si="274"/>
        <v>0</v>
      </c>
      <c r="BG674" s="17"/>
      <c r="BH674" s="10"/>
      <c r="BJ674" s="49">
        <f t="shared" si="292"/>
        <v>0</v>
      </c>
      <c r="BK674" s="49">
        <f t="shared" si="293"/>
        <v>1</v>
      </c>
      <c r="BL674" s="49">
        <f t="shared" si="294"/>
        <v>0</v>
      </c>
      <c r="BM674" s="49">
        <f t="shared" si="295"/>
        <v>0</v>
      </c>
      <c r="BN674" s="49">
        <f t="shared" si="296"/>
        <v>0</v>
      </c>
    </row>
    <row r="675" spans="1:66" x14ac:dyDescent="0.2">
      <c r="A675" s="514"/>
      <c r="B675" s="805"/>
      <c r="C675" s="364"/>
      <c r="D675" s="364"/>
      <c r="E675" s="511" t="str">
        <f t="shared" si="287"/>
        <v xml:space="preserve"> </v>
      </c>
      <c r="F675" s="201">
        <f t="shared" si="270"/>
        <v>0</v>
      </c>
      <c r="G675" s="198">
        <f t="shared" si="271"/>
        <v>663</v>
      </c>
      <c r="H675" s="197"/>
      <c r="I675" s="416"/>
      <c r="J675" s="115"/>
      <c r="K675" s="418"/>
      <c r="L675" s="417"/>
      <c r="M675" s="60"/>
      <c r="N675" s="102"/>
      <c r="O675" s="419"/>
      <c r="P675" s="116"/>
      <c r="Q675" s="116"/>
      <c r="R675" s="179"/>
      <c r="S675" s="248"/>
      <c r="T675" s="116"/>
      <c r="U675" s="116"/>
      <c r="V675" s="116"/>
      <c r="W675" s="117"/>
      <c r="X675" s="115"/>
      <c r="Y675" s="102"/>
      <c r="Z675" s="118"/>
      <c r="AA675" s="145">
        <f t="shared" si="275"/>
        <v>663</v>
      </c>
      <c r="AB675" s="751">
        <f t="shared" si="288"/>
        <v>0</v>
      </c>
      <c r="AC675" s="744">
        <f t="shared" si="276"/>
        <v>0</v>
      </c>
      <c r="AD675" s="254">
        <f t="shared" si="272"/>
        <v>0</v>
      </c>
      <c r="AE675" s="17"/>
      <c r="AF675" s="527" t="str">
        <f t="shared" si="277"/>
        <v xml:space="preserve"> </v>
      </c>
      <c r="AG675" s="49">
        <f t="shared" si="278"/>
        <v>0</v>
      </c>
      <c r="AH675" s="49">
        <f t="shared" si="279"/>
        <v>0</v>
      </c>
      <c r="AR675" s="49">
        <f t="shared" si="280"/>
        <v>0</v>
      </c>
      <c r="AS675" s="49">
        <f t="shared" si="281"/>
        <v>0</v>
      </c>
      <c r="AT675" s="49">
        <f t="shared" si="282"/>
        <v>0</v>
      </c>
      <c r="AU675" s="49">
        <f t="shared" si="283"/>
        <v>0</v>
      </c>
      <c r="AX675" s="372">
        <f t="shared" si="284"/>
        <v>0</v>
      </c>
      <c r="AY675" s="372">
        <f t="shared" si="285"/>
        <v>0</v>
      </c>
      <c r="AZ675" s="49">
        <f t="shared" si="273"/>
        <v>0</v>
      </c>
      <c r="BB675" s="49">
        <f t="shared" si="289"/>
        <v>0</v>
      </c>
      <c r="BC675" s="537">
        <f t="shared" si="290"/>
        <v>0</v>
      </c>
      <c r="BD675" s="144">
        <f t="shared" si="286"/>
        <v>0</v>
      </c>
      <c r="BE675" s="144">
        <f t="shared" si="291"/>
        <v>0</v>
      </c>
      <c r="BF675" s="559">
        <f t="shared" si="274"/>
        <v>0</v>
      </c>
      <c r="BG675" s="17"/>
      <c r="BH675" s="10"/>
      <c r="BJ675" s="49">
        <f t="shared" si="292"/>
        <v>0</v>
      </c>
      <c r="BK675" s="49">
        <f t="shared" si="293"/>
        <v>1</v>
      </c>
      <c r="BL675" s="49">
        <f t="shared" si="294"/>
        <v>0</v>
      </c>
      <c r="BM675" s="49">
        <f t="shared" si="295"/>
        <v>0</v>
      </c>
      <c r="BN675" s="49">
        <f t="shared" si="296"/>
        <v>0</v>
      </c>
    </row>
    <row r="676" spans="1:66" x14ac:dyDescent="0.2">
      <c r="A676" s="514"/>
      <c r="B676" s="805"/>
      <c r="C676" s="364"/>
      <c r="D676" s="364"/>
      <c r="E676" s="511" t="str">
        <f t="shared" si="287"/>
        <v xml:space="preserve"> </v>
      </c>
      <c r="F676" s="201">
        <f t="shared" si="270"/>
        <v>0</v>
      </c>
      <c r="G676" s="198">
        <f t="shared" si="271"/>
        <v>664</v>
      </c>
      <c r="H676" s="197"/>
      <c r="I676" s="416"/>
      <c r="J676" s="115"/>
      <c r="K676" s="418"/>
      <c r="L676" s="417"/>
      <c r="M676" s="60"/>
      <c r="N676" s="102"/>
      <c r="O676" s="419"/>
      <c r="P676" s="116"/>
      <c r="Q676" s="116"/>
      <c r="R676" s="179"/>
      <c r="S676" s="248"/>
      <c r="T676" s="116"/>
      <c r="U676" s="116"/>
      <c r="V676" s="116"/>
      <c r="W676" s="117"/>
      <c r="X676" s="115"/>
      <c r="Y676" s="102"/>
      <c r="Z676" s="118"/>
      <c r="AA676" s="145">
        <f t="shared" si="275"/>
        <v>664</v>
      </c>
      <c r="AB676" s="751">
        <f t="shared" si="288"/>
        <v>0</v>
      </c>
      <c r="AC676" s="744">
        <f t="shared" si="276"/>
        <v>0</v>
      </c>
      <c r="AD676" s="254">
        <f t="shared" si="272"/>
        <v>0</v>
      </c>
      <c r="AE676" s="17"/>
      <c r="AF676" s="527" t="str">
        <f t="shared" si="277"/>
        <v xml:space="preserve"> </v>
      </c>
      <c r="AG676" s="49">
        <f t="shared" si="278"/>
        <v>0</v>
      </c>
      <c r="AH676" s="49">
        <f t="shared" si="279"/>
        <v>0</v>
      </c>
      <c r="AR676" s="49">
        <f t="shared" si="280"/>
        <v>0</v>
      </c>
      <c r="AS676" s="49">
        <f t="shared" si="281"/>
        <v>0</v>
      </c>
      <c r="AT676" s="49">
        <f t="shared" si="282"/>
        <v>0</v>
      </c>
      <c r="AU676" s="49">
        <f t="shared" si="283"/>
        <v>0</v>
      </c>
      <c r="AX676" s="372">
        <f t="shared" si="284"/>
        <v>0</v>
      </c>
      <c r="AY676" s="372">
        <f t="shared" si="285"/>
        <v>0</v>
      </c>
      <c r="AZ676" s="49">
        <f t="shared" si="273"/>
        <v>0</v>
      </c>
      <c r="BB676" s="49">
        <f t="shared" si="289"/>
        <v>0</v>
      </c>
      <c r="BC676" s="537">
        <f t="shared" si="290"/>
        <v>0</v>
      </c>
      <c r="BD676" s="144">
        <f t="shared" si="286"/>
        <v>0</v>
      </c>
      <c r="BE676" s="144">
        <f t="shared" si="291"/>
        <v>0</v>
      </c>
      <c r="BF676" s="559">
        <f t="shared" si="274"/>
        <v>0</v>
      </c>
      <c r="BG676" s="17"/>
      <c r="BH676" s="10"/>
      <c r="BJ676" s="49">
        <f t="shared" si="292"/>
        <v>0</v>
      </c>
      <c r="BK676" s="49">
        <f t="shared" si="293"/>
        <v>1</v>
      </c>
      <c r="BL676" s="49">
        <f t="shared" si="294"/>
        <v>0</v>
      </c>
      <c r="BM676" s="49">
        <f t="shared" si="295"/>
        <v>0</v>
      </c>
      <c r="BN676" s="49">
        <f t="shared" si="296"/>
        <v>0</v>
      </c>
    </row>
    <row r="677" spans="1:66" x14ac:dyDescent="0.2">
      <c r="A677" s="514"/>
      <c r="B677" s="805"/>
      <c r="C677" s="364"/>
      <c r="D677" s="364"/>
      <c r="E677" s="511" t="str">
        <f t="shared" si="287"/>
        <v xml:space="preserve"> </v>
      </c>
      <c r="F677" s="201">
        <f t="shared" si="270"/>
        <v>0</v>
      </c>
      <c r="G677" s="198">
        <f t="shared" si="271"/>
        <v>665</v>
      </c>
      <c r="H677" s="197"/>
      <c r="I677" s="416"/>
      <c r="J677" s="115"/>
      <c r="K677" s="418"/>
      <c r="L677" s="417"/>
      <c r="M677" s="60"/>
      <c r="N677" s="102"/>
      <c r="O677" s="419"/>
      <c r="P677" s="116"/>
      <c r="Q677" s="116"/>
      <c r="R677" s="179"/>
      <c r="S677" s="248"/>
      <c r="T677" s="116"/>
      <c r="U677" s="116"/>
      <c r="V677" s="116"/>
      <c r="W677" s="117"/>
      <c r="X677" s="115"/>
      <c r="Y677" s="102"/>
      <c r="Z677" s="118"/>
      <c r="AA677" s="145">
        <f t="shared" si="275"/>
        <v>665</v>
      </c>
      <c r="AB677" s="751">
        <f t="shared" si="288"/>
        <v>0</v>
      </c>
      <c r="AC677" s="744">
        <f t="shared" si="276"/>
        <v>0</v>
      </c>
      <c r="AD677" s="254">
        <f t="shared" si="272"/>
        <v>0</v>
      </c>
      <c r="AE677" s="17"/>
      <c r="AF677" s="527" t="str">
        <f t="shared" si="277"/>
        <v xml:space="preserve"> </v>
      </c>
      <c r="AG677" s="49">
        <f t="shared" si="278"/>
        <v>0</v>
      </c>
      <c r="AH677" s="49">
        <f t="shared" si="279"/>
        <v>0</v>
      </c>
      <c r="AR677" s="49">
        <f t="shared" si="280"/>
        <v>0</v>
      </c>
      <c r="AS677" s="49">
        <f t="shared" si="281"/>
        <v>0</v>
      </c>
      <c r="AT677" s="49">
        <f t="shared" si="282"/>
        <v>0</v>
      </c>
      <c r="AU677" s="49">
        <f t="shared" si="283"/>
        <v>0</v>
      </c>
      <c r="AX677" s="372">
        <f t="shared" si="284"/>
        <v>0</v>
      </c>
      <c r="AY677" s="372">
        <f t="shared" si="285"/>
        <v>0</v>
      </c>
      <c r="AZ677" s="49">
        <f t="shared" si="273"/>
        <v>0</v>
      </c>
      <c r="BB677" s="49">
        <f t="shared" si="289"/>
        <v>0</v>
      </c>
      <c r="BC677" s="537">
        <f t="shared" si="290"/>
        <v>0</v>
      </c>
      <c r="BD677" s="144">
        <f t="shared" si="286"/>
        <v>0</v>
      </c>
      <c r="BE677" s="144">
        <f t="shared" si="291"/>
        <v>0</v>
      </c>
      <c r="BF677" s="559">
        <f t="shared" si="274"/>
        <v>0</v>
      </c>
      <c r="BG677" s="17"/>
      <c r="BH677" s="10"/>
      <c r="BJ677" s="49">
        <f t="shared" si="292"/>
        <v>0</v>
      </c>
      <c r="BK677" s="49">
        <f t="shared" si="293"/>
        <v>1</v>
      </c>
      <c r="BL677" s="49">
        <f t="shared" si="294"/>
        <v>0</v>
      </c>
      <c r="BM677" s="49">
        <f t="shared" si="295"/>
        <v>0</v>
      </c>
      <c r="BN677" s="49">
        <f t="shared" si="296"/>
        <v>0</v>
      </c>
    </row>
    <row r="678" spans="1:66" x14ac:dyDescent="0.2">
      <c r="A678" s="514"/>
      <c r="B678" s="805"/>
      <c r="C678" s="364"/>
      <c r="D678" s="364"/>
      <c r="E678" s="511" t="str">
        <f t="shared" si="287"/>
        <v xml:space="preserve"> </v>
      </c>
      <c r="F678" s="201">
        <f t="shared" si="270"/>
        <v>0</v>
      </c>
      <c r="G678" s="198">
        <f t="shared" si="271"/>
        <v>666</v>
      </c>
      <c r="H678" s="197"/>
      <c r="I678" s="416"/>
      <c r="J678" s="115"/>
      <c r="K678" s="418"/>
      <c r="L678" s="417"/>
      <c r="M678" s="60"/>
      <c r="N678" s="102"/>
      <c r="O678" s="419"/>
      <c r="P678" s="116"/>
      <c r="Q678" s="116"/>
      <c r="R678" s="179"/>
      <c r="S678" s="248"/>
      <c r="T678" s="116"/>
      <c r="U678" s="116"/>
      <c r="V678" s="116"/>
      <c r="W678" s="117"/>
      <c r="X678" s="115"/>
      <c r="Y678" s="102"/>
      <c r="Z678" s="118"/>
      <c r="AA678" s="145">
        <f t="shared" si="275"/>
        <v>666</v>
      </c>
      <c r="AB678" s="751">
        <f t="shared" si="288"/>
        <v>0</v>
      </c>
      <c r="AC678" s="744">
        <f t="shared" si="276"/>
        <v>0</v>
      </c>
      <c r="AD678" s="254">
        <f t="shared" si="272"/>
        <v>0</v>
      </c>
      <c r="AE678" s="17"/>
      <c r="AF678" s="527" t="str">
        <f t="shared" si="277"/>
        <v xml:space="preserve"> </v>
      </c>
      <c r="AG678" s="49">
        <f t="shared" si="278"/>
        <v>0</v>
      </c>
      <c r="AH678" s="49">
        <f t="shared" si="279"/>
        <v>0</v>
      </c>
      <c r="AR678" s="49">
        <f t="shared" si="280"/>
        <v>0</v>
      </c>
      <c r="AS678" s="49">
        <f t="shared" si="281"/>
        <v>0</v>
      </c>
      <c r="AT678" s="49">
        <f t="shared" si="282"/>
        <v>0</v>
      </c>
      <c r="AU678" s="49">
        <f t="shared" si="283"/>
        <v>0</v>
      </c>
      <c r="AX678" s="372">
        <f t="shared" si="284"/>
        <v>0</v>
      </c>
      <c r="AY678" s="372">
        <f t="shared" si="285"/>
        <v>0</v>
      </c>
      <c r="AZ678" s="49">
        <f t="shared" si="273"/>
        <v>0</v>
      </c>
      <c r="BB678" s="49">
        <f t="shared" si="289"/>
        <v>0</v>
      </c>
      <c r="BC678" s="537">
        <f t="shared" si="290"/>
        <v>0</v>
      </c>
      <c r="BD678" s="144">
        <f t="shared" si="286"/>
        <v>0</v>
      </c>
      <c r="BE678" s="144">
        <f t="shared" si="291"/>
        <v>0</v>
      </c>
      <c r="BF678" s="559">
        <f t="shared" si="274"/>
        <v>0</v>
      </c>
      <c r="BG678" s="17"/>
      <c r="BH678" s="10"/>
      <c r="BJ678" s="49">
        <f t="shared" si="292"/>
        <v>0</v>
      </c>
      <c r="BK678" s="49">
        <f t="shared" si="293"/>
        <v>1</v>
      </c>
      <c r="BL678" s="49">
        <f t="shared" si="294"/>
        <v>0</v>
      </c>
      <c r="BM678" s="49">
        <f t="shared" si="295"/>
        <v>0</v>
      </c>
      <c r="BN678" s="49">
        <f t="shared" si="296"/>
        <v>0</v>
      </c>
    </row>
    <row r="679" spans="1:66" x14ac:dyDescent="0.2">
      <c r="A679" s="514"/>
      <c r="B679" s="805"/>
      <c r="C679" s="364"/>
      <c r="D679" s="364"/>
      <c r="E679" s="511" t="str">
        <f t="shared" si="287"/>
        <v xml:space="preserve"> </v>
      </c>
      <c r="F679" s="201">
        <f t="shared" si="270"/>
        <v>0</v>
      </c>
      <c r="G679" s="198">
        <f t="shared" si="271"/>
        <v>667</v>
      </c>
      <c r="H679" s="197"/>
      <c r="I679" s="416"/>
      <c r="J679" s="115"/>
      <c r="K679" s="418"/>
      <c r="L679" s="417"/>
      <c r="M679" s="60"/>
      <c r="N679" s="102"/>
      <c r="O679" s="419"/>
      <c r="P679" s="116"/>
      <c r="Q679" s="116"/>
      <c r="R679" s="179"/>
      <c r="S679" s="248"/>
      <c r="T679" s="116"/>
      <c r="U679" s="116"/>
      <c r="V679" s="116"/>
      <c r="W679" s="117"/>
      <c r="X679" s="115"/>
      <c r="Y679" s="102"/>
      <c r="Z679" s="118"/>
      <c r="AA679" s="145">
        <f t="shared" si="275"/>
        <v>667</v>
      </c>
      <c r="AB679" s="751">
        <f t="shared" si="288"/>
        <v>0</v>
      </c>
      <c r="AC679" s="744">
        <f t="shared" si="276"/>
        <v>0</v>
      </c>
      <c r="AD679" s="254">
        <f t="shared" si="272"/>
        <v>0</v>
      </c>
      <c r="AE679" s="17"/>
      <c r="AF679" s="527" t="str">
        <f t="shared" si="277"/>
        <v xml:space="preserve"> </v>
      </c>
      <c r="AG679" s="49">
        <f t="shared" si="278"/>
        <v>0</v>
      </c>
      <c r="AH679" s="49">
        <f t="shared" si="279"/>
        <v>0</v>
      </c>
      <c r="AR679" s="49">
        <f t="shared" si="280"/>
        <v>0</v>
      </c>
      <c r="AS679" s="49">
        <f t="shared" si="281"/>
        <v>0</v>
      </c>
      <c r="AT679" s="49">
        <f t="shared" si="282"/>
        <v>0</v>
      </c>
      <c r="AU679" s="49">
        <f t="shared" si="283"/>
        <v>0</v>
      </c>
      <c r="AX679" s="372">
        <f t="shared" si="284"/>
        <v>0</v>
      </c>
      <c r="AY679" s="372">
        <f t="shared" si="285"/>
        <v>0</v>
      </c>
      <c r="AZ679" s="49">
        <f t="shared" si="273"/>
        <v>0</v>
      </c>
      <c r="BB679" s="49">
        <f t="shared" si="289"/>
        <v>0</v>
      </c>
      <c r="BC679" s="537">
        <f t="shared" si="290"/>
        <v>0</v>
      </c>
      <c r="BD679" s="144">
        <f t="shared" si="286"/>
        <v>0</v>
      </c>
      <c r="BE679" s="144">
        <f t="shared" si="291"/>
        <v>0</v>
      </c>
      <c r="BF679" s="559">
        <f t="shared" si="274"/>
        <v>0</v>
      </c>
      <c r="BG679" s="17"/>
      <c r="BH679" s="10"/>
      <c r="BJ679" s="49">
        <f t="shared" si="292"/>
        <v>0</v>
      </c>
      <c r="BK679" s="49">
        <f t="shared" si="293"/>
        <v>1</v>
      </c>
      <c r="BL679" s="49">
        <f t="shared" si="294"/>
        <v>0</v>
      </c>
      <c r="BM679" s="49">
        <f t="shared" si="295"/>
        <v>0</v>
      </c>
      <c r="BN679" s="49">
        <f t="shared" si="296"/>
        <v>0</v>
      </c>
    </row>
    <row r="680" spans="1:66" x14ac:dyDescent="0.2">
      <c r="A680" s="514"/>
      <c r="B680" s="805"/>
      <c r="C680" s="364"/>
      <c r="D680" s="364"/>
      <c r="E680" s="511" t="str">
        <f t="shared" si="287"/>
        <v xml:space="preserve"> </v>
      </c>
      <c r="F680" s="201">
        <f t="shared" si="270"/>
        <v>0</v>
      </c>
      <c r="G680" s="198">
        <f t="shared" si="271"/>
        <v>668</v>
      </c>
      <c r="H680" s="197"/>
      <c r="I680" s="416"/>
      <c r="J680" s="115"/>
      <c r="K680" s="418"/>
      <c r="L680" s="417"/>
      <c r="M680" s="60"/>
      <c r="N680" s="102"/>
      <c r="O680" s="419"/>
      <c r="P680" s="116"/>
      <c r="Q680" s="116"/>
      <c r="R680" s="179"/>
      <c r="S680" s="248"/>
      <c r="T680" s="116"/>
      <c r="U680" s="116"/>
      <c r="V680" s="116"/>
      <c r="W680" s="117"/>
      <c r="X680" s="115"/>
      <c r="Y680" s="102"/>
      <c r="Z680" s="118"/>
      <c r="AA680" s="145">
        <f t="shared" si="275"/>
        <v>668</v>
      </c>
      <c r="AB680" s="751">
        <f t="shared" si="288"/>
        <v>0</v>
      </c>
      <c r="AC680" s="744">
        <f t="shared" si="276"/>
        <v>0</v>
      </c>
      <c r="AD680" s="254">
        <f t="shared" si="272"/>
        <v>0</v>
      </c>
      <c r="AE680" s="17"/>
      <c r="AF680" s="527" t="str">
        <f t="shared" si="277"/>
        <v xml:space="preserve"> </v>
      </c>
      <c r="AG680" s="49">
        <f t="shared" si="278"/>
        <v>0</v>
      </c>
      <c r="AH680" s="49">
        <f t="shared" si="279"/>
        <v>0</v>
      </c>
      <c r="AR680" s="49">
        <f t="shared" si="280"/>
        <v>0</v>
      </c>
      <c r="AS680" s="49">
        <f t="shared" si="281"/>
        <v>0</v>
      </c>
      <c r="AT680" s="49">
        <f t="shared" si="282"/>
        <v>0</v>
      </c>
      <c r="AU680" s="49">
        <f t="shared" si="283"/>
        <v>0</v>
      </c>
      <c r="AX680" s="372">
        <f t="shared" si="284"/>
        <v>0</v>
      </c>
      <c r="AY680" s="372">
        <f t="shared" si="285"/>
        <v>0</v>
      </c>
      <c r="AZ680" s="49">
        <f t="shared" si="273"/>
        <v>0</v>
      </c>
      <c r="BB680" s="49">
        <f t="shared" si="289"/>
        <v>0</v>
      </c>
      <c r="BC680" s="537">
        <f t="shared" si="290"/>
        <v>0</v>
      </c>
      <c r="BD680" s="144">
        <f t="shared" si="286"/>
        <v>0</v>
      </c>
      <c r="BE680" s="144">
        <f t="shared" si="291"/>
        <v>0</v>
      </c>
      <c r="BF680" s="559">
        <f t="shared" si="274"/>
        <v>0</v>
      </c>
      <c r="BG680" s="17"/>
      <c r="BH680" s="10"/>
      <c r="BJ680" s="49">
        <f t="shared" si="292"/>
        <v>0</v>
      </c>
      <c r="BK680" s="49">
        <f t="shared" si="293"/>
        <v>1</v>
      </c>
      <c r="BL680" s="49">
        <f t="shared" si="294"/>
        <v>0</v>
      </c>
      <c r="BM680" s="49">
        <f t="shared" si="295"/>
        <v>0</v>
      </c>
      <c r="BN680" s="49">
        <f t="shared" si="296"/>
        <v>0</v>
      </c>
    </row>
    <row r="681" spans="1:66" x14ac:dyDescent="0.2">
      <c r="A681" s="514"/>
      <c r="B681" s="805"/>
      <c r="C681" s="364"/>
      <c r="D681" s="364"/>
      <c r="E681" s="511" t="str">
        <f t="shared" si="287"/>
        <v xml:space="preserve"> </v>
      </c>
      <c r="F681" s="201">
        <f t="shared" si="270"/>
        <v>0</v>
      </c>
      <c r="G681" s="198">
        <f t="shared" si="271"/>
        <v>669</v>
      </c>
      <c r="H681" s="197"/>
      <c r="I681" s="416"/>
      <c r="J681" s="115"/>
      <c r="K681" s="418"/>
      <c r="L681" s="417"/>
      <c r="M681" s="60"/>
      <c r="N681" s="102"/>
      <c r="O681" s="419"/>
      <c r="P681" s="116"/>
      <c r="Q681" s="116"/>
      <c r="R681" s="179"/>
      <c r="S681" s="248"/>
      <c r="T681" s="116"/>
      <c r="U681" s="116"/>
      <c r="V681" s="116"/>
      <c r="W681" s="117"/>
      <c r="X681" s="115"/>
      <c r="Y681" s="102"/>
      <c r="Z681" s="118"/>
      <c r="AA681" s="145">
        <f t="shared" si="275"/>
        <v>669</v>
      </c>
      <c r="AB681" s="751">
        <f t="shared" si="288"/>
        <v>0</v>
      </c>
      <c r="AC681" s="744">
        <f t="shared" si="276"/>
        <v>0</v>
      </c>
      <c r="AD681" s="254">
        <f t="shared" si="272"/>
        <v>0</v>
      </c>
      <c r="AE681" s="17"/>
      <c r="AF681" s="527" t="str">
        <f t="shared" si="277"/>
        <v xml:space="preserve"> </v>
      </c>
      <c r="AG681" s="49">
        <f t="shared" si="278"/>
        <v>0</v>
      </c>
      <c r="AH681" s="49">
        <f t="shared" si="279"/>
        <v>0</v>
      </c>
      <c r="AR681" s="49">
        <f t="shared" si="280"/>
        <v>0</v>
      </c>
      <c r="AS681" s="49">
        <f t="shared" si="281"/>
        <v>0</v>
      </c>
      <c r="AT681" s="49">
        <f t="shared" si="282"/>
        <v>0</v>
      </c>
      <c r="AU681" s="49">
        <f t="shared" si="283"/>
        <v>0</v>
      </c>
      <c r="AX681" s="372">
        <f t="shared" si="284"/>
        <v>0</v>
      </c>
      <c r="AY681" s="372">
        <f t="shared" si="285"/>
        <v>0</v>
      </c>
      <c r="AZ681" s="49">
        <f t="shared" si="273"/>
        <v>0</v>
      </c>
      <c r="BB681" s="49">
        <f t="shared" si="289"/>
        <v>0</v>
      </c>
      <c r="BC681" s="537">
        <f t="shared" si="290"/>
        <v>0</v>
      </c>
      <c r="BD681" s="144">
        <f t="shared" si="286"/>
        <v>0</v>
      </c>
      <c r="BE681" s="144">
        <f t="shared" si="291"/>
        <v>0</v>
      </c>
      <c r="BF681" s="559">
        <f t="shared" si="274"/>
        <v>0</v>
      </c>
      <c r="BG681" s="17"/>
      <c r="BH681" s="10"/>
      <c r="BJ681" s="49">
        <f t="shared" si="292"/>
        <v>0</v>
      </c>
      <c r="BK681" s="49">
        <f t="shared" si="293"/>
        <v>1</v>
      </c>
      <c r="BL681" s="49">
        <f t="shared" si="294"/>
        <v>0</v>
      </c>
      <c r="BM681" s="49">
        <f t="shared" si="295"/>
        <v>0</v>
      </c>
      <c r="BN681" s="49">
        <f t="shared" si="296"/>
        <v>0</v>
      </c>
    </row>
    <row r="682" spans="1:66" x14ac:dyDescent="0.2">
      <c r="A682" s="514"/>
      <c r="B682" s="805"/>
      <c r="C682" s="364"/>
      <c r="D682" s="364"/>
      <c r="E682" s="511" t="str">
        <f t="shared" si="287"/>
        <v xml:space="preserve"> </v>
      </c>
      <c r="F682" s="201">
        <f t="shared" si="270"/>
        <v>0</v>
      </c>
      <c r="G682" s="198">
        <f t="shared" si="271"/>
        <v>670</v>
      </c>
      <c r="H682" s="197"/>
      <c r="I682" s="416"/>
      <c r="J682" s="115"/>
      <c r="K682" s="418"/>
      <c r="L682" s="417"/>
      <c r="M682" s="60"/>
      <c r="N682" s="102"/>
      <c r="O682" s="419"/>
      <c r="P682" s="116"/>
      <c r="Q682" s="116"/>
      <c r="R682" s="179"/>
      <c r="S682" s="248"/>
      <c r="T682" s="116"/>
      <c r="U682" s="116"/>
      <c r="V682" s="116"/>
      <c r="W682" s="117"/>
      <c r="X682" s="115"/>
      <c r="Y682" s="102"/>
      <c r="Z682" s="118"/>
      <c r="AA682" s="145">
        <f t="shared" si="275"/>
        <v>670</v>
      </c>
      <c r="AB682" s="751">
        <f t="shared" si="288"/>
        <v>0</v>
      </c>
      <c r="AC682" s="744">
        <f t="shared" si="276"/>
        <v>0</v>
      </c>
      <c r="AD682" s="254">
        <f t="shared" si="272"/>
        <v>0</v>
      </c>
      <c r="AE682" s="17"/>
      <c r="AF682" s="527" t="str">
        <f t="shared" si="277"/>
        <v xml:space="preserve"> </v>
      </c>
      <c r="AG682" s="49">
        <f t="shared" si="278"/>
        <v>0</v>
      </c>
      <c r="AH682" s="49">
        <f t="shared" si="279"/>
        <v>0</v>
      </c>
      <c r="AR682" s="49">
        <f t="shared" si="280"/>
        <v>0</v>
      </c>
      <c r="AS682" s="49">
        <f t="shared" si="281"/>
        <v>0</v>
      </c>
      <c r="AT682" s="49">
        <f t="shared" si="282"/>
        <v>0</v>
      </c>
      <c r="AU682" s="49">
        <f t="shared" si="283"/>
        <v>0</v>
      </c>
      <c r="AX682" s="372">
        <f t="shared" si="284"/>
        <v>0</v>
      </c>
      <c r="AY682" s="372">
        <f t="shared" si="285"/>
        <v>0</v>
      </c>
      <c r="AZ682" s="49">
        <f t="shared" si="273"/>
        <v>0</v>
      </c>
      <c r="BB682" s="49">
        <f t="shared" si="289"/>
        <v>0</v>
      </c>
      <c r="BC682" s="537">
        <f t="shared" si="290"/>
        <v>0</v>
      </c>
      <c r="BD682" s="144">
        <f t="shared" si="286"/>
        <v>0</v>
      </c>
      <c r="BE682" s="144">
        <f t="shared" si="291"/>
        <v>0</v>
      </c>
      <c r="BF682" s="559">
        <f t="shared" si="274"/>
        <v>0</v>
      </c>
      <c r="BG682" s="17"/>
      <c r="BH682" s="10"/>
      <c r="BJ682" s="49">
        <f t="shared" si="292"/>
        <v>0</v>
      </c>
      <c r="BK682" s="49">
        <f t="shared" si="293"/>
        <v>1</v>
      </c>
      <c r="BL682" s="49">
        <f t="shared" si="294"/>
        <v>0</v>
      </c>
      <c r="BM682" s="49">
        <f t="shared" si="295"/>
        <v>0</v>
      </c>
      <c r="BN682" s="49">
        <f t="shared" si="296"/>
        <v>0</v>
      </c>
    </row>
    <row r="683" spans="1:66" x14ac:dyDescent="0.2">
      <c r="A683" s="514"/>
      <c r="B683" s="805"/>
      <c r="C683" s="364"/>
      <c r="D683" s="364"/>
      <c r="E683" s="511" t="str">
        <f t="shared" si="287"/>
        <v xml:space="preserve"> </v>
      </c>
      <c r="F683" s="201">
        <f t="shared" si="270"/>
        <v>0</v>
      </c>
      <c r="G683" s="198">
        <f t="shared" si="271"/>
        <v>671</v>
      </c>
      <c r="H683" s="197"/>
      <c r="I683" s="416"/>
      <c r="J683" s="115"/>
      <c r="K683" s="418"/>
      <c r="L683" s="417"/>
      <c r="M683" s="60"/>
      <c r="N683" s="102"/>
      <c r="O683" s="419"/>
      <c r="P683" s="116"/>
      <c r="Q683" s="116"/>
      <c r="R683" s="179"/>
      <c r="S683" s="248"/>
      <c r="T683" s="116"/>
      <c r="U683" s="116"/>
      <c r="V683" s="116"/>
      <c r="W683" s="117"/>
      <c r="X683" s="115"/>
      <c r="Y683" s="102"/>
      <c r="Z683" s="118"/>
      <c r="AA683" s="145">
        <f t="shared" si="275"/>
        <v>671</v>
      </c>
      <c r="AB683" s="751">
        <f t="shared" si="288"/>
        <v>0</v>
      </c>
      <c r="AC683" s="744">
        <f t="shared" si="276"/>
        <v>0</v>
      </c>
      <c r="AD683" s="254">
        <f t="shared" si="272"/>
        <v>0</v>
      </c>
      <c r="AE683" s="17"/>
      <c r="AF683" s="527" t="str">
        <f t="shared" si="277"/>
        <v xml:space="preserve"> </v>
      </c>
      <c r="AG683" s="49">
        <f t="shared" si="278"/>
        <v>0</v>
      </c>
      <c r="AH683" s="49">
        <f t="shared" si="279"/>
        <v>0</v>
      </c>
      <c r="AR683" s="49">
        <f t="shared" si="280"/>
        <v>0</v>
      </c>
      <c r="AS683" s="49">
        <f t="shared" si="281"/>
        <v>0</v>
      </c>
      <c r="AT683" s="49">
        <f t="shared" si="282"/>
        <v>0</v>
      </c>
      <c r="AU683" s="49">
        <f t="shared" si="283"/>
        <v>0</v>
      </c>
      <c r="AX683" s="372">
        <f t="shared" si="284"/>
        <v>0</v>
      </c>
      <c r="AY683" s="372">
        <f t="shared" si="285"/>
        <v>0</v>
      </c>
      <c r="AZ683" s="49">
        <f t="shared" si="273"/>
        <v>0</v>
      </c>
      <c r="BB683" s="49">
        <f t="shared" si="289"/>
        <v>0</v>
      </c>
      <c r="BC683" s="537">
        <f t="shared" si="290"/>
        <v>0</v>
      </c>
      <c r="BD683" s="144">
        <f t="shared" si="286"/>
        <v>0</v>
      </c>
      <c r="BE683" s="144">
        <f t="shared" si="291"/>
        <v>0</v>
      </c>
      <c r="BF683" s="559">
        <f t="shared" si="274"/>
        <v>0</v>
      </c>
      <c r="BG683" s="17"/>
      <c r="BH683" s="10"/>
      <c r="BJ683" s="49">
        <f t="shared" si="292"/>
        <v>0</v>
      </c>
      <c r="BK683" s="49">
        <f t="shared" si="293"/>
        <v>1</v>
      </c>
      <c r="BL683" s="49">
        <f t="shared" si="294"/>
        <v>0</v>
      </c>
      <c r="BM683" s="49">
        <f t="shared" si="295"/>
        <v>0</v>
      </c>
      <c r="BN683" s="49">
        <f t="shared" si="296"/>
        <v>0</v>
      </c>
    </row>
    <row r="684" spans="1:66" x14ac:dyDescent="0.2">
      <c r="A684" s="514"/>
      <c r="B684" s="805"/>
      <c r="C684" s="364"/>
      <c r="D684" s="364"/>
      <c r="E684" s="511" t="str">
        <f t="shared" si="287"/>
        <v xml:space="preserve"> </v>
      </c>
      <c r="F684" s="201">
        <f t="shared" si="270"/>
        <v>0</v>
      </c>
      <c r="G684" s="198">
        <f t="shared" si="271"/>
        <v>672</v>
      </c>
      <c r="H684" s="197"/>
      <c r="I684" s="416"/>
      <c r="J684" s="115"/>
      <c r="K684" s="418"/>
      <c r="L684" s="417"/>
      <c r="M684" s="60"/>
      <c r="N684" s="102"/>
      <c r="O684" s="419"/>
      <c r="P684" s="116"/>
      <c r="Q684" s="116"/>
      <c r="R684" s="179"/>
      <c r="S684" s="248"/>
      <c r="T684" s="116"/>
      <c r="U684" s="116"/>
      <c r="V684" s="116"/>
      <c r="W684" s="117"/>
      <c r="X684" s="115"/>
      <c r="Y684" s="102"/>
      <c r="Z684" s="118"/>
      <c r="AA684" s="145">
        <f t="shared" si="275"/>
        <v>672</v>
      </c>
      <c r="AB684" s="751">
        <f t="shared" si="288"/>
        <v>0</v>
      </c>
      <c r="AC684" s="744">
        <f t="shared" si="276"/>
        <v>0</v>
      </c>
      <c r="AD684" s="254">
        <f t="shared" si="272"/>
        <v>0</v>
      </c>
      <c r="AE684" s="17"/>
      <c r="AF684" s="527" t="str">
        <f t="shared" si="277"/>
        <v xml:space="preserve"> </v>
      </c>
      <c r="AG684" s="49">
        <f t="shared" si="278"/>
        <v>0</v>
      </c>
      <c r="AH684" s="49">
        <f t="shared" si="279"/>
        <v>0</v>
      </c>
      <c r="AR684" s="49">
        <f t="shared" si="280"/>
        <v>0</v>
      </c>
      <c r="AS684" s="49">
        <f t="shared" si="281"/>
        <v>0</v>
      </c>
      <c r="AT684" s="49">
        <f t="shared" si="282"/>
        <v>0</v>
      </c>
      <c r="AU684" s="49">
        <f t="shared" si="283"/>
        <v>0</v>
      </c>
      <c r="AX684" s="372">
        <f t="shared" si="284"/>
        <v>0</v>
      </c>
      <c r="AY684" s="372">
        <f t="shared" si="285"/>
        <v>0</v>
      </c>
      <c r="AZ684" s="49">
        <f t="shared" si="273"/>
        <v>0</v>
      </c>
      <c r="BB684" s="49">
        <f t="shared" si="289"/>
        <v>0</v>
      </c>
      <c r="BC684" s="537">
        <f t="shared" si="290"/>
        <v>0</v>
      </c>
      <c r="BD684" s="144">
        <f t="shared" si="286"/>
        <v>0</v>
      </c>
      <c r="BE684" s="144">
        <f t="shared" si="291"/>
        <v>0</v>
      </c>
      <c r="BF684" s="559">
        <f t="shared" si="274"/>
        <v>0</v>
      </c>
      <c r="BG684" s="17"/>
      <c r="BH684" s="10"/>
      <c r="BJ684" s="49">
        <f t="shared" si="292"/>
        <v>0</v>
      </c>
      <c r="BK684" s="49">
        <f t="shared" si="293"/>
        <v>1</v>
      </c>
      <c r="BL684" s="49">
        <f t="shared" si="294"/>
        <v>0</v>
      </c>
      <c r="BM684" s="49">
        <f t="shared" si="295"/>
        <v>0</v>
      </c>
      <c r="BN684" s="49">
        <f t="shared" si="296"/>
        <v>0</v>
      </c>
    </row>
    <row r="685" spans="1:66" x14ac:dyDescent="0.2">
      <c r="A685" s="514"/>
      <c r="B685" s="805"/>
      <c r="C685" s="364"/>
      <c r="D685" s="364"/>
      <c r="E685" s="511" t="str">
        <f t="shared" si="287"/>
        <v xml:space="preserve"> </v>
      </c>
      <c r="F685" s="201">
        <f t="shared" si="270"/>
        <v>0</v>
      </c>
      <c r="G685" s="198">
        <f t="shared" si="271"/>
        <v>673</v>
      </c>
      <c r="H685" s="197"/>
      <c r="I685" s="416"/>
      <c r="J685" s="115"/>
      <c r="K685" s="418"/>
      <c r="L685" s="417"/>
      <c r="M685" s="60"/>
      <c r="N685" s="102"/>
      <c r="O685" s="419"/>
      <c r="P685" s="116"/>
      <c r="Q685" s="116"/>
      <c r="R685" s="179"/>
      <c r="S685" s="248"/>
      <c r="T685" s="116"/>
      <c r="U685" s="116"/>
      <c r="V685" s="116"/>
      <c r="W685" s="117"/>
      <c r="X685" s="115"/>
      <c r="Y685" s="102"/>
      <c r="Z685" s="118"/>
      <c r="AA685" s="145">
        <f t="shared" si="275"/>
        <v>673</v>
      </c>
      <c r="AB685" s="751">
        <f t="shared" si="288"/>
        <v>0</v>
      </c>
      <c r="AC685" s="744">
        <f t="shared" si="276"/>
        <v>0</v>
      </c>
      <c r="AD685" s="254">
        <f t="shared" si="272"/>
        <v>0</v>
      </c>
      <c r="AE685" s="17"/>
      <c r="AF685" s="527" t="str">
        <f t="shared" si="277"/>
        <v xml:space="preserve"> </v>
      </c>
      <c r="AG685" s="49">
        <f t="shared" si="278"/>
        <v>0</v>
      </c>
      <c r="AH685" s="49">
        <f t="shared" si="279"/>
        <v>0</v>
      </c>
      <c r="AR685" s="49">
        <f t="shared" si="280"/>
        <v>0</v>
      </c>
      <c r="AS685" s="49">
        <f t="shared" si="281"/>
        <v>0</v>
      </c>
      <c r="AT685" s="49">
        <f t="shared" si="282"/>
        <v>0</v>
      </c>
      <c r="AU685" s="49">
        <f t="shared" si="283"/>
        <v>0</v>
      </c>
      <c r="AX685" s="372">
        <f t="shared" si="284"/>
        <v>0</v>
      </c>
      <c r="AY685" s="372">
        <f t="shared" si="285"/>
        <v>0</v>
      </c>
      <c r="AZ685" s="49">
        <f t="shared" si="273"/>
        <v>0</v>
      </c>
      <c r="BB685" s="49">
        <f t="shared" si="289"/>
        <v>0</v>
      </c>
      <c r="BC685" s="537">
        <f t="shared" si="290"/>
        <v>0</v>
      </c>
      <c r="BD685" s="144">
        <f t="shared" si="286"/>
        <v>0</v>
      </c>
      <c r="BE685" s="144">
        <f t="shared" si="291"/>
        <v>0</v>
      </c>
      <c r="BF685" s="559">
        <f t="shared" si="274"/>
        <v>0</v>
      </c>
      <c r="BG685" s="17"/>
      <c r="BH685" s="10"/>
      <c r="BJ685" s="49">
        <f t="shared" si="292"/>
        <v>0</v>
      </c>
      <c r="BK685" s="49">
        <f t="shared" si="293"/>
        <v>1</v>
      </c>
      <c r="BL685" s="49">
        <f t="shared" si="294"/>
        <v>0</v>
      </c>
      <c r="BM685" s="49">
        <f t="shared" si="295"/>
        <v>0</v>
      </c>
      <c r="BN685" s="49">
        <f t="shared" si="296"/>
        <v>0</v>
      </c>
    </row>
    <row r="686" spans="1:66" x14ac:dyDescent="0.2">
      <c r="A686" s="514"/>
      <c r="B686" s="805"/>
      <c r="C686" s="364"/>
      <c r="D686" s="364"/>
      <c r="E686" s="511" t="str">
        <f t="shared" si="287"/>
        <v xml:space="preserve"> </v>
      </c>
      <c r="F686" s="201">
        <f t="shared" si="270"/>
        <v>0</v>
      </c>
      <c r="G686" s="198">
        <f t="shared" si="271"/>
        <v>674</v>
      </c>
      <c r="H686" s="197"/>
      <c r="I686" s="416"/>
      <c r="J686" s="115"/>
      <c r="K686" s="418"/>
      <c r="L686" s="417"/>
      <c r="M686" s="60"/>
      <c r="N686" s="102"/>
      <c r="O686" s="419"/>
      <c r="P686" s="116"/>
      <c r="Q686" s="116"/>
      <c r="R686" s="179"/>
      <c r="S686" s="248"/>
      <c r="T686" s="116"/>
      <c r="U686" s="116"/>
      <c r="V686" s="116"/>
      <c r="W686" s="117"/>
      <c r="X686" s="115"/>
      <c r="Y686" s="102"/>
      <c r="Z686" s="118"/>
      <c r="AA686" s="145">
        <f t="shared" si="275"/>
        <v>674</v>
      </c>
      <c r="AB686" s="751">
        <f t="shared" si="288"/>
        <v>0</v>
      </c>
      <c r="AC686" s="744">
        <f t="shared" si="276"/>
        <v>0</v>
      </c>
      <c r="AD686" s="254">
        <f t="shared" si="272"/>
        <v>0</v>
      </c>
      <c r="AE686" s="17"/>
      <c r="AF686" s="527" t="str">
        <f t="shared" si="277"/>
        <v xml:space="preserve"> </v>
      </c>
      <c r="AG686" s="49">
        <f t="shared" si="278"/>
        <v>0</v>
      </c>
      <c r="AH686" s="49">
        <f t="shared" si="279"/>
        <v>0</v>
      </c>
      <c r="AR686" s="49">
        <f t="shared" si="280"/>
        <v>0</v>
      </c>
      <c r="AS686" s="49">
        <f t="shared" si="281"/>
        <v>0</v>
      </c>
      <c r="AT686" s="49">
        <f t="shared" si="282"/>
        <v>0</v>
      </c>
      <c r="AU686" s="49">
        <f t="shared" si="283"/>
        <v>0</v>
      </c>
      <c r="AX686" s="372">
        <f t="shared" si="284"/>
        <v>0</v>
      </c>
      <c r="AY686" s="372">
        <f t="shared" si="285"/>
        <v>0</v>
      </c>
      <c r="AZ686" s="49">
        <f t="shared" si="273"/>
        <v>0</v>
      </c>
      <c r="BB686" s="49">
        <f t="shared" si="289"/>
        <v>0</v>
      </c>
      <c r="BC686" s="537">
        <f t="shared" si="290"/>
        <v>0</v>
      </c>
      <c r="BD686" s="144">
        <f t="shared" si="286"/>
        <v>0</v>
      </c>
      <c r="BE686" s="144">
        <f t="shared" si="291"/>
        <v>0</v>
      </c>
      <c r="BF686" s="559">
        <f t="shared" si="274"/>
        <v>0</v>
      </c>
      <c r="BG686" s="17"/>
      <c r="BH686" s="10"/>
      <c r="BJ686" s="49">
        <f t="shared" si="292"/>
        <v>0</v>
      </c>
      <c r="BK686" s="49">
        <f t="shared" si="293"/>
        <v>1</v>
      </c>
      <c r="BL686" s="49">
        <f t="shared" si="294"/>
        <v>0</v>
      </c>
      <c r="BM686" s="49">
        <f t="shared" si="295"/>
        <v>0</v>
      </c>
      <c r="BN686" s="49">
        <f t="shared" si="296"/>
        <v>0</v>
      </c>
    </row>
    <row r="687" spans="1:66" x14ac:dyDescent="0.2">
      <c r="A687" s="514"/>
      <c r="B687" s="805"/>
      <c r="C687" s="364"/>
      <c r="D687" s="364"/>
      <c r="E687" s="511" t="str">
        <f t="shared" si="287"/>
        <v xml:space="preserve"> </v>
      </c>
      <c r="F687" s="201">
        <f t="shared" si="270"/>
        <v>0</v>
      </c>
      <c r="G687" s="198">
        <f t="shared" si="271"/>
        <v>675</v>
      </c>
      <c r="H687" s="197"/>
      <c r="I687" s="416"/>
      <c r="J687" s="115"/>
      <c r="K687" s="418"/>
      <c r="L687" s="417"/>
      <c r="M687" s="60"/>
      <c r="N687" s="102"/>
      <c r="O687" s="419"/>
      <c r="P687" s="116"/>
      <c r="Q687" s="116"/>
      <c r="R687" s="179"/>
      <c r="S687" s="248"/>
      <c r="T687" s="116"/>
      <c r="U687" s="116"/>
      <c r="V687" s="116"/>
      <c r="W687" s="117"/>
      <c r="X687" s="115"/>
      <c r="Y687" s="102"/>
      <c r="Z687" s="118"/>
      <c r="AA687" s="145">
        <f t="shared" si="275"/>
        <v>675</v>
      </c>
      <c r="AB687" s="751">
        <f t="shared" si="288"/>
        <v>0</v>
      </c>
      <c r="AC687" s="744">
        <f t="shared" si="276"/>
        <v>0</v>
      </c>
      <c r="AD687" s="254">
        <f t="shared" si="272"/>
        <v>0</v>
      </c>
      <c r="AE687" s="17"/>
      <c r="AF687" s="527" t="str">
        <f t="shared" si="277"/>
        <v xml:space="preserve"> </v>
      </c>
      <c r="AG687" s="49">
        <f t="shared" si="278"/>
        <v>0</v>
      </c>
      <c r="AH687" s="49">
        <f t="shared" si="279"/>
        <v>0</v>
      </c>
      <c r="AR687" s="49">
        <f t="shared" si="280"/>
        <v>0</v>
      </c>
      <c r="AS687" s="49">
        <f t="shared" si="281"/>
        <v>0</v>
      </c>
      <c r="AT687" s="49">
        <f t="shared" si="282"/>
        <v>0</v>
      </c>
      <c r="AU687" s="49">
        <f t="shared" si="283"/>
        <v>0</v>
      </c>
      <c r="AX687" s="372">
        <f t="shared" si="284"/>
        <v>0</v>
      </c>
      <c r="AY687" s="372">
        <f t="shared" si="285"/>
        <v>0</v>
      </c>
      <c r="AZ687" s="49">
        <f t="shared" si="273"/>
        <v>0</v>
      </c>
      <c r="BB687" s="49">
        <f t="shared" si="289"/>
        <v>0</v>
      </c>
      <c r="BC687" s="537">
        <f t="shared" si="290"/>
        <v>0</v>
      </c>
      <c r="BD687" s="144">
        <f t="shared" si="286"/>
        <v>0</v>
      </c>
      <c r="BE687" s="144">
        <f t="shared" si="291"/>
        <v>0</v>
      </c>
      <c r="BF687" s="559">
        <f t="shared" si="274"/>
        <v>0</v>
      </c>
      <c r="BG687" s="17"/>
      <c r="BH687" s="10"/>
      <c r="BJ687" s="49">
        <f t="shared" si="292"/>
        <v>0</v>
      </c>
      <c r="BK687" s="49">
        <f t="shared" si="293"/>
        <v>1</v>
      </c>
      <c r="BL687" s="49">
        <f t="shared" si="294"/>
        <v>0</v>
      </c>
      <c r="BM687" s="49">
        <f t="shared" si="295"/>
        <v>0</v>
      </c>
      <c r="BN687" s="49">
        <f t="shared" si="296"/>
        <v>0</v>
      </c>
    </row>
    <row r="688" spans="1:66" x14ac:dyDescent="0.2">
      <c r="A688" s="514"/>
      <c r="B688" s="805"/>
      <c r="C688" s="364"/>
      <c r="D688" s="364"/>
      <c r="E688" s="511" t="str">
        <f t="shared" si="287"/>
        <v xml:space="preserve"> </v>
      </c>
      <c r="F688" s="201">
        <f t="shared" si="270"/>
        <v>0</v>
      </c>
      <c r="G688" s="198">
        <f t="shared" si="271"/>
        <v>676</v>
      </c>
      <c r="H688" s="197"/>
      <c r="I688" s="416"/>
      <c r="J688" s="115"/>
      <c r="K688" s="418"/>
      <c r="L688" s="417"/>
      <c r="M688" s="60"/>
      <c r="N688" s="102"/>
      <c r="O688" s="419"/>
      <c r="P688" s="116"/>
      <c r="Q688" s="116"/>
      <c r="R688" s="179"/>
      <c r="S688" s="248"/>
      <c r="T688" s="116"/>
      <c r="U688" s="116"/>
      <c r="V688" s="116"/>
      <c r="W688" s="117"/>
      <c r="X688" s="115"/>
      <c r="Y688" s="102"/>
      <c r="Z688" s="118"/>
      <c r="AA688" s="145">
        <f t="shared" si="275"/>
        <v>676</v>
      </c>
      <c r="AB688" s="751">
        <f t="shared" si="288"/>
        <v>0</v>
      </c>
      <c r="AC688" s="744">
        <f t="shared" si="276"/>
        <v>0</v>
      </c>
      <c r="AD688" s="254">
        <f t="shared" si="272"/>
        <v>0</v>
      </c>
      <c r="AE688" s="17"/>
      <c r="AF688" s="527" t="str">
        <f t="shared" si="277"/>
        <v xml:space="preserve"> </v>
      </c>
      <c r="AG688" s="49">
        <f t="shared" si="278"/>
        <v>0</v>
      </c>
      <c r="AH688" s="49">
        <f t="shared" si="279"/>
        <v>0</v>
      </c>
      <c r="AR688" s="49">
        <f t="shared" si="280"/>
        <v>0</v>
      </c>
      <c r="AS688" s="49">
        <f t="shared" si="281"/>
        <v>0</v>
      </c>
      <c r="AT688" s="49">
        <f t="shared" si="282"/>
        <v>0</v>
      </c>
      <c r="AU688" s="49">
        <f t="shared" si="283"/>
        <v>0</v>
      </c>
      <c r="AX688" s="372">
        <f t="shared" si="284"/>
        <v>0</v>
      </c>
      <c r="AY688" s="372">
        <f t="shared" si="285"/>
        <v>0</v>
      </c>
      <c r="AZ688" s="49">
        <f t="shared" si="273"/>
        <v>0</v>
      </c>
      <c r="BB688" s="49">
        <f t="shared" si="289"/>
        <v>0</v>
      </c>
      <c r="BC688" s="537">
        <f t="shared" si="290"/>
        <v>0</v>
      </c>
      <c r="BD688" s="144">
        <f t="shared" si="286"/>
        <v>0</v>
      </c>
      <c r="BE688" s="144">
        <f t="shared" si="291"/>
        <v>0</v>
      </c>
      <c r="BF688" s="559">
        <f t="shared" si="274"/>
        <v>0</v>
      </c>
      <c r="BG688" s="17"/>
      <c r="BH688" s="10"/>
      <c r="BJ688" s="49">
        <f t="shared" si="292"/>
        <v>0</v>
      </c>
      <c r="BK688" s="49">
        <f t="shared" si="293"/>
        <v>1</v>
      </c>
      <c r="BL688" s="49">
        <f t="shared" si="294"/>
        <v>0</v>
      </c>
      <c r="BM688" s="49">
        <f t="shared" si="295"/>
        <v>0</v>
      </c>
      <c r="BN688" s="49">
        <f t="shared" si="296"/>
        <v>0</v>
      </c>
    </row>
    <row r="689" spans="1:66" x14ac:dyDescent="0.2">
      <c r="A689" s="514"/>
      <c r="B689" s="805"/>
      <c r="C689" s="364"/>
      <c r="D689" s="364"/>
      <c r="E689" s="511" t="str">
        <f t="shared" si="287"/>
        <v xml:space="preserve"> </v>
      </c>
      <c r="F689" s="201">
        <f t="shared" si="270"/>
        <v>0</v>
      </c>
      <c r="G689" s="198">
        <f t="shared" si="271"/>
        <v>677</v>
      </c>
      <c r="H689" s="197"/>
      <c r="I689" s="416"/>
      <c r="J689" s="115"/>
      <c r="K689" s="418"/>
      <c r="L689" s="417"/>
      <c r="M689" s="60"/>
      <c r="N689" s="102"/>
      <c r="O689" s="419"/>
      <c r="P689" s="116"/>
      <c r="Q689" s="116"/>
      <c r="R689" s="179"/>
      <c r="S689" s="248"/>
      <c r="T689" s="116"/>
      <c r="U689" s="116"/>
      <c r="V689" s="116"/>
      <c r="W689" s="117"/>
      <c r="X689" s="115"/>
      <c r="Y689" s="102"/>
      <c r="Z689" s="118"/>
      <c r="AA689" s="145">
        <f t="shared" si="275"/>
        <v>677</v>
      </c>
      <c r="AB689" s="751">
        <f t="shared" si="288"/>
        <v>0</v>
      </c>
      <c r="AC689" s="744">
        <f t="shared" si="276"/>
        <v>0</v>
      </c>
      <c r="AD689" s="254">
        <f t="shared" si="272"/>
        <v>0</v>
      </c>
      <c r="AE689" s="17"/>
      <c r="AF689" s="527" t="str">
        <f t="shared" si="277"/>
        <v xml:space="preserve"> </v>
      </c>
      <c r="AG689" s="49">
        <f t="shared" si="278"/>
        <v>0</v>
      </c>
      <c r="AH689" s="49">
        <f t="shared" si="279"/>
        <v>0</v>
      </c>
      <c r="AR689" s="49">
        <f t="shared" si="280"/>
        <v>0</v>
      </c>
      <c r="AS689" s="49">
        <f t="shared" si="281"/>
        <v>0</v>
      </c>
      <c r="AT689" s="49">
        <f t="shared" si="282"/>
        <v>0</v>
      </c>
      <c r="AU689" s="49">
        <f t="shared" si="283"/>
        <v>0</v>
      </c>
      <c r="AX689" s="372">
        <f t="shared" si="284"/>
        <v>0</v>
      </c>
      <c r="AY689" s="372">
        <f t="shared" si="285"/>
        <v>0</v>
      </c>
      <c r="AZ689" s="49">
        <f t="shared" si="273"/>
        <v>0</v>
      </c>
      <c r="BB689" s="49">
        <f t="shared" si="289"/>
        <v>0</v>
      </c>
      <c r="BC689" s="537">
        <f t="shared" si="290"/>
        <v>0</v>
      </c>
      <c r="BD689" s="144">
        <f t="shared" si="286"/>
        <v>0</v>
      </c>
      <c r="BE689" s="144">
        <f t="shared" si="291"/>
        <v>0</v>
      </c>
      <c r="BF689" s="559">
        <f t="shared" si="274"/>
        <v>0</v>
      </c>
      <c r="BG689" s="17"/>
      <c r="BH689" s="10"/>
      <c r="BJ689" s="49">
        <f t="shared" si="292"/>
        <v>0</v>
      </c>
      <c r="BK689" s="49">
        <f t="shared" si="293"/>
        <v>1</v>
      </c>
      <c r="BL689" s="49">
        <f t="shared" si="294"/>
        <v>0</v>
      </c>
      <c r="BM689" s="49">
        <f t="shared" si="295"/>
        <v>0</v>
      </c>
      <c r="BN689" s="49">
        <f t="shared" si="296"/>
        <v>0</v>
      </c>
    </row>
    <row r="690" spans="1:66" x14ac:dyDescent="0.2">
      <c r="A690" s="514"/>
      <c r="B690" s="805"/>
      <c r="C690" s="364"/>
      <c r="D690" s="364"/>
      <c r="E690" s="511" t="str">
        <f t="shared" si="287"/>
        <v xml:space="preserve"> </v>
      </c>
      <c r="F690" s="201">
        <f t="shared" si="270"/>
        <v>0</v>
      </c>
      <c r="G690" s="198">
        <f t="shared" si="271"/>
        <v>678</v>
      </c>
      <c r="H690" s="197"/>
      <c r="I690" s="416"/>
      <c r="J690" s="115"/>
      <c r="K690" s="418"/>
      <c r="L690" s="417"/>
      <c r="M690" s="60"/>
      <c r="N690" s="102"/>
      <c r="O690" s="419"/>
      <c r="P690" s="116"/>
      <c r="Q690" s="116"/>
      <c r="R690" s="179"/>
      <c r="S690" s="248"/>
      <c r="T690" s="116"/>
      <c r="U690" s="116"/>
      <c r="V690" s="116"/>
      <c r="W690" s="117"/>
      <c r="X690" s="115"/>
      <c r="Y690" s="102"/>
      <c r="Z690" s="118"/>
      <c r="AA690" s="145">
        <f t="shared" si="275"/>
        <v>678</v>
      </c>
      <c r="AB690" s="751">
        <f t="shared" si="288"/>
        <v>0</v>
      </c>
      <c r="AC690" s="744">
        <f t="shared" si="276"/>
        <v>0</v>
      </c>
      <c r="AD690" s="254">
        <f t="shared" si="272"/>
        <v>0</v>
      </c>
      <c r="AE690" s="17"/>
      <c r="AF690" s="527" t="str">
        <f t="shared" si="277"/>
        <v xml:space="preserve"> </v>
      </c>
      <c r="AG690" s="49">
        <f t="shared" si="278"/>
        <v>0</v>
      </c>
      <c r="AH690" s="49">
        <f t="shared" si="279"/>
        <v>0</v>
      </c>
      <c r="AR690" s="49">
        <f t="shared" si="280"/>
        <v>0</v>
      </c>
      <c r="AS690" s="49">
        <f t="shared" si="281"/>
        <v>0</v>
      </c>
      <c r="AT690" s="49">
        <f t="shared" si="282"/>
        <v>0</v>
      </c>
      <c r="AU690" s="49">
        <f t="shared" si="283"/>
        <v>0</v>
      </c>
      <c r="AX690" s="372">
        <f t="shared" si="284"/>
        <v>0</v>
      </c>
      <c r="AY690" s="372">
        <f t="shared" si="285"/>
        <v>0</v>
      </c>
      <c r="AZ690" s="49">
        <f t="shared" si="273"/>
        <v>0</v>
      </c>
      <c r="BB690" s="49">
        <f t="shared" si="289"/>
        <v>0</v>
      </c>
      <c r="BC690" s="537">
        <f t="shared" si="290"/>
        <v>0</v>
      </c>
      <c r="BD690" s="144">
        <f t="shared" si="286"/>
        <v>0</v>
      </c>
      <c r="BE690" s="144">
        <f t="shared" si="291"/>
        <v>0</v>
      </c>
      <c r="BF690" s="559">
        <f t="shared" si="274"/>
        <v>0</v>
      </c>
      <c r="BG690" s="17"/>
      <c r="BH690" s="10"/>
      <c r="BJ690" s="49">
        <f t="shared" si="292"/>
        <v>0</v>
      </c>
      <c r="BK690" s="49">
        <f t="shared" si="293"/>
        <v>1</v>
      </c>
      <c r="BL690" s="49">
        <f t="shared" si="294"/>
        <v>0</v>
      </c>
      <c r="BM690" s="49">
        <f t="shared" si="295"/>
        <v>0</v>
      </c>
      <c r="BN690" s="49">
        <f t="shared" si="296"/>
        <v>0</v>
      </c>
    </row>
    <row r="691" spans="1:66" x14ac:dyDescent="0.2">
      <c r="A691" s="514"/>
      <c r="B691" s="805"/>
      <c r="C691" s="364"/>
      <c r="D691" s="364"/>
      <c r="E691" s="511" t="str">
        <f t="shared" si="287"/>
        <v xml:space="preserve"> </v>
      </c>
      <c r="F691" s="201">
        <f t="shared" si="270"/>
        <v>0</v>
      </c>
      <c r="G691" s="198">
        <f t="shared" si="271"/>
        <v>679</v>
      </c>
      <c r="H691" s="197"/>
      <c r="I691" s="416"/>
      <c r="J691" s="115"/>
      <c r="K691" s="418"/>
      <c r="L691" s="417"/>
      <c r="M691" s="60"/>
      <c r="N691" s="102"/>
      <c r="O691" s="419"/>
      <c r="P691" s="116"/>
      <c r="Q691" s="116"/>
      <c r="R691" s="179"/>
      <c r="S691" s="248"/>
      <c r="T691" s="116"/>
      <c r="U691" s="116"/>
      <c r="V691" s="116"/>
      <c r="W691" s="117"/>
      <c r="X691" s="115"/>
      <c r="Y691" s="102"/>
      <c r="Z691" s="118"/>
      <c r="AA691" s="145">
        <f t="shared" si="275"/>
        <v>679</v>
      </c>
      <c r="AB691" s="751">
        <f t="shared" si="288"/>
        <v>0</v>
      </c>
      <c r="AC691" s="744">
        <f t="shared" si="276"/>
        <v>0</v>
      </c>
      <c r="AD691" s="254">
        <f t="shared" si="272"/>
        <v>0</v>
      </c>
      <c r="AE691" s="17"/>
      <c r="AF691" s="527" t="str">
        <f t="shared" si="277"/>
        <v xml:space="preserve"> </v>
      </c>
      <c r="AG691" s="49">
        <f t="shared" si="278"/>
        <v>0</v>
      </c>
      <c r="AH691" s="49">
        <f t="shared" si="279"/>
        <v>0</v>
      </c>
      <c r="AR691" s="49">
        <f t="shared" si="280"/>
        <v>0</v>
      </c>
      <c r="AS691" s="49">
        <f t="shared" si="281"/>
        <v>0</v>
      </c>
      <c r="AT691" s="49">
        <f t="shared" si="282"/>
        <v>0</v>
      </c>
      <c r="AU691" s="49">
        <f t="shared" si="283"/>
        <v>0</v>
      </c>
      <c r="AX691" s="372">
        <f t="shared" si="284"/>
        <v>0</v>
      </c>
      <c r="AY691" s="372">
        <f t="shared" si="285"/>
        <v>0</v>
      </c>
      <c r="AZ691" s="49">
        <f t="shared" si="273"/>
        <v>0</v>
      </c>
      <c r="BB691" s="49">
        <f t="shared" si="289"/>
        <v>0</v>
      </c>
      <c r="BC691" s="537">
        <f t="shared" si="290"/>
        <v>0</v>
      </c>
      <c r="BD691" s="144">
        <f t="shared" si="286"/>
        <v>0</v>
      </c>
      <c r="BE691" s="144">
        <f t="shared" si="291"/>
        <v>0</v>
      </c>
      <c r="BF691" s="559">
        <f t="shared" si="274"/>
        <v>0</v>
      </c>
      <c r="BG691" s="17"/>
      <c r="BH691" s="10"/>
      <c r="BJ691" s="49">
        <f t="shared" si="292"/>
        <v>0</v>
      </c>
      <c r="BK691" s="49">
        <f t="shared" si="293"/>
        <v>1</v>
      </c>
      <c r="BL691" s="49">
        <f t="shared" si="294"/>
        <v>0</v>
      </c>
      <c r="BM691" s="49">
        <f t="shared" si="295"/>
        <v>0</v>
      </c>
      <c r="BN691" s="49">
        <f t="shared" si="296"/>
        <v>0</v>
      </c>
    </row>
    <row r="692" spans="1:66" x14ac:dyDescent="0.2">
      <c r="A692" s="514"/>
      <c r="B692" s="805"/>
      <c r="C692" s="364"/>
      <c r="D692" s="364"/>
      <c r="E692" s="511" t="str">
        <f t="shared" si="287"/>
        <v xml:space="preserve"> </v>
      </c>
      <c r="F692" s="201">
        <f t="shared" si="270"/>
        <v>0</v>
      </c>
      <c r="G692" s="198">
        <f t="shared" si="271"/>
        <v>680</v>
      </c>
      <c r="H692" s="197"/>
      <c r="I692" s="416"/>
      <c r="J692" s="115"/>
      <c r="K692" s="418"/>
      <c r="L692" s="417"/>
      <c r="M692" s="60"/>
      <c r="N692" s="102"/>
      <c r="O692" s="419"/>
      <c r="P692" s="116"/>
      <c r="Q692" s="116"/>
      <c r="R692" s="179"/>
      <c r="S692" s="248"/>
      <c r="T692" s="116"/>
      <c r="U692" s="116"/>
      <c r="V692" s="116"/>
      <c r="W692" s="117"/>
      <c r="X692" s="115"/>
      <c r="Y692" s="102"/>
      <c r="Z692" s="118"/>
      <c r="AA692" s="145">
        <f t="shared" si="275"/>
        <v>680</v>
      </c>
      <c r="AB692" s="751">
        <f t="shared" si="288"/>
        <v>0</v>
      </c>
      <c r="AC692" s="744">
        <f t="shared" si="276"/>
        <v>0</v>
      </c>
      <c r="AD692" s="254">
        <f t="shared" si="272"/>
        <v>0</v>
      </c>
      <c r="AE692" s="17"/>
      <c r="AF692" s="527" t="str">
        <f t="shared" si="277"/>
        <v xml:space="preserve"> </v>
      </c>
      <c r="AG692" s="49">
        <f t="shared" si="278"/>
        <v>0</v>
      </c>
      <c r="AH692" s="49">
        <f t="shared" si="279"/>
        <v>0</v>
      </c>
      <c r="AR692" s="49">
        <f t="shared" si="280"/>
        <v>0</v>
      </c>
      <c r="AS692" s="49">
        <f t="shared" si="281"/>
        <v>0</v>
      </c>
      <c r="AT692" s="49">
        <f t="shared" si="282"/>
        <v>0</v>
      </c>
      <c r="AU692" s="49">
        <f t="shared" si="283"/>
        <v>0</v>
      </c>
      <c r="AX692" s="372">
        <f t="shared" si="284"/>
        <v>0</v>
      </c>
      <c r="AY692" s="372">
        <f t="shared" si="285"/>
        <v>0</v>
      </c>
      <c r="AZ692" s="49">
        <f t="shared" si="273"/>
        <v>0</v>
      </c>
      <c r="BB692" s="49">
        <f t="shared" si="289"/>
        <v>0</v>
      </c>
      <c r="BC692" s="537">
        <f t="shared" si="290"/>
        <v>0</v>
      </c>
      <c r="BD692" s="144">
        <f t="shared" si="286"/>
        <v>0</v>
      </c>
      <c r="BE692" s="144">
        <f t="shared" si="291"/>
        <v>0</v>
      </c>
      <c r="BF692" s="559">
        <f t="shared" si="274"/>
        <v>0</v>
      </c>
      <c r="BG692" s="17"/>
      <c r="BH692" s="10"/>
      <c r="BJ692" s="49">
        <f t="shared" si="292"/>
        <v>0</v>
      </c>
      <c r="BK692" s="49">
        <f t="shared" si="293"/>
        <v>1</v>
      </c>
      <c r="BL692" s="49">
        <f t="shared" si="294"/>
        <v>0</v>
      </c>
      <c r="BM692" s="49">
        <f t="shared" si="295"/>
        <v>0</v>
      </c>
      <c r="BN692" s="49">
        <f t="shared" si="296"/>
        <v>0</v>
      </c>
    </row>
    <row r="693" spans="1:66" x14ac:dyDescent="0.2">
      <c r="A693" s="514"/>
      <c r="B693" s="805"/>
      <c r="C693" s="364"/>
      <c r="D693" s="364"/>
      <c r="E693" s="511" t="str">
        <f t="shared" si="287"/>
        <v xml:space="preserve"> </v>
      </c>
      <c r="F693" s="201">
        <f t="shared" si="270"/>
        <v>0</v>
      </c>
      <c r="G693" s="198">
        <f t="shared" si="271"/>
        <v>681</v>
      </c>
      <c r="H693" s="197"/>
      <c r="I693" s="416"/>
      <c r="J693" s="115"/>
      <c r="K693" s="418"/>
      <c r="L693" s="417"/>
      <c r="M693" s="60"/>
      <c r="N693" s="102"/>
      <c r="O693" s="419"/>
      <c r="P693" s="116"/>
      <c r="Q693" s="116"/>
      <c r="R693" s="179"/>
      <c r="S693" s="248"/>
      <c r="T693" s="116"/>
      <c r="U693" s="116"/>
      <c r="V693" s="116"/>
      <c r="W693" s="117"/>
      <c r="X693" s="115"/>
      <c r="Y693" s="102"/>
      <c r="Z693" s="118"/>
      <c r="AA693" s="145">
        <f t="shared" si="275"/>
        <v>681</v>
      </c>
      <c r="AB693" s="751">
        <f t="shared" si="288"/>
        <v>0</v>
      </c>
      <c r="AC693" s="744">
        <f t="shared" si="276"/>
        <v>0</v>
      </c>
      <c r="AD693" s="254">
        <f t="shared" si="272"/>
        <v>0</v>
      </c>
      <c r="AE693" s="17"/>
      <c r="AF693" s="527" t="str">
        <f t="shared" si="277"/>
        <v xml:space="preserve"> </v>
      </c>
      <c r="AG693" s="49">
        <f t="shared" si="278"/>
        <v>0</v>
      </c>
      <c r="AH693" s="49">
        <f t="shared" si="279"/>
        <v>0</v>
      </c>
      <c r="AR693" s="49">
        <f t="shared" si="280"/>
        <v>0</v>
      </c>
      <c r="AS693" s="49">
        <f t="shared" si="281"/>
        <v>0</v>
      </c>
      <c r="AT693" s="49">
        <f t="shared" si="282"/>
        <v>0</v>
      </c>
      <c r="AU693" s="49">
        <f t="shared" si="283"/>
        <v>0</v>
      </c>
      <c r="AX693" s="372">
        <f t="shared" si="284"/>
        <v>0</v>
      </c>
      <c r="AY693" s="372">
        <f t="shared" si="285"/>
        <v>0</v>
      </c>
      <c r="AZ693" s="49">
        <f t="shared" si="273"/>
        <v>0</v>
      </c>
      <c r="BB693" s="49">
        <f t="shared" si="289"/>
        <v>0</v>
      </c>
      <c r="BC693" s="537">
        <f t="shared" si="290"/>
        <v>0</v>
      </c>
      <c r="BD693" s="144">
        <f t="shared" si="286"/>
        <v>0</v>
      </c>
      <c r="BE693" s="144">
        <f t="shared" si="291"/>
        <v>0</v>
      </c>
      <c r="BF693" s="559">
        <f t="shared" si="274"/>
        <v>0</v>
      </c>
      <c r="BG693" s="17"/>
      <c r="BH693" s="10"/>
      <c r="BJ693" s="49">
        <f t="shared" si="292"/>
        <v>0</v>
      </c>
      <c r="BK693" s="49">
        <f t="shared" si="293"/>
        <v>1</v>
      </c>
      <c r="BL693" s="49">
        <f t="shared" si="294"/>
        <v>0</v>
      </c>
      <c r="BM693" s="49">
        <f t="shared" si="295"/>
        <v>0</v>
      </c>
      <c r="BN693" s="49">
        <f t="shared" si="296"/>
        <v>0</v>
      </c>
    </row>
    <row r="694" spans="1:66" x14ac:dyDescent="0.2">
      <c r="A694" s="514"/>
      <c r="B694" s="805"/>
      <c r="C694" s="364"/>
      <c r="D694" s="364"/>
      <c r="E694" s="511" t="str">
        <f t="shared" si="287"/>
        <v xml:space="preserve"> </v>
      </c>
      <c r="F694" s="201">
        <f t="shared" si="270"/>
        <v>0</v>
      </c>
      <c r="G694" s="198">
        <f t="shared" si="271"/>
        <v>682</v>
      </c>
      <c r="H694" s="197"/>
      <c r="I694" s="416"/>
      <c r="J694" s="115"/>
      <c r="K694" s="418"/>
      <c r="L694" s="417"/>
      <c r="M694" s="60"/>
      <c r="N694" s="102"/>
      <c r="O694" s="419"/>
      <c r="P694" s="116"/>
      <c r="Q694" s="116"/>
      <c r="R694" s="179"/>
      <c r="S694" s="248"/>
      <c r="T694" s="116"/>
      <c r="U694" s="116"/>
      <c r="V694" s="116"/>
      <c r="W694" s="117"/>
      <c r="X694" s="115"/>
      <c r="Y694" s="102"/>
      <c r="Z694" s="118"/>
      <c r="AA694" s="145">
        <f t="shared" si="275"/>
        <v>682</v>
      </c>
      <c r="AB694" s="751">
        <f t="shared" si="288"/>
        <v>0</v>
      </c>
      <c r="AC694" s="744">
        <f t="shared" si="276"/>
        <v>0</v>
      </c>
      <c r="AD694" s="254">
        <f t="shared" si="272"/>
        <v>0</v>
      </c>
      <c r="AE694" s="17"/>
      <c r="AF694" s="527" t="str">
        <f t="shared" si="277"/>
        <v xml:space="preserve"> </v>
      </c>
      <c r="AG694" s="49">
        <f t="shared" si="278"/>
        <v>0</v>
      </c>
      <c r="AH694" s="49">
        <f t="shared" si="279"/>
        <v>0</v>
      </c>
      <c r="AR694" s="49">
        <f t="shared" si="280"/>
        <v>0</v>
      </c>
      <c r="AS694" s="49">
        <f t="shared" si="281"/>
        <v>0</v>
      </c>
      <c r="AT694" s="49">
        <f t="shared" si="282"/>
        <v>0</v>
      </c>
      <c r="AU694" s="49">
        <f t="shared" si="283"/>
        <v>0</v>
      </c>
      <c r="AX694" s="372">
        <f t="shared" si="284"/>
        <v>0</v>
      </c>
      <c r="AY694" s="372">
        <f t="shared" si="285"/>
        <v>0</v>
      </c>
      <c r="AZ694" s="49">
        <f t="shared" si="273"/>
        <v>0</v>
      </c>
      <c r="BB694" s="49">
        <f t="shared" si="289"/>
        <v>0</v>
      </c>
      <c r="BC694" s="537">
        <f t="shared" si="290"/>
        <v>0</v>
      </c>
      <c r="BD694" s="144">
        <f t="shared" si="286"/>
        <v>0</v>
      </c>
      <c r="BE694" s="144">
        <f t="shared" si="291"/>
        <v>0</v>
      </c>
      <c r="BF694" s="559">
        <f t="shared" si="274"/>
        <v>0</v>
      </c>
      <c r="BG694" s="17"/>
      <c r="BH694" s="10"/>
      <c r="BJ694" s="49">
        <f t="shared" si="292"/>
        <v>0</v>
      </c>
      <c r="BK694" s="49">
        <f t="shared" si="293"/>
        <v>1</v>
      </c>
      <c r="BL694" s="49">
        <f t="shared" si="294"/>
        <v>0</v>
      </c>
      <c r="BM694" s="49">
        <f t="shared" si="295"/>
        <v>0</v>
      </c>
      <c r="BN694" s="49">
        <f t="shared" si="296"/>
        <v>0</v>
      </c>
    </row>
    <row r="695" spans="1:66" x14ac:dyDescent="0.2">
      <c r="A695" s="514"/>
      <c r="B695" s="805"/>
      <c r="C695" s="364"/>
      <c r="D695" s="364"/>
      <c r="E695" s="511" t="str">
        <f t="shared" si="287"/>
        <v xml:space="preserve"> </v>
      </c>
      <c r="F695" s="201">
        <f t="shared" si="270"/>
        <v>0</v>
      </c>
      <c r="G695" s="198">
        <f t="shared" si="271"/>
        <v>683</v>
      </c>
      <c r="H695" s="197"/>
      <c r="I695" s="416"/>
      <c r="J695" s="115"/>
      <c r="K695" s="418"/>
      <c r="L695" s="417"/>
      <c r="M695" s="60"/>
      <c r="N695" s="102"/>
      <c r="O695" s="419"/>
      <c r="P695" s="116"/>
      <c r="Q695" s="116"/>
      <c r="R695" s="179"/>
      <c r="S695" s="248"/>
      <c r="T695" s="116"/>
      <c r="U695" s="116"/>
      <c r="V695" s="116"/>
      <c r="W695" s="117"/>
      <c r="X695" s="115"/>
      <c r="Y695" s="102"/>
      <c r="Z695" s="118"/>
      <c r="AA695" s="145">
        <f t="shared" si="275"/>
        <v>683</v>
      </c>
      <c r="AB695" s="751">
        <f t="shared" si="288"/>
        <v>0</v>
      </c>
      <c r="AC695" s="744">
        <f t="shared" si="276"/>
        <v>0</v>
      </c>
      <c r="AD695" s="254">
        <f t="shared" si="272"/>
        <v>0</v>
      </c>
      <c r="AE695" s="17"/>
      <c r="AF695" s="527" t="str">
        <f t="shared" si="277"/>
        <v xml:space="preserve"> </v>
      </c>
      <c r="AG695" s="49">
        <f t="shared" si="278"/>
        <v>0</v>
      </c>
      <c r="AH695" s="49">
        <f t="shared" si="279"/>
        <v>0</v>
      </c>
      <c r="AR695" s="49">
        <f t="shared" si="280"/>
        <v>0</v>
      </c>
      <c r="AS695" s="49">
        <f t="shared" si="281"/>
        <v>0</v>
      </c>
      <c r="AT695" s="49">
        <f t="shared" si="282"/>
        <v>0</v>
      </c>
      <c r="AU695" s="49">
        <f t="shared" si="283"/>
        <v>0</v>
      </c>
      <c r="AX695" s="372">
        <f t="shared" si="284"/>
        <v>0</v>
      </c>
      <c r="AY695" s="372">
        <f t="shared" si="285"/>
        <v>0</v>
      </c>
      <c r="AZ695" s="49">
        <f t="shared" si="273"/>
        <v>0</v>
      </c>
      <c r="BB695" s="49">
        <f t="shared" si="289"/>
        <v>0</v>
      </c>
      <c r="BC695" s="537">
        <f t="shared" si="290"/>
        <v>0</v>
      </c>
      <c r="BD695" s="144">
        <f t="shared" si="286"/>
        <v>0</v>
      </c>
      <c r="BE695" s="144">
        <f t="shared" si="291"/>
        <v>0</v>
      </c>
      <c r="BF695" s="559">
        <f t="shared" si="274"/>
        <v>0</v>
      </c>
      <c r="BG695" s="17"/>
      <c r="BH695" s="10"/>
      <c r="BJ695" s="49">
        <f t="shared" si="292"/>
        <v>0</v>
      </c>
      <c r="BK695" s="49">
        <f t="shared" si="293"/>
        <v>1</v>
      </c>
      <c r="BL695" s="49">
        <f t="shared" si="294"/>
        <v>0</v>
      </c>
      <c r="BM695" s="49">
        <f t="shared" si="295"/>
        <v>0</v>
      </c>
      <c r="BN695" s="49">
        <f t="shared" si="296"/>
        <v>0</v>
      </c>
    </row>
    <row r="696" spans="1:66" x14ac:dyDescent="0.2">
      <c r="A696" s="514"/>
      <c r="B696" s="805"/>
      <c r="C696" s="364"/>
      <c r="D696" s="364"/>
      <c r="E696" s="511" t="str">
        <f t="shared" si="287"/>
        <v xml:space="preserve"> </v>
      </c>
      <c r="F696" s="201">
        <f t="shared" si="270"/>
        <v>0</v>
      </c>
      <c r="G696" s="198">
        <f t="shared" si="271"/>
        <v>684</v>
      </c>
      <c r="H696" s="197"/>
      <c r="I696" s="416"/>
      <c r="J696" s="115"/>
      <c r="K696" s="418"/>
      <c r="L696" s="417"/>
      <c r="M696" s="60"/>
      <c r="N696" s="102"/>
      <c r="O696" s="419"/>
      <c r="P696" s="116"/>
      <c r="Q696" s="116"/>
      <c r="R696" s="179"/>
      <c r="S696" s="248"/>
      <c r="T696" s="116"/>
      <c r="U696" s="116"/>
      <c r="V696" s="116"/>
      <c r="W696" s="117"/>
      <c r="X696" s="115"/>
      <c r="Y696" s="102"/>
      <c r="Z696" s="118"/>
      <c r="AA696" s="145">
        <f t="shared" si="275"/>
        <v>684</v>
      </c>
      <c r="AB696" s="751">
        <f t="shared" si="288"/>
        <v>0</v>
      </c>
      <c r="AC696" s="744">
        <f t="shared" si="276"/>
        <v>0</v>
      </c>
      <c r="AD696" s="254">
        <f t="shared" si="272"/>
        <v>0</v>
      </c>
      <c r="AE696" s="17"/>
      <c r="AF696" s="527" t="str">
        <f t="shared" si="277"/>
        <v xml:space="preserve"> </v>
      </c>
      <c r="AG696" s="49">
        <f t="shared" si="278"/>
        <v>0</v>
      </c>
      <c r="AH696" s="49">
        <f t="shared" si="279"/>
        <v>0</v>
      </c>
      <c r="AR696" s="49">
        <f t="shared" si="280"/>
        <v>0</v>
      </c>
      <c r="AS696" s="49">
        <f t="shared" si="281"/>
        <v>0</v>
      </c>
      <c r="AT696" s="49">
        <f t="shared" si="282"/>
        <v>0</v>
      </c>
      <c r="AU696" s="49">
        <f t="shared" si="283"/>
        <v>0</v>
      </c>
      <c r="AX696" s="372">
        <f t="shared" si="284"/>
        <v>0</v>
      </c>
      <c r="AY696" s="372">
        <f t="shared" si="285"/>
        <v>0</v>
      </c>
      <c r="AZ696" s="49">
        <f t="shared" si="273"/>
        <v>0</v>
      </c>
      <c r="BB696" s="49">
        <f t="shared" si="289"/>
        <v>0</v>
      </c>
      <c r="BC696" s="537">
        <f t="shared" si="290"/>
        <v>0</v>
      </c>
      <c r="BD696" s="144">
        <f t="shared" si="286"/>
        <v>0</v>
      </c>
      <c r="BE696" s="144">
        <f t="shared" si="291"/>
        <v>0</v>
      </c>
      <c r="BF696" s="559">
        <f t="shared" si="274"/>
        <v>0</v>
      </c>
      <c r="BG696" s="17"/>
      <c r="BH696" s="10"/>
      <c r="BJ696" s="49">
        <f t="shared" si="292"/>
        <v>0</v>
      </c>
      <c r="BK696" s="49">
        <f t="shared" si="293"/>
        <v>1</v>
      </c>
      <c r="BL696" s="49">
        <f t="shared" si="294"/>
        <v>0</v>
      </c>
      <c r="BM696" s="49">
        <f t="shared" si="295"/>
        <v>0</v>
      </c>
      <c r="BN696" s="49">
        <f t="shared" si="296"/>
        <v>0</v>
      </c>
    </row>
    <row r="697" spans="1:66" x14ac:dyDescent="0.2">
      <c r="A697" s="514"/>
      <c r="B697" s="805"/>
      <c r="C697" s="364"/>
      <c r="D697" s="364"/>
      <c r="E697" s="511" t="str">
        <f t="shared" si="287"/>
        <v xml:space="preserve"> </v>
      </c>
      <c r="F697" s="201">
        <f t="shared" si="270"/>
        <v>0</v>
      </c>
      <c r="G697" s="198">
        <f t="shared" si="271"/>
        <v>685</v>
      </c>
      <c r="H697" s="197"/>
      <c r="I697" s="416"/>
      <c r="J697" s="115"/>
      <c r="K697" s="418"/>
      <c r="L697" s="417"/>
      <c r="M697" s="60"/>
      <c r="N697" s="102"/>
      <c r="O697" s="419"/>
      <c r="P697" s="116"/>
      <c r="Q697" s="116"/>
      <c r="R697" s="179"/>
      <c r="S697" s="248"/>
      <c r="T697" s="116"/>
      <c r="U697" s="116"/>
      <c r="V697" s="116"/>
      <c r="W697" s="117"/>
      <c r="X697" s="115"/>
      <c r="Y697" s="102"/>
      <c r="Z697" s="118"/>
      <c r="AA697" s="145">
        <f t="shared" si="275"/>
        <v>685</v>
      </c>
      <c r="AB697" s="751">
        <f t="shared" si="288"/>
        <v>0</v>
      </c>
      <c r="AC697" s="744">
        <f t="shared" si="276"/>
        <v>0</v>
      </c>
      <c r="AD697" s="254">
        <f t="shared" si="272"/>
        <v>0</v>
      </c>
      <c r="AE697" s="17"/>
      <c r="AF697" s="527" t="str">
        <f t="shared" si="277"/>
        <v xml:space="preserve"> </v>
      </c>
      <c r="AG697" s="49">
        <f t="shared" si="278"/>
        <v>0</v>
      </c>
      <c r="AH697" s="49">
        <f t="shared" si="279"/>
        <v>0</v>
      </c>
      <c r="AR697" s="49">
        <f t="shared" si="280"/>
        <v>0</v>
      </c>
      <c r="AS697" s="49">
        <f t="shared" si="281"/>
        <v>0</v>
      </c>
      <c r="AT697" s="49">
        <f t="shared" si="282"/>
        <v>0</v>
      </c>
      <c r="AU697" s="49">
        <f t="shared" si="283"/>
        <v>0</v>
      </c>
      <c r="AX697" s="372">
        <f t="shared" si="284"/>
        <v>0</v>
      </c>
      <c r="AY697" s="372">
        <f t="shared" si="285"/>
        <v>0</v>
      </c>
      <c r="AZ697" s="49">
        <f t="shared" si="273"/>
        <v>0</v>
      </c>
      <c r="BB697" s="49">
        <f t="shared" si="289"/>
        <v>0</v>
      </c>
      <c r="BC697" s="537">
        <f t="shared" si="290"/>
        <v>0</v>
      </c>
      <c r="BD697" s="144">
        <f t="shared" si="286"/>
        <v>0</v>
      </c>
      <c r="BE697" s="144">
        <f t="shared" si="291"/>
        <v>0</v>
      </c>
      <c r="BF697" s="559">
        <f t="shared" si="274"/>
        <v>0</v>
      </c>
      <c r="BG697" s="17"/>
      <c r="BH697" s="10"/>
      <c r="BJ697" s="49">
        <f t="shared" si="292"/>
        <v>0</v>
      </c>
      <c r="BK697" s="49">
        <f t="shared" si="293"/>
        <v>1</v>
      </c>
      <c r="BL697" s="49">
        <f t="shared" si="294"/>
        <v>0</v>
      </c>
      <c r="BM697" s="49">
        <f t="shared" si="295"/>
        <v>0</v>
      </c>
      <c r="BN697" s="49">
        <f t="shared" si="296"/>
        <v>0</v>
      </c>
    </row>
    <row r="698" spans="1:66" x14ac:dyDescent="0.2">
      <c r="A698" s="514"/>
      <c r="B698" s="805"/>
      <c r="C698" s="364"/>
      <c r="D698" s="364"/>
      <c r="E698" s="511" t="str">
        <f t="shared" si="287"/>
        <v xml:space="preserve"> </v>
      </c>
      <c r="F698" s="201">
        <f t="shared" si="270"/>
        <v>0</v>
      </c>
      <c r="G698" s="198">
        <f t="shared" si="271"/>
        <v>686</v>
      </c>
      <c r="H698" s="197"/>
      <c r="I698" s="416"/>
      <c r="J698" s="115"/>
      <c r="K698" s="418"/>
      <c r="L698" s="417"/>
      <c r="M698" s="60"/>
      <c r="N698" s="102"/>
      <c r="O698" s="419"/>
      <c r="P698" s="116"/>
      <c r="Q698" s="116"/>
      <c r="R698" s="179"/>
      <c r="S698" s="248"/>
      <c r="T698" s="116"/>
      <c r="U698" s="116"/>
      <c r="V698" s="116"/>
      <c r="W698" s="117"/>
      <c r="X698" s="115"/>
      <c r="Y698" s="102"/>
      <c r="Z698" s="118"/>
      <c r="AA698" s="145">
        <f t="shared" si="275"/>
        <v>686</v>
      </c>
      <c r="AB698" s="751">
        <f t="shared" si="288"/>
        <v>0</v>
      </c>
      <c r="AC698" s="744">
        <f t="shared" si="276"/>
        <v>0</v>
      </c>
      <c r="AD698" s="254">
        <f t="shared" si="272"/>
        <v>0</v>
      </c>
      <c r="AE698" s="17"/>
      <c r="AF698" s="527" t="str">
        <f t="shared" si="277"/>
        <v xml:space="preserve"> </v>
      </c>
      <c r="AG698" s="49">
        <f t="shared" si="278"/>
        <v>0</v>
      </c>
      <c r="AH698" s="49">
        <f t="shared" si="279"/>
        <v>0</v>
      </c>
      <c r="AR698" s="49">
        <f t="shared" si="280"/>
        <v>0</v>
      </c>
      <c r="AS698" s="49">
        <f t="shared" si="281"/>
        <v>0</v>
      </c>
      <c r="AT698" s="49">
        <f t="shared" si="282"/>
        <v>0</v>
      </c>
      <c r="AU698" s="49">
        <f t="shared" si="283"/>
        <v>0</v>
      </c>
      <c r="AX698" s="372">
        <f t="shared" si="284"/>
        <v>0</v>
      </c>
      <c r="AY698" s="372">
        <f t="shared" si="285"/>
        <v>0</v>
      </c>
      <c r="AZ698" s="49">
        <f t="shared" si="273"/>
        <v>0</v>
      </c>
      <c r="BB698" s="49">
        <f t="shared" si="289"/>
        <v>0</v>
      </c>
      <c r="BC698" s="537">
        <f t="shared" si="290"/>
        <v>0</v>
      </c>
      <c r="BD698" s="144">
        <f t="shared" si="286"/>
        <v>0</v>
      </c>
      <c r="BE698" s="144">
        <f t="shared" si="291"/>
        <v>0</v>
      </c>
      <c r="BF698" s="559">
        <f t="shared" si="274"/>
        <v>0</v>
      </c>
      <c r="BG698" s="17"/>
      <c r="BH698" s="10"/>
      <c r="BJ698" s="49">
        <f t="shared" si="292"/>
        <v>0</v>
      </c>
      <c r="BK698" s="49">
        <f t="shared" si="293"/>
        <v>1</v>
      </c>
      <c r="BL698" s="49">
        <f t="shared" si="294"/>
        <v>0</v>
      </c>
      <c r="BM698" s="49">
        <f t="shared" si="295"/>
        <v>0</v>
      </c>
      <c r="BN698" s="49">
        <f t="shared" si="296"/>
        <v>0</v>
      </c>
    </row>
    <row r="699" spans="1:66" x14ac:dyDescent="0.2">
      <c r="A699" s="514"/>
      <c r="B699" s="805"/>
      <c r="C699" s="364"/>
      <c r="D699" s="364"/>
      <c r="E699" s="511" t="str">
        <f t="shared" si="287"/>
        <v xml:space="preserve"> </v>
      </c>
      <c r="F699" s="201">
        <f t="shared" si="270"/>
        <v>0</v>
      </c>
      <c r="G699" s="198">
        <f t="shared" si="271"/>
        <v>687</v>
      </c>
      <c r="H699" s="197"/>
      <c r="I699" s="416"/>
      <c r="J699" s="115"/>
      <c r="K699" s="418"/>
      <c r="L699" s="417"/>
      <c r="M699" s="60"/>
      <c r="N699" s="102"/>
      <c r="O699" s="419"/>
      <c r="P699" s="116"/>
      <c r="Q699" s="116"/>
      <c r="R699" s="179"/>
      <c r="S699" s="248"/>
      <c r="T699" s="116"/>
      <c r="U699" s="116"/>
      <c r="V699" s="116"/>
      <c r="W699" s="117"/>
      <c r="X699" s="115"/>
      <c r="Y699" s="102"/>
      <c r="Z699" s="118"/>
      <c r="AA699" s="145">
        <f t="shared" si="275"/>
        <v>687</v>
      </c>
      <c r="AB699" s="751">
        <f t="shared" si="288"/>
        <v>0</v>
      </c>
      <c r="AC699" s="744">
        <f t="shared" si="276"/>
        <v>0</v>
      </c>
      <c r="AD699" s="254">
        <f t="shared" si="272"/>
        <v>0</v>
      </c>
      <c r="AE699" s="17"/>
      <c r="AF699" s="527" t="str">
        <f t="shared" si="277"/>
        <v xml:space="preserve"> </v>
      </c>
      <c r="AG699" s="49">
        <f t="shared" si="278"/>
        <v>0</v>
      </c>
      <c r="AH699" s="49">
        <f t="shared" si="279"/>
        <v>0</v>
      </c>
      <c r="AR699" s="49">
        <f t="shared" si="280"/>
        <v>0</v>
      </c>
      <c r="AS699" s="49">
        <f t="shared" si="281"/>
        <v>0</v>
      </c>
      <c r="AT699" s="49">
        <f t="shared" si="282"/>
        <v>0</v>
      </c>
      <c r="AU699" s="49">
        <f t="shared" si="283"/>
        <v>0</v>
      </c>
      <c r="AX699" s="372">
        <f t="shared" si="284"/>
        <v>0</v>
      </c>
      <c r="AY699" s="372">
        <f t="shared" si="285"/>
        <v>0</v>
      </c>
      <c r="AZ699" s="49">
        <f t="shared" si="273"/>
        <v>0</v>
      </c>
      <c r="BB699" s="49">
        <f t="shared" si="289"/>
        <v>0</v>
      </c>
      <c r="BC699" s="537">
        <f t="shared" si="290"/>
        <v>0</v>
      </c>
      <c r="BD699" s="144">
        <f t="shared" si="286"/>
        <v>0</v>
      </c>
      <c r="BE699" s="144">
        <f t="shared" si="291"/>
        <v>0</v>
      </c>
      <c r="BF699" s="559">
        <f t="shared" si="274"/>
        <v>0</v>
      </c>
      <c r="BG699" s="17"/>
      <c r="BH699" s="10"/>
      <c r="BJ699" s="49">
        <f t="shared" si="292"/>
        <v>0</v>
      </c>
      <c r="BK699" s="49">
        <f t="shared" si="293"/>
        <v>1</v>
      </c>
      <c r="BL699" s="49">
        <f t="shared" si="294"/>
        <v>0</v>
      </c>
      <c r="BM699" s="49">
        <f t="shared" si="295"/>
        <v>0</v>
      </c>
      <c r="BN699" s="49">
        <f t="shared" si="296"/>
        <v>0</v>
      </c>
    </row>
    <row r="700" spans="1:66" x14ac:dyDescent="0.2">
      <c r="A700" s="514"/>
      <c r="B700" s="805"/>
      <c r="C700" s="364"/>
      <c r="D700" s="364"/>
      <c r="E700" s="511" t="str">
        <f t="shared" si="287"/>
        <v xml:space="preserve"> </v>
      </c>
      <c r="F700" s="201">
        <f t="shared" si="270"/>
        <v>0</v>
      </c>
      <c r="G700" s="198">
        <f t="shared" si="271"/>
        <v>688</v>
      </c>
      <c r="H700" s="197"/>
      <c r="I700" s="416"/>
      <c r="J700" s="115"/>
      <c r="K700" s="418"/>
      <c r="L700" s="417"/>
      <c r="M700" s="60"/>
      <c r="N700" s="102"/>
      <c r="O700" s="419"/>
      <c r="P700" s="116"/>
      <c r="Q700" s="116"/>
      <c r="R700" s="179"/>
      <c r="S700" s="248"/>
      <c r="T700" s="116"/>
      <c r="U700" s="116"/>
      <c r="V700" s="116"/>
      <c r="W700" s="117"/>
      <c r="X700" s="115"/>
      <c r="Y700" s="102"/>
      <c r="Z700" s="118"/>
      <c r="AA700" s="145">
        <f t="shared" si="275"/>
        <v>688</v>
      </c>
      <c r="AB700" s="751">
        <f t="shared" si="288"/>
        <v>0</v>
      </c>
      <c r="AC700" s="744">
        <f t="shared" si="276"/>
        <v>0</v>
      </c>
      <c r="AD700" s="254">
        <f t="shared" si="272"/>
        <v>0</v>
      </c>
      <c r="AE700" s="17"/>
      <c r="AF700" s="527" t="str">
        <f t="shared" si="277"/>
        <v xml:space="preserve"> </v>
      </c>
      <c r="AG700" s="49">
        <f t="shared" si="278"/>
        <v>0</v>
      </c>
      <c r="AH700" s="49">
        <f t="shared" si="279"/>
        <v>0</v>
      </c>
      <c r="AR700" s="49">
        <f t="shared" si="280"/>
        <v>0</v>
      </c>
      <c r="AS700" s="49">
        <f t="shared" si="281"/>
        <v>0</v>
      </c>
      <c r="AT700" s="49">
        <f t="shared" si="282"/>
        <v>0</v>
      </c>
      <c r="AU700" s="49">
        <f t="shared" si="283"/>
        <v>0</v>
      </c>
      <c r="AX700" s="372">
        <f t="shared" si="284"/>
        <v>0</v>
      </c>
      <c r="AY700" s="372">
        <f t="shared" si="285"/>
        <v>0</v>
      </c>
      <c r="AZ700" s="49">
        <f t="shared" si="273"/>
        <v>0</v>
      </c>
      <c r="BB700" s="49">
        <f t="shared" si="289"/>
        <v>0</v>
      </c>
      <c r="BC700" s="537">
        <f t="shared" si="290"/>
        <v>0</v>
      </c>
      <c r="BD700" s="144">
        <f t="shared" si="286"/>
        <v>0</v>
      </c>
      <c r="BE700" s="144">
        <f t="shared" si="291"/>
        <v>0</v>
      </c>
      <c r="BF700" s="559">
        <f t="shared" si="274"/>
        <v>0</v>
      </c>
      <c r="BG700" s="17"/>
      <c r="BH700" s="10"/>
      <c r="BJ700" s="49">
        <f t="shared" si="292"/>
        <v>0</v>
      </c>
      <c r="BK700" s="49">
        <f t="shared" si="293"/>
        <v>1</v>
      </c>
      <c r="BL700" s="49">
        <f t="shared" si="294"/>
        <v>0</v>
      </c>
      <c r="BM700" s="49">
        <f t="shared" si="295"/>
        <v>0</v>
      </c>
      <c r="BN700" s="49">
        <f t="shared" si="296"/>
        <v>0</v>
      </c>
    </row>
    <row r="701" spans="1:66" x14ac:dyDescent="0.2">
      <c r="A701" s="514"/>
      <c r="B701" s="805"/>
      <c r="C701" s="364"/>
      <c r="D701" s="364"/>
      <c r="E701" s="511" t="str">
        <f t="shared" si="287"/>
        <v xml:space="preserve"> </v>
      </c>
      <c r="F701" s="201">
        <f t="shared" si="270"/>
        <v>0</v>
      </c>
      <c r="G701" s="198">
        <f t="shared" si="271"/>
        <v>689</v>
      </c>
      <c r="H701" s="197"/>
      <c r="I701" s="416"/>
      <c r="J701" s="115"/>
      <c r="K701" s="418"/>
      <c r="L701" s="417"/>
      <c r="M701" s="60"/>
      <c r="N701" s="102"/>
      <c r="O701" s="419"/>
      <c r="P701" s="116"/>
      <c r="Q701" s="116"/>
      <c r="R701" s="179"/>
      <c r="S701" s="248"/>
      <c r="T701" s="116"/>
      <c r="U701" s="116"/>
      <c r="V701" s="116"/>
      <c r="W701" s="117"/>
      <c r="X701" s="115"/>
      <c r="Y701" s="102"/>
      <c r="Z701" s="118"/>
      <c r="AA701" s="145">
        <f t="shared" si="275"/>
        <v>689</v>
      </c>
      <c r="AB701" s="751">
        <f t="shared" si="288"/>
        <v>0</v>
      </c>
      <c r="AC701" s="744">
        <f t="shared" si="276"/>
        <v>0</v>
      </c>
      <c r="AD701" s="254">
        <f t="shared" si="272"/>
        <v>0</v>
      </c>
      <c r="AE701" s="17"/>
      <c r="AF701" s="527" t="str">
        <f t="shared" si="277"/>
        <v xml:space="preserve"> </v>
      </c>
      <c r="AG701" s="49">
        <f t="shared" si="278"/>
        <v>0</v>
      </c>
      <c r="AH701" s="49">
        <f t="shared" si="279"/>
        <v>0</v>
      </c>
      <c r="AR701" s="49">
        <f t="shared" si="280"/>
        <v>0</v>
      </c>
      <c r="AS701" s="49">
        <f t="shared" si="281"/>
        <v>0</v>
      </c>
      <c r="AT701" s="49">
        <f t="shared" si="282"/>
        <v>0</v>
      </c>
      <c r="AU701" s="49">
        <f t="shared" si="283"/>
        <v>0</v>
      </c>
      <c r="AX701" s="372">
        <f t="shared" si="284"/>
        <v>0</v>
      </c>
      <c r="AY701" s="372">
        <f t="shared" si="285"/>
        <v>0</v>
      </c>
      <c r="AZ701" s="49">
        <f t="shared" si="273"/>
        <v>0</v>
      </c>
      <c r="BB701" s="49">
        <f t="shared" si="289"/>
        <v>0</v>
      </c>
      <c r="BC701" s="537">
        <f t="shared" si="290"/>
        <v>0</v>
      </c>
      <c r="BD701" s="144">
        <f t="shared" si="286"/>
        <v>0</v>
      </c>
      <c r="BE701" s="144">
        <f t="shared" si="291"/>
        <v>0</v>
      </c>
      <c r="BF701" s="559">
        <f t="shared" si="274"/>
        <v>0</v>
      </c>
      <c r="BG701" s="17"/>
      <c r="BH701" s="10"/>
      <c r="BJ701" s="49">
        <f t="shared" si="292"/>
        <v>0</v>
      </c>
      <c r="BK701" s="49">
        <f t="shared" si="293"/>
        <v>1</v>
      </c>
      <c r="BL701" s="49">
        <f t="shared" si="294"/>
        <v>0</v>
      </c>
      <c r="BM701" s="49">
        <f t="shared" si="295"/>
        <v>0</v>
      </c>
      <c r="BN701" s="49">
        <f t="shared" si="296"/>
        <v>0</v>
      </c>
    </row>
    <row r="702" spans="1:66" x14ac:dyDescent="0.2">
      <c r="A702" s="514"/>
      <c r="B702" s="805"/>
      <c r="C702" s="364"/>
      <c r="D702" s="364"/>
      <c r="E702" s="511" t="str">
        <f t="shared" si="287"/>
        <v xml:space="preserve"> </v>
      </c>
      <c r="F702" s="201">
        <f t="shared" si="270"/>
        <v>0</v>
      </c>
      <c r="G702" s="198">
        <f t="shared" si="271"/>
        <v>690</v>
      </c>
      <c r="H702" s="197"/>
      <c r="I702" s="416"/>
      <c r="J702" s="115"/>
      <c r="K702" s="418"/>
      <c r="L702" s="417"/>
      <c r="M702" s="60"/>
      <c r="N702" s="102"/>
      <c r="O702" s="419"/>
      <c r="P702" s="116"/>
      <c r="Q702" s="116"/>
      <c r="R702" s="179"/>
      <c r="S702" s="248"/>
      <c r="T702" s="116"/>
      <c r="U702" s="116"/>
      <c r="V702" s="116"/>
      <c r="W702" s="117"/>
      <c r="X702" s="115"/>
      <c r="Y702" s="102"/>
      <c r="Z702" s="118"/>
      <c r="AA702" s="145">
        <f t="shared" si="275"/>
        <v>690</v>
      </c>
      <c r="AB702" s="751">
        <f t="shared" si="288"/>
        <v>0</v>
      </c>
      <c r="AC702" s="744">
        <f t="shared" si="276"/>
        <v>0</v>
      </c>
      <c r="AD702" s="254">
        <f t="shared" si="272"/>
        <v>0</v>
      </c>
      <c r="AE702" s="17"/>
      <c r="AF702" s="527" t="str">
        <f t="shared" si="277"/>
        <v xml:space="preserve"> </v>
      </c>
      <c r="AG702" s="49">
        <f t="shared" si="278"/>
        <v>0</v>
      </c>
      <c r="AH702" s="49">
        <f t="shared" si="279"/>
        <v>0</v>
      </c>
      <c r="AR702" s="49">
        <f t="shared" si="280"/>
        <v>0</v>
      </c>
      <c r="AS702" s="49">
        <f t="shared" si="281"/>
        <v>0</v>
      </c>
      <c r="AT702" s="49">
        <f t="shared" si="282"/>
        <v>0</v>
      </c>
      <c r="AU702" s="49">
        <f t="shared" si="283"/>
        <v>0</v>
      </c>
      <c r="AX702" s="372">
        <f t="shared" si="284"/>
        <v>0</v>
      </c>
      <c r="AY702" s="372">
        <f t="shared" si="285"/>
        <v>0</v>
      </c>
      <c r="AZ702" s="49">
        <f t="shared" si="273"/>
        <v>0</v>
      </c>
      <c r="BB702" s="49">
        <f t="shared" si="289"/>
        <v>0</v>
      </c>
      <c r="BC702" s="537">
        <f t="shared" si="290"/>
        <v>0</v>
      </c>
      <c r="BD702" s="144">
        <f t="shared" si="286"/>
        <v>0</v>
      </c>
      <c r="BE702" s="144">
        <f t="shared" si="291"/>
        <v>0</v>
      </c>
      <c r="BF702" s="559">
        <f t="shared" si="274"/>
        <v>0</v>
      </c>
      <c r="BG702" s="17"/>
      <c r="BH702" s="10"/>
      <c r="BJ702" s="49">
        <f t="shared" si="292"/>
        <v>0</v>
      </c>
      <c r="BK702" s="49">
        <f t="shared" si="293"/>
        <v>1</v>
      </c>
      <c r="BL702" s="49">
        <f t="shared" si="294"/>
        <v>0</v>
      </c>
      <c r="BM702" s="49">
        <f t="shared" si="295"/>
        <v>0</v>
      </c>
      <c r="BN702" s="49">
        <f t="shared" si="296"/>
        <v>0</v>
      </c>
    </row>
    <row r="703" spans="1:66" x14ac:dyDescent="0.2">
      <c r="A703" s="514"/>
      <c r="B703" s="805"/>
      <c r="C703" s="364"/>
      <c r="D703" s="364"/>
      <c r="E703" s="511" t="str">
        <f t="shared" si="287"/>
        <v xml:space="preserve"> </v>
      </c>
      <c r="F703" s="201">
        <f t="shared" si="270"/>
        <v>0</v>
      </c>
      <c r="G703" s="198">
        <f t="shared" si="271"/>
        <v>691</v>
      </c>
      <c r="H703" s="197"/>
      <c r="I703" s="416"/>
      <c r="J703" s="115"/>
      <c r="K703" s="418"/>
      <c r="L703" s="417"/>
      <c r="M703" s="60"/>
      <c r="N703" s="102"/>
      <c r="O703" s="419"/>
      <c r="P703" s="116"/>
      <c r="Q703" s="116"/>
      <c r="R703" s="179"/>
      <c r="S703" s="248"/>
      <c r="T703" s="116"/>
      <c r="U703" s="116"/>
      <c r="V703" s="116"/>
      <c r="W703" s="117"/>
      <c r="X703" s="115"/>
      <c r="Y703" s="102"/>
      <c r="Z703" s="118"/>
      <c r="AA703" s="145">
        <f t="shared" si="275"/>
        <v>691</v>
      </c>
      <c r="AB703" s="751">
        <f t="shared" si="288"/>
        <v>0</v>
      </c>
      <c r="AC703" s="744">
        <f t="shared" si="276"/>
        <v>0</v>
      </c>
      <c r="AD703" s="254">
        <f t="shared" si="272"/>
        <v>0</v>
      </c>
      <c r="AE703" s="17"/>
      <c r="AF703" s="527" t="str">
        <f t="shared" si="277"/>
        <v xml:space="preserve"> </v>
      </c>
      <c r="AG703" s="49">
        <f t="shared" si="278"/>
        <v>0</v>
      </c>
      <c r="AH703" s="49">
        <f t="shared" si="279"/>
        <v>0</v>
      </c>
      <c r="AR703" s="49">
        <f t="shared" si="280"/>
        <v>0</v>
      </c>
      <c r="AS703" s="49">
        <f t="shared" si="281"/>
        <v>0</v>
      </c>
      <c r="AT703" s="49">
        <f t="shared" si="282"/>
        <v>0</v>
      </c>
      <c r="AU703" s="49">
        <f t="shared" si="283"/>
        <v>0</v>
      </c>
      <c r="AX703" s="372">
        <f t="shared" si="284"/>
        <v>0</v>
      </c>
      <c r="AY703" s="372">
        <f t="shared" si="285"/>
        <v>0</v>
      </c>
      <c r="AZ703" s="49">
        <f t="shared" si="273"/>
        <v>0</v>
      </c>
      <c r="BB703" s="49">
        <f t="shared" si="289"/>
        <v>0</v>
      </c>
      <c r="BC703" s="537">
        <f t="shared" si="290"/>
        <v>0</v>
      </c>
      <c r="BD703" s="144">
        <f t="shared" si="286"/>
        <v>0</v>
      </c>
      <c r="BE703" s="144">
        <f t="shared" si="291"/>
        <v>0</v>
      </c>
      <c r="BF703" s="559">
        <f t="shared" si="274"/>
        <v>0</v>
      </c>
      <c r="BG703" s="17"/>
      <c r="BH703" s="10"/>
      <c r="BJ703" s="49">
        <f t="shared" si="292"/>
        <v>0</v>
      </c>
      <c r="BK703" s="49">
        <f t="shared" si="293"/>
        <v>1</v>
      </c>
      <c r="BL703" s="49">
        <f t="shared" si="294"/>
        <v>0</v>
      </c>
      <c r="BM703" s="49">
        <f t="shared" si="295"/>
        <v>0</v>
      </c>
      <c r="BN703" s="49">
        <f t="shared" si="296"/>
        <v>0</v>
      </c>
    </row>
    <row r="704" spans="1:66" x14ac:dyDescent="0.2">
      <c r="A704" s="514"/>
      <c r="B704" s="805"/>
      <c r="C704" s="364"/>
      <c r="D704" s="364"/>
      <c r="E704" s="511" t="str">
        <f t="shared" si="287"/>
        <v xml:space="preserve"> </v>
      </c>
      <c r="F704" s="201">
        <f t="shared" si="270"/>
        <v>0</v>
      </c>
      <c r="G704" s="198">
        <f t="shared" si="271"/>
        <v>692</v>
      </c>
      <c r="H704" s="197"/>
      <c r="I704" s="416"/>
      <c r="J704" s="115"/>
      <c r="K704" s="418"/>
      <c r="L704" s="417"/>
      <c r="M704" s="60"/>
      <c r="N704" s="102"/>
      <c r="O704" s="419"/>
      <c r="P704" s="116"/>
      <c r="Q704" s="116"/>
      <c r="R704" s="179"/>
      <c r="S704" s="248"/>
      <c r="T704" s="116"/>
      <c r="U704" s="116"/>
      <c r="V704" s="116"/>
      <c r="W704" s="117"/>
      <c r="X704" s="115"/>
      <c r="Y704" s="102"/>
      <c r="Z704" s="118"/>
      <c r="AA704" s="145">
        <f t="shared" si="275"/>
        <v>692</v>
      </c>
      <c r="AB704" s="751">
        <f t="shared" si="288"/>
        <v>0</v>
      </c>
      <c r="AC704" s="744">
        <f t="shared" si="276"/>
        <v>0</v>
      </c>
      <c r="AD704" s="254">
        <f t="shared" si="272"/>
        <v>0</v>
      </c>
      <c r="AE704" s="17"/>
      <c r="AF704" s="527" t="str">
        <f t="shared" si="277"/>
        <v xml:space="preserve"> </v>
      </c>
      <c r="AG704" s="49">
        <f t="shared" si="278"/>
        <v>0</v>
      </c>
      <c r="AH704" s="49">
        <f t="shared" si="279"/>
        <v>0</v>
      </c>
      <c r="AR704" s="49">
        <f t="shared" si="280"/>
        <v>0</v>
      </c>
      <c r="AS704" s="49">
        <f t="shared" si="281"/>
        <v>0</v>
      </c>
      <c r="AT704" s="49">
        <f t="shared" si="282"/>
        <v>0</v>
      </c>
      <c r="AU704" s="49">
        <f t="shared" si="283"/>
        <v>0</v>
      </c>
      <c r="AX704" s="372">
        <f t="shared" si="284"/>
        <v>0</v>
      </c>
      <c r="AY704" s="372">
        <f t="shared" si="285"/>
        <v>0</v>
      </c>
      <c r="AZ704" s="49">
        <f t="shared" si="273"/>
        <v>0</v>
      </c>
      <c r="BB704" s="49">
        <f t="shared" si="289"/>
        <v>0</v>
      </c>
      <c r="BC704" s="537">
        <f t="shared" si="290"/>
        <v>0</v>
      </c>
      <c r="BD704" s="144">
        <f t="shared" si="286"/>
        <v>0</v>
      </c>
      <c r="BE704" s="144">
        <f t="shared" si="291"/>
        <v>0</v>
      </c>
      <c r="BF704" s="559">
        <f t="shared" si="274"/>
        <v>0</v>
      </c>
      <c r="BG704" s="17"/>
      <c r="BH704" s="10"/>
      <c r="BJ704" s="49">
        <f t="shared" si="292"/>
        <v>0</v>
      </c>
      <c r="BK704" s="49">
        <f t="shared" si="293"/>
        <v>1</v>
      </c>
      <c r="BL704" s="49">
        <f t="shared" si="294"/>
        <v>0</v>
      </c>
      <c r="BM704" s="49">
        <f t="shared" si="295"/>
        <v>0</v>
      </c>
      <c r="BN704" s="49">
        <f t="shared" si="296"/>
        <v>0</v>
      </c>
    </row>
    <row r="705" spans="1:66" x14ac:dyDescent="0.2">
      <c r="A705" s="514"/>
      <c r="B705" s="805"/>
      <c r="C705" s="364"/>
      <c r="D705" s="364"/>
      <c r="E705" s="511" t="str">
        <f t="shared" si="287"/>
        <v xml:space="preserve"> </v>
      </c>
      <c r="F705" s="201">
        <f t="shared" si="270"/>
        <v>0</v>
      </c>
      <c r="G705" s="198">
        <f t="shared" si="271"/>
        <v>693</v>
      </c>
      <c r="H705" s="197"/>
      <c r="I705" s="416"/>
      <c r="J705" s="115"/>
      <c r="K705" s="418"/>
      <c r="L705" s="417"/>
      <c r="M705" s="60"/>
      <c r="N705" s="102"/>
      <c r="O705" s="419"/>
      <c r="P705" s="116"/>
      <c r="Q705" s="116"/>
      <c r="R705" s="179"/>
      <c r="S705" s="248"/>
      <c r="T705" s="116"/>
      <c r="U705" s="116"/>
      <c r="V705" s="116"/>
      <c r="W705" s="117"/>
      <c r="X705" s="115"/>
      <c r="Y705" s="102"/>
      <c r="Z705" s="118"/>
      <c r="AA705" s="145">
        <f t="shared" si="275"/>
        <v>693</v>
      </c>
      <c r="AB705" s="751">
        <f t="shared" si="288"/>
        <v>0</v>
      </c>
      <c r="AC705" s="744">
        <f t="shared" si="276"/>
        <v>0</v>
      </c>
      <c r="AD705" s="254">
        <f t="shared" si="272"/>
        <v>0</v>
      </c>
      <c r="AE705" s="17"/>
      <c r="AF705" s="527" t="str">
        <f t="shared" si="277"/>
        <v xml:space="preserve"> </v>
      </c>
      <c r="AG705" s="49">
        <f t="shared" si="278"/>
        <v>0</v>
      </c>
      <c r="AH705" s="49">
        <f t="shared" si="279"/>
        <v>0</v>
      </c>
      <c r="AR705" s="49">
        <f t="shared" si="280"/>
        <v>0</v>
      </c>
      <c r="AS705" s="49">
        <f t="shared" si="281"/>
        <v>0</v>
      </c>
      <c r="AT705" s="49">
        <f t="shared" si="282"/>
        <v>0</v>
      </c>
      <c r="AU705" s="49">
        <f t="shared" si="283"/>
        <v>0</v>
      </c>
      <c r="AX705" s="372">
        <f t="shared" si="284"/>
        <v>0</v>
      </c>
      <c r="AY705" s="372">
        <f t="shared" si="285"/>
        <v>0</v>
      </c>
      <c r="AZ705" s="49">
        <f t="shared" si="273"/>
        <v>0</v>
      </c>
      <c r="BB705" s="49">
        <f t="shared" si="289"/>
        <v>0</v>
      </c>
      <c r="BC705" s="537">
        <f t="shared" si="290"/>
        <v>0</v>
      </c>
      <c r="BD705" s="144">
        <f t="shared" si="286"/>
        <v>0</v>
      </c>
      <c r="BE705" s="144">
        <f t="shared" si="291"/>
        <v>0</v>
      </c>
      <c r="BF705" s="559">
        <f t="shared" si="274"/>
        <v>0</v>
      </c>
      <c r="BG705" s="17"/>
      <c r="BH705" s="10"/>
      <c r="BJ705" s="49">
        <f t="shared" si="292"/>
        <v>0</v>
      </c>
      <c r="BK705" s="49">
        <f t="shared" si="293"/>
        <v>1</v>
      </c>
      <c r="BL705" s="49">
        <f t="shared" si="294"/>
        <v>0</v>
      </c>
      <c r="BM705" s="49">
        <f t="shared" si="295"/>
        <v>0</v>
      </c>
      <c r="BN705" s="49">
        <f t="shared" si="296"/>
        <v>0</v>
      </c>
    </row>
    <row r="706" spans="1:66" x14ac:dyDescent="0.2">
      <c r="A706" s="514"/>
      <c r="B706" s="805"/>
      <c r="C706" s="364"/>
      <c r="D706" s="364"/>
      <c r="E706" s="511" t="str">
        <f t="shared" si="287"/>
        <v xml:space="preserve"> </v>
      </c>
      <c r="F706" s="201">
        <f t="shared" si="270"/>
        <v>0</v>
      </c>
      <c r="G706" s="198">
        <f t="shared" si="271"/>
        <v>694</v>
      </c>
      <c r="H706" s="197"/>
      <c r="I706" s="416"/>
      <c r="J706" s="115"/>
      <c r="K706" s="418"/>
      <c r="L706" s="417"/>
      <c r="M706" s="60"/>
      <c r="N706" s="102"/>
      <c r="O706" s="419"/>
      <c r="P706" s="116"/>
      <c r="Q706" s="116"/>
      <c r="R706" s="179"/>
      <c r="S706" s="248"/>
      <c r="T706" s="116"/>
      <c r="U706" s="116"/>
      <c r="V706" s="116"/>
      <c r="W706" s="117"/>
      <c r="X706" s="115"/>
      <c r="Y706" s="102"/>
      <c r="Z706" s="118"/>
      <c r="AA706" s="145">
        <f t="shared" si="275"/>
        <v>694</v>
      </c>
      <c r="AB706" s="751">
        <f t="shared" si="288"/>
        <v>0</v>
      </c>
      <c r="AC706" s="744">
        <f t="shared" si="276"/>
        <v>0</v>
      </c>
      <c r="AD706" s="254">
        <f t="shared" si="272"/>
        <v>0</v>
      </c>
      <c r="AE706" s="17"/>
      <c r="AF706" s="527" t="str">
        <f t="shared" si="277"/>
        <v xml:space="preserve"> </v>
      </c>
      <c r="AG706" s="49">
        <f t="shared" si="278"/>
        <v>0</v>
      </c>
      <c r="AH706" s="49">
        <f t="shared" si="279"/>
        <v>0</v>
      </c>
      <c r="AR706" s="49">
        <f t="shared" si="280"/>
        <v>0</v>
      </c>
      <c r="AS706" s="49">
        <f t="shared" si="281"/>
        <v>0</v>
      </c>
      <c r="AT706" s="49">
        <f t="shared" si="282"/>
        <v>0</v>
      </c>
      <c r="AU706" s="49">
        <f t="shared" si="283"/>
        <v>0</v>
      </c>
      <c r="AX706" s="372">
        <f t="shared" si="284"/>
        <v>0</v>
      </c>
      <c r="AY706" s="372">
        <f t="shared" si="285"/>
        <v>0</v>
      </c>
      <c r="AZ706" s="49">
        <f t="shared" si="273"/>
        <v>0</v>
      </c>
      <c r="BB706" s="49">
        <f t="shared" si="289"/>
        <v>0</v>
      </c>
      <c r="BC706" s="537">
        <f t="shared" si="290"/>
        <v>0</v>
      </c>
      <c r="BD706" s="144">
        <f t="shared" si="286"/>
        <v>0</v>
      </c>
      <c r="BE706" s="144">
        <f t="shared" si="291"/>
        <v>0</v>
      </c>
      <c r="BF706" s="559">
        <f t="shared" si="274"/>
        <v>0</v>
      </c>
      <c r="BG706" s="17"/>
      <c r="BH706" s="10"/>
      <c r="BJ706" s="49">
        <f t="shared" si="292"/>
        <v>0</v>
      </c>
      <c r="BK706" s="49">
        <f t="shared" si="293"/>
        <v>1</v>
      </c>
      <c r="BL706" s="49">
        <f t="shared" si="294"/>
        <v>0</v>
      </c>
      <c r="BM706" s="49">
        <f t="shared" si="295"/>
        <v>0</v>
      </c>
      <c r="BN706" s="49">
        <f t="shared" si="296"/>
        <v>0</v>
      </c>
    </row>
    <row r="707" spans="1:66" x14ac:dyDescent="0.2">
      <c r="A707" s="514"/>
      <c r="B707" s="805"/>
      <c r="C707" s="364"/>
      <c r="D707" s="364"/>
      <c r="E707" s="511" t="str">
        <f t="shared" si="287"/>
        <v xml:space="preserve"> </v>
      </c>
      <c r="F707" s="201">
        <f t="shared" si="270"/>
        <v>0</v>
      </c>
      <c r="G707" s="198">
        <f t="shared" si="271"/>
        <v>695</v>
      </c>
      <c r="H707" s="197"/>
      <c r="I707" s="416"/>
      <c r="J707" s="115"/>
      <c r="K707" s="418"/>
      <c r="L707" s="417"/>
      <c r="M707" s="60"/>
      <c r="N707" s="102"/>
      <c r="O707" s="419"/>
      <c r="P707" s="116"/>
      <c r="Q707" s="116"/>
      <c r="R707" s="179"/>
      <c r="S707" s="248"/>
      <c r="T707" s="116"/>
      <c r="U707" s="116"/>
      <c r="V707" s="116"/>
      <c r="W707" s="117"/>
      <c r="X707" s="115"/>
      <c r="Y707" s="102"/>
      <c r="Z707" s="118"/>
      <c r="AA707" s="145">
        <f t="shared" si="275"/>
        <v>695</v>
      </c>
      <c r="AB707" s="751">
        <f t="shared" si="288"/>
        <v>0</v>
      </c>
      <c r="AC707" s="744">
        <f t="shared" si="276"/>
        <v>0</v>
      </c>
      <c r="AD707" s="254">
        <f t="shared" si="272"/>
        <v>0</v>
      </c>
      <c r="AE707" s="17"/>
      <c r="AF707" s="527" t="str">
        <f t="shared" si="277"/>
        <v xml:space="preserve"> </v>
      </c>
      <c r="AG707" s="49">
        <f t="shared" si="278"/>
        <v>0</v>
      </c>
      <c r="AH707" s="49">
        <f t="shared" si="279"/>
        <v>0</v>
      </c>
      <c r="AR707" s="49">
        <f t="shared" si="280"/>
        <v>0</v>
      </c>
      <c r="AS707" s="49">
        <f t="shared" si="281"/>
        <v>0</v>
      </c>
      <c r="AT707" s="49">
        <f t="shared" si="282"/>
        <v>0</v>
      </c>
      <c r="AU707" s="49">
        <f t="shared" si="283"/>
        <v>0</v>
      </c>
      <c r="AX707" s="372">
        <f t="shared" si="284"/>
        <v>0</v>
      </c>
      <c r="AY707" s="372">
        <f t="shared" si="285"/>
        <v>0</v>
      </c>
      <c r="AZ707" s="49">
        <f t="shared" si="273"/>
        <v>0</v>
      </c>
      <c r="BB707" s="49">
        <f t="shared" si="289"/>
        <v>0</v>
      </c>
      <c r="BC707" s="537">
        <f t="shared" si="290"/>
        <v>0</v>
      </c>
      <c r="BD707" s="144">
        <f t="shared" si="286"/>
        <v>0</v>
      </c>
      <c r="BE707" s="144">
        <f t="shared" si="291"/>
        <v>0</v>
      </c>
      <c r="BF707" s="559">
        <f t="shared" si="274"/>
        <v>0</v>
      </c>
      <c r="BG707" s="17"/>
      <c r="BH707" s="10"/>
      <c r="BJ707" s="49">
        <f t="shared" si="292"/>
        <v>0</v>
      </c>
      <c r="BK707" s="49">
        <f t="shared" si="293"/>
        <v>1</v>
      </c>
      <c r="BL707" s="49">
        <f t="shared" si="294"/>
        <v>0</v>
      </c>
      <c r="BM707" s="49">
        <f t="shared" si="295"/>
        <v>0</v>
      </c>
      <c r="BN707" s="49">
        <f t="shared" si="296"/>
        <v>0</v>
      </c>
    </row>
    <row r="708" spans="1:66" x14ac:dyDescent="0.2">
      <c r="A708" s="514"/>
      <c r="B708" s="805"/>
      <c r="C708" s="364"/>
      <c r="D708" s="364"/>
      <c r="E708" s="511" t="str">
        <f t="shared" si="287"/>
        <v xml:space="preserve"> </v>
      </c>
      <c r="F708" s="201">
        <f t="shared" si="270"/>
        <v>0</v>
      </c>
      <c r="G708" s="198">
        <f t="shared" si="271"/>
        <v>696</v>
      </c>
      <c r="H708" s="197"/>
      <c r="I708" s="416"/>
      <c r="J708" s="115"/>
      <c r="K708" s="418"/>
      <c r="L708" s="417"/>
      <c r="M708" s="60"/>
      <c r="N708" s="102"/>
      <c r="O708" s="419"/>
      <c r="P708" s="116"/>
      <c r="Q708" s="116"/>
      <c r="R708" s="179"/>
      <c r="S708" s="248"/>
      <c r="T708" s="116"/>
      <c r="U708" s="116"/>
      <c r="V708" s="116"/>
      <c r="W708" s="117"/>
      <c r="X708" s="115"/>
      <c r="Y708" s="102"/>
      <c r="Z708" s="118"/>
      <c r="AA708" s="145">
        <f t="shared" si="275"/>
        <v>696</v>
      </c>
      <c r="AB708" s="751">
        <f t="shared" si="288"/>
        <v>0</v>
      </c>
      <c r="AC708" s="744">
        <f t="shared" si="276"/>
        <v>0</v>
      </c>
      <c r="AD708" s="254">
        <f t="shared" si="272"/>
        <v>0</v>
      </c>
      <c r="AE708" s="17"/>
      <c r="AF708" s="527" t="str">
        <f t="shared" si="277"/>
        <v xml:space="preserve"> </v>
      </c>
      <c r="AG708" s="49">
        <f t="shared" si="278"/>
        <v>0</v>
      </c>
      <c r="AH708" s="49">
        <f t="shared" si="279"/>
        <v>0</v>
      </c>
      <c r="AR708" s="49">
        <f t="shared" si="280"/>
        <v>0</v>
      </c>
      <c r="AS708" s="49">
        <f t="shared" si="281"/>
        <v>0</v>
      </c>
      <c r="AT708" s="49">
        <f t="shared" si="282"/>
        <v>0</v>
      </c>
      <c r="AU708" s="49">
        <f t="shared" si="283"/>
        <v>0</v>
      </c>
      <c r="AX708" s="372">
        <f t="shared" si="284"/>
        <v>0</v>
      </c>
      <c r="AY708" s="372">
        <f t="shared" si="285"/>
        <v>0</v>
      </c>
      <c r="AZ708" s="49">
        <f t="shared" si="273"/>
        <v>0</v>
      </c>
      <c r="BB708" s="49">
        <f t="shared" si="289"/>
        <v>0</v>
      </c>
      <c r="BC708" s="537">
        <f t="shared" si="290"/>
        <v>0</v>
      </c>
      <c r="BD708" s="144">
        <f t="shared" si="286"/>
        <v>0</v>
      </c>
      <c r="BE708" s="144">
        <f t="shared" si="291"/>
        <v>0</v>
      </c>
      <c r="BF708" s="559">
        <f t="shared" si="274"/>
        <v>0</v>
      </c>
      <c r="BG708" s="17"/>
      <c r="BH708" s="10"/>
      <c r="BJ708" s="49">
        <f t="shared" si="292"/>
        <v>0</v>
      </c>
      <c r="BK708" s="49">
        <f t="shared" si="293"/>
        <v>1</v>
      </c>
      <c r="BL708" s="49">
        <f t="shared" si="294"/>
        <v>0</v>
      </c>
      <c r="BM708" s="49">
        <f t="shared" si="295"/>
        <v>0</v>
      </c>
      <c r="BN708" s="49">
        <f t="shared" si="296"/>
        <v>0</v>
      </c>
    </row>
    <row r="709" spans="1:66" x14ac:dyDescent="0.2">
      <c r="A709" s="514"/>
      <c r="B709" s="805"/>
      <c r="C709" s="364"/>
      <c r="D709" s="364"/>
      <c r="E709" s="511" t="str">
        <f t="shared" si="287"/>
        <v xml:space="preserve"> </v>
      </c>
      <c r="F709" s="201">
        <f t="shared" si="270"/>
        <v>0</v>
      </c>
      <c r="G709" s="198">
        <f t="shared" si="271"/>
        <v>697</v>
      </c>
      <c r="H709" s="197"/>
      <c r="I709" s="416"/>
      <c r="J709" s="115"/>
      <c r="K709" s="418"/>
      <c r="L709" s="417"/>
      <c r="M709" s="60"/>
      <c r="N709" s="102"/>
      <c r="O709" s="419"/>
      <c r="P709" s="116"/>
      <c r="Q709" s="116"/>
      <c r="R709" s="179"/>
      <c r="S709" s="248"/>
      <c r="T709" s="116"/>
      <c r="U709" s="116"/>
      <c r="V709" s="116"/>
      <c r="W709" s="117"/>
      <c r="X709" s="115"/>
      <c r="Y709" s="102"/>
      <c r="Z709" s="118"/>
      <c r="AA709" s="145">
        <f t="shared" si="275"/>
        <v>697</v>
      </c>
      <c r="AB709" s="751">
        <f t="shared" si="288"/>
        <v>0</v>
      </c>
      <c r="AC709" s="744">
        <f t="shared" si="276"/>
        <v>0</v>
      </c>
      <c r="AD709" s="254">
        <f t="shared" si="272"/>
        <v>0</v>
      </c>
      <c r="AE709" s="17"/>
      <c r="AF709" s="527" t="str">
        <f t="shared" si="277"/>
        <v xml:space="preserve"> </v>
      </c>
      <c r="AG709" s="49">
        <f t="shared" si="278"/>
        <v>0</v>
      </c>
      <c r="AH709" s="49">
        <f t="shared" si="279"/>
        <v>0</v>
      </c>
      <c r="AR709" s="49">
        <f t="shared" si="280"/>
        <v>0</v>
      </c>
      <c r="AS709" s="49">
        <f t="shared" si="281"/>
        <v>0</v>
      </c>
      <c r="AT709" s="49">
        <f t="shared" si="282"/>
        <v>0</v>
      </c>
      <c r="AU709" s="49">
        <f t="shared" si="283"/>
        <v>0</v>
      </c>
      <c r="AX709" s="372">
        <f t="shared" si="284"/>
        <v>0</v>
      </c>
      <c r="AY709" s="372">
        <f t="shared" si="285"/>
        <v>0</v>
      </c>
      <c r="AZ709" s="49">
        <f t="shared" si="273"/>
        <v>0</v>
      </c>
      <c r="BB709" s="49">
        <f t="shared" si="289"/>
        <v>0</v>
      </c>
      <c r="BC709" s="537">
        <f t="shared" si="290"/>
        <v>0</v>
      </c>
      <c r="BD709" s="144">
        <f t="shared" si="286"/>
        <v>0</v>
      </c>
      <c r="BE709" s="144">
        <f t="shared" si="291"/>
        <v>0</v>
      </c>
      <c r="BF709" s="559">
        <f t="shared" si="274"/>
        <v>0</v>
      </c>
      <c r="BG709" s="17"/>
      <c r="BH709" s="10"/>
      <c r="BJ709" s="49">
        <f t="shared" si="292"/>
        <v>0</v>
      </c>
      <c r="BK709" s="49">
        <f t="shared" si="293"/>
        <v>1</v>
      </c>
      <c r="BL709" s="49">
        <f t="shared" si="294"/>
        <v>0</v>
      </c>
      <c r="BM709" s="49">
        <f t="shared" si="295"/>
        <v>0</v>
      </c>
      <c r="BN709" s="49">
        <f t="shared" si="296"/>
        <v>0</v>
      </c>
    </row>
    <row r="710" spans="1:66" x14ac:dyDescent="0.2">
      <c r="A710" s="514"/>
      <c r="B710" s="805"/>
      <c r="C710" s="364"/>
      <c r="D710" s="364"/>
      <c r="E710" s="511" t="str">
        <f t="shared" si="287"/>
        <v xml:space="preserve"> </v>
      </c>
      <c r="F710" s="201">
        <f t="shared" si="270"/>
        <v>0</v>
      </c>
      <c r="G710" s="198">
        <f t="shared" si="271"/>
        <v>698</v>
      </c>
      <c r="H710" s="197"/>
      <c r="I710" s="416"/>
      <c r="J710" s="115"/>
      <c r="K710" s="418"/>
      <c r="L710" s="417"/>
      <c r="M710" s="60"/>
      <c r="N710" s="102"/>
      <c r="O710" s="419"/>
      <c r="P710" s="116"/>
      <c r="Q710" s="116"/>
      <c r="R710" s="179"/>
      <c r="S710" s="248"/>
      <c r="T710" s="116"/>
      <c r="U710" s="116"/>
      <c r="V710" s="116"/>
      <c r="W710" s="117"/>
      <c r="X710" s="115"/>
      <c r="Y710" s="102"/>
      <c r="Z710" s="118"/>
      <c r="AA710" s="145">
        <f t="shared" si="275"/>
        <v>698</v>
      </c>
      <c r="AB710" s="751">
        <f t="shared" si="288"/>
        <v>0</v>
      </c>
      <c r="AC710" s="744">
        <f t="shared" si="276"/>
        <v>0</v>
      </c>
      <c r="AD710" s="254">
        <f t="shared" si="272"/>
        <v>0</v>
      </c>
      <c r="AE710" s="17"/>
      <c r="AF710" s="527" t="str">
        <f t="shared" si="277"/>
        <v xml:space="preserve"> </v>
      </c>
      <c r="AG710" s="49">
        <f t="shared" si="278"/>
        <v>0</v>
      </c>
      <c r="AH710" s="49">
        <f t="shared" si="279"/>
        <v>0</v>
      </c>
      <c r="AR710" s="49">
        <f t="shared" si="280"/>
        <v>0</v>
      </c>
      <c r="AS710" s="49">
        <f t="shared" si="281"/>
        <v>0</v>
      </c>
      <c r="AT710" s="49">
        <f t="shared" si="282"/>
        <v>0</v>
      </c>
      <c r="AU710" s="49">
        <f t="shared" si="283"/>
        <v>0</v>
      </c>
      <c r="AX710" s="372">
        <f t="shared" si="284"/>
        <v>0</v>
      </c>
      <c r="AY710" s="372">
        <f t="shared" si="285"/>
        <v>0</v>
      </c>
      <c r="AZ710" s="49">
        <f t="shared" si="273"/>
        <v>0</v>
      </c>
      <c r="BB710" s="49">
        <f t="shared" si="289"/>
        <v>0</v>
      </c>
      <c r="BC710" s="537">
        <f t="shared" si="290"/>
        <v>0</v>
      </c>
      <c r="BD710" s="144">
        <f t="shared" si="286"/>
        <v>0</v>
      </c>
      <c r="BE710" s="144">
        <f t="shared" si="291"/>
        <v>0</v>
      </c>
      <c r="BF710" s="559">
        <f t="shared" si="274"/>
        <v>0</v>
      </c>
      <c r="BG710" s="17"/>
      <c r="BH710" s="10"/>
      <c r="BJ710" s="49">
        <f t="shared" si="292"/>
        <v>0</v>
      </c>
      <c r="BK710" s="49">
        <f t="shared" si="293"/>
        <v>1</v>
      </c>
      <c r="BL710" s="49">
        <f t="shared" si="294"/>
        <v>0</v>
      </c>
      <c r="BM710" s="49">
        <f t="shared" si="295"/>
        <v>0</v>
      </c>
      <c r="BN710" s="49">
        <f t="shared" si="296"/>
        <v>0</v>
      </c>
    </row>
    <row r="711" spans="1:66" x14ac:dyDescent="0.2">
      <c r="A711" s="514"/>
      <c r="B711" s="805"/>
      <c r="C711" s="364"/>
      <c r="D711" s="364"/>
      <c r="E711" s="511" t="str">
        <f t="shared" si="287"/>
        <v xml:space="preserve"> </v>
      </c>
      <c r="F711" s="201">
        <f t="shared" si="270"/>
        <v>0</v>
      </c>
      <c r="G711" s="198">
        <f t="shared" si="271"/>
        <v>699</v>
      </c>
      <c r="H711" s="197"/>
      <c r="I711" s="416"/>
      <c r="J711" s="115"/>
      <c r="K711" s="418"/>
      <c r="L711" s="417"/>
      <c r="M711" s="60"/>
      <c r="N711" s="102"/>
      <c r="O711" s="419"/>
      <c r="P711" s="116"/>
      <c r="Q711" s="116"/>
      <c r="R711" s="179"/>
      <c r="S711" s="248"/>
      <c r="T711" s="116"/>
      <c r="U711" s="116"/>
      <c r="V711" s="116"/>
      <c r="W711" s="117"/>
      <c r="X711" s="115"/>
      <c r="Y711" s="102"/>
      <c r="Z711" s="118"/>
      <c r="AA711" s="145">
        <f t="shared" si="275"/>
        <v>699</v>
      </c>
      <c r="AB711" s="751">
        <f t="shared" si="288"/>
        <v>0</v>
      </c>
      <c r="AC711" s="744">
        <f t="shared" si="276"/>
        <v>0</v>
      </c>
      <c r="AD711" s="254">
        <f t="shared" si="272"/>
        <v>0</v>
      </c>
      <c r="AE711" s="17"/>
      <c r="AF711" s="527" t="str">
        <f t="shared" si="277"/>
        <v xml:space="preserve"> </v>
      </c>
      <c r="AG711" s="49">
        <f t="shared" si="278"/>
        <v>0</v>
      </c>
      <c r="AH711" s="49">
        <f t="shared" si="279"/>
        <v>0</v>
      </c>
      <c r="AR711" s="49">
        <f t="shared" si="280"/>
        <v>0</v>
      </c>
      <c r="AS711" s="49">
        <f t="shared" si="281"/>
        <v>0</v>
      </c>
      <c r="AT711" s="49">
        <f t="shared" si="282"/>
        <v>0</v>
      </c>
      <c r="AU711" s="49">
        <f t="shared" si="283"/>
        <v>0</v>
      </c>
      <c r="AX711" s="372">
        <f t="shared" si="284"/>
        <v>0</v>
      </c>
      <c r="AY711" s="372">
        <f t="shared" si="285"/>
        <v>0</v>
      </c>
      <c r="AZ711" s="49">
        <f t="shared" si="273"/>
        <v>0</v>
      </c>
      <c r="BB711" s="49">
        <f t="shared" si="289"/>
        <v>0</v>
      </c>
      <c r="BC711" s="537">
        <f t="shared" si="290"/>
        <v>0</v>
      </c>
      <c r="BD711" s="144">
        <f t="shared" si="286"/>
        <v>0</v>
      </c>
      <c r="BE711" s="144">
        <f t="shared" si="291"/>
        <v>0</v>
      </c>
      <c r="BF711" s="559">
        <f t="shared" si="274"/>
        <v>0</v>
      </c>
      <c r="BG711" s="17"/>
      <c r="BH711" s="10"/>
      <c r="BJ711" s="49">
        <f t="shared" si="292"/>
        <v>0</v>
      </c>
      <c r="BK711" s="49">
        <f t="shared" si="293"/>
        <v>1</v>
      </c>
      <c r="BL711" s="49">
        <f t="shared" si="294"/>
        <v>0</v>
      </c>
      <c r="BM711" s="49">
        <f t="shared" si="295"/>
        <v>0</v>
      </c>
      <c r="BN711" s="49">
        <f t="shared" si="296"/>
        <v>0</v>
      </c>
    </row>
    <row r="712" spans="1:66" x14ac:dyDescent="0.2">
      <c r="A712" s="514"/>
      <c r="B712" s="805"/>
      <c r="C712" s="364"/>
      <c r="D712" s="364"/>
      <c r="E712" s="511" t="str">
        <f t="shared" si="287"/>
        <v xml:space="preserve"> </v>
      </c>
      <c r="F712" s="201">
        <f t="shared" si="270"/>
        <v>0</v>
      </c>
      <c r="G712" s="198">
        <f t="shared" si="271"/>
        <v>700</v>
      </c>
      <c r="H712" s="197"/>
      <c r="I712" s="416"/>
      <c r="J712" s="115"/>
      <c r="K712" s="418"/>
      <c r="L712" s="417"/>
      <c r="M712" s="60"/>
      <c r="N712" s="102"/>
      <c r="O712" s="419"/>
      <c r="P712" s="116"/>
      <c r="Q712" s="116"/>
      <c r="R712" s="179"/>
      <c r="S712" s="248"/>
      <c r="T712" s="116"/>
      <c r="U712" s="116"/>
      <c r="V712" s="116"/>
      <c r="W712" s="117"/>
      <c r="X712" s="115"/>
      <c r="Y712" s="102"/>
      <c r="Z712" s="118"/>
      <c r="AA712" s="145">
        <f t="shared" si="275"/>
        <v>700</v>
      </c>
      <c r="AB712" s="751">
        <f t="shared" si="288"/>
        <v>0</v>
      </c>
      <c r="AC712" s="744">
        <f t="shared" si="276"/>
        <v>0</v>
      </c>
      <c r="AD712" s="254">
        <f t="shared" si="272"/>
        <v>0</v>
      </c>
      <c r="AE712" s="17"/>
      <c r="AF712" s="527" t="str">
        <f t="shared" si="277"/>
        <v xml:space="preserve"> </v>
      </c>
      <c r="AG712" s="49">
        <f t="shared" si="278"/>
        <v>0</v>
      </c>
      <c r="AH712" s="49">
        <f t="shared" si="279"/>
        <v>0</v>
      </c>
      <c r="AR712" s="49">
        <f t="shared" si="280"/>
        <v>0</v>
      </c>
      <c r="AS712" s="49">
        <f t="shared" si="281"/>
        <v>0</v>
      </c>
      <c r="AT712" s="49">
        <f t="shared" si="282"/>
        <v>0</v>
      </c>
      <c r="AU712" s="49">
        <f t="shared" si="283"/>
        <v>0</v>
      </c>
      <c r="AX712" s="372">
        <f t="shared" si="284"/>
        <v>0</v>
      </c>
      <c r="AY712" s="372">
        <f t="shared" si="285"/>
        <v>0</v>
      </c>
      <c r="AZ712" s="49">
        <f t="shared" si="273"/>
        <v>0</v>
      </c>
      <c r="BB712" s="49">
        <f t="shared" si="289"/>
        <v>0</v>
      </c>
      <c r="BC712" s="537">
        <f t="shared" si="290"/>
        <v>0</v>
      </c>
      <c r="BD712" s="144">
        <f t="shared" si="286"/>
        <v>0</v>
      </c>
      <c r="BE712" s="144">
        <f t="shared" si="291"/>
        <v>0</v>
      </c>
      <c r="BF712" s="559">
        <f t="shared" si="274"/>
        <v>0</v>
      </c>
      <c r="BG712" s="17"/>
      <c r="BH712" s="10"/>
      <c r="BJ712" s="49">
        <f t="shared" si="292"/>
        <v>0</v>
      </c>
      <c r="BK712" s="49">
        <f t="shared" si="293"/>
        <v>1</v>
      </c>
      <c r="BL712" s="49">
        <f t="shared" si="294"/>
        <v>0</v>
      </c>
      <c r="BM712" s="49">
        <f t="shared" si="295"/>
        <v>0</v>
      </c>
      <c r="BN712" s="49">
        <f t="shared" si="296"/>
        <v>0</v>
      </c>
    </row>
    <row r="713" spans="1:66" x14ac:dyDescent="0.2">
      <c r="A713" s="514"/>
      <c r="B713" s="805"/>
      <c r="C713" s="364"/>
      <c r="D713" s="364"/>
      <c r="E713" s="511" t="str">
        <f t="shared" si="287"/>
        <v xml:space="preserve"> </v>
      </c>
      <c r="F713" s="201">
        <f t="shared" si="270"/>
        <v>0</v>
      </c>
      <c r="G713" s="198">
        <f t="shared" si="271"/>
        <v>701</v>
      </c>
      <c r="H713" s="197"/>
      <c r="I713" s="416"/>
      <c r="J713" s="115"/>
      <c r="K713" s="418"/>
      <c r="L713" s="417"/>
      <c r="M713" s="60"/>
      <c r="N713" s="102"/>
      <c r="O713" s="419"/>
      <c r="P713" s="116"/>
      <c r="Q713" s="116"/>
      <c r="R713" s="179"/>
      <c r="S713" s="248"/>
      <c r="T713" s="116"/>
      <c r="U713" s="116"/>
      <c r="V713" s="116"/>
      <c r="W713" s="117"/>
      <c r="X713" s="115"/>
      <c r="Y713" s="102"/>
      <c r="Z713" s="118"/>
      <c r="AA713" s="145">
        <f t="shared" si="275"/>
        <v>701</v>
      </c>
      <c r="AB713" s="751">
        <f t="shared" si="288"/>
        <v>0</v>
      </c>
      <c r="AC713" s="744">
        <f t="shared" si="276"/>
        <v>0</v>
      </c>
      <c r="AD713" s="254">
        <f t="shared" si="272"/>
        <v>0</v>
      </c>
      <c r="AE713" s="17"/>
      <c r="AF713" s="527" t="str">
        <f t="shared" si="277"/>
        <v xml:space="preserve"> </v>
      </c>
      <c r="AG713" s="49">
        <f t="shared" si="278"/>
        <v>0</v>
      </c>
      <c r="AH713" s="49">
        <f t="shared" si="279"/>
        <v>0</v>
      </c>
      <c r="AR713" s="49">
        <f t="shared" si="280"/>
        <v>0</v>
      </c>
      <c r="AS713" s="49">
        <f t="shared" si="281"/>
        <v>0</v>
      </c>
      <c r="AT713" s="49">
        <f t="shared" si="282"/>
        <v>0</v>
      </c>
      <c r="AU713" s="49">
        <f t="shared" si="283"/>
        <v>0</v>
      </c>
      <c r="AX713" s="372">
        <f t="shared" si="284"/>
        <v>0</v>
      </c>
      <c r="AY713" s="372">
        <f t="shared" si="285"/>
        <v>0</v>
      </c>
      <c r="AZ713" s="49">
        <f t="shared" si="273"/>
        <v>0</v>
      </c>
      <c r="BB713" s="49">
        <f t="shared" si="289"/>
        <v>0</v>
      </c>
      <c r="BC713" s="537">
        <f t="shared" si="290"/>
        <v>0</v>
      </c>
      <c r="BD713" s="144">
        <f t="shared" si="286"/>
        <v>0</v>
      </c>
      <c r="BE713" s="144">
        <f t="shared" si="291"/>
        <v>0</v>
      </c>
      <c r="BF713" s="559">
        <f t="shared" si="274"/>
        <v>0</v>
      </c>
      <c r="BG713" s="17"/>
      <c r="BH713" s="10"/>
      <c r="BJ713" s="49">
        <f t="shared" si="292"/>
        <v>0</v>
      </c>
      <c r="BK713" s="49">
        <f t="shared" si="293"/>
        <v>1</v>
      </c>
      <c r="BL713" s="49">
        <f t="shared" si="294"/>
        <v>0</v>
      </c>
      <c r="BM713" s="49">
        <f t="shared" si="295"/>
        <v>0</v>
      </c>
      <c r="BN713" s="49">
        <f t="shared" si="296"/>
        <v>0</v>
      </c>
    </row>
    <row r="714" spans="1:66" x14ac:dyDescent="0.2">
      <c r="A714" s="514"/>
      <c r="B714" s="805"/>
      <c r="C714" s="364"/>
      <c r="D714" s="364"/>
      <c r="E714" s="511" t="str">
        <f t="shared" si="287"/>
        <v xml:space="preserve"> </v>
      </c>
      <c r="F714" s="201">
        <f t="shared" si="270"/>
        <v>0</v>
      </c>
      <c r="G714" s="198">
        <f t="shared" si="271"/>
        <v>702</v>
      </c>
      <c r="H714" s="197"/>
      <c r="I714" s="416"/>
      <c r="J714" s="115"/>
      <c r="K714" s="418"/>
      <c r="L714" s="417"/>
      <c r="M714" s="60"/>
      <c r="N714" s="102"/>
      <c r="O714" s="419"/>
      <c r="P714" s="116"/>
      <c r="Q714" s="116"/>
      <c r="R714" s="179"/>
      <c r="S714" s="248"/>
      <c r="T714" s="116"/>
      <c r="U714" s="116"/>
      <c r="V714" s="116"/>
      <c r="W714" s="117"/>
      <c r="X714" s="115"/>
      <c r="Y714" s="102"/>
      <c r="Z714" s="118"/>
      <c r="AA714" s="145">
        <f t="shared" si="275"/>
        <v>702</v>
      </c>
      <c r="AB714" s="751">
        <f t="shared" si="288"/>
        <v>0</v>
      </c>
      <c r="AC714" s="744">
        <f t="shared" si="276"/>
        <v>0</v>
      </c>
      <c r="AD714" s="254">
        <f t="shared" si="272"/>
        <v>0</v>
      </c>
      <c r="AE714" s="17"/>
      <c r="AF714" s="527" t="str">
        <f t="shared" si="277"/>
        <v xml:space="preserve"> </v>
      </c>
      <c r="AG714" s="49">
        <f t="shared" si="278"/>
        <v>0</v>
      </c>
      <c r="AH714" s="49">
        <f t="shared" si="279"/>
        <v>0</v>
      </c>
      <c r="AR714" s="49">
        <f t="shared" si="280"/>
        <v>0</v>
      </c>
      <c r="AS714" s="49">
        <f t="shared" si="281"/>
        <v>0</v>
      </c>
      <c r="AT714" s="49">
        <f t="shared" si="282"/>
        <v>0</v>
      </c>
      <c r="AU714" s="49">
        <f t="shared" si="283"/>
        <v>0</v>
      </c>
      <c r="AX714" s="372">
        <f t="shared" si="284"/>
        <v>0</v>
      </c>
      <c r="AY714" s="372">
        <f t="shared" si="285"/>
        <v>0</v>
      </c>
      <c r="AZ714" s="49">
        <f t="shared" si="273"/>
        <v>0</v>
      </c>
      <c r="BB714" s="49">
        <f t="shared" si="289"/>
        <v>0</v>
      </c>
      <c r="BC714" s="537">
        <f t="shared" si="290"/>
        <v>0</v>
      </c>
      <c r="BD714" s="144">
        <f t="shared" si="286"/>
        <v>0</v>
      </c>
      <c r="BE714" s="144">
        <f t="shared" si="291"/>
        <v>0</v>
      </c>
      <c r="BF714" s="559">
        <f t="shared" si="274"/>
        <v>0</v>
      </c>
      <c r="BG714" s="17"/>
      <c r="BH714" s="10"/>
      <c r="BJ714" s="49">
        <f t="shared" si="292"/>
        <v>0</v>
      </c>
      <c r="BK714" s="49">
        <f t="shared" si="293"/>
        <v>1</v>
      </c>
      <c r="BL714" s="49">
        <f t="shared" si="294"/>
        <v>0</v>
      </c>
      <c r="BM714" s="49">
        <f t="shared" si="295"/>
        <v>0</v>
      </c>
      <c r="BN714" s="49">
        <f t="shared" si="296"/>
        <v>0</v>
      </c>
    </row>
    <row r="715" spans="1:66" x14ac:dyDescent="0.2">
      <c r="A715" s="514"/>
      <c r="B715" s="805"/>
      <c r="C715" s="364"/>
      <c r="D715" s="364"/>
      <c r="E715" s="511" t="str">
        <f t="shared" si="287"/>
        <v xml:space="preserve"> </v>
      </c>
      <c r="F715" s="201">
        <f t="shared" si="270"/>
        <v>0</v>
      </c>
      <c r="G715" s="198">
        <f t="shared" si="271"/>
        <v>703</v>
      </c>
      <c r="H715" s="197"/>
      <c r="I715" s="416"/>
      <c r="J715" s="115"/>
      <c r="K715" s="418"/>
      <c r="L715" s="417"/>
      <c r="M715" s="60"/>
      <c r="N715" s="102"/>
      <c r="O715" s="419"/>
      <c r="P715" s="116"/>
      <c r="Q715" s="116"/>
      <c r="R715" s="179"/>
      <c r="S715" s="248"/>
      <c r="T715" s="116"/>
      <c r="U715" s="116"/>
      <c r="V715" s="116"/>
      <c r="W715" s="117"/>
      <c r="X715" s="115"/>
      <c r="Y715" s="102"/>
      <c r="Z715" s="118"/>
      <c r="AA715" s="145">
        <f t="shared" si="275"/>
        <v>703</v>
      </c>
      <c r="AB715" s="751">
        <f t="shared" si="288"/>
        <v>0</v>
      </c>
      <c r="AC715" s="744">
        <f t="shared" si="276"/>
        <v>0</v>
      </c>
      <c r="AD715" s="254">
        <f t="shared" si="272"/>
        <v>0</v>
      </c>
      <c r="AE715" s="17"/>
      <c r="AF715" s="527" t="str">
        <f t="shared" si="277"/>
        <v xml:space="preserve"> </v>
      </c>
      <c r="AG715" s="49">
        <f t="shared" si="278"/>
        <v>0</v>
      </c>
      <c r="AH715" s="49">
        <f t="shared" si="279"/>
        <v>0</v>
      </c>
      <c r="AR715" s="49">
        <f t="shared" si="280"/>
        <v>0</v>
      </c>
      <c r="AS715" s="49">
        <f t="shared" si="281"/>
        <v>0</v>
      </c>
      <c r="AT715" s="49">
        <f t="shared" si="282"/>
        <v>0</v>
      </c>
      <c r="AU715" s="49">
        <f t="shared" si="283"/>
        <v>0</v>
      </c>
      <c r="AX715" s="372">
        <f t="shared" si="284"/>
        <v>0</v>
      </c>
      <c r="AY715" s="372">
        <f t="shared" si="285"/>
        <v>0</v>
      </c>
      <c r="AZ715" s="49">
        <f t="shared" si="273"/>
        <v>0</v>
      </c>
      <c r="BB715" s="49">
        <f t="shared" si="289"/>
        <v>0</v>
      </c>
      <c r="BC715" s="537">
        <f t="shared" si="290"/>
        <v>0</v>
      </c>
      <c r="BD715" s="144">
        <f t="shared" si="286"/>
        <v>0</v>
      </c>
      <c r="BE715" s="144">
        <f t="shared" si="291"/>
        <v>0</v>
      </c>
      <c r="BF715" s="559">
        <f t="shared" si="274"/>
        <v>0</v>
      </c>
      <c r="BG715" s="17"/>
      <c r="BH715" s="10"/>
      <c r="BJ715" s="49">
        <f t="shared" si="292"/>
        <v>0</v>
      </c>
      <c r="BK715" s="49">
        <f t="shared" si="293"/>
        <v>1</v>
      </c>
      <c r="BL715" s="49">
        <f t="shared" si="294"/>
        <v>0</v>
      </c>
      <c r="BM715" s="49">
        <f t="shared" si="295"/>
        <v>0</v>
      </c>
      <c r="BN715" s="49">
        <f t="shared" si="296"/>
        <v>0</v>
      </c>
    </row>
    <row r="716" spans="1:66" x14ac:dyDescent="0.2">
      <c r="A716" s="514"/>
      <c r="B716" s="805"/>
      <c r="C716" s="364"/>
      <c r="D716" s="364"/>
      <c r="E716" s="511" t="str">
        <f t="shared" si="287"/>
        <v xml:space="preserve"> </v>
      </c>
      <c r="F716" s="201">
        <f t="shared" si="270"/>
        <v>0</v>
      </c>
      <c r="G716" s="198">
        <f t="shared" si="271"/>
        <v>704</v>
      </c>
      <c r="H716" s="197"/>
      <c r="I716" s="416"/>
      <c r="J716" s="115"/>
      <c r="K716" s="418"/>
      <c r="L716" s="417"/>
      <c r="M716" s="60"/>
      <c r="N716" s="102"/>
      <c r="O716" s="419"/>
      <c r="P716" s="116"/>
      <c r="Q716" s="116"/>
      <c r="R716" s="179"/>
      <c r="S716" s="248"/>
      <c r="T716" s="116"/>
      <c r="U716" s="116"/>
      <c r="V716" s="116"/>
      <c r="W716" s="117"/>
      <c r="X716" s="115"/>
      <c r="Y716" s="102"/>
      <c r="Z716" s="118"/>
      <c r="AA716" s="145">
        <f t="shared" si="275"/>
        <v>704</v>
      </c>
      <c r="AB716" s="751">
        <f t="shared" si="288"/>
        <v>0</v>
      </c>
      <c r="AC716" s="744">
        <f t="shared" si="276"/>
        <v>0</v>
      </c>
      <c r="AD716" s="254">
        <f t="shared" si="272"/>
        <v>0</v>
      </c>
      <c r="AE716" s="17"/>
      <c r="AF716" s="527" t="str">
        <f t="shared" si="277"/>
        <v xml:space="preserve"> </v>
      </c>
      <c r="AG716" s="49">
        <f t="shared" si="278"/>
        <v>0</v>
      </c>
      <c r="AH716" s="49">
        <f t="shared" si="279"/>
        <v>0</v>
      </c>
      <c r="AR716" s="49">
        <f t="shared" si="280"/>
        <v>0</v>
      </c>
      <c r="AS716" s="49">
        <f t="shared" si="281"/>
        <v>0</v>
      </c>
      <c r="AT716" s="49">
        <f t="shared" si="282"/>
        <v>0</v>
      </c>
      <c r="AU716" s="49">
        <f t="shared" si="283"/>
        <v>0</v>
      </c>
      <c r="AX716" s="372">
        <f t="shared" si="284"/>
        <v>0</v>
      </c>
      <c r="AY716" s="372">
        <f t="shared" si="285"/>
        <v>0</v>
      </c>
      <c r="AZ716" s="49">
        <f t="shared" si="273"/>
        <v>0</v>
      </c>
      <c r="BB716" s="49">
        <f t="shared" si="289"/>
        <v>0</v>
      </c>
      <c r="BC716" s="537">
        <f t="shared" si="290"/>
        <v>0</v>
      </c>
      <c r="BD716" s="144">
        <f t="shared" si="286"/>
        <v>0</v>
      </c>
      <c r="BE716" s="144">
        <f t="shared" si="291"/>
        <v>0</v>
      </c>
      <c r="BF716" s="559">
        <f t="shared" si="274"/>
        <v>0</v>
      </c>
      <c r="BG716" s="17"/>
      <c r="BH716" s="10"/>
      <c r="BJ716" s="49">
        <f t="shared" si="292"/>
        <v>0</v>
      </c>
      <c r="BK716" s="49">
        <f t="shared" si="293"/>
        <v>1</v>
      </c>
      <c r="BL716" s="49">
        <f t="shared" si="294"/>
        <v>0</v>
      </c>
      <c r="BM716" s="49">
        <f t="shared" si="295"/>
        <v>0</v>
      </c>
      <c r="BN716" s="49">
        <f t="shared" si="296"/>
        <v>0</v>
      </c>
    </row>
    <row r="717" spans="1:66" x14ac:dyDescent="0.2">
      <c r="A717" s="514"/>
      <c r="B717" s="805"/>
      <c r="C717" s="364"/>
      <c r="D717" s="364"/>
      <c r="E717" s="511" t="str">
        <f t="shared" si="287"/>
        <v xml:space="preserve"> </v>
      </c>
      <c r="F717" s="201">
        <f t="shared" ref="F717:F780" si="297">IF(ISBLANK(H717),0,VLOOKUP(TRIM(H717),AllVarieties,4,FALSE))</f>
        <v>0</v>
      </c>
      <c r="G717" s="198">
        <f t="shared" ref="G717:G780" si="298">ROW()-DPline</f>
        <v>705</v>
      </c>
      <c r="H717" s="197"/>
      <c r="I717" s="416"/>
      <c r="J717" s="115"/>
      <c r="K717" s="418"/>
      <c r="L717" s="417"/>
      <c r="M717" s="60"/>
      <c r="N717" s="102"/>
      <c r="O717" s="419"/>
      <c r="P717" s="116"/>
      <c r="Q717" s="116"/>
      <c r="R717" s="179"/>
      <c r="S717" s="248"/>
      <c r="T717" s="116"/>
      <c r="U717" s="116"/>
      <c r="V717" s="116"/>
      <c r="W717" s="117"/>
      <c r="X717" s="115"/>
      <c r="Y717" s="102"/>
      <c r="Z717" s="118"/>
      <c r="AA717" s="145">
        <f t="shared" si="275"/>
        <v>705</v>
      </c>
      <c r="AB717" s="751">
        <f t="shared" si="288"/>
        <v>0</v>
      </c>
      <c r="AC717" s="744">
        <f t="shared" si="276"/>
        <v>0</v>
      </c>
      <c r="AD717" s="254">
        <f t="shared" ref="AD717:AD780" si="299">+AC717*PDArate</f>
        <v>0</v>
      </c>
      <c r="AE717" s="17"/>
      <c r="AF717" s="527" t="str">
        <f t="shared" si="277"/>
        <v xml:space="preserve"> </v>
      </c>
      <c r="AG717" s="49">
        <f t="shared" si="278"/>
        <v>0</v>
      </c>
      <c r="AH717" s="49">
        <f t="shared" si="279"/>
        <v>0</v>
      </c>
      <c r="AR717" s="49">
        <f t="shared" si="280"/>
        <v>0</v>
      </c>
      <c r="AS717" s="49">
        <f t="shared" si="281"/>
        <v>0</v>
      </c>
      <c r="AT717" s="49">
        <f t="shared" si="282"/>
        <v>0</v>
      </c>
      <c r="AU717" s="49">
        <f t="shared" si="283"/>
        <v>0</v>
      </c>
      <c r="AX717" s="372">
        <f t="shared" si="284"/>
        <v>0</v>
      </c>
      <c r="AY717" s="372">
        <f t="shared" si="285"/>
        <v>0</v>
      </c>
      <c r="AZ717" s="49">
        <f t="shared" ref="AZ717:AZ780" si="300">IF(J717+K717 &gt; 0, 1, 0)</f>
        <v>0</v>
      </c>
      <c r="BB717" s="49">
        <f t="shared" si="289"/>
        <v>0</v>
      </c>
      <c r="BC717" s="537">
        <f t="shared" si="290"/>
        <v>0</v>
      </c>
      <c r="BD717" s="144">
        <f t="shared" si="286"/>
        <v>0</v>
      </c>
      <c r="BE717" s="144">
        <f t="shared" si="291"/>
        <v>0</v>
      </c>
      <c r="BF717" s="559">
        <f t="shared" ref="BF717:BF780" si="301">+BE717*PDArate</f>
        <v>0</v>
      </c>
      <c r="BG717" s="17"/>
      <c r="BH717" s="10"/>
      <c r="BJ717" s="49">
        <f t="shared" si="292"/>
        <v>0</v>
      </c>
      <c r="BK717" s="49">
        <f t="shared" si="293"/>
        <v>1</v>
      </c>
      <c r="BL717" s="49">
        <f t="shared" si="294"/>
        <v>0</v>
      </c>
      <c r="BM717" s="49">
        <f t="shared" si="295"/>
        <v>0</v>
      </c>
      <c r="BN717" s="49">
        <f t="shared" si="296"/>
        <v>0</v>
      </c>
    </row>
    <row r="718" spans="1:66" x14ac:dyDescent="0.2">
      <c r="A718" s="514"/>
      <c r="B718" s="805"/>
      <c r="C718" s="364"/>
      <c r="D718" s="364"/>
      <c r="E718" s="511" t="str">
        <f t="shared" si="287"/>
        <v xml:space="preserve"> </v>
      </c>
      <c r="F718" s="201">
        <f t="shared" si="297"/>
        <v>0</v>
      </c>
      <c r="G718" s="198">
        <f t="shared" si="298"/>
        <v>706</v>
      </c>
      <c r="H718" s="197"/>
      <c r="I718" s="416"/>
      <c r="J718" s="115"/>
      <c r="K718" s="418"/>
      <c r="L718" s="417"/>
      <c r="M718" s="60"/>
      <c r="N718" s="102"/>
      <c r="O718" s="419"/>
      <c r="P718" s="116"/>
      <c r="Q718" s="116"/>
      <c r="R718" s="179"/>
      <c r="S718" s="248"/>
      <c r="T718" s="116"/>
      <c r="U718" s="116"/>
      <c r="V718" s="116"/>
      <c r="W718" s="117"/>
      <c r="X718" s="115"/>
      <c r="Y718" s="102"/>
      <c r="Z718" s="118"/>
      <c r="AA718" s="145">
        <f t="shared" ref="AA718:AA781" si="302">+G718</f>
        <v>706</v>
      </c>
      <c r="AB718" s="751">
        <f t="shared" si="288"/>
        <v>0</v>
      </c>
      <c r="AC718" s="744">
        <f t="shared" ref="AC718:AC781" si="303">+AX718+AY718</f>
        <v>0</v>
      </c>
      <c r="AD718" s="254">
        <f t="shared" si="299"/>
        <v>0</v>
      </c>
      <c r="AE718" s="17"/>
      <c r="AF718" s="527" t="str">
        <f t="shared" ref="AF718:AF781" si="304">IF(AG718+AH718=1,"Enter both columns 5 and 16.", " ")</f>
        <v xml:space="preserve"> </v>
      </c>
      <c r="AG718" s="49">
        <f t="shared" ref="AG718:AG781" si="305">IF(L718+M718+N718+O718+W718 &gt; 0, 1, 0)</f>
        <v>0</v>
      </c>
      <c r="AH718" s="49">
        <f t="shared" ref="AH718:AH781" si="306">IF(AX718 &gt; 0, 1, 0)</f>
        <v>0</v>
      </c>
      <c r="AR718" s="49">
        <f t="shared" ref="AR718:AR781" si="307">IF(ISNA(+F718), 1, 0)</f>
        <v>0</v>
      </c>
      <c r="AS718" s="49">
        <f t="shared" ref="AS718:AS781" si="308">IF(ISERR(+F718), 1, 0)</f>
        <v>0</v>
      </c>
      <c r="AT718" s="49">
        <f t="shared" ref="AT718:AT781" si="309">IF(ISERR(+AC718), 1, 0)</f>
        <v>0</v>
      </c>
      <c r="AU718" s="49">
        <f t="shared" ref="AU718:AU781" si="310">IF(ISERR(+AD718), 1, 0)</f>
        <v>0</v>
      </c>
      <c r="AX718" s="372">
        <f t="shared" ref="AX718:AX781" si="311">ROUND(L718,1)*W718</f>
        <v>0</v>
      </c>
      <c r="AY718" s="372">
        <f t="shared" ref="AY718:AY781" si="312">ROUND(X718,1)*Z718</f>
        <v>0</v>
      </c>
      <c r="AZ718" s="49">
        <f t="shared" si="300"/>
        <v>0</v>
      </c>
      <c r="BB718" s="49">
        <f t="shared" si="289"/>
        <v>0</v>
      </c>
      <c r="BC718" s="537">
        <f t="shared" si="290"/>
        <v>0</v>
      </c>
      <c r="BD718" s="144">
        <f t="shared" si="286"/>
        <v>0</v>
      </c>
      <c r="BE718" s="144">
        <f t="shared" si="291"/>
        <v>0</v>
      </c>
      <c r="BF718" s="559">
        <f t="shared" si="301"/>
        <v>0</v>
      </c>
      <c r="BG718" s="17"/>
      <c r="BH718" s="10"/>
      <c r="BJ718" s="49">
        <f t="shared" si="292"/>
        <v>0</v>
      </c>
      <c r="BK718" s="49">
        <f t="shared" si="293"/>
        <v>1</v>
      </c>
      <c r="BL718" s="49">
        <f t="shared" si="294"/>
        <v>0</v>
      </c>
      <c r="BM718" s="49">
        <f t="shared" si="295"/>
        <v>0</v>
      </c>
      <c r="BN718" s="49">
        <f t="shared" si="296"/>
        <v>0</v>
      </c>
    </row>
    <row r="719" spans="1:66" x14ac:dyDescent="0.2">
      <c r="A719" s="514"/>
      <c r="B719" s="805"/>
      <c r="C719" s="364"/>
      <c r="D719" s="364"/>
      <c r="E719" s="511" t="str">
        <f t="shared" si="287"/>
        <v xml:space="preserve"> </v>
      </c>
      <c r="F719" s="201">
        <f t="shared" si="297"/>
        <v>0</v>
      </c>
      <c r="G719" s="198">
        <f t="shared" si="298"/>
        <v>707</v>
      </c>
      <c r="H719" s="197"/>
      <c r="I719" s="416"/>
      <c r="J719" s="115"/>
      <c r="K719" s="418"/>
      <c r="L719" s="417"/>
      <c r="M719" s="60"/>
      <c r="N719" s="102"/>
      <c r="O719" s="419"/>
      <c r="P719" s="116"/>
      <c r="Q719" s="116"/>
      <c r="R719" s="179"/>
      <c r="S719" s="248"/>
      <c r="T719" s="116"/>
      <c r="U719" s="116"/>
      <c r="V719" s="116"/>
      <c r="W719" s="117"/>
      <c r="X719" s="115"/>
      <c r="Y719" s="102"/>
      <c r="Z719" s="118"/>
      <c r="AA719" s="145">
        <f t="shared" si="302"/>
        <v>707</v>
      </c>
      <c r="AB719" s="751">
        <f t="shared" si="288"/>
        <v>0</v>
      </c>
      <c r="AC719" s="744">
        <f t="shared" si="303"/>
        <v>0</v>
      </c>
      <c r="AD719" s="254">
        <f t="shared" si="299"/>
        <v>0</v>
      </c>
      <c r="AE719" s="17"/>
      <c r="AF719" s="527" t="str">
        <f t="shared" si="304"/>
        <v xml:space="preserve"> </v>
      </c>
      <c r="AG719" s="49">
        <f t="shared" si="305"/>
        <v>0</v>
      </c>
      <c r="AH719" s="49">
        <f t="shared" si="306"/>
        <v>0</v>
      </c>
      <c r="AR719" s="49">
        <f t="shared" si="307"/>
        <v>0</v>
      </c>
      <c r="AS719" s="49">
        <f t="shared" si="308"/>
        <v>0</v>
      </c>
      <c r="AT719" s="49">
        <f t="shared" si="309"/>
        <v>0</v>
      </c>
      <c r="AU719" s="49">
        <f t="shared" si="310"/>
        <v>0</v>
      </c>
      <c r="AX719" s="372">
        <f t="shared" si="311"/>
        <v>0</v>
      </c>
      <c r="AY719" s="372">
        <f t="shared" si="312"/>
        <v>0</v>
      </c>
      <c r="AZ719" s="49">
        <f t="shared" si="300"/>
        <v>0</v>
      </c>
      <c r="BB719" s="49">
        <f t="shared" si="289"/>
        <v>0</v>
      </c>
      <c r="BC719" s="537">
        <f t="shared" si="290"/>
        <v>0</v>
      </c>
      <c r="BD719" s="144">
        <f t="shared" si="286"/>
        <v>0</v>
      </c>
      <c r="BE719" s="144">
        <f t="shared" si="291"/>
        <v>0</v>
      </c>
      <c r="BF719" s="559">
        <f t="shared" si="301"/>
        <v>0</v>
      </c>
      <c r="BG719" s="17"/>
      <c r="BH719" s="10"/>
      <c r="BJ719" s="49">
        <f t="shared" si="292"/>
        <v>0</v>
      </c>
      <c r="BK719" s="49">
        <f t="shared" si="293"/>
        <v>1</v>
      </c>
      <c r="BL719" s="49">
        <f t="shared" si="294"/>
        <v>0</v>
      </c>
      <c r="BM719" s="49">
        <f t="shared" si="295"/>
        <v>0</v>
      </c>
      <c r="BN719" s="49">
        <f t="shared" si="296"/>
        <v>0</v>
      </c>
    </row>
    <row r="720" spans="1:66" x14ac:dyDescent="0.2">
      <c r="A720" s="514"/>
      <c r="B720" s="805"/>
      <c r="C720" s="364"/>
      <c r="D720" s="364"/>
      <c r="E720" s="511" t="str">
        <f t="shared" si="287"/>
        <v xml:space="preserve"> </v>
      </c>
      <c r="F720" s="201">
        <f t="shared" si="297"/>
        <v>0</v>
      </c>
      <c r="G720" s="198">
        <f t="shared" si="298"/>
        <v>708</v>
      </c>
      <c r="H720" s="197"/>
      <c r="I720" s="416"/>
      <c r="J720" s="115"/>
      <c r="K720" s="418"/>
      <c r="L720" s="417"/>
      <c r="M720" s="60"/>
      <c r="N720" s="102"/>
      <c r="O720" s="419"/>
      <c r="P720" s="116"/>
      <c r="Q720" s="116"/>
      <c r="R720" s="179"/>
      <c r="S720" s="248"/>
      <c r="T720" s="116"/>
      <c r="U720" s="116"/>
      <c r="V720" s="116"/>
      <c r="W720" s="117"/>
      <c r="X720" s="115"/>
      <c r="Y720" s="102"/>
      <c r="Z720" s="118"/>
      <c r="AA720" s="145">
        <f t="shared" si="302"/>
        <v>708</v>
      </c>
      <c r="AB720" s="751">
        <f t="shared" si="288"/>
        <v>0</v>
      </c>
      <c r="AC720" s="744">
        <f t="shared" si="303"/>
        <v>0</v>
      </c>
      <c r="AD720" s="254">
        <f t="shared" si="299"/>
        <v>0</v>
      </c>
      <c r="AE720" s="17"/>
      <c r="AF720" s="527" t="str">
        <f t="shared" si="304"/>
        <v xml:space="preserve"> </v>
      </c>
      <c r="AG720" s="49">
        <f t="shared" si="305"/>
        <v>0</v>
      </c>
      <c r="AH720" s="49">
        <f t="shared" si="306"/>
        <v>0</v>
      </c>
      <c r="AR720" s="49">
        <f t="shared" si="307"/>
        <v>0</v>
      </c>
      <c r="AS720" s="49">
        <f t="shared" si="308"/>
        <v>0</v>
      </c>
      <c r="AT720" s="49">
        <f t="shared" si="309"/>
        <v>0</v>
      </c>
      <c r="AU720" s="49">
        <f t="shared" si="310"/>
        <v>0</v>
      </c>
      <c r="AX720" s="372">
        <f t="shared" si="311"/>
        <v>0</v>
      </c>
      <c r="AY720" s="372">
        <f t="shared" si="312"/>
        <v>0</v>
      </c>
      <c r="AZ720" s="49">
        <f t="shared" si="300"/>
        <v>0</v>
      </c>
      <c r="BB720" s="49">
        <f t="shared" si="289"/>
        <v>0</v>
      </c>
      <c r="BC720" s="537">
        <f t="shared" si="290"/>
        <v>0</v>
      </c>
      <c r="BD720" s="144">
        <f t="shared" ref="BD720:BD783" si="313">IF(VALUE(I720)&lt;1,0,IF(VALUE(I720)&gt;17,0,VLOOKUP(VALUE(F720),T10Value,VALUE(I720)+1,FALSE)))</f>
        <v>0</v>
      </c>
      <c r="BE720" s="144">
        <f t="shared" si="291"/>
        <v>0</v>
      </c>
      <c r="BF720" s="559">
        <f t="shared" si="301"/>
        <v>0</v>
      </c>
      <c r="BG720" s="17"/>
      <c r="BH720" s="10"/>
      <c r="BJ720" s="49">
        <f t="shared" si="292"/>
        <v>0</v>
      </c>
      <c r="BK720" s="49">
        <f t="shared" si="293"/>
        <v>1</v>
      </c>
      <c r="BL720" s="49">
        <f t="shared" si="294"/>
        <v>0</v>
      </c>
      <c r="BM720" s="49">
        <f t="shared" si="295"/>
        <v>0</v>
      </c>
      <c r="BN720" s="49">
        <f t="shared" si="296"/>
        <v>0</v>
      </c>
    </row>
    <row r="721" spans="1:66" x14ac:dyDescent="0.2">
      <c r="A721" s="514"/>
      <c r="B721" s="805"/>
      <c r="C721" s="364"/>
      <c r="D721" s="364"/>
      <c r="E721" s="511" t="str">
        <f t="shared" ref="E721:E784" si="314">IF(+BN721+BM721&gt;0,"&lt; Error"," ")</f>
        <v xml:space="preserve"> </v>
      </c>
      <c r="F721" s="201">
        <f t="shared" si="297"/>
        <v>0</v>
      </c>
      <c r="G721" s="198">
        <f t="shared" si="298"/>
        <v>709</v>
      </c>
      <c r="H721" s="197"/>
      <c r="I721" s="416"/>
      <c r="J721" s="115"/>
      <c r="K721" s="418"/>
      <c r="L721" s="417"/>
      <c r="M721" s="60"/>
      <c r="N721" s="102"/>
      <c r="O721" s="419"/>
      <c r="P721" s="116"/>
      <c r="Q721" s="116"/>
      <c r="R721" s="179"/>
      <c r="S721" s="248"/>
      <c r="T721" s="116"/>
      <c r="U721" s="116"/>
      <c r="V721" s="116"/>
      <c r="W721" s="117"/>
      <c r="X721" s="115"/>
      <c r="Y721" s="102"/>
      <c r="Z721" s="118"/>
      <c r="AA721" s="145">
        <f t="shared" si="302"/>
        <v>709</v>
      </c>
      <c r="AB721" s="751">
        <f t="shared" ref="AB721:AB784" si="315">C721*BJ721</f>
        <v>0</v>
      </c>
      <c r="AC721" s="744">
        <f t="shared" si="303"/>
        <v>0</v>
      </c>
      <c r="AD721" s="254">
        <f t="shared" si="299"/>
        <v>0</v>
      </c>
      <c r="AE721" s="17"/>
      <c r="AF721" s="527" t="str">
        <f t="shared" si="304"/>
        <v xml:space="preserve"> </v>
      </c>
      <c r="AG721" s="49">
        <f t="shared" si="305"/>
        <v>0</v>
      </c>
      <c r="AH721" s="49">
        <f t="shared" si="306"/>
        <v>0</v>
      </c>
      <c r="AR721" s="49">
        <f t="shared" si="307"/>
        <v>0</v>
      </c>
      <c r="AS721" s="49">
        <f t="shared" si="308"/>
        <v>0</v>
      </c>
      <c r="AT721" s="49">
        <f t="shared" si="309"/>
        <v>0</v>
      </c>
      <c r="AU721" s="49">
        <f t="shared" si="310"/>
        <v>0</v>
      </c>
      <c r="AX721" s="372">
        <f t="shared" si="311"/>
        <v>0</v>
      </c>
      <c r="AY721" s="372">
        <f t="shared" si="312"/>
        <v>0</v>
      </c>
      <c r="AZ721" s="49">
        <f t="shared" si="300"/>
        <v>0</v>
      </c>
      <c r="BB721" s="49">
        <f t="shared" ref="BB721:BB784" si="316">IF(+BC721&gt;0,IF(+BE721&lt;=0,1,0),0)</f>
        <v>0</v>
      </c>
      <c r="BC721" s="537">
        <f t="shared" ref="BC721:BC784" si="317">IF(+D721=1,IF(J721&gt;0, +J721, 0),0)</f>
        <v>0</v>
      </c>
      <c r="BD721" s="144">
        <f t="shared" si="313"/>
        <v>0</v>
      </c>
      <c r="BE721" s="144">
        <f t="shared" ref="BE721:BE784" si="318">ROUND(+BC721,1)*BD721</f>
        <v>0</v>
      </c>
      <c r="BF721" s="559">
        <f t="shared" si="301"/>
        <v>0</v>
      </c>
      <c r="BG721" s="17"/>
      <c r="BH721" s="10"/>
      <c r="BJ721" s="49">
        <f t="shared" ref="BJ721:BJ784" si="319">IF(J721+L721+M721=J721,0,IF(J721-L721-0.09&gt;0,IF(J721-L721&lt;=0.1*J721,J721-L721,0),0))</f>
        <v>0</v>
      </c>
      <c r="BK721" s="49">
        <f t="shared" ref="BK721:BK784" si="320">IF(L721+M721+J721+X721&lt;=0,1,IF(L721+M721+X721&gt;0,1,0))</f>
        <v>1</v>
      </c>
      <c r="BL721" s="49">
        <f t="shared" ref="BL721:BL784" si="321">IF(+BJ721&gt;0,1,0)</f>
        <v>0</v>
      </c>
      <c r="BM721" s="49">
        <f t="shared" ref="BM721:BM784" si="322">IF(ISNUMBER(C721),IF(2*BL721-C721&lt;0,1,IF(2*BL721-C721&gt;2,1,0)),IF(ISBLANK(C721),0,1))</f>
        <v>0</v>
      </c>
      <c r="BN721" s="49">
        <f t="shared" ref="BN721:BN784" si="323">IF(ISNUMBER(D721),IF(2*AG721-D721=1,1,IF(+D721=0,0, IF(+D721=1,0,1))),IF(ISBLANK(D721),0,1))</f>
        <v>0</v>
      </c>
    </row>
    <row r="722" spans="1:66" x14ac:dyDescent="0.2">
      <c r="A722" s="514"/>
      <c r="B722" s="805"/>
      <c r="C722" s="364"/>
      <c r="D722" s="364"/>
      <c r="E722" s="511" t="str">
        <f t="shared" si="314"/>
        <v xml:space="preserve"> </v>
      </c>
      <c r="F722" s="201">
        <f t="shared" si="297"/>
        <v>0</v>
      </c>
      <c r="G722" s="198">
        <f t="shared" si="298"/>
        <v>710</v>
      </c>
      <c r="H722" s="197"/>
      <c r="I722" s="416"/>
      <c r="J722" s="115"/>
      <c r="K722" s="418"/>
      <c r="L722" s="417"/>
      <c r="M722" s="60"/>
      <c r="N722" s="102"/>
      <c r="O722" s="419"/>
      <c r="P722" s="116"/>
      <c r="Q722" s="116"/>
      <c r="R722" s="179"/>
      <c r="S722" s="248"/>
      <c r="T722" s="116"/>
      <c r="U722" s="116"/>
      <c r="V722" s="116"/>
      <c r="W722" s="117"/>
      <c r="X722" s="115"/>
      <c r="Y722" s="102"/>
      <c r="Z722" s="118"/>
      <c r="AA722" s="145">
        <f t="shared" si="302"/>
        <v>710</v>
      </c>
      <c r="AB722" s="751">
        <f t="shared" si="315"/>
        <v>0</v>
      </c>
      <c r="AC722" s="744">
        <f t="shared" si="303"/>
        <v>0</v>
      </c>
      <c r="AD722" s="254">
        <f t="shared" si="299"/>
        <v>0</v>
      </c>
      <c r="AE722" s="17"/>
      <c r="AF722" s="527" t="str">
        <f t="shared" si="304"/>
        <v xml:space="preserve"> </v>
      </c>
      <c r="AG722" s="49">
        <f t="shared" si="305"/>
        <v>0</v>
      </c>
      <c r="AH722" s="49">
        <f t="shared" si="306"/>
        <v>0</v>
      </c>
      <c r="AR722" s="49">
        <f t="shared" si="307"/>
        <v>0</v>
      </c>
      <c r="AS722" s="49">
        <f t="shared" si="308"/>
        <v>0</v>
      </c>
      <c r="AT722" s="49">
        <f t="shared" si="309"/>
        <v>0</v>
      </c>
      <c r="AU722" s="49">
        <f t="shared" si="310"/>
        <v>0</v>
      </c>
      <c r="AX722" s="372">
        <f t="shared" si="311"/>
        <v>0</v>
      </c>
      <c r="AY722" s="372">
        <f t="shared" si="312"/>
        <v>0</v>
      </c>
      <c r="AZ722" s="49">
        <f t="shared" si="300"/>
        <v>0</v>
      </c>
      <c r="BB722" s="49">
        <f t="shared" si="316"/>
        <v>0</v>
      </c>
      <c r="BC722" s="537">
        <f t="shared" si="317"/>
        <v>0</v>
      </c>
      <c r="BD722" s="144">
        <f t="shared" si="313"/>
        <v>0</v>
      </c>
      <c r="BE722" s="144">
        <f t="shared" si="318"/>
        <v>0</v>
      </c>
      <c r="BF722" s="559">
        <f t="shared" si="301"/>
        <v>0</v>
      </c>
      <c r="BG722" s="17"/>
      <c r="BH722" s="10"/>
      <c r="BJ722" s="49">
        <f t="shared" si="319"/>
        <v>0</v>
      </c>
      <c r="BK722" s="49">
        <f t="shared" si="320"/>
        <v>1</v>
      </c>
      <c r="BL722" s="49">
        <f t="shared" si="321"/>
        <v>0</v>
      </c>
      <c r="BM722" s="49">
        <f t="shared" si="322"/>
        <v>0</v>
      </c>
      <c r="BN722" s="49">
        <f t="shared" si="323"/>
        <v>0</v>
      </c>
    </row>
    <row r="723" spans="1:66" x14ac:dyDescent="0.2">
      <c r="A723" s="514"/>
      <c r="B723" s="805"/>
      <c r="C723" s="364"/>
      <c r="D723" s="364"/>
      <c r="E723" s="511" t="str">
        <f t="shared" si="314"/>
        <v xml:space="preserve"> </v>
      </c>
      <c r="F723" s="201">
        <f t="shared" si="297"/>
        <v>0</v>
      </c>
      <c r="G723" s="198">
        <f t="shared" si="298"/>
        <v>711</v>
      </c>
      <c r="H723" s="197"/>
      <c r="I723" s="416"/>
      <c r="J723" s="115"/>
      <c r="K723" s="418"/>
      <c r="L723" s="417"/>
      <c r="M723" s="60"/>
      <c r="N723" s="102"/>
      <c r="O723" s="419"/>
      <c r="P723" s="116"/>
      <c r="Q723" s="116"/>
      <c r="R723" s="179"/>
      <c r="S723" s="248"/>
      <c r="T723" s="116"/>
      <c r="U723" s="116"/>
      <c r="V723" s="116"/>
      <c r="W723" s="117"/>
      <c r="X723" s="115"/>
      <c r="Y723" s="102"/>
      <c r="Z723" s="118"/>
      <c r="AA723" s="145">
        <f t="shared" si="302"/>
        <v>711</v>
      </c>
      <c r="AB723" s="751">
        <f t="shared" si="315"/>
        <v>0</v>
      </c>
      <c r="AC723" s="744">
        <f t="shared" si="303"/>
        <v>0</v>
      </c>
      <c r="AD723" s="254">
        <f t="shared" si="299"/>
        <v>0</v>
      </c>
      <c r="AE723" s="17"/>
      <c r="AF723" s="527" t="str">
        <f t="shared" si="304"/>
        <v xml:space="preserve"> </v>
      </c>
      <c r="AG723" s="49">
        <f t="shared" si="305"/>
        <v>0</v>
      </c>
      <c r="AH723" s="49">
        <f t="shared" si="306"/>
        <v>0</v>
      </c>
      <c r="AR723" s="49">
        <f t="shared" si="307"/>
        <v>0</v>
      </c>
      <c r="AS723" s="49">
        <f t="shared" si="308"/>
        <v>0</v>
      </c>
      <c r="AT723" s="49">
        <f t="shared" si="309"/>
        <v>0</v>
      </c>
      <c r="AU723" s="49">
        <f t="shared" si="310"/>
        <v>0</v>
      </c>
      <c r="AX723" s="372">
        <f t="shared" si="311"/>
        <v>0</v>
      </c>
      <c r="AY723" s="372">
        <f t="shared" si="312"/>
        <v>0</v>
      </c>
      <c r="AZ723" s="49">
        <f t="shared" si="300"/>
        <v>0</v>
      </c>
      <c r="BB723" s="49">
        <f t="shared" si="316"/>
        <v>0</v>
      </c>
      <c r="BC723" s="537">
        <f t="shared" si="317"/>
        <v>0</v>
      </c>
      <c r="BD723" s="144">
        <f t="shared" si="313"/>
        <v>0</v>
      </c>
      <c r="BE723" s="144">
        <f t="shared" si="318"/>
        <v>0</v>
      </c>
      <c r="BF723" s="559">
        <f t="shared" si="301"/>
        <v>0</v>
      </c>
      <c r="BG723" s="17"/>
      <c r="BH723" s="10"/>
      <c r="BJ723" s="49">
        <f t="shared" si="319"/>
        <v>0</v>
      </c>
      <c r="BK723" s="49">
        <f t="shared" si="320"/>
        <v>1</v>
      </c>
      <c r="BL723" s="49">
        <f t="shared" si="321"/>
        <v>0</v>
      </c>
      <c r="BM723" s="49">
        <f t="shared" si="322"/>
        <v>0</v>
      </c>
      <c r="BN723" s="49">
        <f t="shared" si="323"/>
        <v>0</v>
      </c>
    </row>
    <row r="724" spans="1:66" x14ac:dyDescent="0.2">
      <c r="A724" s="514"/>
      <c r="B724" s="805"/>
      <c r="C724" s="364"/>
      <c r="D724" s="364"/>
      <c r="E724" s="511" t="str">
        <f t="shared" si="314"/>
        <v xml:space="preserve"> </v>
      </c>
      <c r="F724" s="201">
        <f t="shared" si="297"/>
        <v>0</v>
      </c>
      <c r="G724" s="198">
        <f t="shared" si="298"/>
        <v>712</v>
      </c>
      <c r="H724" s="197"/>
      <c r="I724" s="416"/>
      <c r="J724" s="115"/>
      <c r="K724" s="418"/>
      <c r="L724" s="417"/>
      <c r="M724" s="60"/>
      <c r="N724" s="102"/>
      <c r="O724" s="419"/>
      <c r="P724" s="116"/>
      <c r="Q724" s="116"/>
      <c r="R724" s="179"/>
      <c r="S724" s="248"/>
      <c r="T724" s="116"/>
      <c r="U724" s="116"/>
      <c r="V724" s="116"/>
      <c r="W724" s="117"/>
      <c r="X724" s="115"/>
      <c r="Y724" s="102"/>
      <c r="Z724" s="118"/>
      <c r="AA724" s="145">
        <f t="shared" si="302"/>
        <v>712</v>
      </c>
      <c r="AB724" s="751">
        <f t="shared" si="315"/>
        <v>0</v>
      </c>
      <c r="AC724" s="744">
        <f t="shared" si="303"/>
        <v>0</v>
      </c>
      <c r="AD724" s="254">
        <f t="shared" si="299"/>
        <v>0</v>
      </c>
      <c r="AE724" s="17"/>
      <c r="AF724" s="527" t="str">
        <f t="shared" si="304"/>
        <v xml:space="preserve"> </v>
      </c>
      <c r="AG724" s="49">
        <f t="shared" si="305"/>
        <v>0</v>
      </c>
      <c r="AH724" s="49">
        <f t="shared" si="306"/>
        <v>0</v>
      </c>
      <c r="AR724" s="49">
        <f t="shared" si="307"/>
        <v>0</v>
      </c>
      <c r="AS724" s="49">
        <f t="shared" si="308"/>
        <v>0</v>
      </c>
      <c r="AT724" s="49">
        <f t="shared" si="309"/>
        <v>0</v>
      </c>
      <c r="AU724" s="49">
        <f t="shared" si="310"/>
        <v>0</v>
      </c>
      <c r="AX724" s="372">
        <f t="shared" si="311"/>
        <v>0</v>
      </c>
      <c r="AY724" s="372">
        <f t="shared" si="312"/>
        <v>0</v>
      </c>
      <c r="AZ724" s="49">
        <f t="shared" si="300"/>
        <v>0</v>
      </c>
      <c r="BB724" s="49">
        <f t="shared" si="316"/>
        <v>0</v>
      </c>
      <c r="BC724" s="537">
        <f t="shared" si="317"/>
        <v>0</v>
      </c>
      <c r="BD724" s="144">
        <f t="shared" si="313"/>
        <v>0</v>
      </c>
      <c r="BE724" s="144">
        <f t="shared" si="318"/>
        <v>0</v>
      </c>
      <c r="BF724" s="559">
        <f t="shared" si="301"/>
        <v>0</v>
      </c>
      <c r="BG724" s="17"/>
      <c r="BH724" s="10"/>
      <c r="BJ724" s="49">
        <f t="shared" si="319"/>
        <v>0</v>
      </c>
      <c r="BK724" s="49">
        <f t="shared" si="320"/>
        <v>1</v>
      </c>
      <c r="BL724" s="49">
        <f t="shared" si="321"/>
        <v>0</v>
      </c>
      <c r="BM724" s="49">
        <f t="shared" si="322"/>
        <v>0</v>
      </c>
      <c r="BN724" s="49">
        <f t="shared" si="323"/>
        <v>0</v>
      </c>
    </row>
    <row r="725" spans="1:66" x14ac:dyDescent="0.2">
      <c r="A725" s="514"/>
      <c r="B725" s="805"/>
      <c r="C725" s="364"/>
      <c r="D725" s="364"/>
      <c r="E725" s="511" t="str">
        <f t="shared" si="314"/>
        <v xml:space="preserve"> </v>
      </c>
      <c r="F725" s="201">
        <f t="shared" si="297"/>
        <v>0</v>
      </c>
      <c r="G725" s="198">
        <f t="shared" si="298"/>
        <v>713</v>
      </c>
      <c r="H725" s="197"/>
      <c r="I725" s="416"/>
      <c r="J725" s="115"/>
      <c r="K725" s="418"/>
      <c r="L725" s="417"/>
      <c r="M725" s="60"/>
      <c r="N725" s="102"/>
      <c r="O725" s="419"/>
      <c r="P725" s="116"/>
      <c r="Q725" s="116"/>
      <c r="R725" s="179"/>
      <c r="S725" s="248"/>
      <c r="T725" s="116"/>
      <c r="U725" s="116"/>
      <c r="V725" s="116"/>
      <c r="W725" s="117"/>
      <c r="X725" s="115"/>
      <c r="Y725" s="102"/>
      <c r="Z725" s="118"/>
      <c r="AA725" s="145">
        <f t="shared" si="302"/>
        <v>713</v>
      </c>
      <c r="AB725" s="751">
        <f t="shared" si="315"/>
        <v>0</v>
      </c>
      <c r="AC725" s="744">
        <f t="shared" si="303"/>
        <v>0</v>
      </c>
      <c r="AD725" s="254">
        <f t="shared" si="299"/>
        <v>0</v>
      </c>
      <c r="AE725" s="17"/>
      <c r="AF725" s="527" t="str">
        <f t="shared" si="304"/>
        <v xml:space="preserve"> </v>
      </c>
      <c r="AG725" s="49">
        <f t="shared" si="305"/>
        <v>0</v>
      </c>
      <c r="AH725" s="49">
        <f t="shared" si="306"/>
        <v>0</v>
      </c>
      <c r="AR725" s="49">
        <f t="shared" si="307"/>
        <v>0</v>
      </c>
      <c r="AS725" s="49">
        <f t="shared" si="308"/>
        <v>0</v>
      </c>
      <c r="AT725" s="49">
        <f t="shared" si="309"/>
        <v>0</v>
      </c>
      <c r="AU725" s="49">
        <f t="shared" si="310"/>
        <v>0</v>
      </c>
      <c r="AX725" s="372">
        <f t="shared" si="311"/>
        <v>0</v>
      </c>
      <c r="AY725" s="372">
        <f t="shared" si="312"/>
        <v>0</v>
      </c>
      <c r="AZ725" s="49">
        <f t="shared" si="300"/>
        <v>0</v>
      </c>
      <c r="BB725" s="49">
        <f t="shared" si="316"/>
        <v>0</v>
      </c>
      <c r="BC725" s="537">
        <f t="shared" si="317"/>
        <v>0</v>
      </c>
      <c r="BD725" s="144">
        <f t="shared" si="313"/>
        <v>0</v>
      </c>
      <c r="BE725" s="144">
        <f t="shared" si="318"/>
        <v>0</v>
      </c>
      <c r="BF725" s="559">
        <f t="shared" si="301"/>
        <v>0</v>
      </c>
      <c r="BG725" s="17"/>
      <c r="BH725" s="10"/>
      <c r="BJ725" s="49">
        <f t="shared" si="319"/>
        <v>0</v>
      </c>
      <c r="BK725" s="49">
        <f t="shared" si="320"/>
        <v>1</v>
      </c>
      <c r="BL725" s="49">
        <f t="shared" si="321"/>
        <v>0</v>
      </c>
      <c r="BM725" s="49">
        <f t="shared" si="322"/>
        <v>0</v>
      </c>
      <c r="BN725" s="49">
        <f t="shared" si="323"/>
        <v>0</v>
      </c>
    </row>
    <row r="726" spans="1:66" x14ac:dyDescent="0.2">
      <c r="A726" s="514"/>
      <c r="B726" s="805"/>
      <c r="C726" s="364"/>
      <c r="D726" s="364"/>
      <c r="E726" s="511" t="str">
        <f t="shared" si="314"/>
        <v xml:space="preserve"> </v>
      </c>
      <c r="F726" s="201">
        <f t="shared" si="297"/>
        <v>0</v>
      </c>
      <c r="G726" s="198">
        <f t="shared" si="298"/>
        <v>714</v>
      </c>
      <c r="H726" s="197"/>
      <c r="I726" s="416"/>
      <c r="J726" s="115"/>
      <c r="K726" s="418"/>
      <c r="L726" s="417"/>
      <c r="M726" s="60"/>
      <c r="N726" s="102"/>
      <c r="O726" s="419"/>
      <c r="P726" s="116"/>
      <c r="Q726" s="116"/>
      <c r="R726" s="179"/>
      <c r="S726" s="248"/>
      <c r="T726" s="116"/>
      <c r="U726" s="116"/>
      <c r="V726" s="116"/>
      <c r="W726" s="117"/>
      <c r="X726" s="115"/>
      <c r="Y726" s="102"/>
      <c r="Z726" s="118"/>
      <c r="AA726" s="145">
        <f t="shared" si="302"/>
        <v>714</v>
      </c>
      <c r="AB726" s="751">
        <f t="shared" si="315"/>
        <v>0</v>
      </c>
      <c r="AC726" s="744">
        <f t="shared" si="303"/>
        <v>0</v>
      </c>
      <c r="AD726" s="254">
        <f t="shared" si="299"/>
        <v>0</v>
      </c>
      <c r="AE726" s="17"/>
      <c r="AF726" s="527" t="str">
        <f t="shared" si="304"/>
        <v xml:space="preserve"> </v>
      </c>
      <c r="AG726" s="49">
        <f t="shared" si="305"/>
        <v>0</v>
      </c>
      <c r="AH726" s="49">
        <f t="shared" si="306"/>
        <v>0</v>
      </c>
      <c r="AR726" s="49">
        <f t="shared" si="307"/>
        <v>0</v>
      </c>
      <c r="AS726" s="49">
        <f t="shared" si="308"/>
        <v>0</v>
      </c>
      <c r="AT726" s="49">
        <f t="shared" si="309"/>
        <v>0</v>
      </c>
      <c r="AU726" s="49">
        <f t="shared" si="310"/>
        <v>0</v>
      </c>
      <c r="AX726" s="372">
        <f t="shared" si="311"/>
        <v>0</v>
      </c>
      <c r="AY726" s="372">
        <f t="shared" si="312"/>
        <v>0</v>
      </c>
      <c r="AZ726" s="49">
        <f t="shared" si="300"/>
        <v>0</v>
      </c>
      <c r="BB726" s="49">
        <f t="shared" si="316"/>
        <v>0</v>
      </c>
      <c r="BC726" s="537">
        <f t="shared" si="317"/>
        <v>0</v>
      </c>
      <c r="BD726" s="144">
        <f t="shared" si="313"/>
        <v>0</v>
      </c>
      <c r="BE726" s="144">
        <f t="shared" si="318"/>
        <v>0</v>
      </c>
      <c r="BF726" s="559">
        <f t="shared" si="301"/>
        <v>0</v>
      </c>
      <c r="BG726" s="17"/>
      <c r="BH726" s="10"/>
      <c r="BJ726" s="49">
        <f t="shared" si="319"/>
        <v>0</v>
      </c>
      <c r="BK726" s="49">
        <f t="shared" si="320"/>
        <v>1</v>
      </c>
      <c r="BL726" s="49">
        <f t="shared" si="321"/>
        <v>0</v>
      </c>
      <c r="BM726" s="49">
        <f t="shared" si="322"/>
        <v>0</v>
      </c>
      <c r="BN726" s="49">
        <f t="shared" si="323"/>
        <v>0</v>
      </c>
    </row>
    <row r="727" spans="1:66" x14ac:dyDescent="0.2">
      <c r="A727" s="514"/>
      <c r="B727" s="805"/>
      <c r="C727" s="364"/>
      <c r="D727" s="364"/>
      <c r="E727" s="511" t="str">
        <f t="shared" si="314"/>
        <v xml:space="preserve"> </v>
      </c>
      <c r="F727" s="201">
        <f t="shared" si="297"/>
        <v>0</v>
      </c>
      <c r="G727" s="198">
        <f t="shared" si="298"/>
        <v>715</v>
      </c>
      <c r="H727" s="197"/>
      <c r="I727" s="416"/>
      <c r="J727" s="115"/>
      <c r="K727" s="418"/>
      <c r="L727" s="417"/>
      <c r="M727" s="60"/>
      <c r="N727" s="102"/>
      <c r="O727" s="419"/>
      <c r="P727" s="116"/>
      <c r="Q727" s="116"/>
      <c r="R727" s="179"/>
      <c r="S727" s="248"/>
      <c r="T727" s="116"/>
      <c r="U727" s="116"/>
      <c r="V727" s="116"/>
      <c r="W727" s="117"/>
      <c r="X727" s="115"/>
      <c r="Y727" s="102"/>
      <c r="Z727" s="118"/>
      <c r="AA727" s="145">
        <f t="shared" si="302"/>
        <v>715</v>
      </c>
      <c r="AB727" s="751">
        <f t="shared" si="315"/>
        <v>0</v>
      </c>
      <c r="AC727" s="744">
        <f t="shared" si="303"/>
        <v>0</v>
      </c>
      <c r="AD727" s="254">
        <f t="shared" si="299"/>
        <v>0</v>
      </c>
      <c r="AE727" s="17"/>
      <c r="AF727" s="527" t="str">
        <f t="shared" si="304"/>
        <v xml:space="preserve"> </v>
      </c>
      <c r="AG727" s="49">
        <f t="shared" si="305"/>
        <v>0</v>
      </c>
      <c r="AH727" s="49">
        <f t="shared" si="306"/>
        <v>0</v>
      </c>
      <c r="AR727" s="49">
        <f t="shared" si="307"/>
        <v>0</v>
      </c>
      <c r="AS727" s="49">
        <f t="shared" si="308"/>
        <v>0</v>
      </c>
      <c r="AT727" s="49">
        <f t="shared" si="309"/>
        <v>0</v>
      </c>
      <c r="AU727" s="49">
        <f t="shared" si="310"/>
        <v>0</v>
      </c>
      <c r="AX727" s="372">
        <f t="shared" si="311"/>
        <v>0</v>
      </c>
      <c r="AY727" s="372">
        <f t="shared" si="312"/>
        <v>0</v>
      </c>
      <c r="AZ727" s="49">
        <f t="shared" si="300"/>
        <v>0</v>
      </c>
      <c r="BB727" s="49">
        <f t="shared" si="316"/>
        <v>0</v>
      </c>
      <c r="BC727" s="537">
        <f t="shared" si="317"/>
        <v>0</v>
      </c>
      <c r="BD727" s="144">
        <f t="shared" si="313"/>
        <v>0</v>
      </c>
      <c r="BE727" s="144">
        <f t="shared" si="318"/>
        <v>0</v>
      </c>
      <c r="BF727" s="559">
        <f t="shared" si="301"/>
        <v>0</v>
      </c>
      <c r="BG727" s="17"/>
      <c r="BH727" s="10"/>
      <c r="BJ727" s="49">
        <f t="shared" si="319"/>
        <v>0</v>
      </c>
      <c r="BK727" s="49">
        <f t="shared" si="320"/>
        <v>1</v>
      </c>
      <c r="BL727" s="49">
        <f t="shared" si="321"/>
        <v>0</v>
      </c>
      <c r="BM727" s="49">
        <f t="shared" si="322"/>
        <v>0</v>
      </c>
      <c r="BN727" s="49">
        <f t="shared" si="323"/>
        <v>0</v>
      </c>
    </row>
    <row r="728" spans="1:66" x14ac:dyDescent="0.2">
      <c r="A728" s="514"/>
      <c r="B728" s="805"/>
      <c r="C728" s="364"/>
      <c r="D728" s="364"/>
      <c r="E728" s="511" t="str">
        <f t="shared" si="314"/>
        <v xml:space="preserve"> </v>
      </c>
      <c r="F728" s="201">
        <f t="shared" si="297"/>
        <v>0</v>
      </c>
      <c r="G728" s="198">
        <f t="shared" si="298"/>
        <v>716</v>
      </c>
      <c r="H728" s="197"/>
      <c r="I728" s="416"/>
      <c r="J728" s="115"/>
      <c r="K728" s="418"/>
      <c r="L728" s="417"/>
      <c r="M728" s="60"/>
      <c r="N728" s="102"/>
      <c r="O728" s="419"/>
      <c r="P728" s="116"/>
      <c r="Q728" s="116"/>
      <c r="R728" s="179"/>
      <c r="S728" s="248"/>
      <c r="T728" s="116"/>
      <c r="U728" s="116"/>
      <c r="V728" s="116"/>
      <c r="W728" s="117"/>
      <c r="X728" s="115"/>
      <c r="Y728" s="102"/>
      <c r="Z728" s="118"/>
      <c r="AA728" s="145">
        <f t="shared" si="302"/>
        <v>716</v>
      </c>
      <c r="AB728" s="751">
        <f t="shared" si="315"/>
        <v>0</v>
      </c>
      <c r="AC728" s="744">
        <f t="shared" si="303"/>
        <v>0</v>
      </c>
      <c r="AD728" s="254">
        <f t="shared" si="299"/>
        <v>0</v>
      </c>
      <c r="AE728" s="17"/>
      <c r="AF728" s="527" t="str">
        <f t="shared" si="304"/>
        <v xml:space="preserve"> </v>
      </c>
      <c r="AG728" s="49">
        <f t="shared" si="305"/>
        <v>0</v>
      </c>
      <c r="AH728" s="49">
        <f t="shared" si="306"/>
        <v>0</v>
      </c>
      <c r="AR728" s="49">
        <f t="shared" si="307"/>
        <v>0</v>
      </c>
      <c r="AS728" s="49">
        <f t="shared" si="308"/>
        <v>0</v>
      </c>
      <c r="AT728" s="49">
        <f t="shared" si="309"/>
        <v>0</v>
      </c>
      <c r="AU728" s="49">
        <f t="shared" si="310"/>
        <v>0</v>
      </c>
      <c r="AX728" s="372">
        <f t="shared" si="311"/>
        <v>0</v>
      </c>
      <c r="AY728" s="372">
        <f t="shared" si="312"/>
        <v>0</v>
      </c>
      <c r="AZ728" s="49">
        <f t="shared" si="300"/>
        <v>0</v>
      </c>
      <c r="BB728" s="49">
        <f t="shared" si="316"/>
        <v>0</v>
      </c>
      <c r="BC728" s="537">
        <f t="shared" si="317"/>
        <v>0</v>
      </c>
      <c r="BD728" s="144">
        <f t="shared" si="313"/>
        <v>0</v>
      </c>
      <c r="BE728" s="144">
        <f t="shared" si="318"/>
        <v>0</v>
      </c>
      <c r="BF728" s="559">
        <f t="shared" si="301"/>
        <v>0</v>
      </c>
      <c r="BG728" s="17"/>
      <c r="BH728" s="10"/>
      <c r="BJ728" s="49">
        <f t="shared" si="319"/>
        <v>0</v>
      </c>
      <c r="BK728" s="49">
        <f t="shared" si="320"/>
        <v>1</v>
      </c>
      <c r="BL728" s="49">
        <f t="shared" si="321"/>
        <v>0</v>
      </c>
      <c r="BM728" s="49">
        <f t="shared" si="322"/>
        <v>0</v>
      </c>
      <c r="BN728" s="49">
        <f t="shared" si="323"/>
        <v>0</v>
      </c>
    </row>
    <row r="729" spans="1:66" x14ac:dyDescent="0.2">
      <c r="A729" s="514"/>
      <c r="B729" s="805"/>
      <c r="C729" s="364"/>
      <c r="D729" s="364"/>
      <c r="E729" s="511" t="str">
        <f t="shared" si="314"/>
        <v xml:space="preserve"> </v>
      </c>
      <c r="F729" s="201">
        <f t="shared" si="297"/>
        <v>0</v>
      </c>
      <c r="G729" s="198">
        <f t="shared" si="298"/>
        <v>717</v>
      </c>
      <c r="H729" s="197"/>
      <c r="I729" s="416"/>
      <c r="J729" s="115"/>
      <c r="K729" s="418"/>
      <c r="L729" s="417"/>
      <c r="M729" s="60"/>
      <c r="N729" s="102"/>
      <c r="O729" s="419"/>
      <c r="P729" s="116"/>
      <c r="Q729" s="116"/>
      <c r="R729" s="179"/>
      <c r="S729" s="248"/>
      <c r="T729" s="116"/>
      <c r="U729" s="116"/>
      <c r="V729" s="116"/>
      <c r="W729" s="117"/>
      <c r="X729" s="115"/>
      <c r="Y729" s="102"/>
      <c r="Z729" s="118"/>
      <c r="AA729" s="145">
        <f t="shared" si="302"/>
        <v>717</v>
      </c>
      <c r="AB729" s="751">
        <f t="shared" si="315"/>
        <v>0</v>
      </c>
      <c r="AC729" s="744">
        <f t="shared" si="303"/>
        <v>0</v>
      </c>
      <c r="AD729" s="254">
        <f t="shared" si="299"/>
        <v>0</v>
      </c>
      <c r="AE729" s="17"/>
      <c r="AF729" s="527" t="str">
        <f t="shared" si="304"/>
        <v xml:space="preserve"> </v>
      </c>
      <c r="AG729" s="49">
        <f t="shared" si="305"/>
        <v>0</v>
      </c>
      <c r="AH729" s="49">
        <f t="shared" si="306"/>
        <v>0</v>
      </c>
      <c r="AR729" s="49">
        <f t="shared" si="307"/>
        <v>0</v>
      </c>
      <c r="AS729" s="49">
        <f t="shared" si="308"/>
        <v>0</v>
      </c>
      <c r="AT729" s="49">
        <f t="shared" si="309"/>
        <v>0</v>
      </c>
      <c r="AU729" s="49">
        <f t="shared" si="310"/>
        <v>0</v>
      </c>
      <c r="AX729" s="372">
        <f t="shared" si="311"/>
        <v>0</v>
      </c>
      <c r="AY729" s="372">
        <f t="shared" si="312"/>
        <v>0</v>
      </c>
      <c r="AZ729" s="49">
        <f t="shared" si="300"/>
        <v>0</v>
      </c>
      <c r="BB729" s="49">
        <f t="shared" si="316"/>
        <v>0</v>
      </c>
      <c r="BC729" s="537">
        <f t="shared" si="317"/>
        <v>0</v>
      </c>
      <c r="BD729" s="144">
        <f t="shared" si="313"/>
        <v>0</v>
      </c>
      <c r="BE729" s="144">
        <f t="shared" si="318"/>
        <v>0</v>
      </c>
      <c r="BF729" s="559">
        <f t="shared" si="301"/>
        <v>0</v>
      </c>
      <c r="BG729" s="17"/>
      <c r="BH729" s="10"/>
      <c r="BJ729" s="49">
        <f t="shared" si="319"/>
        <v>0</v>
      </c>
      <c r="BK729" s="49">
        <f t="shared" si="320"/>
        <v>1</v>
      </c>
      <c r="BL729" s="49">
        <f t="shared" si="321"/>
        <v>0</v>
      </c>
      <c r="BM729" s="49">
        <f t="shared" si="322"/>
        <v>0</v>
      </c>
      <c r="BN729" s="49">
        <f t="shared" si="323"/>
        <v>0</v>
      </c>
    </row>
    <row r="730" spans="1:66" x14ac:dyDescent="0.2">
      <c r="A730" s="514"/>
      <c r="B730" s="805"/>
      <c r="C730" s="364"/>
      <c r="D730" s="364"/>
      <c r="E730" s="511" t="str">
        <f t="shared" si="314"/>
        <v xml:space="preserve"> </v>
      </c>
      <c r="F730" s="201">
        <f t="shared" si="297"/>
        <v>0</v>
      </c>
      <c r="G730" s="198">
        <f t="shared" si="298"/>
        <v>718</v>
      </c>
      <c r="H730" s="197"/>
      <c r="I730" s="416"/>
      <c r="J730" s="115"/>
      <c r="K730" s="418"/>
      <c r="L730" s="417"/>
      <c r="M730" s="60"/>
      <c r="N730" s="102"/>
      <c r="O730" s="419"/>
      <c r="P730" s="116"/>
      <c r="Q730" s="116"/>
      <c r="R730" s="179"/>
      <c r="S730" s="248"/>
      <c r="T730" s="116"/>
      <c r="U730" s="116"/>
      <c r="V730" s="116"/>
      <c r="W730" s="117"/>
      <c r="X730" s="115"/>
      <c r="Y730" s="102"/>
      <c r="Z730" s="118"/>
      <c r="AA730" s="145">
        <f t="shared" si="302"/>
        <v>718</v>
      </c>
      <c r="AB730" s="751">
        <f t="shared" si="315"/>
        <v>0</v>
      </c>
      <c r="AC730" s="744">
        <f t="shared" si="303"/>
        <v>0</v>
      </c>
      <c r="AD730" s="254">
        <f t="shared" si="299"/>
        <v>0</v>
      </c>
      <c r="AE730" s="17"/>
      <c r="AF730" s="527" t="str">
        <f t="shared" si="304"/>
        <v xml:space="preserve"> </v>
      </c>
      <c r="AG730" s="49">
        <f t="shared" si="305"/>
        <v>0</v>
      </c>
      <c r="AH730" s="49">
        <f t="shared" si="306"/>
        <v>0</v>
      </c>
      <c r="AR730" s="49">
        <f t="shared" si="307"/>
        <v>0</v>
      </c>
      <c r="AS730" s="49">
        <f t="shared" si="308"/>
        <v>0</v>
      </c>
      <c r="AT730" s="49">
        <f t="shared" si="309"/>
        <v>0</v>
      </c>
      <c r="AU730" s="49">
        <f t="shared" si="310"/>
        <v>0</v>
      </c>
      <c r="AX730" s="372">
        <f t="shared" si="311"/>
        <v>0</v>
      </c>
      <c r="AY730" s="372">
        <f t="shared" si="312"/>
        <v>0</v>
      </c>
      <c r="AZ730" s="49">
        <f t="shared" si="300"/>
        <v>0</v>
      </c>
      <c r="BB730" s="49">
        <f t="shared" si="316"/>
        <v>0</v>
      </c>
      <c r="BC730" s="537">
        <f t="shared" si="317"/>
        <v>0</v>
      </c>
      <c r="BD730" s="144">
        <f t="shared" si="313"/>
        <v>0</v>
      </c>
      <c r="BE730" s="144">
        <f t="shared" si="318"/>
        <v>0</v>
      </c>
      <c r="BF730" s="559">
        <f t="shared" si="301"/>
        <v>0</v>
      </c>
      <c r="BG730" s="17"/>
      <c r="BH730" s="10"/>
      <c r="BJ730" s="49">
        <f t="shared" si="319"/>
        <v>0</v>
      </c>
      <c r="BK730" s="49">
        <f t="shared" si="320"/>
        <v>1</v>
      </c>
      <c r="BL730" s="49">
        <f t="shared" si="321"/>
        <v>0</v>
      </c>
      <c r="BM730" s="49">
        <f t="shared" si="322"/>
        <v>0</v>
      </c>
      <c r="BN730" s="49">
        <f t="shared" si="323"/>
        <v>0</v>
      </c>
    </row>
    <row r="731" spans="1:66" x14ac:dyDescent="0.2">
      <c r="A731" s="514"/>
      <c r="B731" s="805"/>
      <c r="C731" s="364"/>
      <c r="D731" s="364"/>
      <c r="E731" s="511" t="str">
        <f t="shared" si="314"/>
        <v xml:space="preserve"> </v>
      </c>
      <c r="F731" s="201">
        <f t="shared" si="297"/>
        <v>0</v>
      </c>
      <c r="G731" s="198">
        <f t="shared" si="298"/>
        <v>719</v>
      </c>
      <c r="H731" s="197"/>
      <c r="I731" s="416"/>
      <c r="J731" s="115"/>
      <c r="K731" s="418"/>
      <c r="L731" s="417"/>
      <c r="M731" s="60"/>
      <c r="N731" s="102"/>
      <c r="O731" s="419"/>
      <c r="P731" s="116"/>
      <c r="Q731" s="116"/>
      <c r="R731" s="179"/>
      <c r="S731" s="248"/>
      <c r="T731" s="116"/>
      <c r="U731" s="116"/>
      <c r="V731" s="116"/>
      <c r="W731" s="117"/>
      <c r="X731" s="115"/>
      <c r="Y731" s="102"/>
      <c r="Z731" s="118"/>
      <c r="AA731" s="145">
        <f t="shared" si="302"/>
        <v>719</v>
      </c>
      <c r="AB731" s="751">
        <f t="shared" si="315"/>
        <v>0</v>
      </c>
      <c r="AC731" s="744">
        <f t="shared" si="303"/>
        <v>0</v>
      </c>
      <c r="AD731" s="254">
        <f t="shared" si="299"/>
        <v>0</v>
      </c>
      <c r="AE731" s="17"/>
      <c r="AF731" s="527" t="str">
        <f t="shared" si="304"/>
        <v xml:space="preserve"> </v>
      </c>
      <c r="AG731" s="49">
        <f t="shared" si="305"/>
        <v>0</v>
      </c>
      <c r="AH731" s="49">
        <f t="shared" si="306"/>
        <v>0</v>
      </c>
      <c r="AR731" s="49">
        <f t="shared" si="307"/>
        <v>0</v>
      </c>
      <c r="AS731" s="49">
        <f t="shared" si="308"/>
        <v>0</v>
      </c>
      <c r="AT731" s="49">
        <f t="shared" si="309"/>
        <v>0</v>
      </c>
      <c r="AU731" s="49">
        <f t="shared" si="310"/>
        <v>0</v>
      </c>
      <c r="AX731" s="372">
        <f t="shared" si="311"/>
        <v>0</v>
      </c>
      <c r="AY731" s="372">
        <f t="shared" si="312"/>
        <v>0</v>
      </c>
      <c r="AZ731" s="49">
        <f t="shared" si="300"/>
        <v>0</v>
      </c>
      <c r="BB731" s="49">
        <f t="shared" si="316"/>
        <v>0</v>
      </c>
      <c r="BC731" s="537">
        <f t="shared" si="317"/>
        <v>0</v>
      </c>
      <c r="BD731" s="144">
        <f t="shared" si="313"/>
        <v>0</v>
      </c>
      <c r="BE731" s="144">
        <f t="shared" si="318"/>
        <v>0</v>
      </c>
      <c r="BF731" s="559">
        <f t="shared" si="301"/>
        <v>0</v>
      </c>
      <c r="BG731" s="17"/>
      <c r="BH731" s="10"/>
      <c r="BJ731" s="49">
        <f t="shared" si="319"/>
        <v>0</v>
      </c>
      <c r="BK731" s="49">
        <f t="shared" si="320"/>
        <v>1</v>
      </c>
      <c r="BL731" s="49">
        <f t="shared" si="321"/>
        <v>0</v>
      </c>
      <c r="BM731" s="49">
        <f t="shared" si="322"/>
        <v>0</v>
      </c>
      <c r="BN731" s="49">
        <f t="shared" si="323"/>
        <v>0</v>
      </c>
    </row>
    <row r="732" spans="1:66" x14ac:dyDescent="0.2">
      <c r="A732" s="514"/>
      <c r="B732" s="805"/>
      <c r="C732" s="364"/>
      <c r="D732" s="364"/>
      <c r="E732" s="511" t="str">
        <f t="shared" si="314"/>
        <v xml:space="preserve"> </v>
      </c>
      <c r="F732" s="201">
        <f t="shared" si="297"/>
        <v>0</v>
      </c>
      <c r="G732" s="198">
        <f t="shared" si="298"/>
        <v>720</v>
      </c>
      <c r="H732" s="197"/>
      <c r="I732" s="416"/>
      <c r="J732" s="115"/>
      <c r="K732" s="418"/>
      <c r="L732" s="417"/>
      <c r="M732" s="60"/>
      <c r="N732" s="102"/>
      <c r="O732" s="419"/>
      <c r="P732" s="116"/>
      <c r="Q732" s="116"/>
      <c r="R732" s="179"/>
      <c r="S732" s="248"/>
      <c r="T732" s="116"/>
      <c r="U732" s="116"/>
      <c r="V732" s="116"/>
      <c r="W732" s="117"/>
      <c r="X732" s="115"/>
      <c r="Y732" s="102"/>
      <c r="Z732" s="118"/>
      <c r="AA732" s="145">
        <f t="shared" si="302"/>
        <v>720</v>
      </c>
      <c r="AB732" s="751">
        <f t="shared" si="315"/>
        <v>0</v>
      </c>
      <c r="AC732" s="744">
        <f t="shared" si="303"/>
        <v>0</v>
      </c>
      <c r="AD732" s="254">
        <f t="shared" si="299"/>
        <v>0</v>
      </c>
      <c r="AE732" s="17"/>
      <c r="AF732" s="527" t="str">
        <f t="shared" si="304"/>
        <v xml:space="preserve"> </v>
      </c>
      <c r="AG732" s="49">
        <f t="shared" si="305"/>
        <v>0</v>
      </c>
      <c r="AH732" s="49">
        <f t="shared" si="306"/>
        <v>0</v>
      </c>
      <c r="AR732" s="49">
        <f t="shared" si="307"/>
        <v>0</v>
      </c>
      <c r="AS732" s="49">
        <f t="shared" si="308"/>
        <v>0</v>
      </c>
      <c r="AT732" s="49">
        <f t="shared" si="309"/>
        <v>0</v>
      </c>
      <c r="AU732" s="49">
        <f t="shared" si="310"/>
        <v>0</v>
      </c>
      <c r="AX732" s="372">
        <f t="shared" si="311"/>
        <v>0</v>
      </c>
      <c r="AY732" s="372">
        <f t="shared" si="312"/>
        <v>0</v>
      </c>
      <c r="AZ732" s="49">
        <f t="shared" si="300"/>
        <v>0</v>
      </c>
      <c r="BB732" s="49">
        <f t="shared" si="316"/>
        <v>0</v>
      </c>
      <c r="BC732" s="537">
        <f t="shared" si="317"/>
        <v>0</v>
      </c>
      <c r="BD732" s="144">
        <f t="shared" si="313"/>
        <v>0</v>
      </c>
      <c r="BE732" s="144">
        <f t="shared" si="318"/>
        <v>0</v>
      </c>
      <c r="BF732" s="559">
        <f t="shared" si="301"/>
        <v>0</v>
      </c>
      <c r="BG732" s="17"/>
      <c r="BH732" s="10"/>
      <c r="BJ732" s="49">
        <f t="shared" si="319"/>
        <v>0</v>
      </c>
      <c r="BK732" s="49">
        <f t="shared" si="320"/>
        <v>1</v>
      </c>
      <c r="BL732" s="49">
        <f t="shared" si="321"/>
        <v>0</v>
      </c>
      <c r="BM732" s="49">
        <f t="shared" si="322"/>
        <v>0</v>
      </c>
      <c r="BN732" s="49">
        <f t="shared" si="323"/>
        <v>0</v>
      </c>
    </row>
    <row r="733" spans="1:66" x14ac:dyDescent="0.2">
      <c r="A733" s="514"/>
      <c r="B733" s="805"/>
      <c r="C733" s="364"/>
      <c r="D733" s="364"/>
      <c r="E733" s="511" t="str">
        <f t="shared" si="314"/>
        <v xml:space="preserve"> </v>
      </c>
      <c r="F733" s="201">
        <f t="shared" si="297"/>
        <v>0</v>
      </c>
      <c r="G733" s="198">
        <f t="shared" si="298"/>
        <v>721</v>
      </c>
      <c r="H733" s="197"/>
      <c r="I733" s="416"/>
      <c r="J733" s="115"/>
      <c r="K733" s="418"/>
      <c r="L733" s="417"/>
      <c r="M733" s="60"/>
      <c r="N733" s="102"/>
      <c r="O733" s="419"/>
      <c r="P733" s="116"/>
      <c r="Q733" s="116"/>
      <c r="R733" s="179"/>
      <c r="S733" s="248"/>
      <c r="T733" s="116"/>
      <c r="U733" s="116"/>
      <c r="V733" s="116"/>
      <c r="W733" s="117"/>
      <c r="X733" s="115"/>
      <c r="Y733" s="102"/>
      <c r="Z733" s="118"/>
      <c r="AA733" s="145">
        <f t="shared" si="302"/>
        <v>721</v>
      </c>
      <c r="AB733" s="751">
        <f t="shared" si="315"/>
        <v>0</v>
      </c>
      <c r="AC733" s="744">
        <f t="shared" si="303"/>
        <v>0</v>
      </c>
      <c r="AD733" s="254">
        <f t="shared" si="299"/>
        <v>0</v>
      </c>
      <c r="AE733" s="17"/>
      <c r="AF733" s="527" t="str">
        <f t="shared" si="304"/>
        <v xml:space="preserve"> </v>
      </c>
      <c r="AG733" s="49">
        <f t="shared" si="305"/>
        <v>0</v>
      </c>
      <c r="AH733" s="49">
        <f t="shared" si="306"/>
        <v>0</v>
      </c>
      <c r="AR733" s="49">
        <f t="shared" si="307"/>
        <v>0</v>
      </c>
      <c r="AS733" s="49">
        <f t="shared" si="308"/>
        <v>0</v>
      </c>
      <c r="AT733" s="49">
        <f t="shared" si="309"/>
        <v>0</v>
      </c>
      <c r="AU733" s="49">
        <f t="shared" si="310"/>
        <v>0</v>
      </c>
      <c r="AX733" s="372">
        <f t="shared" si="311"/>
        <v>0</v>
      </c>
      <c r="AY733" s="372">
        <f t="shared" si="312"/>
        <v>0</v>
      </c>
      <c r="AZ733" s="49">
        <f t="shared" si="300"/>
        <v>0</v>
      </c>
      <c r="BB733" s="49">
        <f t="shared" si="316"/>
        <v>0</v>
      </c>
      <c r="BC733" s="537">
        <f t="shared" si="317"/>
        <v>0</v>
      </c>
      <c r="BD733" s="144">
        <f t="shared" si="313"/>
        <v>0</v>
      </c>
      <c r="BE733" s="144">
        <f t="shared" si="318"/>
        <v>0</v>
      </c>
      <c r="BF733" s="559">
        <f t="shared" si="301"/>
        <v>0</v>
      </c>
      <c r="BG733" s="17"/>
      <c r="BH733" s="10"/>
      <c r="BJ733" s="49">
        <f t="shared" si="319"/>
        <v>0</v>
      </c>
      <c r="BK733" s="49">
        <f t="shared" si="320"/>
        <v>1</v>
      </c>
      <c r="BL733" s="49">
        <f t="shared" si="321"/>
        <v>0</v>
      </c>
      <c r="BM733" s="49">
        <f t="shared" si="322"/>
        <v>0</v>
      </c>
      <c r="BN733" s="49">
        <f t="shared" si="323"/>
        <v>0</v>
      </c>
    </row>
    <row r="734" spans="1:66" x14ac:dyDescent="0.2">
      <c r="A734" s="514"/>
      <c r="B734" s="805"/>
      <c r="C734" s="364"/>
      <c r="D734" s="364"/>
      <c r="E734" s="511" t="str">
        <f t="shared" si="314"/>
        <v xml:space="preserve"> </v>
      </c>
      <c r="F734" s="201">
        <f t="shared" si="297"/>
        <v>0</v>
      </c>
      <c r="G734" s="198">
        <f t="shared" si="298"/>
        <v>722</v>
      </c>
      <c r="H734" s="197"/>
      <c r="I734" s="416"/>
      <c r="J734" s="115"/>
      <c r="K734" s="418"/>
      <c r="L734" s="417"/>
      <c r="M734" s="60"/>
      <c r="N734" s="102"/>
      <c r="O734" s="419"/>
      <c r="P734" s="116"/>
      <c r="Q734" s="116"/>
      <c r="R734" s="179"/>
      <c r="S734" s="248"/>
      <c r="T734" s="116"/>
      <c r="U734" s="116"/>
      <c r="V734" s="116"/>
      <c r="W734" s="117"/>
      <c r="X734" s="115"/>
      <c r="Y734" s="102"/>
      <c r="Z734" s="118"/>
      <c r="AA734" s="145">
        <f t="shared" si="302"/>
        <v>722</v>
      </c>
      <c r="AB734" s="751">
        <f t="shared" si="315"/>
        <v>0</v>
      </c>
      <c r="AC734" s="744">
        <f t="shared" si="303"/>
        <v>0</v>
      </c>
      <c r="AD734" s="254">
        <f t="shared" si="299"/>
        <v>0</v>
      </c>
      <c r="AE734" s="17"/>
      <c r="AF734" s="527" t="str">
        <f t="shared" si="304"/>
        <v xml:space="preserve"> </v>
      </c>
      <c r="AG734" s="49">
        <f t="shared" si="305"/>
        <v>0</v>
      </c>
      <c r="AH734" s="49">
        <f t="shared" si="306"/>
        <v>0</v>
      </c>
      <c r="AR734" s="49">
        <f t="shared" si="307"/>
        <v>0</v>
      </c>
      <c r="AS734" s="49">
        <f t="shared" si="308"/>
        <v>0</v>
      </c>
      <c r="AT734" s="49">
        <f t="shared" si="309"/>
        <v>0</v>
      </c>
      <c r="AU734" s="49">
        <f t="shared" si="310"/>
        <v>0</v>
      </c>
      <c r="AX734" s="372">
        <f t="shared" si="311"/>
        <v>0</v>
      </c>
      <c r="AY734" s="372">
        <f t="shared" si="312"/>
        <v>0</v>
      </c>
      <c r="AZ734" s="49">
        <f t="shared" si="300"/>
        <v>0</v>
      </c>
      <c r="BB734" s="49">
        <f t="shared" si="316"/>
        <v>0</v>
      </c>
      <c r="BC734" s="537">
        <f t="shared" si="317"/>
        <v>0</v>
      </c>
      <c r="BD734" s="144">
        <f t="shared" si="313"/>
        <v>0</v>
      </c>
      <c r="BE734" s="144">
        <f t="shared" si="318"/>
        <v>0</v>
      </c>
      <c r="BF734" s="559">
        <f t="shared" si="301"/>
        <v>0</v>
      </c>
      <c r="BG734" s="17"/>
      <c r="BH734" s="10"/>
      <c r="BJ734" s="49">
        <f t="shared" si="319"/>
        <v>0</v>
      </c>
      <c r="BK734" s="49">
        <f t="shared" si="320"/>
        <v>1</v>
      </c>
      <c r="BL734" s="49">
        <f t="shared" si="321"/>
        <v>0</v>
      </c>
      <c r="BM734" s="49">
        <f t="shared" si="322"/>
        <v>0</v>
      </c>
      <c r="BN734" s="49">
        <f t="shared" si="323"/>
        <v>0</v>
      </c>
    </row>
    <row r="735" spans="1:66" x14ac:dyDescent="0.2">
      <c r="A735" s="514"/>
      <c r="B735" s="805"/>
      <c r="C735" s="364"/>
      <c r="D735" s="364"/>
      <c r="E735" s="511" t="str">
        <f t="shared" si="314"/>
        <v xml:space="preserve"> </v>
      </c>
      <c r="F735" s="201">
        <f t="shared" si="297"/>
        <v>0</v>
      </c>
      <c r="G735" s="198">
        <f t="shared" si="298"/>
        <v>723</v>
      </c>
      <c r="H735" s="197"/>
      <c r="I735" s="416"/>
      <c r="J735" s="115"/>
      <c r="K735" s="418"/>
      <c r="L735" s="417"/>
      <c r="M735" s="60"/>
      <c r="N735" s="102"/>
      <c r="O735" s="419"/>
      <c r="P735" s="116"/>
      <c r="Q735" s="116"/>
      <c r="R735" s="179"/>
      <c r="S735" s="248"/>
      <c r="T735" s="116"/>
      <c r="U735" s="116"/>
      <c r="V735" s="116"/>
      <c r="W735" s="117"/>
      <c r="X735" s="115"/>
      <c r="Y735" s="102"/>
      <c r="Z735" s="118"/>
      <c r="AA735" s="145">
        <f t="shared" si="302"/>
        <v>723</v>
      </c>
      <c r="AB735" s="751">
        <f t="shared" si="315"/>
        <v>0</v>
      </c>
      <c r="AC735" s="744">
        <f t="shared" si="303"/>
        <v>0</v>
      </c>
      <c r="AD735" s="254">
        <f t="shared" si="299"/>
        <v>0</v>
      </c>
      <c r="AE735" s="17"/>
      <c r="AF735" s="527" t="str">
        <f t="shared" si="304"/>
        <v xml:space="preserve"> </v>
      </c>
      <c r="AG735" s="49">
        <f t="shared" si="305"/>
        <v>0</v>
      </c>
      <c r="AH735" s="49">
        <f t="shared" si="306"/>
        <v>0</v>
      </c>
      <c r="AR735" s="49">
        <f t="shared" si="307"/>
        <v>0</v>
      </c>
      <c r="AS735" s="49">
        <f t="shared" si="308"/>
        <v>0</v>
      </c>
      <c r="AT735" s="49">
        <f t="shared" si="309"/>
        <v>0</v>
      </c>
      <c r="AU735" s="49">
        <f t="shared" si="310"/>
        <v>0</v>
      </c>
      <c r="AX735" s="372">
        <f t="shared" si="311"/>
        <v>0</v>
      </c>
      <c r="AY735" s="372">
        <f t="shared" si="312"/>
        <v>0</v>
      </c>
      <c r="AZ735" s="49">
        <f t="shared" si="300"/>
        <v>0</v>
      </c>
      <c r="BB735" s="49">
        <f t="shared" si="316"/>
        <v>0</v>
      </c>
      <c r="BC735" s="537">
        <f t="shared" si="317"/>
        <v>0</v>
      </c>
      <c r="BD735" s="144">
        <f t="shared" si="313"/>
        <v>0</v>
      </c>
      <c r="BE735" s="144">
        <f t="shared" si="318"/>
        <v>0</v>
      </c>
      <c r="BF735" s="559">
        <f t="shared" si="301"/>
        <v>0</v>
      </c>
      <c r="BG735" s="17"/>
      <c r="BH735" s="10"/>
      <c r="BJ735" s="49">
        <f t="shared" si="319"/>
        <v>0</v>
      </c>
      <c r="BK735" s="49">
        <f t="shared" si="320"/>
        <v>1</v>
      </c>
      <c r="BL735" s="49">
        <f t="shared" si="321"/>
        <v>0</v>
      </c>
      <c r="BM735" s="49">
        <f t="shared" si="322"/>
        <v>0</v>
      </c>
      <c r="BN735" s="49">
        <f t="shared" si="323"/>
        <v>0</v>
      </c>
    </row>
    <row r="736" spans="1:66" x14ac:dyDescent="0.2">
      <c r="A736" s="514"/>
      <c r="B736" s="805"/>
      <c r="C736" s="364"/>
      <c r="D736" s="364"/>
      <c r="E736" s="511" t="str">
        <f t="shared" si="314"/>
        <v xml:space="preserve"> </v>
      </c>
      <c r="F736" s="201">
        <f t="shared" si="297"/>
        <v>0</v>
      </c>
      <c r="G736" s="198">
        <f t="shared" si="298"/>
        <v>724</v>
      </c>
      <c r="H736" s="197"/>
      <c r="I736" s="416"/>
      <c r="J736" s="115"/>
      <c r="K736" s="418"/>
      <c r="L736" s="417"/>
      <c r="M736" s="60"/>
      <c r="N736" s="102"/>
      <c r="O736" s="419"/>
      <c r="P736" s="116"/>
      <c r="Q736" s="116"/>
      <c r="R736" s="179"/>
      <c r="S736" s="248"/>
      <c r="T736" s="116"/>
      <c r="U736" s="116"/>
      <c r="V736" s="116"/>
      <c r="W736" s="117"/>
      <c r="X736" s="115"/>
      <c r="Y736" s="102"/>
      <c r="Z736" s="118"/>
      <c r="AA736" s="145">
        <f t="shared" si="302"/>
        <v>724</v>
      </c>
      <c r="AB736" s="751">
        <f t="shared" si="315"/>
        <v>0</v>
      </c>
      <c r="AC736" s="744">
        <f t="shared" si="303"/>
        <v>0</v>
      </c>
      <c r="AD736" s="254">
        <f t="shared" si="299"/>
        <v>0</v>
      </c>
      <c r="AE736" s="17"/>
      <c r="AF736" s="527" t="str">
        <f t="shared" si="304"/>
        <v xml:space="preserve"> </v>
      </c>
      <c r="AG736" s="49">
        <f t="shared" si="305"/>
        <v>0</v>
      </c>
      <c r="AH736" s="49">
        <f t="shared" si="306"/>
        <v>0</v>
      </c>
      <c r="AR736" s="49">
        <f t="shared" si="307"/>
        <v>0</v>
      </c>
      <c r="AS736" s="49">
        <f t="shared" si="308"/>
        <v>0</v>
      </c>
      <c r="AT736" s="49">
        <f t="shared" si="309"/>
        <v>0</v>
      </c>
      <c r="AU736" s="49">
        <f t="shared" si="310"/>
        <v>0</v>
      </c>
      <c r="AX736" s="372">
        <f t="shared" si="311"/>
        <v>0</v>
      </c>
      <c r="AY736" s="372">
        <f t="shared" si="312"/>
        <v>0</v>
      </c>
      <c r="AZ736" s="49">
        <f t="shared" si="300"/>
        <v>0</v>
      </c>
      <c r="BB736" s="49">
        <f t="shared" si="316"/>
        <v>0</v>
      </c>
      <c r="BC736" s="537">
        <f t="shared" si="317"/>
        <v>0</v>
      </c>
      <c r="BD736" s="144">
        <f t="shared" si="313"/>
        <v>0</v>
      </c>
      <c r="BE736" s="144">
        <f t="shared" si="318"/>
        <v>0</v>
      </c>
      <c r="BF736" s="559">
        <f t="shared" si="301"/>
        <v>0</v>
      </c>
      <c r="BG736" s="17"/>
      <c r="BH736" s="10"/>
      <c r="BJ736" s="49">
        <f t="shared" si="319"/>
        <v>0</v>
      </c>
      <c r="BK736" s="49">
        <f t="shared" si="320"/>
        <v>1</v>
      </c>
      <c r="BL736" s="49">
        <f t="shared" si="321"/>
        <v>0</v>
      </c>
      <c r="BM736" s="49">
        <f t="shared" si="322"/>
        <v>0</v>
      </c>
      <c r="BN736" s="49">
        <f t="shared" si="323"/>
        <v>0</v>
      </c>
    </row>
    <row r="737" spans="1:66" x14ac:dyDescent="0.2">
      <c r="A737" s="514"/>
      <c r="B737" s="805"/>
      <c r="C737" s="364"/>
      <c r="D737" s="364"/>
      <c r="E737" s="511" t="str">
        <f t="shared" si="314"/>
        <v xml:space="preserve"> </v>
      </c>
      <c r="F737" s="201">
        <f t="shared" si="297"/>
        <v>0</v>
      </c>
      <c r="G737" s="198">
        <f t="shared" si="298"/>
        <v>725</v>
      </c>
      <c r="H737" s="197"/>
      <c r="I737" s="416"/>
      <c r="J737" s="115"/>
      <c r="K737" s="418"/>
      <c r="L737" s="417"/>
      <c r="M737" s="60"/>
      <c r="N737" s="102"/>
      <c r="O737" s="419"/>
      <c r="P737" s="116"/>
      <c r="Q737" s="116"/>
      <c r="R737" s="179"/>
      <c r="S737" s="248"/>
      <c r="T737" s="116"/>
      <c r="U737" s="116"/>
      <c r="V737" s="116"/>
      <c r="W737" s="117"/>
      <c r="X737" s="115"/>
      <c r="Y737" s="102"/>
      <c r="Z737" s="118"/>
      <c r="AA737" s="145">
        <f t="shared" si="302"/>
        <v>725</v>
      </c>
      <c r="AB737" s="751">
        <f t="shared" si="315"/>
        <v>0</v>
      </c>
      <c r="AC737" s="744">
        <f t="shared" si="303"/>
        <v>0</v>
      </c>
      <c r="AD737" s="254">
        <f t="shared" si="299"/>
        <v>0</v>
      </c>
      <c r="AE737" s="17"/>
      <c r="AF737" s="527" t="str">
        <f t="shared" si="304"/>
        <v xml:space="preserve"> </v>
      </c>
      <c r="AG737" s="49">
        <f t="shared" si="305"/>
        <v>0</v>
      </c>
      <c r="AH737" s="49">
        <f t="shared" si="306"/>
        <v>0</v>
      </c>
      <c r="AR737" s="49">
        <f t="shared" si="307"/>
        <v>0</v>
      </c>
      <c r="AS737" s="49">
        <f t="shared" si="308"/>
        <v>0</v>
      </c>
      <c r="AT737" s="49">
        <f t="shared" si="309"/>
        <v>0</v>
      </c>
      <c r="AU737" s="49">
        <f t="shared" si="310"/>
        <v>0</v>
      </c>
      <c r="AX737" s="372">
        <f t="shared" si="311"/>
        <v>0</v>
      </c>
      <c r="AY737" s="372">
        <f t="shared" si="312"/>
        <v>0</v>
      </c>
      <c r="AZ737" s="49">
        <f t="shared" si="300"/>
        <v>0</v>
      </c>
      <c r="BB737" s="49">
        <f t="shared" si="316"/>
        <v>0</v>
      </c>
      <c r="BC737" s="537">
        <f t="shared" si="317"/>
        <v>0</v>
      </c>
      <c r="BD737" s="144">
        <f t="shared" si="313"/>
        <v>0</v>
      </c>
      <c r="BE737" s="144">
        <f t="shared" si="318"/>
        <v>0</v>
      </c>
      <c r="BF737" s="559">
        <f t="shared" si="301"/>
        <v>0</v>
      </c>
      <c r="BG737" s="17"/>
      <c r="BH737" s="10"/>
      <c r="BJ737" s="49">
        <f t="shared" si="319"/>
        <v>0</v>
      </c>
      <c r="BK737" s="49">
        <f t="shared" si="320"/>
        <v>1</v>
      </c>
      <c r="BL737" s="49">
        <f t="shared" si="321"/>
        <v>0</v>
      </c>
      <c r="BM737" s="49">
        <f t="shared" si="322"/>
        <v>0</v>
      </c>
      <c r="BN737" s="49">
        <f t="shared" si="323"/>
        <v>0</v>
      </c>
    </row>
    <row r="738" spans="1:66" x14ac:dyDescent="0.2">
      <c r="A738" s="514"/>
      <c r="B738" s="805"/>
      <c r="C738" s="364"/>
      <c r="D738" s="364"/>
      <c r="E738" s="511" t="str">
        <f t="shared" si="314"/>
        <v xml:space="preserve"> </v>
      </c>
      <c r="F738" s="201">
        <f t="shared" si="297"/>
        <v>0</v>
      </c>
      <c r="G738" s="198">
        <f t="shared" si="298"/>
        <v>726</v>
      </c>
      <c r="H738" s="197"/>
      <c r="I738" s="416"/>
      <c r="J738" s="115"/>
      <c r="K738" s="418"/>
      <c r="L738" s="417"/>
      <c r="M738" s="60"/>
      <c r="N738" s="102"/>
      <c r="O738" s="419"/>
      <c r="P738" s="116"/>
      <c r="Q738" s="116"/>
      <c r="R738" s="179"/>
      <c r="S738" s="248"/>
      <c r="T738" s="116"/>
      <c r="U738" s="116"/>
      <c r="V738" s="116"/>
      <c r="W738" s="117"/>
      <c r="X738" s="115"/>
      <c r="Y738" s="102"/>
      <c r="Z738" s="118"/>
      <c r="AA738" s="145">
        <f t="shared" si="302"/>
        <v>726</v>
      </c>
      <c r="AB738" s="751">
        <f t="shared" si="315"/>
        <v>0</v>
      </c>
      <c r="AC738" s="744">
        <f t="shared" si="303"/>
        <v>0</v>
      </c>
      <c r="AD738" s="254">
        <f t="shared" si="299"/>
        <v>0</v>
      </c>
      <c r="AE738" s="17"/>
      <c r="AF738" s="527" t="str">
        <f t="shared" si="304"/>
        <v xml:space="preserve"> </v>
      </c>
      <c r="AG738" s="49">
        <f t="shared" si="305"/>
        <v>0</v>
      </c>
      <c r="AH738" s="49">
        <f t="shared" si="306"/>
        <v>0</v>
      </c>
      <c r="AR738" s="49">
        <f t="shared" si="307"/>
        <v>0</v>
      </c>
      <c r="AS738" s="49">
        <f t="shared" si="308"/>
        <v>0</v>
      </c>
      <c r="AT738" s="49">
        <f t="shared" si="309"/>
        <v>0</v>
      </c>
      <c r="AU738" s="49">
        <f t="shared" si="310"/>
        <v>0</v>
      </c>
      <c r="AX738" s="372">
        <f t="shared" si="311"/>
        <v>0</v>
      </c>
      <c r="AY738" s="372">
        <f t="shared" si="312"/>
        <v>0</v>
      </c>
      <c r="AZ738" s="49">
        <f t="shared" si="300"/>
        <v>0</v>
      </c>
      <c r="BB738" s="49">
        <f t="shared" si="316"/>
        <v>0</v>
      </c>
      <c r="BC738" s="537">
        <f t="shared" si="317"/>
        <v>0</v>
      </c>
      <c r="BD738" s="144">
        <f t="shared" si="313"/>
        <v>0</v>
      </c>
      <c r="BE738" s="144">
        <f t="shared" si="318"/>
        <v>0</v>
      </c>
      <c r="BF738" s="559">
        <f t="shared" si="301"/>
        <v>0</v>
      </c>
      <c r="BG738" s="17"/>
      <c r="BH738" s="10"/>
      <c r="BJ738" s="49">
        <f t="shared" si="319"/>
        <v>0</v>
      </c>
      <c r="BK738" s="49">
        <f t="shared" si="320"/>
        <v>1</v>
      </c>
      <c r="BL738" s="49">
        <f t="shared" si="321"/>
        <v>0</v>
      </c>
      <c r="BM738" s="49">
        <f t="shared" si="322"/>
        <v>0</v>
      </c>
      <c r="BN738" s="49">
        <f t="shared" si="323"/>
        <v>0</v>
      </c>
    </row>
    <row r="739" spans="1:66" x14ac:dyDescent="0.2">
      <c r="A739" s="514"/>
      <c r="B739" s="805"/>
      <c r="C739" s="364"/>
      <c r="D739" s="364"/>
      <c r="E739" s="511" t="str">
        <f t="shared" si="314"/>
        <v xml:space="preserve"> </v>
      </c>
      <c r="F739" s="201">
        <f t="shared" si="297"/>
        <v>0</v>
      </c>
      <c r="G739" s="198">
        <f t="shared" si="298"/>
        <v>727</v>
      </c>
      <c r="H739" s="197"/>
      <c r="I739" s="416"/>
      <c r="J739" s="115"/>
      <c r="K739" s="418"/>
      <c r="L739" s="417"/>
      <c r="M739" s="60"/>
      <c r="N739" s="102"/>
      <c r="O739" s="419"/>
      <c r="P739" s="116"/>
      <c r="Q739" s="116"/>
      <c r="R739" s="179"/>
      <c r="S739" s="248"/>
      <c r="T739" s="116"/>
      <c r="U739" s="116"/>
      <c r="V739" s="116"/>
      <c r="W739" s="117"/>
      <c r="X739" s="115"/>
      <c r="Y739" s="102"/>
      <c r="Z739" s="118"/>
      <c r="AA739" s="145">
        <f t="shared" si="302"/>
        <v>727</v>
      </c>
      <c r="AB739" s="751">
        <f t="shared" si="315"/>
        <v>0</v>
      </c>
      <c r="AC739" s="744">
        <f t="shared" si="303"/>
        <v>0</v>
      </c>
      <c r="AD739" s="254">
        <f t="shared" si="299"/>
        <v>0</v>
      </c>
      <c r="AE739" s="17"/>
      <c r="AF739" s="527" t="str">
        <f t="shared" si="304"/>
        <v xml:space="preserve"> </v>
      </c>
      <c r="AG739" s="49">
        <f t="shared" si="305"/>
        <v>0</v>
      </c>
      <c r="AH739" s="49">
        <f t="shared" si="306"/>
        <v>0</v>
      </c>
      <c r="AR739" s="49">
        <f t="shared" si="307"/>
        <v>0</v>
      </c>
      <c r="AS739" s="49">
        <f t="shared" si="308"/>
        <v>0</v>
      </c>
      <c r="AT739" s="49">
        <f t="shared" si="309"/>
        <v>0</v>
      </c>
      <c r="AU739" s="49">
        <f t="shared" si="310"/>
        <v>0</v>
      </c>
      <c r="AX739" s="372">
        <f t="shared" si="311"/>
        <v>0</v>
      </c>
      <c r="AY739" s="372">
        <f t="shared" si="312"/>
        <v>0</v>
      </c>
      <c r="AZ739" s="49">
        <f t="shared" si="300"/>
        <v>0</v>
      </c>
      <c r="BB739" s="49">
        <f t="shared" si="316"/>
        <v>0</v>
      </c>
      <c r="BC739" s="537">
        <f t="shared" si="317"/>
        <v>0</v>
      </c>
      <c r="BD739" s="144">
        <f t="shared" si="313"/>
        <v>0</v>
      </c>
      <c r="BE739" s="144">
        <f t="shared" si="318"/>
        <v>0</v>
      </c>
      <c r="BF739" s="559">
        <f t="shared" si="301"/>
        <v>0</v>
      </c>
      <c r="BG739" s="17"/>
      <c r="BH739" s="10"/>
      <c r="BJ739" s="49">
        <f t="shared" si="319"/>
        <v>0</v>
      </c>
      <c r="BK739" s="49">
        <f t="shared" si="320"/>
        <v>1</v>
      </c>
      <c r="BL739" s="49">
        <f t="shared" si="321"/>
        <v>0</v>
      </c>
      <c r="BM739" s="49">
        <f t="shared" si="322"/>
        <v>0</v>
      </c>
      <c r="BN739" s="49">
        <f t="shared" si="323"/>
        <v>0</v>
      </c>
    </row>
    <row r="740" spans="1:66" x14ac:dyDescent="0.2">
      <c r="A740" s="514"/>
      <c r="B740" s="805"/>
      <c r="C740" s="364"/>
      <c r="D740" s="364"/>
      <c r="E740" s="511" t="str">
        <f t="shared" si="314"/>
        <v xml:space="preserve"> </v>
      </c>
      <c r="F740" s="201">
        <f t="shared" si="297"/>
        <v>0</v>
      </c>
      <c r="G740" s="198">
        <f t="shared" si="298"/>
        <v>728</v>
      </c>
      <c r="H740" s="197"/>
      <c r="I740" s="416"/>
      <c r="J740" s="115"/>
      <c r="K740" s="418"/>
      <c r="L740" s="417"/>
      <c r="M740" s="60"/>
      <c r="N740" s="102"/>
      <c r="O740" s="419"/>
      <c r="P740" s="116"/>
      <c r="Q740" s="116"/>
      <c r="R740" s="179"/>
      <c r="S740" s="248"/>
      <c r="T740" s="116"/>
      <c r="U740" s="116"/>
      <c r="V740" s="116"/>
      <c r="W740" s="117"/>
      <c r="X740" s="115"/>
      <c r="Y740" s="102"/>
      <c r="Z740" s="118"/>
      <c r="AA740" s="145">
        <f t="shared" si="302"/>
        <v>728</v>
      </c>
      <c r="AB740" s="751">
        <f t="shared" si="315"/>
        <v>0</v>
      </c>
      <c r="AC740" s="744">
        <f t="shared" si="303"/>
        <v>0</v>
      </c>
      <c r="AD740" s="254">
        <f t="shared" si="299"/>
        <v>0</v>
      </c>
      <c r="AE740" s="17"/>
      <c r="AF740" s="527" t="str">
        <f t="shared" si="304"/>
        <v xml:space="preserve"> </v>
      </c>
      <c r="AG740" s="49">
        <f t="shared" si="305"/>
        <v>0</v>
      </c>
      <c r="AH740" s="49">
        <f t="shared" si="306"/>
        <v>0</v>
      </c>
      <c r="AR740" s="49">
        <f t="shared" si="307"/>
        <v>0</v>
      </c>
      <c r="AS740" s="49">
        <f t="shared" si="308"/>
        <v>0</v>
      </c>
      <c r="AT740" s="49">
        <f t="shared" si="309"/>
        <v>0</v>
      </c>
      <c r="AU740" s="49">
        <f t="shared" si="310"/>
        <v>0</v>
      </c>
      <c r="AX740" s="372">
        <f t="shared" si="311"/>
        <v>0</v>
      </c>
      <c r="AY740" s="372">
        <f t="shared" si="312"/>
        <v>0</v>
      </c>
      <c r="AZ740" s="49">
        <f t="shared" si="300"/>
        <v>0</v>
      </c>
      <c r="BB740" s="49">
        <f t="shared" si="316"/>
        <v>0</v>
      </c>
      <c r="BC740" s="537">
        <f t="shared" si="317"/>
        <v>0</v>
      </c>
      <c r="BD740" s="144">
        <f t="shared" si="313"/>
        <v>0</v>
      </c>
      <c r="BE740" s="144">
        <f t="shared" si="318"/>
        <v>0</v>
      </c>
      <c r="BF740" s="559">
        <f t="shared" si="301"/>
        <v>0</v>
      </c>
      <c r="BG740" s="17"/>
      <c r="BH740" s="10"/>
      <c r="BJ740" s="49">
        <f t="shared" si="319"/>
        <v>0</v>
      </c>
      <c r="BK740" s="49">
        <f t="shared" si="320"/>
        <v>1</v>
      </c>
      <c r="BL740" s="49">
        <f t="shared" si="321"/>
        <v>0</v>
      </c>
      <c r="BM740" s="49">
        <f t="shared" si="322"/>
        <v>0</v>
      </c>
      <c r="BN740" s="49">
        <f t="shared" si="323"/>
        <v>0</v>
      </c>
    </row>
    <row r="741" spans="1:66" x14ac:dyDescent="0.2">
      <c r="A741" s="514"/>
      <c r="B741" s="805"/>
      <c r="C741" s="364"/>
      <c r="D741" s="364"/>
      <c r="E741" s="511" t="str">
        <f t="shared" si="314"/>
        <v xml:space="preserve"> </v>
      </c>
      <c r="F741" s="201">
        <f t="shared" si="297"/>
        <v>0</v>
      </c>
      <c r="G741" s="198">
        <f t="shared" si="298"/>
        <v>729</v>
      </c>
      <c r="H741" s="197"/>
      <c r="I741" s="416"/>
      <c r="J741" s="115"/>
      <c r="K741" s="418"/>
      <c r="L741" s="417"/>
      <c r="M741" s="60"/>
      <c r="N741" s="102"/>
      <c r="O741" s="419"/>
      <c r="P741" s="116"/>
      <c r="Q741" s="116"/>
      <c r="R741" s="179"/>
      <c r="S741" s="248"/>
      <c r="T741" s="116"/>
      <c r="U741" s="116"/>
      <c r="V741" s="116"/>
      <c r="W741" s="117"/>
      <c r="X741" s="115"/>
      <c r="Y741" s="102"/>
      <c r="Z741" s="118"/>
      <c r="AA741" s="145">
        <f t="shared" si="302"/>
        <v>729</v>
      </c>
      <c r="AB741" s="751">
        <f t="shared" si="315"/>
        <v>0</v>
      </c>
      <c r="AC741" s="744">
        <f t="shared" si="303"/>
        <v>0</v>
      </c>
      <c r="AD741" s="254">
        <f t="shared" si="299"/>
        <v>0</v>
      </c>
      <c r="AE741" s="17"/>
      <c r="AF741" s="527" t="str">
        <f t="shared" si="304"/>
        <v xml:space="preserve"> </v>
      </c>
      <c r="AG741" s="49">
        <f t="shared" si="305"/>
        <v>0</v>
      </c>
      <c r="AH741" s="49">
        <f t="shared" si="306"/>
        <v>0</v>
      </c>
      <c r="AR741" s="49">
        <f t="shared" si="307"/>
        <v>0</v>
      </c>
      <c r="AS741" s="49">
        <f t="shared" si="308"/>
        <v>0</v>
      </c>
      <c r="AT741" s="49">
        <f t="shared" si="309"/>
        <v>0</v>
      </c>
      <c r="AU741" s="49">
        <f t="shared" si="310"/>
        <v>0</v>
      </c>
      <c r="AX741" s="372">
        <f t="shared" si="311"/>
        <v>0</v>
      </c>
      <c r="AY741" s="372">
        <f t="shared" si="312"/>
        <v>0</v>
      </c>
      <c r="AZ741" s="49">
        <f t="shared" si="300"/>
        <v>0</v>
      </c>
      <c r="BB741" s="49">
        <f t="shared" si="316"/>
        <v>0</v>
      </c>
      <c r="BC741" s="537">
        <f t="shared" si="317"/>
        <v>0</v>
      </c>
      <c r="BD741" s="144">
        <f t="shared" si="313"/>
        <v>0</v>
      </c>
      <c r="BE741" s="144">
        <f t="shared" si="318"/>
        <v>0</v>
      </c>
      <c r="BF741" s="559">
        <f t="shared" si="301"/>
        <v>0</v>
      </c>
      <c r="BG741" s="17"/>
      <c r="BH741" s="10"/>
      <c r="BJ741" s="49">
        <f t="shared" si="319"/>
        <v>0</v>
      </c>
      <c r="BK741" s="49">
        <f t="shared" si="320"/>
        <v>1</v>
      </c>
      <c r="BL741" s="49">
        <f t="shared" si="321"/>
        <v>0</v>
      </c>
      <c r="BM741" s="49">
        <f t="shared" si="322"/>
        <v>0</v>
      </c>
      <c r="BN741" s="49">
        <f t="shared" si="323"/>
        <v>0</v>
      </c>
    </row>
    <row r="742" spans="1:66" x14ac:dyDescent="0.2">
      <c r="A742" s="514"/>
      <c r="B742" s="805"/>
      <c r="C742" s="364"/>
      <c r="D742" s="364"/>
      <c r="E742" s="511" t="str">
        <f t="shared" si="314"/>
        <v xml:space="preserve"> </v>
      </c>
      <c r="F742" s="201">
        <f t="shared" si="297"/>
        <v>0</v>
      </c>
      <c r="G742" s="198">
        <f t="shared" si="298"/>
        <v>730</v>
      </c>
      <c r="H742" s="197"/>
      <c r="I742" s="416"/>
      <c r="J742" s="115"/>
      <c r="K742" s="418"/>
      <c r="L742" s="417"/>
      <c r="M742" s="60"/>
      <c r="N742" s="102"/>
      <c r="O742" s="419"/>
      <c r="P742" s="116"/>
      <c r="Q742" s="116"/>
      <c r="R742" s="179"/>
      <c r="S742" s="248"/>
      <c r="T742" s="116"/>
      <c r="U742" s="116"/>
      <c r="V742" s="116"/>
      <c r="W742" s="117"/>
      <c r="X742" s="115"/>
      <c r="Y742" s="102"/>
      <c r="Z742" s="118"/>
      <c r="AA742" s="145">
        <f t="shared" si="302"/>
        <v>730</v>
      </c>
      <c r="AB742" s="751">
        <f t="shared" si="315"/>
        <v>0</v>
      </c>
      <c r="AC742" s="744">
        <f t="shared" si="303"/>
        <v>0</v>
      </c>
      <c r="AD742" s="254">
        <f t="shared" si="299"/>
        <v>0</v>
      </c>
      <c r="AE742" s="17"/>
      <c r="AF742" s="527" t="str">
        <f t="shared" si="304"/>
        <v xml:space="preserve"> </v>
      </c>
      <c r="AG742" s="49">
        <f t="shared" si="305"/>
        <v>0</v>
      </c>
      <c r="AH742" s="49">
        <f t="shared" si="306"/>
        <v>0</v>
      </c>
      <c r="AR742" s="49">
        <f t="shared" si="307"/>
        <v>0</v>
      </c>
      <c r="AS742" s="49">
        <f t="shared" si="308"/>
        <v>0</v>
      </c>
      <c r="AT742" s="49">
        <f t="shared" si="309"/>
        <v>0</v>
      </c>
      <c r="AU742" s="49">
        <f t="shared" si="310"/>
        <v>0</v>
      </c>
      <c r="AX742" s="372">
        <f t="shared" si="311"/>
        <v>0</v>
      </c>
      <c r="AY742" s="372">
        <f t="shared" si="312"/>
        <v>0</v>
      </c>
      <c r="AZ742" s="49">
        <f t="shared" si="300"/>
        <v>0</v>
      </c>
      <c r="BB742" s="49">
        <f t="shared" si="316"/>
        <v>0</v>
      </c>
      <c r="BC742" s="537">
        <f t="shared" si="317"/>
        <v>0</v>
      </c>
      <c r="BD742" s="144">
        <f t="shared" si="313"/>
        <v>0</v>
      </c>
      <c r="BE742" s="144">
        <f t="shared" si="318"/>
        <v>0</v>
      </c>
      <c r="BF742" s="559">
        <f t="shared" si="301"/>
        <v>0</v>
      </c>
      <c r="BG742" s="17"/>
      <c r="BH742" s="10"/>
      <c r="BJ742" s="49">
        <f t="shared" si="319"/>
        <v>0</v>
      </c>
      <c r="BK742" s="49">
        <f t="shared" si="320"/>
        <v>1</v>
      </c>
      <c r="BL742" s="49">
        <f t="shared" si="321"/>
        <v>0</v>
      </c>
      <c r="BM742" s="49">
        <f t="shared" si="322"/>
        <v>0</v>
      </c>
      <c r="BN742" s="49">
        <f t="shared" si="323"/>
        <v>0</v>
      </c>
    </row>
    <row r="743" spans="1:66" x14ac:dyDescent="0.2">
      <c r="A743" s="514"/>
      <c r="B743" s="805"/>
      <c r="C743" s="364"/>
      <c r="D743" s="364"/>
      <c r="E743" s="511" t="str">
        <f t="shared" si="314"/>
        <v xml:space="preserve"> </v>
      </c>
      <c r="F743" s="201">
        <f t="shared" si="297"/>
        <v>0</v>
      </c>
      <c r="G743" s="198">
        <f t="shared" si="298"/>
        <v>731</v>
      </c>
      <c r="H743" s="197"/>
      <c r="I743" s="416"/>
      <c r="J743" s="115"/>
      <c r="K743" s="418"/>
      <c r="L743" s="417"/>
      <c r="M743" s="60"/>
      <c r="N743" s="102"/>
      <c r="O743" s="419"/>
      <c r="P743" s="116"/>
      <c r="Q743" s="116"/>
      <c r="R743" s="179"/>
      <c r="S743" s="248"/>
      <c r="T743" s="116"/>
      <c r="U743" s="116"/>
      <c r="V743" s="116"/>
      <c r="W743" s="117"/>
      <c r="X743" s="115"/>
      <c r="Y743" s="102"/>
      <c r="Z743" s="118"/>
      <c r="AA743" s="145">
        <f t="shared" si="302"/>
        <v>731</v>
      </c>
      <c r="AB743" s="751">
        <f t="shared" si="315"/>
        <v>0</v>
      </c>
      <c r="AC743" s="744">
        <f t="shared" si="303"/>
        <v>0</v>
      </c>
      <c r="AD743" s="254">
        <f t="shared" si="299"/>
        <v>0</v>
      </c>
      <c r="AE743" s="17"/>
      <c r="AF743" s="527" t="str">
        <f t="shared" si="304"/>
        <v xml:space="preserve"> </v>
      </c>
      <c r="AG743" s="49">
        <f t="shared" si="305"/>
        <v>0</v>
      </c>
      <c r="AH743" s="49">
        <f t="shared" si="306"/>
        <v>0</v>
      </c>
      <c r="AR743" s="49">
        <f t="shared" si="307"/>
        <v>0</v>
      </c>
      <c r="AS743" s="49">
        <f t="shared" si="308"/>
        <v>0</v>
      </c>
      <c r="AT743" s="49">
        <f t="shared" si="309"/>
        <v>0</v>
      </c>
      <c r="AU743" s="49">
        <f t="shared" si="310"/>
        <v>0</v>
      </c>
      <c r="AX743" s="372">
        <f t="shared" si="311"/>
        <v>0</v>
      </c>
      <c r="AY743" s="372">
        <f t="shared" si="312"/>
        <v>0</v>
      </c>
      <c r="AZ743" s="49">
        <f t="shared" si="300"/>
        <v>0</v>
      </c>
      <c r="BB743" s="49">
        <f t="shared" si="316"/>
        <v>0</v>
      </c>
      <c r="BC743" s="537">
        <f t="shared" si="317"/>
        <v>0</v>
      </c>
      <c r="BD743" s="144">
        <f t="shared" si="313"/>
        <v>0</v>
      </c>
      <c r="BE743" s="144">
        <f t="shared" si="318"/>
        <v>0</v>
      </c>
      <c r="BF743" s="559">
        <f t="shared" si="301"/>
        <v>0</v>
      </c>
      <c r="BG743" s="17"/>
      <c r="BH743" s="10"/>
      <c r="BJ743" s="49">
        <f t="shared" si="319"/>
        <v>0</v>
      </c>
      <c r="BK743" s="49">
        <f t="shared" si="320"/>
        <v>1</v>
      </c>
      <c r="BL743" s="49">
        <f t="shared" si="321"/>
        <v>0</v>
      </c>
      <c r="BM743" s="49">
        <f t="shared" si="322"/>
        <v>0</v>
      </c>
      <c r="BN743" s="49">
        <f t="shared" si="323"/>
        <v>0</v>
      </c>
    </row>
    <row r="744" spans="1:66" x14ac:dyDescent="0.2">
      <c r="A744" s="514"/>
      <c r="B744" s="805"/>
      <c r="C744" s="364"/>
      <c r="D744" s="364"/>
      <c r="E744" s="511" t="str">
        <f t="shared" si="314"/>
        <v xml:space="preserve"> </v>
      </c>
      <c r="F744" s="201">
        <f t="shared" si="297"/>
        <v>0</v>
      </c>
      <c r="G744" s="198">
        <f t="shared" si="298"/>
        <v>732</v>
      </c>
      <c r="H744" s="197"/>
      <c r="I744" s="416"/>
      <c r="J744" s="115"/>
      <c r="K744" s="418"/>
      <c r="L744" s="417"/>
      <c r="M744" s="60"/>
      <c r="N744" s="102"/>
      <c r="O744" s="419"/>
      <c r="P744" s="116"/>
      <c r="Q744" s="116"/>
      <c r="R744" s="179"/>
      <c r="S744" s="248"/>
      <c r="T744" s="116"/>
      <c r="U744" s="116"/>
      <c r="V744" s="116"/>
      <c r="W744" s="117"/>
      <c r="X744" s="115"/>
      <c r="Y744" s="102"/>
      <c r="Z744" s="118"/>
      <c r="AA744" s="145">
        <f t="shared" si="302"/>
        <v>732</v>
      </c>
      <c r="AB744" s="751">
        <f t="shared" si="315"/>
        <v>0</v>
      </c>
      <c r="AC744" s="744">
        <f t="shared" si="303"/>
        <v>0</v>
      </c>
      <c r="AD744" s="254">
        <f t="shared" si="299"/>
        <v>0</v>
      </c>
      <c r="AE744" s="17"/>
      <c r="AF744" s="527" t="str">
        <f t="shared" si="304"/>
        <v xml:space="preserve"> </v>
      </c>
      <c r="AG744" s="49">
        <f t="shared" si="305"/>
        <v>0</v>
      </c>
      <c r="AH744" s="49">
        <f t="shared" si="306"/>
        <v>0</v>
      </c>
      <c r="AR744" s="49">
        <f t="shared" si="307"/>
        <v>0</v>
      </c>
      <c r="AS744" s="49">
        <f t="shared" si="308"/>
        <v>0</v>
      </c>
      <c r="AT744" s="49">
        <f t="shared" si="309"/>
        <v>0</v>
      </c>
      <c r="AU744" s="49">
        <f t="shared" si="310"/>
        <v>0</v>
      </c>
      <c r="AX744" s="372">
        <f t="shared" si="311"/>
        <v>0</v>
      </c>
      <c r="AY744" s="372">
        <f t="shared" si="312"/>
        <v>0</v>
      </c>
      <c r="AZ744" s="49">
        <f t="shared" si="300"/>
        <v>0</v>
      </c>
      <c r="BB744" s="49">
        <f t="shared" si="316"/>
        <v>0</v>
      </c>
      <c r="BC744" s="537">
        <f t="shared" si="317"/>
        <v>0</v>
      </c>
      <c r="BD744" s="144">
        <f t="shared" si="313"/>
        <v>0</v>
      </c>
      <c r="BE744" s="144">
        <f t="shared" si="318"/>
        <v>0</v>
      </c>
      <c r="BF744" s="559">
        <f t="shared" si="301"/>
        <v>0</v>
      </c>
      <c r="BG744" s="17"/>
      <c r="BH744" s="10"/>
      <c r="BJ744" s="49">
        <f t="shared" si="319"/>
        <v>0</v>
      </c>
      <c r="BK744" s="49">
        <f t="shared" si="320"/>
        <v>1</v>
      </c>
      <c r="BL744" s="49">
        <f t="shared" si="321"/>
        <v>0</v>
      </c>
      <c r="BM744" s="49">
        <f t="shared" si="322"/>
        <v>0</v>
      </c>
      <c r="BN744" s="49">
        <f t="shared" si="323"/>
        <v>0</v>
      </c>
    </row>
    <row r="745" spans="1:66" x14ac:dyDescent="0.2">
      <c r="A745" s="514"/>
      <c r="B745" s="805"/>
      <c r="C745" s="364"/>
      <c r="D745" s="364"/>
      <c r="E745" s="511" t="str">
        <f t="shared" si="314"/>
        <v xml:space="preserve"> </v>
      </c>
      <c r="F745" s="201">
        <f t="shared" si="297"/>
        <v>0</v>
      </c>
      <c r="G745" s="198">
        <f t="shared" si="298"/>
        <v>733</v>
      </c>
      <c r="H745" s="197"/>
      <c r="I745" s="416"/>
      <c r="J745" s="115"/>
      <c r="K745" s="418"/>
      <c r="L745" s="417"/>
      <c r="M745" s="60"/>
      <c r="N745" s="102"/>
      <c r="O745" s="419"/>
      <c r="P745" s="116"/>
      <c r="Q745" s="116"/>
      <c r="R745" s="179"/>
      <c r="S745" s="248"/>
      <c r="T745" s="116"/>
      <c r="U745" s="116"/>
      <c r="V745" s="116"/>
      <c r="W745" s="117"/>
      <c r="X745" s="115"/>
      <c r="Y745" s="102"/>
      <c r="Z745" s="118"/>
      <c r="AA745" s="145">
        <f t="shared" si="302"/>
        <v>733</v>
      </c>
      <c r="AB745" s="751">
        <f t="shared" si="315"/>
        <v>0</v>
      </c>
      <c r="AC745" s="744">
        <f t="shared" si="303"/>
        <v>0</v>
      </c>
      <c r="AD745" s="254">
        <f t="shared" si="299"/>
        <v>0</v>
      </c>
      <c r="AE745" s="17"/>
      <c r="AF745" s="527" t="str">
        <f t="shared" si="304"/>
        <v xml:space="preserve"> </v>
      </c>
      <c r="AG745" s="49">
        <f t="shared" si="305"/>
        <v>0</v>
      </c>
      <c r="AH745" s="49">
        <f t="shared" si="306"/>
        <v>0</v>
      </c>
      <c r="AR745" s="49">
        <f t="shared" si="307"/>
        <v>0</v>
      </c>
      <c r="AS745" s="49">
        <f t="shared" si="308"/>
        <v>0</v>
      </c>
      <c r="AT745" s="49">
        <f t="shared" si="309"/>
        <v>0</v>
      </c>
      <c r="AU745" s="49">
        <f t="shared" si="310"/>
        <v>0</v>
      </c>
      <c r="AX745" s="372">
        <f t="shared" si="311"/>
        <v>0</v>
      </c>
      <c r="AY745" s="372">
        <f t="shared" si="312"/>
        <v>0</v>
      </c>
      <c r="AZ745" s="49">
        <f t="shared" si="300"/>
        <v>0</v>
      </c>
      <c r="BB745" s="49">
        <f t="shared" si="316"/>
        <v>0</v>
      </c>
      <c r="BC745" s="537">
        <f t="shared" si="317"/>
        <v>0</v>
      </c>
      <c r="BD745" s="144">
        <f t="shared" si="313"/>
        <v>0</v>
      </c>
      <c r="BE745" s="144">
        <f t="shared" si="318"/>
        <v>0</v>
      </c>
      <c r="BF745" s="559">
        <f t="shared" si="301"/>
        <v>0</v>
      </c>
      <c r="BG745" s="17"/>
      <c r="BH745" s="10"/>
      <c r="BJ745" s="49">
        <f t="shared" si="319"/>
        <v>0</v>
      </c>
      <c r="BK745" s="49">
        <f t="shared" si="320"/>
        <v>1</v>
      </c>
      <c r="BL745" s="49">
        <f t="shared" si="321"/>
        <v>0</v>
      </c>
      <c r="BM745" s="49">
        <f t="shared" si="322"/>
        <v>0</v>
      </c>
      <c r="BN745" s="49">
        <f t="shared" si="323"/>
        <v>0</v>
      </c>
    </row>
    <row r="746" spans="1:66" x14ac:dyDescent="0.2">
      <c r="A746" s="514"/>
      <c r="B746" s="805"/>
      <c r="C746" s="364"/>
      <c r="D746" s="364"/>
      <c r="E746" s="511" t="str">
        <f t="shared" si="314"/>
        <v xml:space="preserve"> </v>
      </c>
      <c r="F746" s="201">
        <f t="shared" si="297"/>
        <v>0</v>
      </c>
      <c r="G746" s="198">
        <f t="shared" si="298"/>
        <v>734</v>
      </c>
      <c r="H746" s="197"/>
      <c r="I746" s="416"/>
      <c r="J746" s="115"/>
      <c r="K746" s="418"/>
      <c r="L746" s="417"/>
      <c r="M746" s="60"/>
      <c r="N746" s="102"/>
      <c r="O746" s="419"/>
      <c r="P746" s="116"/>
      <c r="Q746" s="116"/>
      <c r="R746" s="179"/>
      <c r="S746" s="248"/>
      <c r="T746" s="116"/>
      <c r="U746" s="116"/>
      <c r="V746" s="116"/>
      <c r="W746" s="117"/>
      <c r="X746" s="115"/>
      <c r="Y746" s="102"/>
      <c r="Z746" s="118"/>
      <c r="AA746" s="145">
        <f t="shared" si="302"/>
        <v>734</v>
      </c>
      <c r="AB746" s="751">
        <f t="shared" si="315"/>
        <v>0</v>
      </c>
      <c r="AC746" s="744">
        <f t="shared" si="303"/>
        <v>0</v>
      </c>
      <c r="AD746" s="254">
        <f t="shared" si="299"/>
        <v>0</v>
      </c>
      <c r="AE746" s="17"/>
      <c r="AF746" s="527" t="str">
        <f t="shared" si="304"/>
        <v xml:space="preserve"> </v>
      </c>
      <c r="AG746" s="49">
        <f t="shared" si="305"/>
        <v>0</v>
      </c>
      <c r="AH746" s="49">
        <f t="shared" si="306"/>
        <v>0</v>
      </c>
      <c r="AR746" s="49">
        <f t="shared" si="307"/>
        <v>0</v>
      </c>
      <c r="AS746" s="49">
        <f t="shared" si="308"/>
        <v>0</v>
      </c>
      <c r="AT746" s="49">
        <f t="shared" si="309"/>
        <v>0</v>
      </c>
      <c r="AU746" s="49">
        <f t="shared" si="310"/>
        <v>0</v>
      </c>
      <c r="AX746" s="372">
        <f t="shared" si="311"/>
        <v>0</v>
      </c>
      <c r="AY746" s="372">
        <f t="shared" si="312"/>
        <v>0</v>
      </c>
      <c r="AZ746" s="49">
        <f t="shared" si="300"/>
        <v>0</v>
      </c>
      <c r="BB746" s="49">
        <f t="shared" si="316"/>
        <v>0</v>
      </c>
      <c r="BC746" s="537">
        <f t="shared" si="317"/>
        <v>0</v>
      </c>
      <c r="BD746" s="144">
        <f t="shared" si="313"/>
        <v>0</v>
      </c>
      <c r="BE746" s="144">
        <f t="shared" si="318"/>
        <v>0</v>
      </c>
      <c r="BF746" s="559">
        <f t="shared" si="301"/>
        <v>0</v>
      </c>
      <c r="BG746" s="17"/>
      <c r="BH746" s="10"/>
      <c r="BJ746" s="49">
        <f t="shared" si="319"/>
        <v>0</v>
      </c>
      <c r="BK746" s="49">
        <f t="shared" si="320"/>
        <v>1</v>
      </c>
      <c r="BL746" s="49">
        <f t="shared" si="321"/>
        <v>0</v>
      </c>
      <c r="BM746" s="49">
        <f t="shared" si="322"/>
        <v>0</v>
      </c>
      <c r="BN746" s="49">
        <f t="shared" si="323"/>
        <v>0</v>
      </c>
    </row>
    <row r="747" spans="1:66" x14ac:dyDescent="0.2">
      <c r="A747" s="514"/>
      <c r="B747" s="805"/>
      <c r="C747" s="364"/>
      <c r="D747" s="364"/>
      <c r="E747" s="511" t="str">
        <f t="shared" si="314"/>
        <v xml:space="preserve"> </v>
      </c>
      <c r="F747" s="201">
        <f t="shared" si="297"/>
        <v>0</v>
      </c>
      <c r="G747" s="198">
        <f t="shared" si="298"/>
        <v>735</v>
      </c>
      <c r="H747" s="197"/>
      <c r="I747" s="416"/>
      <c r="J747" s="115"/>
      <c r="K747" s="418"/>
      <c r="L747" s="417"/>
      <c r="M747" s="60"/>
      <c r="N747" s="102"/>
      <c r="O747" s="419"/>
      <c r="P747" s="116"/>
      <c r="Q747" s="116"/>
      <c r="R747" s="179"/>
      <c r="S747" s="248"/>
      <c r="T747" s="116"/>
      <c r="U747" s="116"/>
      <c r="V747" s="116"/>
      <c r="W747" s="117"/>
      <c r="X747" s="115"/>
      <c r="Y747" s="102"/>
      <c r="Z747" s="118"/>
      <c r="AA747" s="145">
        <f t="shared" si="302"/>
        <v>735</v>
      </c>
      <c r="AB747" s="751">
        <f t="shared" si="315"/>
        <v>0</v>
      </c>
      <c r="AC747" s="744">
        <f t="shared" si="303"/>
        <v>0</v>
      </c>
      <c r="AD747" s="254">
        <f t="shared" si="299"/>
        <v>0</v>
      </c>
      <c r="AE747" s="17"/>
      <c r="AF747" s="527" t="str">
        <f t="shared" si="304"/>
        <v xml:space="preserve"> </v>
      </c>
      <c r="AG747" s="49">
        <f t="shared" si="305"/>
        <v>0</v>
      </c>
      <c r="AH747" s="49">
        <f t="shared" si="306"/>
        <v>0</v>
      </c>
      <c r="AR747" s="49">
        <f t="shared" si="307"/>
        <v>0</v>
      </c>
      <c r="AS747" s="49">
        <f t="shared" si="308"/>
        <v>0</v>
      </c>
      <c r="AT747" s="49">
        <f t="shared" si="309"/>
        <v>0</v>
      </c>
      <c r="AU747" s="49">
        <f t="shared" si="310"/>
        <v>0</v>
      </c>
      <c r="AX747" s="372">
        <f t="shared" si="311"/>
        <v>0</v>
      </c>
      <c r="AY747" s="372">
        <f t="shared" si="312"/>
        <v>0</v>
      </c>
      <c r="AZ747" s="49">
        <f t="shared" si="300"/>
        <v>0</v>
      </c>
      <c r="BB747" s="49">
        <f t="shared" si="316"/>
        <v>0</v>
      </c>
      <c r="BC747" s="537">
        <f t="shared" si="317"/>
        <v>0</v>
      </c>
      <c r="BD747" s="144">
        <f t="shared" si="313"/>
        <v>0</v>
      </c>
      <c r="BE747" s="144">
        <f t="shared" si="318"/>
        <v>0</v>
      </c>
      <c r="BF747" s="559">
        <f t="shared" si="301"/>
        <v>0</v>
      </c>
      <c r="BG747" s="17"/>
      <c r="BH747" s="10"/>
      <c r="BJ747" s="49">
        <f t="shared" si="319"/>
        <v>0</v>
      </c>
      <c r="BK747" s="49">
        <f t="shared" si="320"/>
        <v>1</v>
      </c>
      <c r="BL747" s="49">
        <f t="shared" si="321"/>
        <v>0</v>
      </c>
      <c r="BM747" s="49">
        <f t="shared" si="322"/>
        <v>0</v>
      </c>
      <c r="BN747" s="49">
        <f t="shared" si="323"/>
        <v>0</v>
      </c>
    </row>
    <row r="748" spans="1:66" x14ac:dyDescent="0.2">
      <c r="A748" s="514"/>
      <c r="B748" s="805"/>
      <c r="C748" s="364"/>
      <c r="D748" s="364"/>
      <c r="E748" s="511" t="str">
        <f t="shared" si="314"/>
        <v xml:space="preserve"> </v>
      </c>
      <c r="F748" s="201">
        <f t="shared" si="297"/>
        <v>0</v>
      </c>
      <c r="G748" s="198">
        <f t="shared" si="298"/>
        <v>736</v>
      </c>
      <c r="H748" s="197"/>
      <c r="I748" s="416"/>
      <c r="J748" s="115"/>
      <c r="K748" s="418"/>
      <c r="L748" s="417"/>
      <c r="M748" s="60"/>
      <c r="N748" s="102"/>
      <c r="O748" s="419"/>
      <c r="P748" s="116"/>
      <c r="Q748" s="116"/>
      <c r="R748" s="179"/>
      <c r="S748" s="248"/>
      <c r="T748" s="116"/>
      <c r="U748" s="116"/>
      <c r="V748" s="116"/>
      <c r="W748" s="117"/>
      <c r="X748" s="115"/>
      <c r="Y748" s="102"/>
      <c r="Z748" s="118"/>
      <c r="AA748" s="145">
        <f t="shared" si="302"/>
        <v>736</v>
      </c>
      <c r="AB748" s="751">
        <f t="shared" si="315"/>
        <v>0</v>
      </c>
      <c r="AC748" s="744">
        <f t="shared" si="303"/>
        <v>0</v>
      </c>
      <c r="AD748" s="254">
        <f t="shared" si="299"/>
        <v>0</v>
      </c>
      <c r="AE748" s="17"/>
      <c r="AF748" s="527" t="str">
        <f t="shared" si="304"/>
        <v xml:space="preserve"> </v>
      </c>
      <c r="AG748" s="49">
        <f t="shared" si="305"/>
        <v>0</v>
      </c>
      <c r="AH748" s="49">
        <f t="shared" si="306"/>
        <v>0</v>
      </c>
      <c r="AR748" s="49">
        <f t="shared" si="307"/>
        <v>0</v>
      </c>
      <c r="AS748" s="49">
        <f t="shared" si="308"/>
        <v>0</v>
      </c>
      <c r="AT748" s="49">
        <f t="shared" si="309"/>
        <v>0</v>
      </c>
      <c r="AU748" s="49">
        <f t="shared" si="310"/>
        <v>0</v>
      </c>
      <c r="AX748" s="372">
        <f t="shared" si="311"/>
        <v>0</v>
      </c>
      <c r="AY748" s="372">
        <f t="shared" si="312"/>
        <v>0</v>
      </c>
      <c r="AZ748" s="49">
        <f t="shared" si="300"/>
        <v>0</v>
      </c>
      <c r="BB748" s="49">
        <f t="shared" si="316"/>
        <v>0</v>
      </c>
      <c r="BC748" s="537">
        <f t="shared" si="317"/>
        <v>0</v>
      </c>
      <c r="BD748" s="144">
        <f t="shared" si="313"/>
        <v>0</v>
      </c>
      <c r="BE748" s="144">
        <f t="shared" si="318"/>
        <v>0</v>
      </c>
      <c r="BF748" s="559">
        <f t="shared" si="301"/>
        <v>0</v>
      </c>
      <c r="BG748" s="17"/>
      <c r="BH748" s="10"/>
      <c r="BJ748" s="49">
        <f t="shared" si="319"/>
        <v>0</v>
      </c>
      <c r="BK748" s="49">
        <f t="shared" si="320"/>
        <v>1</v>
      </c>
      <c r="BL748" s="49">
        <f t="shared" si="321"/>
        <v>0</v>
      </c>
      <c r="BM748" s="49">
        <f t="shared" si="322"/>
        <v>0</v>
      </c>
      <c r="BN748" s="49">
        <f t="shared" si="323"/>
        <v>0</v>
      </c>
    </row>
    <row r="749" spans="1:66" x14ac:dyDescent="0.2">
      <c r="A749" s="514"/>
      <c r="B749" s="805"/>
      <c r="C749" s="364"/>
      <c r="D749" s="364"/>
      <c r="E749" s="511" t="str">
        <f t="shared" si="314"/>
        <v xml:space="preserve"> </v>
      </c>
      <c r="F749" s="201">
        <f t="shared" si="297"/>
        <v>0</v>
      </c>
      <c r="G749" s="198">
        <f t="shared" si="298"/>
        <v>737</v>
      </c>
      <c r="H749" s="197"/>
      <c r="I749" s="416"/>
      <c r="J749" s="115"/>
      <c r="K749" s="418"/>
      <c r="L749" s="417"/>
      <c r="M749" s="60"/>
      <c r="N749" s="102"/>
      <c r="O749" s="419"/>
      <c r="P749" s="116"/>
      <c r="Q749" s="116"/>
      <c r="R749" s="179"/>
      <c r="S749" s="248"/>
      <c r="T749" s="116"/>
      <c r="U749" s="116"/>
      <c r="V749" s="116"/>
      <c r="W749" s="117"/>
      <c r="X749" s="115"/>
      <c r="Y749" s="102"/>
      <c r="Z749" s="118"/>
      <c r="AA749" s="145">
        <f t="shared" si="302"/>
        <v>737</v>
      </c>
      <c r="AB749" s="751">
        <f t="shared" si="315"/>
        <v>0</v>
      </c>
      <c r="AC749" s="744">
        <f t="shared" si="303"/>
        <v>0</v>
      </c>
      <c r="AD749" s="254">
        <f t="shared" si="299"/>
        <v>0</v>
      </c>
      <c r="AE749" s="17"/>
      <c r="AF749" s="527" t="str">
        <f t="shared" si="304"/>
        <v xml:space="preserve"> </v>
      </c>
      <c r="AG749" s="49">
        <f t="shared" si="305"/>
        <v>0</v>
      </c>
      <c r="AH749" s="49">
        <f t="shared" si="306"/>
        <v>0</v>
      </c>
      <c r="AR749" s="49">
        <f t="shared" si="307"/>
        <v>0</v>
      </c>
      <c r="AS749" s="49">
        <f t="shared" si="308"/>
        <v>0</v>
      </c>
      <c r="AT749" s="49">
        <f t="shared" si="309"/>
        <v>0</v>
      </c>
      <c r="AU749" s="49">
        <f t="shared" si="310"/>
        <v>0</v>
      </c>
      <c r="AX749" s="372">
        <f t="shared" si="311"/>
        <v>0</v>
      </c>
      <c r="AY749" s="372">
        <f t="shared" si="312"/>
        <v>0</v>
      </c>
      <c r="AZ749" s="49">
        <f t="shared" si="300"/>
        <v>0</v>
      </c>
      <c r="BB749" s="49">
        <f t="shared" si="316"/>
        <v>0</v>
      </c>
      <c r="BC749" s="537">
        <f t="shared" si="317"/>
        <v>0</v>
      </c>
      <c r="BD749" s="144">
        <f t="shared" si="313"/>
        <v>0</v>
      </c>
      <c r="BE749" s="144">
        <f t="shared" si="318"/>
        <v>0</v>
      </c>
      <c r="BF749" s="559">
        <f t="shared" si="301"/>
        <v>0</v>
      </c>
      <c r="BG749" s="17"/>
      <c r="BH749" s="10"/>
      <c r="BJ749" s="49">
        <f t="shared" si="319"/>
        <v>0</v>
      </c>
      <c r="BK749" s="49">
        <f t="shared" si="320"/>
        <v>1</v>
      </c>
      <c r="BL749" s="49">
        <f t="shared" si="321"/>
        <v>0</v>
      </c>
      <c r="BM749" s="49">
        <f t="shared" si="322"/>
        <v>0</v>
      </c>
      <c r="BN749" s="49">
        <f t="shared" si="323"/>
        <v>0</v>
      </c>
    </row>
    <row r="750" spans="1:66" x14ac:dyDescent="0.2">
      <c r="A750" s="514"/>
      <c r="B750" s="805"/>
      <c r="C750" s="364"/>
      <c r="D750" s="364"/>
      <c r="E750" s="511" t="str">
        <f t="shared" si="314"/>
        <v xml:space="preserve"> </v>
      </c>
      <c r="F750" s="201">
        <f t="shared" si="297"/>
        <v>0</v>
      </c>
      <c r="G750" s="198">
        <f t="shared" si="298"/>
        <v>738</v>
      </c>
      <c r="H750" s="197"/>
      <c r="I750" s="416"/>
      <c r="J750" s="115"/>
      <c r="K750" s="418"/>
      <c r="L750" s="417"/>
      <c r="M750" s="60"/>
      <c r="N750" s="102"/>
      <c r="O750" s="419"/>
      <c r="P750" s="116"/>
      <c r="Q750" s="116"/>
      <c r="R750" s="179"/>
      <c r="S750" s="248"/>
      <c r="T750" s="116"/>
      <c r="U750" s="116"/>
      <c r="V750" s="116"/>
      <c r="W750" s="117"/>
      <c r="X750" s="115"/>
      <c r="Y750" s="102"/>
      <c r="Z750" s="118"/>
      <c r="AA750" s="145">
        <f t="shared" si="302"/>
        <v>738</v>
      </c>
      <c r="AB750" s="751">
        <f t="shared" si="315"/>
        <v>0</v>
      </c>
      <c r="AC750" s="744">
        <f t="shared" si="303"/>
        <v>0</v>
      </c>
      <c r="AD750" s="254">
        <f t="shared" si="299"/>
        <v>0</v>
      </c>
      <c r="AE750" s="17"/>
      <c r="AF750" s="527" t="str">
        <f t="shared" si="304"/>
        <v xml:space="preserve"> </v>
      </c>
      <c r="AG750" s="49">
        <f t="shared" si="305"/>
        <v>0</v>
      </c>
      <c r="AH750" s="49">
        <f t="shared" si="306"/>
        <v>0</v>
      </c>
      <c r="AR750" s="49">
        <f t="shared" si="307"/>
        <v>0</v>
      </c>
      <c r="AS750" s="49">
        <f t="shared" si="308"/>
        <v>0</v>
      </c>
      <c r="AT750" s="49">
        <f t="shared" si="309"/>
        <v>0</v>
      </c>
      <c r="AU750" s="49">
        <f t="shared" si="310"/>
        <v>0</v>
      </c>
      <c r="AX750" s="372">
        <f t="shared" si="311"/>
        <v>0</v>
      </c>
      <c r="AY750" s="372">
        <f t="shared" si="312"/>
        <v>0</v>
      </c>
      <c r="AZ750" s="49">
        <f t="shared" si="300"/>
        <v>0</v>
      </c>
      <c r="BB750" s="49">
        <f t="shared" si="316"/>
        <v>0</v>
      </c>
      <c r="BC750" s="537">
        <f t="shared" si="317"/>
        <v>0</v>
      </c>
      <c r="BD750" s="144">
        <f t="shared" si="313"/>
        <v>0</v>
      </c>
      <c r="BE750" s="144">
        <f t="shared" si="318"/>
        <v>0</v>
      </c>
      <c r="BF750" s="559">
        <f t="shared" si="301"/>
        <v>0</v>
      </c>
      <c r="BG750" s="17"/>
      <c r="BH750" s="10"/>
      <c r="BJ750" s="49">
        <f t="shared" si="319"/>
        <v>0</v>
      </c>
      <c r="BK750" s="49">
        <f t="shared" si="320"/>
        <v>1</v>
      </c>
      <c r="BL750" s="49">
        <f t="shared" si="321"/>
        <v>0</v>
      </c>
      <c r="BM750" s="49">
        <f t="shared" si="322"/>
        <v>0</v>
      </c>
      <c r="BN750" s="49">
        <f t="shared" si="323"/>
        <v>0</v>
      </c>
    </row>
    <row r="751" spans="1:66" x14ac:dyDescent="0.2">
      <c r="A751" s="514"/>
      <c r="B751" s="805"/>
      <c r="C751" s="364"/>
      <c r="D751" s="364"/>
      <c r="E751" s="511" t="str">
        <f t="shared" si="314"/>
        <v xml:space="preserve"> </v>
      </c>
      <c r="F751" s="201">
        <f t="shared" si="297"/>
        <v>0</v>
      </c>
      <c r="G751" s="198">
        <f t="shared" si="298"/>
        <v>739</v>
      </c>
      <c r="H751" s="197"/>
      <c r="I751" s="416"/>
      <c r="J751" s="115"/>
      <c r="K751" s="418"/>
      <c r="L751" s="417"/>
      <c r="M751" s="60"/>
      <c r="N751" s="102"/>
      <c r="O751" s="419"/>
      <c r="P751" s="116"/>
      <c r="Q751" s="116"/>
      <c r="R751" s="179"/>
      <c r="S751" s="248"/>
      <c r="T751" s="116"/>
      <c r="U751" s="116"/>
      <c r="V751" s="116"/>
      <c r="W751" s="117"/>
      <c r="X751" s="115"/>
      <c r="Y751" s="102"/>
      <c r="Z751" s="118"/>
      <c r="AA751" s="145">
        <f t="shared" si="302"/>
        <v>739</v>
      </c>
      <c r="AB751" s="751">
        <f t="shared" si="315"/>
        <v>0</v>
      </c>
      <c r="AC751" s="744">
        <f t="shared" si="303"/>
        <v>0</v>
      </c>
      <c r="AD751" s="254">
        <f t="shared" si="299"/>
        <v>0</v>
      </c>
      <c r="AE751" s="17"/>
      <c r="AF751" s="527" t="str">
        <f t="shared" si="304"/>
        <v xml:space="preserve"> </v>
      </c>
      <c r="AG751" s="49">
        <f t="shared" si="305"/>
        <v>0</v>
      </c>
      <c r="AH751" s="49">
        <f t="shared" si="306"/>
        <v>0</v>
      </c>
      <c r="AR751" s="49">
        <f t="shared" si="307"/>
        <v>0</v>
      </c>
      <c r="AS751" s="49">
        <f t="shared" si="308"/>
        <v>0</v>
      </c>
      <c r="AT751" s="49">
        <f t="shared" si="309"/>
        <v>0</v>
      </c>
      <c r="AU751" s="49">
        <f t="shared" si="310"/>
        <v>0</v>
      </c>
      <c r="AX751" s="372">
        <f t="shared" si="311"/>
        <v>0</v>
      </c>
      <c r="AY751" s="372">
        <f t="shared" si="312"/>
        <v>0</v>
      </c>
      <c r="AZ751" s="49">
        <f t="shared" si="300"/>
        <v>0</v>
      </c>
      <c r="BB751" s="49">
        <f t="shared" si="316"/>
        <v>0</v>
      </c>
      <c r="BC751" s="537">
        <f t="shared" si="317"/>
        <v>0</v>
      </c>
      <c r="BD751" s="144">
        <f t="shared" si="313"/>
        <v>0</v>
      </c>
      <c r="BE751" s="144">
        <f t="shared" si="318"/>
        <v>0</v>
      </c>
      <c r="BF751" s="559">
        <f t="shared" si="301"/>
        <v>0</v>
      </c>
      <c r="BG751" s="17"/>
      <c r="BH751" s="10"/>
      <c r="BJ751" s="49">
        <f t="shared" si="319"/>
        <v>0</v>
      </c>
      <c r="BK751" s="49">
        <f t="shared" si="320"/>
        <v>1</v>
      </c>
      <c r="BL751" s="49">
        <f t="shared" si="321"/>
        <v>0</v>
      </c>
      <c r="BM751" s="49">
        <f t="shared" si="322"/>
        <v>0</v>
      </c>
      <c r="BN751" s="49">
        <f t="shared" si="323"/>
        <v>0</v>
      </c>
    </row>
    <row r="752" spans="1:66" x14ac:dyDescent="0.2">
      <c r="A752" s="514"/>
      <c r="B752" s="805"/>
      <c r="C752" s="364"/>
      <c r="D752" s="364"/>
      <c r="E752" s="511" t="str">
        <f t="shared" si="314"/>
        <v xml:space="preserve"> </v>
      </c>
      <c r="F752" s="201">
        <f t="shared" si="297"/>
        <v>0</v>
      </c>
      <c r="G752" s="198">
        <f t="shared" si="298"/>
        <v>740</v>
      </c>
      <c r="H752" s="197"/>
      <c r="I752" s="416"/>
      <c r="J752" s="115"/>
      <c r="K752" s="418"/>
      <c r="L752" s="417"/>
      <c r="M752" s="60"/>
      <c r="N752" s="102"/>
      <c r="O752" s="419"/>
      <c r="P752" s="116"/>
      <c r="Q752" s="116"/>
      <c r="R752" s="179"/>
      <c r="S752" s="248"/>
      <c r="T752" s="116"/>
      <c r="U752" s="116"/>
      <c r="V752" s="116"/>
      <c r="W752" s="117"/>
      <c r="X752" s="115"/>
      <c r="Y752" s="102"/>
      <c r="Z752" s="118"/>
      <c r="AA752" s="145">
        <f t="shared" si="302"/>
        <v>740</v>
      </c>
      <c r="AB752" s="751">
        <f t="shared" si="315"/>
        <v>0</v>
      </c>
      <c r="AC752" s="744">
        <f t="shared" si="303"/>
        <v>0</v>
      </c>
      <c r="AD752" s="254">
        <f t="shared" si="299"/>
        <v>0</v>
      </c>
      <c r="AE752" s="17"/>
      <c r="AF752" s="527" t="str">
        <f t="shared" si="304"/>
        <v xml:space="preserve"> </v>
      </c>
      <c r="AG752" s="49">
        <f t="shared" si="305"/>
        <v>0</v>
      </c>
      <c r="AH752" s="49">
        <f t="shared" si="306"/>
        <v>0</v>
      </c>
      <c r="AR752" s="49">
        <f t="shared" si="307"/>
        <v>0</v>
      </c>
      <c r="AS752" s="49">
        <f t="shared" si="308"/>
        <v>0</v>
      </c>
      <c r="AT752" s="49">
        <f t="shared" si="309"/>
        <v>0</v>
      </c>
      <c r="AU752" s="49">
        <f t="shared" si="310"/>
        <v>0</v>
      </c>
      <c r="AX752" s="372">
        <f t="shared" si="311"/>
        <v>0</v>
      </c>
      <c r="AY752" s="372">
        <f t="shared" si="312"/>
        <v>0</v>
      </c>
      <c r="AZ752" s="49">
        <f t="shared" si="300"/>
        <v>0</v>
      </c>
      <c r="BB752" s="49">
        <f t="shared" si="316"/>
        <v>0</v>
      </c>
      <c r="BC752" s="537">
        <f t="shared" si="317"/>
        <v>0</v>
      </c>
      <c r="BD752" s="144">
        <f t="shared" si="313"/>
        <v>0</v>
      </c>
      <c r="BE752" s="144">
        <f t="shared" si="318"/>
        <v>0</v>
      </c>
      <c r="BF752" s="559">
        <f t="shared" si="301"/>
        <v>0</v>
      </c>
      <c r="BG752" s="17"/>
      <c r="BH752" s="10"/>
      <c r="BJ752" s="49">
        <f t="shared" si="319"/>
        <v>0</v>
      </c>
      <c r="BK752" s="49">
        <f t="shared" si="320"/>
        <v>1</v>
      </c>
      <c r="BL752" s="49">
        <f t="shared" si="321"/>
        <v>0</v>
      </c>
      <c r="BM752" s="49">
        <f t="shared" si="322"/>
        <v>0</v>
      </c>
      <c r="BN752" s="49">
        <f t="shared" si="323"/>
        <v>0</v>
      </c>
    </row>
    <row r="753" spans="1:66" x14ac:dyDescent="0.2">
      <c r="A753" s="514"/>
      <c r="B753" s="805"/>
      <c r="C753" s="364"/>
      <c r="D753" s="364"/>
      <c r="E753" s="511" t="str">
        <f t="shared" si="314"/>
        <v xml:space="preserve"> </v>
      </c>
      <c r="F753" s="201">
        <f t="shared" si="297"/>
        <v>0</v>
      </c>
      <c r="G753" s="198">
        <f t="shared" si="298"/>
        <v>741</v>
      </c>
      <c r="H753" s="197"/>
      <c r="I753" s="416"/>
      <c r="J753" s="115"/>
      <c r="K753" s="418"/>
      <c r="L753" s="417"/>
      <c r="M753" s="60"/>
      <c r="N753" s="102"/>
      <c r="O753" s="419"/>
      <c r="P753" s="116"/>
      <c r="Q753" s="116"/>
      <c r="R753" s="179"/>
      <c r="S753" s="248"/>
      <c r="T753" s="116"/>
      <c r="U753" s="116"/>
      <c r="V753" s="116"/>
      <c r="W753" s="117"/>
      <c r="X753" s="115"/>
      <c r="Y753" s="102"/>
      <c r="Z753" s="118"/>
      <c r="AA753" s="145">
        <f t="shared" si="302"/>
        <v>741</v>
      </c>
      <c r="AB753" s="751">
        <f t="shared" si="315"/>
        <v>0</v>
      </c>
      <c r="AC753" s="744">
        <f t="shared" si="303"/>
        <v>0</v>
      </c>
      <c r="AD753" s="254">
        <f t="shared" si="299"/>
        <v>0</v>
      </c>
      <c r="AE753" s="17"/>
      <c r="AF753" s="527" t="str">
        <f t="shared" si="304"/>
        <v xml:space="preserve"> </v>
      </c>
      <c r="AG753" s="49">
        <f t="shared" si="305"/>
        <v>0</v>
      </c>
      <c r="AH753" s="49">
        <f t="shared" si="306"/>
        <v>0</v>
      </c>
      <c r="AR753" s="49">
        <f t="shared" si="307"/>
        <v>0</v>
      </c>
      <c r="AS753" s="49">
        <f t="shared" si="308"/>
        <v>0</v>
      </c>
      <c r="AT753" s="49">
        <f t="shared" si="309"/>
        <v>0</v>
      </c>
      <c r="AU753" s="49">
        <f t="shared" si="310"/>
        <v>0</v>
      </c>
      <c r="AX753" s="372">
        <f t="shared" si="311"/>
        <v>0</v>
      </c>
      <c r="AY753" s="372">
        <f t="shared" si="312"/>
        <v>0</v>
      </c>
      <c r="AZ753" s="49">
        <f t="shared" si="300"/>
        <v>0</v>
      </c>
      <c r="BB753" s="49">
        <f t="shared" si="316"/>
        <v>0</v>
      </c>
      <c r="BC753" s="537">
        <f t="shared" si="317"/>
        <v>0</v>
      </c>
      <c r="BD753" s="144">
        <f t="shared" si="313"/>
        <v>0</v>
      </c>
      <c r="BE753" s="144">
        <f t="shared" si="318"/>
        <v>0</v>
      </c>
      <c r="BF753" s="559">
        <f t="shared" si="301"/>
        <v>0</v>
      </c>
      <c r="BG753" s="17"/>
      <c r="BH753" s="10"/>
      <c r="BJ753" s="49">
        <f t="shared" si="319"/>
        <v>0</v>
      </c>
      <c r="BK753" s="49">
        <f t="shared" si="320"/>
        <v>1</v>
      </c>
      <c r="BL753" s="49">
        <f t="shared" si="321"/>
        <v>0</v>
      </c>
      <c r="BM753" s="49">
        <f t="shared" si="322"/>
        <v>0</v>
      </c>
      <c r="BN753" s="49">
        <f t="shared" si="323"/>
        <v>0</v>
      </c>
    </row>
    <row r="754" spans="1:66" x14ac:dyDescent="0.2">
      <c r="A754" s="514"/>
      <c r="B754" s="805"/>
      <c r="C754" s="364"/>
      <c r="D754" s="364"/>
      <c r="E754" s="511" t="str">
        <f t="shared" si="314"/>
        <v xml:space="preserve"> </v>
      </c>
      <c r="F754" s="201">
        <f t="shared" si="297"/>
        <v>0</v>
      </c>
      <c r="G754" s="198">
        <f t="shared" si="298"/>
        <v>742</v>
      </c>
      <c r="H754" s="197"/>
      <c r="I754" s="416"/>
      <c r="J754" s="115"/>
      <c r="K754" s="418"/>
      <c r="L754" s="417"/>
      <c r="M754" s="60"/>
      <c r="N754" s="102"/>
      <c r="O754" s="419"/>
      <c r="P754" s="116"/>
      <c r="Q754" s="116"/>
      <c r="R754" s="179"/>
      <c r="S754" s="248"/>
      <c r="T754" s="116"/>
      <c r="U754" s="116"/>
      <c r="V754" s="116"/>
      <c r="W754" s="117"/>
      <c r="X754" s="115"/>
      <c r="Y754" s="102"/>
      <c r="Z754" s="118"/>
      <c r="AA754" s="145">
        <f t="shared" si="302"/>
        <v>742</v>
      </c>
      <c r="AB754" s="751">
        <f t="shared" si="315"/>
        <v>0</v>
      </c>
      <c r="AC754" s="744">
        <f t="shared" si="303"/>
        <v>0</v>
      </c>
      <c r="AD754" s="254">
        <f t="shared" si="299"/>
        <v>0</v>
      </c>
      <c r="AE754" s="17"/>
      <c r="AF754" s="527" t="str">
        <f t="shared" si="304"/>
        <v xml:space="preserve"> </v>
      </c>
      <c r="AG754" s="49">
        <f t="shared" si="305"/>
        <v>0</v>
      </c>
      <c r="AH754" s="49">
        <f t="shared" si="306"/>
        <v>0</v>
      </c>
      <c r="AR754" s="49">
        <f t="shared" si="307"/>
        <v>0</v>
      </c>
      <c r="AS754" s="49">
        <f t="shared" si="308"/>
        <v>0</v>
      </c>
      <c r="AT754" s="49">
        <f t="shared" si="309"/>
        <v>0</v>
      </c>
      <c r="AU754" s="49">
        <f t="shared" si="310"/>
        <v>0</v>
      </c>
      <c r="AX754" s="372">
        <f t="shared" si="311"/>
        <v>0</v>
      </c>
      <c r="AY754" s="372">
        <f t="shared" si="312"/>
        <v>0</v>
      </c>
      <c r="AZ754" s="49">
        <f t="shared" si="300"/>
        <v>0</v>
      </c>
      <c r="BB754" s="49">
        <f t="shared" si="316"/>
        <v>0</v>
      </c>
      <c r="BC754" s="537">
        <f t="shared" si="317"/>
        <v>0</v>
      </c>
      <c r="BD754" s="144">
        <f t="shared" si="313"/>
        <v>0</v>
      </c>
      <c r="BE754" s="144">
        <f t="shared" si="318"/>
        <v>0</v>
      </c>
      <c r="BF754" s="559">
        <f t="shared" si="301"/>
        <v>0</v>
      </c>
      <c r="BG754" s="17"/>
      <c r="BH754" s="10"/>
      <c r="BJ754" s="49">
        <f t="shared" si="319"/>
        <v>0</v>
      </c>
      <c r="BK754" s="49">
        <f t="shared" si="320"/>
        <v>1</v>
      </c>
      <c r="BL754" s="49">
        <f t="shared" si="321"/>
        <v>0</v>
      </c>
      <c r="BM754" s="49">
        <f t="shared" si="322"/>
        <v>0</v>
      </c>
      <c r="BN754" s="49">
        <f t="shared" si="323"/>
        <v>0</v>
      </c>
    </row>
    <row r="755" spans="1:66" x14ac:dyDescent="0.2">
      <c r="A755" s="514"/>
      <c r="B755" s="805"/>
      <c r="C755" s="364"/>
      <c r="D755" s="364"/>
      <c r="E755" s="511" t="str">
        <f t="shared" si="314"/>
        <v xml:space="preserve"> </v>
      </c>
      <c r="F755" s="201">
        <f t="shared" si="297"/>
        <v>0</v>
      </c>
      <c r="G755" s="198">
        <f t="shared" si="298"/>
        <v>743</v>
      </c>
      <c r="H755" s="197"/>
      <c r="I755" s="416"/>
      <c r="J755" s="115"/>
      <c r="K755" s="418"/>
      <c r="L755" s="417"/>
      <c r="M755" s="60"/>
      <c r="N755" s="102"/>
      <c r="O755" s="419"/>
      <c r="P755" s="116"/>
      <c r="Q755" s="116"/>
      <c r="R755" s="179"/>
      <c r="S755" s="248"/>
      <c r="T755" s="116"/>
      <c r="U755" s="116"/>
      <c r="V755" s="116"/>
      <c r="W755" s="117"/>
      <c r="X755" s="115"/>
      <c r="Y755" s="102"/>
      <c r="Z755" s="118"/>
      <c r="AA755" s="145">
        <f t="shared" si="302"/>
        <v>743</v>
      </c>
      <c r="AB755" s="751">
        <f t="shared" si="315"/>
        <v>0</v>
      </c>
      <c r="AC755" s="744">
        <f t="shared" si="303"/>
        <v>0</v>
      </c>
      <c r="AD755" s="254">
        <f t="shared" si="299"/>
        <v>0</v>
      </c>
      <c r="AE755" s="17"/>
      <c r="AF755" s="527" t="str">
        <f t="shared" si="304"/>
        <v xml:space="preserve"> </v>
      </c>
      <c r="AG755" s="49">
        <f t="shared" si="305"/>
        <v>0</v>
      </c>
      <c r="AH755" s="49">
        <f t="shared" si="306"/>
        <v>0</v>
      </c>
      <c r="AR755" s="49">
        <f t="shared" si="307"/>
        <v>0</v>
      </c>
      <c r="AS755" s="49">
        <f t="shared" si="308"/>
        <v>0</v>
      </c>
      <c r="AT755" s="49">
        <f t="shared" si="309"/>
        <v>0</v>
      </c>
      <c r="AU755" s="49">
        <f t="shared" si="310"/>
        <v>0</v>
      </c>
      <c r="AX755" s="372">
        <f t="shared" si="311"/>
        <v>0</v>
      </c>
      <c r="AY755" s="372">
        <f t="shared" si="312"/>
        <v>0</v>
      </c>
      <c r="AZ755" s="49">
        <f t="shared" si="300"/>
        <v>0</v>
      </c>
      <c r="BB755" s="49">
        <f t="shared" si="316"/>
        <v>0</v>
      </c>
      <c r="BC755" s="537">
        <f t="shared" si="317"/>
        <v>0</v>
      </c>
      <c r="BD755" s="144">
        <f t="shared" si="313"/>
        <v>0</v>
      </c>
      <c r="BE755" s="144">
        <f t="shared" si="318"/>
        <v>0</v>
      </c>
      <c r="BF755" s="559">
        <f t="shared" si="301"/>
        <v>0</v>
      </c>
      <c r="BG755" s="17"/>
      <c r="BH755" s="10"/>
      <c r="BJ755" s="49">
        <f t="shared" si="319"/>
        <v>0</v>
      </c>
      <c r="BK755" s="49">
        <f t="shared" si="320"/>
        <v>1</v>
      </c>
      <c r="BL755" s="49">
        <f t="shared" si="321"/>
        <v>0</v>
      </c>
      <c r="BM755" s="49">
        <f t="shared" si="322"/>
        <v>0</v>
      </c>
      <c r="BN755" s="49">
        <f t="shared" si="323"/>
        <v>0</v>
      </c>
    </row>
    <row r="756" spans="1:66" x14ac:dyDescent="0.2">
      <c r="A756" s="514"/>
      <c r="B756" s="805"/>
      <c r="C756" s="364"/>
      <c r="D756" s="364"/>
      <c r="E756" s="511" t="str">
        <f t="shared" si="314"/>
        <v xml:space="preserve"> </v>
      </c>
      <c r="F756" s="201">
        <f t="shared" si="297"/>
        <v>0</v>
      </c>
      <c r="G756" s="198">
        <f t="shared" si="298"/>
        <v>744</v>
      </c>
      <c r="H756" s="197"/>
      <c r="I756" s="416"/>
      <c r="J756" s="115"/>
      <c r="K756" s="418"/>
      <c r="L756" s="417"/>
      <c r="M756" s="60"/>
      <c r="N756" s="102"/>
      <c r="O756" s="419"/>
      <c r="P756" s="116"/>
      <c r="Q756" s="116"/>
      <c r="R756" s="179"/>
      <c r="S756" s="248"/>
      <c r="T756" s="116"/>
      <c r="U756" s="116"/>
      <c r="V756" s="116"/>
      <c r="W756" s="117"/>
      <c r="X756" s="115"/>
      <c r="Y756" s="102"/>
      <c r="Z756" s="118"/>
      <c r="AA756" s="145">
        <f t="shared" si="302"/>
        <v>744</v>
      </c>
      <c r="AB756" s="751">
        <f t="shared" si="315"/>
        <v>0</v>
      </c>
      <c r="AC756" s="744">
        <f t="shared" si="303"/>
        <v>0</v>
      </c>
      <c r="AD756" s="254">
        <f t="shared" si="299"/>
        <v>0</v>
      </c>
      <c r="AE756" s="17"/>
      <c r="AF756" s="527" t="str">
        <f t="shared" si="304"/>
        <v xml:space="preserve"> </v>
      </c>
      <c r="AG756" s="49">
        <f t="shared" si="305"/>
        <v>0</v>
      </c>
      <c r="AH756" s="49">
        <f t="shared" si="306"/>
        <v>0</v>
      </c>
      <c r="AR756" s="49">
        <f t="shared" si="307"/>
        <v>0</v>
      </c>
      <c r="AS756" s="49">
        <f t="shared" si="308"/>
        <v>0</v>
      </c>
      <c r="AT756" s="49">
        <f t="shared" si="309"/>
        <v>0</v>
      </c>
      <c r="AU756" s="49">
        <f t="shared" si="310"/>
        <v>0</v>
      </c>
      <c r="AX756" s="372">
        <f t="shared" si="311"/>
        <v>0</v>
      </c>
      <c r="AY756" s="372">
        <f t="shared" si="312"/>
        <v>0</v>
      </c>
      <c r="AZ756" s="49">
        <f t="shared" si="300"/>
        <v>0</v>
      </c>
      <c r="BB756" s="49">
        <f t="shared" si="316"/>
        <v>0</v>
      </c>
      <c r="BC756" s="537">
        <f t="shared" si="317"/>
        <v>0</v>
      </c>
      <c r="BD756" s="144">
        <f t="shared" si="313"/>
        <v>0</v>
      </c>
      <c r="BE756" s="144">
        <f t="shared" si="318"/>
        <v>0</v>
      </c>
      <c r="BF756" s="559">
        <f t="shared" si="301"/>
        <v>0</v>
      </c>
      <c r="BG756" s="17"/>
      <c r="BH756" s="10"/>
      <c r="BJ756" s="49">
        <f t="shared" si="319"/>
        <v>0</v>
      </c>
      <c r="BK756" s="49">
        <f t="shared" si="320"/>
        <v>1</v>
      </c>
      <c r="BL756" s="49">
        <f t="shared" si="321"/>
        <v>0</v>
      </c>
      <c r="BM756" s="49">
        <f t="shared" si="322"/>
        <v>0</v>
      </c>
      <c r="BN756" s="49">
        <f t="shared" si="323"/>
        <v>0</v>
      </c>
    </row>
    <row r="757" spans="1:66" x14ac:dyDescent="0.2">
      <c r="A757" s="514"/>
      <c r="B757" s="805"/>
      <c r="C757" s="364"/>
      <c r="D757" s="364"/>
      <c r="E757" s="511" t="str">
        <f t="shared" si="314"/>
        <v xml:space="preserve"> </v>
      </c>
      <c r="F757" s="201">
        <f t="shared" si="297"/>
        <v>0</v>
      </c>
      <c r="G757" s="198">
        <f t="shared" si="298"/>
        <v>745</v>
      </c>
      <c r="H757" s="197"/>
      <c r="I757" s="416"/>
      <c r="J757" s="115"/>
      <c r="K757" s="418"/>
      <c r="L757" s="417"/>
      <c r="M757" s="60"/>
      <c r="N757" s="102"/>
      <c r="O757" s="419"/>
      <c r="P757" s="116"/>
      <c r="Q757" s="116"/>
      <c r="R757" s="179"/>
      <c r="S757" s="248"/>
      <c r="T757" s="116"/>
      <c r="U757" s="116"/>
      <c r="V757" s="116"/>
      <c r="W757" s="117"/>
      <c r="X757" s="115"/>
      <c r="Y757" s="102"/>
      <c r="Z757" s="118"/>
      <c r="AA757" s="145">
        <f t="shared" si="302"/>
        <v>745</v>
      </c>
      <c r="AB757" s="751">
        <f t="shared" si="315"/>
        <v>0</v>
      </c>
      <c r="AC757" s="744">
        <f t="shared" si="303"/>
        <v>0</v>
      </c>
      <c r="AD757" s="254">
        <f t="shared" si="299"/>
        <v>0</v>
      </c>
      <c r="AE757" s="17"/>
      <c r="AF757" s="527" t="str">
        <f t="shared" si="304"/>
        <v xml:space="preserve"> </v>
      </c>
      <c r="AG757" s="49">
        <f t="shared" si="305"/>
        <v>0</v>
      </c>
      <c r="AH757" s="49">
        <f t="shared" si="306"/>
        <v>0</v>
      </c>
      <c r="AR757" s="49">
        <f t="shared" si="307"/>
        <v>0</v>
      </c>
      <c r="AS757" s="49">
        <f t="shared" si="308"/>
        <v>0</v>
      </c>
      <c r="AT757" s="49">
        <f t="shared" si="309"/>
        <v>0</v>
      </c>
      <c r="AU757" s="49">
        <f t="shared" si="310"/>
        <v>0</v>
      </c>
      <c r="AX757" s="372">
        <f t="shared" si="311"/>
        <v>0</v>
      </c>
      <c r="AY757" s="372">
        <f t="shared" si="312"/>
        <v>0</v>
      </c>
      <c r="AZ757" s="49">
        <f t="shared" si="300"/>
        <v>0</v>
      </c>
      <c r="BB757" s="49">
        <f t="shared" si="316"/>
        <v>0</v>
      </c>
      <c r="BC757" s="537">
        <f t="shared" si="317"/>
        <v>0</v>
      </c>
      <c r="BD757" s="144">
        <f t="shared" si="313"/>
        <v>0</v>
      </c>
      <c r="BE757" s="144">
        <f t="shared" si="318"/>
        <v>0</v>
      </c>
      <c r="BF757" s="559">
        <f t="shared" si="301"/>
        <v>0</v>
      </c>
      <c r="BG757" s="17"/>
      <c r="BH757" s="10"/>
      <c r="BJ757" s="49">
        <f t="shared" si="319"/>
        <v>0</v>
      </c>
      <c r="BK757" s="49">
        <f t="shared" si="320"/>
        <v>1</v>
      </c>
      <c r="BL757" s="49">
        <f t="shared" si="321"/>
        <v>0</v>
      </c>
      <c r="BM757" s="49">
        <f t="shared" si="322"/>
        <v>0</v>
      </c>
      <c r="BN757" s="49">
        <f t="shared" si="323"/>
        <v>0</v>
      </c>
    </row>
    <row r="758" spans="1:66" x14ac:dyDescent="0.2">
      <c r="A758" s="514"/>
      <c r="B758" s="805"/>
      <c r="C758" s="364"/>
      <c r="D758" s="364"/>
      <c r="E758" s="511" t="str">
        <f t="shared" si="314"/>
        <v xml:space="preserve"> </v>
      </c>
      <c r="F758" s="201">
        <f t="shared" si="297"/>
        <v>0</v>
      </c>
      <c r="G758" s="198">
        <f t="shared" si="298"/>
        <v>746</v>
      </c>
      <c r="H758" s="197"/>
      <c r="I758" s="416"/>
      <c r="J758" s="115"/>
      <c r="K758" s="418"/>
      <c r="L758" s="417"/>
      <c r="M758" s="60"/>
      <c r="N758" s="102"/>
      <c r="O758" s="419"/>
      <c r="P758" s="116"/>
      <c r="Q758" s="116"/>
      <c r="R758" s="179"/>
      <c r="S758" s="248"/>
      <c r="T758" s="116"/>
      <c r="U758" s="116"/>
      <c r="V758" s="116"/>
      <c r="W758" s="117"/>
      <c r="X758" s="115"/>
      <c r="Y758" s="102"/>
      <c r="Z758" s="118"/>
      <c r="AA758" s="145">
        <f t="shared" si="302"/>
        <v>746</v>
      </c>
      <c r="AB758" s="751">
        <f t="shared" si="315"/>
        <v>0</v>
      </c>
      <c r="AC758" s="744">
        <f t="shared" si="303"/>
        <v>0</v>
      </c>
      <c r="AD758" s="254">
        <f t="shared" si="299"/>
        <v>0</v>
      </c>
      <c r="AE758" s="17"/>
      <c r="AF758" s="527" t="str">
        <f t="shared" si="304"/>
        <v xml:space="preserve"> </v>
      </c>
      <c r="AG758" s="49">
        <f t="shared" si="305"/>
        <v>0</v>
      </c>
      <c r="AH758" s="49">
        <f t="shared" si="306"/>
        <v>0</v>
      </c>
      <c r="AR758" s="49">
        <f t="shared" si="307"/>
        <v>0</v>
      </c>
      <c r="AS758" s="49">
        <f t="shared" si="308"/>
        <v>0</v>
      </c>
      <c r="AT758" s="49">
        <f t="shared" si="309"/>
        <v>0</v>
      </c>
      <c r="AU758" s="49">
        <f t="shared" si="310"/>
        <v>0</v>
      </c>
      <c r="AX758" s="372">
        <f t="shared" si="311"/>
        <v>0</v>
      </c>
      <c r="AY758" s="372">
        <f t="shared" si="312"/>
        <v>0</v>
      </c>
      <c r="AZ758" s="49">
        <f t="shared" si="300"/>
        <v>0</v>
      </c>
      <c r="BB758" s="49">
        <f t="shared" si="316"/>
        <v>0</v>
      </c>
      <c r="BC758" s="537">
        <f t="shared" si="317"/>
        <v>0</v>
      </c>
      <c r="BD758" s="144">
        <f t="shared" si="313"/>
        <v>0</v>
      </c>
      <c r="BE758" s="144">
        <f t="shared" si="318"/>
        <v>0</v>
      </c>
      <c r="BF758" s="559">
        <f t="shared" si="301"/>
        <v>0</v>
      </c>
      <c r="BG758" s="17"/>
      <c r="BH758" s="10"/>
      <c r="BJ758" s="49">
        <f t="shared" si="319"/>
        <v>0</v>
      </c>
      <c r="BK758" s="49">
        <f t="shared" si="320"/>
        <v>1</v>
      </c>
      <c r="BL758" s="49">
        <f t="shared" si="321"/>
        <v>0</v>
      </c>
      <c r="BM758" s="49">
        <f t="shared" si="322"/>
        <v>0</v>
      </c>
      <c r="BN758" s="49">
        <f t="shared" si="323"/>
        <v>0</v>
      </c>
    </row>
    <row r="759" spans="1:66" x14ac:dyDescent="0.2">
      <c r="A759" s="514"/>
      <c r="B759" s="805"/>
      <c r="C759" s="364"/>
      <c r="D759" s="364"/>
      <c r="E759" s="511" t="str">
        <f t="shared" si="314"/>
        <v xml:space="preserve"> </v>
      </c>
      <c r="F759" s="201">
        <f t="shared" si="297"/>
        <v>0</v>
      </c>
      <c r="G759" s="198">
        <f t="shared" si="298"/>
        <v>747</v>
      </c>
      <c r="H759" s="197"/>
      <c r="I759" s="416"/>
      <c r="J759" s="115"/>
      <c r="K759" s="418"/>
      <c r="L759" s="417"/>
      <c r="M759" s="60"/>
      <c r="N759" s="102"/>
      <c r="O759" s="419"/>
      <c r="P759" s="116"/>
      <c r="Q759" s="116"/>
      <c r="R759" s="179"/>
      <c r="S759" s="248"/>
      <c r="T759" s="116"/>
      <c r="U759" s="116"/>
      <c r="V759" s="116"/>
      <c r="W759" s="117"/>
      <c r="X759" s="115"/>
      <c r="Y759" s="102"/>
      <c r="Z759" s="118"/>
      <c r="AA759" s="145">
        <f t="shared" si="302"/>
        <v>747</v>
      </c>
      <c r="AB759" s="751">
        <f t="shared" si="315"/>
        <v>0</v>
      </c>
      <c r="AC759" s="744">
        <f t="shared" si="303"/>
        <v>0</v>
      </c>
      <c r="AD759" s="254">
        <f t="shared" si="299"/>
        <v>0</v>
      </c>
      <c r="AE759" s="17"/>
      <c r="AF759" s="527" t="str">
        <f t="shared" si="304"/>
        <v xml:space="preserve"> </v>
      </c>
      <c r="AG759" s="49">
        <f t="shared" si="305"/>
        <v>0</v>
      </c>
      <c r="AH759" s="49">
        <f t="shared" si="306"/>
        <v>0</v>
      </c>
      <c r="AR759" s="49">
        <f t="shared" si="307"/>
        <v>0</v>
      </c>
      <c r="AS759" s="49">
        <f t="shared" si="308"/>
        <v>0</v>
      </c>
      <c r="AT759" s="49">
        <f t="shared" si="309"/>
        <v>0</v>
      </c>
      <c r="AU759" s="49">
        <f t="shared" si="310"/>
        <v>0</v>
      </c>
      <c r="AX759" s="372">
        <f t="shared" si="311"/>
        <v>0</v>
      </c>
      <c r="AY759" s="372">
        <f t="shared" si="312"/>
        <v>0</v>
      </c>
      <c r="AZ759" s="49">
        <f t="shared" si="300"/>
        <v>0</v>
      </c>
      <c r="BB759" s="49">
        <f t="shared" si="316"/>
        <v>0</v>
      </c>
      <c r="BC759" s="537">
        <f t="shared" si="317"/>
        <v>0</v>
      </c>
      <c r="BD759" s="144">
        <f t="shared" si="313"/>
        <v>0</v>
      </c>
      <c r="BE759" s="144">
        <f t="shared" si="318"/>
        <v>0</v>
      </c>
      <c r="BF759" s="559">
        <f t="shared" si="301"/>
        <v>0</v>
      </c>
      <c r="BG759" s="17"/>
      <c r="BH759" s="10"/>
      <c r="BJ759" s="49">
        <f t="shared" si="319"/>
        <v>0</v>
      </c>
      <c r="BK759" s="49">
        <f t="shared" si="320"/>
        <v>1</v>
      </c>
      <c r="BL759" s="49">
        <f t="shared" si="321"/>
        <v>0</v>
      </c>
      <c r="BM759" s="49">
        <f t="shared" si="322"/>
        <v>0</v>
      </c>
      <c r="BN759" s="49">
        <f t="shared" si="323"/>
        <v>0</v>
      </c>
    </row>
    <row r="760" spans="1:66" x14ac:dyDescent="0.2">
      <c r="A760" s="514"/>
      <c r="B760" s="805"/>
      <c r="C760" s="364"/>
      <c r="D760" s="364"/>
      <c r="E760" s="511" t="str">
        <f t="shared" si="314"/>
        <v xml:space="preserve"> </v>
      </c>
      <c r="F760" s="201">
        <f t="shared" si="297"/>
        <v>0</v>
      </c>
      <c r="G760" s="198">
        <f t="shared" si="298"/>
        <v>748</v>
      </c>
      <c r="H760" s="197"/>
      <c r="I760" s="416"/>
      <c r="J760" s="115"/>
      <c r="K760" s="418"/>
      <c r="L760" s="417"/>
      <c r="M760" s="60"/>
      <c r="N760" s="102"/>
      <c r="O760" s="419"/>
      <c r="P760" s="116"/>
      <c r="Q760" s="116"/>
      <c r="R760" s="179"/>
      <c r="S760" s="248"/>
      <c r="T760" s="116"/>
      <c r="U760" s="116"/>
      <c r="V760" s="116"/>
      <c r="W760" s="117"/>
      <c r="X760" s="115"/>
      <c r="Y760" s="102"/>
      <c r="Z760" s="118"/>
      <c r="AA760" s="145">
        <f t="shared" si="302"/>
        <v>748</v>
      </c>
      <c r="AB760" s="751">
        <f t="shared" si="315"/>
        <v>0</v>
      </c>
      <c r="AC760" s="744">
        <f t="shared" si="303"/>
        <v>0</v>
      </c>
      <c r="AD760" s="254">
        <f t="shared" si="299"/>
        <v>0</v>
      </c>
      <c r="AE760" s="17"/>
      <c r="AF760" s="527" t="str">
        <f t="shared" si="304"/>
        <v xml:space="preserve"> </v>
      </c>
      <c r="AG760" s="49">
        <f t="shared" si="305"/>
        <v>0</v>
      </c>
      <c r="AH760" s="49">
        <f t="shared" si="306"/>
        <v>0</v>
      </c>
      <c r="AR760" s="49">
        <f t="shared" si="307"/>
        <v>0</v>
      </c>
      <c r="AS760" s="49">
        <f t="shared" si="308"/>
        <v>0</v>
      </c>
      <c r="AT760" s="49">
        <f t="shared" si="309"/>
        <v>0</v>
      </c>
      <c r="AU760" s="49">
        <f t="shared" si="310"/>
        <v>0</v>
      </c>
      <c r="AX760" s="372">
        <f t="shared" si="311"/>
        <v>0</v>
      </c>
      <c r="AY760" s="372">
        <f t="shared" si="312"/>
        <v>0</v>
      </c>
      <c r="AZ760" s="49">
        <f t="shared" si="300"/>
        <v>0</v>
      </c>
      <c r="BB760" s="49">
        <f t="shared" si="316"/>
        <v>0</v>
      </c>
      <c r="BC760" s="537">
        <f t="shared" si="317"/>
        <v>0</v>
      </c>
      <c r="BD760" s="144">
        <f t="shared" si="313"/>
        <v>0</v>
      </c>
      <c r="BE760" s="144">
        <f t="shared" si="318"/>
        <v>0</v>
      </c>
      <c r="BF760" s="559">
        <f t="shared" si="301"/>
        <v>0</v>
      </c>
      <c r="BG760" s="17"/>
      <c r="BH760" s="10"/>
      <c r="BJ760" s="49">
        <f t="shared" si="319"/>
        <v>0</v>
      </c>
      <c r="BK760" s="49">
        <f t="shared" si="320"/>
        <v>1</v>
      </c>
      <c r="BL760" s="49">
        <f t="shared" si="321"/>
        <v>0</v>
      </c>
      <c r="BM760" s="49">
        <f t="shared" si="322"/>
        <v>0</v>
      </c>
      <c r="BN760" s="49">
        <f t="shared" si="323"/>
        <v>0</v>
      </c>
    </row>
    <row r="761" spans="1:66" x14ac:dyDescent="0.2">
      <c r="A761" s="514"/>
      <c r="B761" s="805"/>
      <c r="C761" s="364"/>
      <c r="D761" s="364"/>
      <c r="E761" s="511" t="str">
        <f t="shared" si="314"/>
        <v xml:space="preserve"> </v>
      </c>
      <c r="F761" s="201">
        <f t="shared" si="297"/>
        <v>0</v>
      </c>
      <c r="G761" s="198">
        <f t="shared" si="298"/>
        <v>749</v>
      </c>
      <c r="H761" s="197"/>
      <c r="I761" s="416"/>
      <c r="J761" s="115"/>
      <c r="K761" s="418"/>
      <c r="L761" s="417"/>
      <c r="M761" s="60"/>
      <c r="N761" s="102"/>
      <c r="O761" s="419"/>
      <c r="P761" s="116"/>
      <c r="Q761" s="116"/>
      <c r="R761" s="179"/>
      <c r="S761" s="248"/>
      <c r="T761" s="116"/>
      <c r="U761" s="116"/>
      <c r="V761" s="116"/>
      <c r="W761" s="117"/>
      <c r="X761" s="115"/>
      <c r="Y761" s="102"/>
      <c r="Z761" s="118"/>
      <c r="AA761" s="145">
        <f t="shared" si="302"/>
        <v>749</v>
      </c>
      <c r="AB761" s="751">
        <f t="shared" si="315"/>
        <v>0</v>
      </c>
      <c r="AC761" s="744">
        <f t="shared" si="303"/>
        <v>0</v>
      </c>
      <c r="AD761" s="254">
        <f t="shared" si="299"/>
        <v>0</v>
      </c>
      <c r="AE761" s="17"/>
      <c r="AF761" s="527" t="str">
        <f t="shared" si="304"/>
        <v xml:space="preserve"> </v>
      </c>
      <c r="AG761" s="49">
        <f t="shared" si="305"/>
        <v>0</v>
      </c>
      <c r="AH761" s="49">
        <f t="shared" si="306"/>
        <v>0</v>
      </c>
      <c r="AR761" s="49">
        <f t="shared" si="307"/>
        <v>0</v>
      </c>
      <c r="AS761" s="49">
        <f t="shared" si="308"/>
        <v>0</v>
      </c>
      <c r="AT761" s="49">
        <f t="shared" si="309"/>
        <v>0</v>
      </c>
      <c r="AU761" s="49">
        <f t="shared" si="310"/>
        <v>0</v>
      </c>
      <c r="AX761" s="372">
        <f t="shared" si="311"/>
        <v>0</v>
      </c>
      <c r="AY761" s="372">
        <f t="shared" si="312"/>
        <v>0</v>
      </c>
      <c r="AZ761" s="49">
        <f t="shared" si="300"/>
        <v>0</v>
      </c>
      <c r="BB761" s="49">
        <f t="shared" si="316"/>
        <v>0</v>
      </c>
      <c r="BC761" s="537">
        <f t="shared" si="317"/>
        <v>0</v>
      </c>
      <c r="BD761" s="144">
        <f t="shared" si="313"/>
        <v>0</v>
      </c>
      <c r="BE761" s="144">
        <f t="shared" si="318"/>
        <v>0</v>
      </c>
      <c r="BF761" s="559">
        <f t="shared" si="301"/>
        <v>0</v>
      </c>
      <c r="BG761" s="17"/>
      <c r="BH761" s="10"/>
      <c r="BJ761" s="49">
        <f t="shared" si="319"/>
        <v>0</v>
      </c>
      <c r="BK761" s="49">
        <f t="shared" si="320"/>
        <v>1</v>
      </c>
      <c r="BL761" s="49">
        <f t="shared" si="321"/>
        <v>0</v>
      </c>
      <c r="BM761" s="49">
        <f t="shared" si="322"/>
        <v>0</v>
      </c>
      <c r="BN761" s="49">
        <f t="shared" si="323"/>
        <v>0</v>
      </c>
    </row>
    <row r="762" spans="1:66" x14ac:dyDescent="0.2">
      <c r="A762" s="514"/>
      <c r="B762" s="805"/>
      <c r="C762" s="364"/>
      <c r="D762" s="364"/>
      <c r="E762" s="511" t="str">
        <f t="shared" si="314"/>
        <v xml:space="preserve"> </v>
      </c>
      <c r="F762" s="201">
        <f t="shared" si="297"/>
        <v>0</v>
      </c>
      <c r="G762" s="198">
        <f t="shared" si="298"/>
        <v>750</v>
      </c>
      <c r="H762" s="197"/>
      <c r="I762" s="416"/>
      <c r="J762" s="115"/>
      <c r="K762" s="418"/>
      <c r="L762" s="417"/>
      <c r="M762" s="60"/>
      <c r="N762" s="102"/>
      <c r="O762" s="419"/>
      <c r="P762" s="116"/>
      <c r="Q762" s="116"/>
      <c r="R762" s="179"/>
      <c r="S762" s="248"/>
      <c r="T762" s="116"/>
      <c r="U762" s="116"/>
      <c r="V762" s="116"/>
      <c r="W762" s="117"/>
      <c r="X762" s="115"/>
      <c r="Y762" s="102"/>
      <c r="Z762" s="118"/>
      <c r="AA762" s="145">
        <f t="shared" si="302"/>
        <v>750</v>
      </c>
      <c r="AB762" s="751">
        <f t="shared" si="315"/>
        <v>0</v>
      </c>
      <c r="AC762" s="744">
        <f t="shared" si="303"/>
        <v>0</v>
      </c>
      <c r="AD762" s="254">
        <f t="shared" si="299"/>
        <v>0</v>
      </c>
      <c r="AE762" s="17"/>
      <c r="AF762" s="527" t="str">
        <f t="shared" si="304"/>
        <v xml:space="preserve"> </v>
      </c>
      <c r="AG762" s="49">
        <f t="shared" si="305"/>
        <v>0</v>
      </c>
      <c r="AH762" s="49">
        <f t="shared" si="306"/>
        <v>0</v>
      </c>
      <c r="AR762" s="49">
        <f t="shared" si="307"/>
        <v>0</v>
      </c>
      <c r="AS762" s="49">
        <f t="shared" si="308"/>
        <v>0</v>
      </c>
      <c r="AT762" s="49">
        <f t="shared" si="309"/>
        <v>0</v>
      </c>
      <c r="AU762" s="49">
        <f t="shared" si="310"/>
        <v>0</v>
      </c>
      <c r="AX762" s="372">
        <f t="shared" si="311"/>
        <v>0</v>
      </c>
      <c r="AY762" s="372">
        <f t="shared" si="312"/>
        <v>0</v>
      </c>
      <c r="AZ762" s="49">
        <f t="shared" si="300"/>
        <v>0</v>
      </c>
      <c r="BB762" s="49">
        <f t="shared" si="316"/>
        <v>0</v>
      </c>
      <c r="BC762" s="537">
        <f t="shared" si="317"/>
        <v>0</v>
      </c>
      <c r="BD762" s="144">
        <f t="shared" si="313"/>
        <v>0</v>
      </c>
      <c r="BE762" s="144">
        <f t="shared" si="318"/>
        <v>0</v>
      </c>
      <c r="BF762" s="559">
        <f t="shared" si="301"/>
        <v>0</v>
      </c>
      <c r="BG762" s="17"/>
      <c r="BH762" s="10"/>
      <c r="BJ762" s="49">
        <f t="shared" si="319"/>
        <v>0</v>
      </c>
      <c r="BK762" s="49">
        <f t="shared" si="320"/>
        <v>1</v>
      </c>
      <c r="BL762" s="49">
        <f t="shared" si="321"/>
        <v>0</v>
      </c>
      <c r="BM762" s="49">
        <f t="shared" si="322"/>
        <v>0</v>
      </c>
      <c r="BN762" s="49">
        <f t="shared" si="323"/>
        <v>0</v>
      </c>
    </row>
    <row r="763" spans="1:66" x14ac:dyDescent="0.2">
      <c r="A763" s="514"/>
      <c r="B763" s="805"/>
      <c r="C763" s="364"/>
      <c r="D763" s="364"/>
      <c r="E763" s="511" t="str">
        <f t="shared" si="314"/>
        <v xml:space="preserve"> </v>
      </c>
      <c r="F763" s="201">
        <f t="shared" si="297"/>
        <v>0</v>
      </c>
      <c r="G763" s="198">
        <f t="shared" si="298"/>
        <v>751</v>
      </c>
      <c r="H763" s="197"/>
      <c r="I763" s="416"/>
      <c r="J763" s="115"/>
      <c r="K763" s="418"/>
      <c r="L763" s="417"/>
      <c r="M763" s="60"/>
      <c r="N763" s="102"/>
      <c r="O763" s="419"/>
      <c r="P763" s="116"/>
      <c r="Q763" s="116"/>
      <c r="R763" s="179"/>
      <c r="S763" s="248"/>
      <c r="T763" s="116"/>
      <c r="U763" s="116"/>
      <c r="V763" s="116"/>
      <c r="W763" s="117"/>
      <c r="X763" s="115"/>
      <c r="Y763" s="102"/>
      <c r="Z763" s="118"/>
      <c r="AA763" s="145">
        <f t="shared" si="302"/>
        <v>751</v>
      </c>
      <c r="AB763" s="751">
        <f t="shared" si="315"/>
        <v>0</v>
      </c>
      <c r="AC763" s="744">
        <f t="shared" si="303"/>
        <v>0</v>
      </c>
      <c r="AD763" s="254">
        <f t="shared" si="299"/>
        <v>0</v>
      </c>
      <c r="AE763" s="17"/>
      <c r="AF763" s="527" t="str">
        <f t="shared" si="304"/>
        <v xml:space="preserve"> </v>
      </c>
      <c r="AG763" s="49">
        <f t="shared" si="305"/>
        <v>0</v>
      </c>
      <c r="AH763" s="49">
        <f t="shared" si="306"/>
        <v>0</v>
      </c>
      <c r="AR763" s="49">
        <f t="shared" si="307"/>
        <v>0</v>
      </c>
      <c r="AS763" s="49">
        <f t="shared" si="308"/>
        <v>0</v>
      </c>
      <c r="AT763" s="49">
        <f t="shared" si="309"/>
        <v>0</v>
      </c>
      <c r="AU763" s="49">
        <f t="shared" si="310"/>
        <v>0</v>
      </c>
      <c r="AX763" s="372">
        <f t="shared" si="311"/>
        <v>0</v>
      </c>
      <c r="AY763" s="372">
        <f t="shared" si="312"/>
        <v>0</v>
      </c>
      <c r="AZ763" s="49">
        <f t="shared" si="300"/>
        <v>0</v>
      </c>
      <c r="BB763" s="49">
        <f t="shared" si="316"/>
        <v>0</v>
      </c>
      <c r="BC763" s="537">
        <f t="shared" si="317"/>
        <v>0</v>
      </c>
      <c r="BD763" s="144">
        <f t="shared" si="313"/>
        <v>0</v>
      </c>
      <c r="BE763" s="144">
        <f t="shared" si="318"/>
        <v>0</v>
      </c>
      <c r="BF763" s="559">
        <f t="shared" si="301"/>
        <v>0</v>
      </c>
      <c r="BG763" s="17"/>
      <c r="BH763" s="10"/>
      <c r="BJ763" s="49">
        <f t="shared" si="319"/>
        <v>0</v>
      </c>
      <c r="BK763" s="49">
        <f t="shared" si="320"/>
        <v>1</v>
      </c>
      <c r="BL763" s="49">
        <f t="shared" si="321"/>
        <v>0</v>
      </c>
      <c r="BM763" s="49">
        <f t="shared" si="322"/>
        <v>0</v>
      </c>
      <c r="BN763" s="49">
        <f t="shared" si="323"/>
        <v>0</v>
      </c>
    </row>
    <row r="764" spans="1:66" x14ac:dyDescent="0.2">
      <c r="A764" s="514"/>
      <c r="B764" s="805"/>
      <c r="C764" s="364"/>
      <c r="D764" s="364"/>
      <c r="E764" s="511" t="str">
        <f t="shared" si="314"/>
        <v xml:space="preserve"> </v>
      </c>
      <c r="F764" s="201">
        <f t="shared" si="297"/>
        <v>0</v>
      </c>
      <c r="G764" s="198">
        <f t="shared" si="298"/>
        <v>752</v>
      </c>
      <c r="H764" s="197"/>
      <c r="I764" s="416"/>
      <c r="J764" s="115"/>
      <c r="K764" s="418"/>
      <c r="L764" s="417"/>
      <c r="M764" s="60"/>
      <c r="N764" s="102"/>
      <c r="O764" s="419"/>
      <c r="P764" s="116"/>
      <c r="Q764" s="116"/>
      <c r="R764" s="179"/>
      <c r="S764" s="248"/>
      <c r="T764" s="116"/>
      <c r="U764" s="116"/>
      <c r="V764" s="116"/>
      <c r="W764" s="117"/>
      <c r="X764" s="115"/>
      <c r="Y764" s="102"/>
      <c r="Z764" s="118"/>
      <c r="AA764" s="145">
        <f t="shared" si="302"/>
        <v>752</v>
      </c>
      <c r="AB764" s="751">
        <f t="shared" si="315"/>
        <v>0</v>
      </c>
      <c r="AC764" s="744">
        <f t="shared" si="303"/>
        <v>0</v>
      </c>
      <c r="AD764" s="254">
        <f t="shared" si="299"/>
        <v>0</v>
      </c>
      <c r="AE764" s="17"/>
      <c r="AF764" s="527" t="str">
        <f t="shared" si="304"/>
        <v xml:space="preserve"> </v>
      </c>
      <c r="AG764" s="49">
        <f t="shared" si="305"/>
        <v>0</v>
      </c>
      <c r="AH764" s="49">
        <f t="shared" si="306"/>
        <v>0</v>
      </c>
      <c r="AR764" s="49">
        <f t="shared" si="307"/>
        <v>0</v>
      </c>
      <c r="AS764" s="49">
        <f t="shared" si="308"/>
        <v>0</v>
      </c>
      <c r="AT764" s="49">
        <f t="shared" si="309"/>
        <v>0</v>
      </c>
      <c r="AU764" s="49">
        <f t="shared" si="310"/>
        <v>0</v>
      </c>
      <c r="AX764" s="372">
        <f t="shared" si="311"/>
        <v>0</v>
      </c>
      <c r="AY764" s="372">
        <f t="shared" si="312"/>
        <v>0</v>
      </c>
      <c r="AZ764" s="49">
        <f t="shared" si="300"/>
        <v>0</v>
      </c>
      <c r="BB764" s="49">
        <f t="shared" si="316"/>
        <v>0</v>
      </c>
      <c r="BC764" s="537">
        <f t="shared" si="317"/>
        <v>0</v>
      </c>
      <c r="BD764" s="144">
        <f t="shared" si="313"/>
        <v>0</v>
      </c>
      <c r="BE764" s="144">
        <f t="shared" si="318"/>
        <v>0</v>
      </c>
      <c r="BF764" s="559">
        <f t="shared" si="301"/>
        <v>0</v>
      </c>
      <c r="BG764" s="17"/>
      <c r="BH764" s="10"/>
      <c r="BJ764" s="49">
        <f t="shared" si="319"/>
        <v>0</v>
      </c>
      <c r="BK764" s="49">
        <f t="shared" si="320"/>
        <v>1</v>
      </c>
      <c r="BL764" s="49">
        <f t="shared" si="321"/>
        <v>0</v>
      </c>
      <c r="BM764" s="49">
        <f t="shared" si="322"/>
        <v>0</v>
      </c>
      <c r="BN764" s="49">
        <f t="shared" si="323"/>
        <v>0</v>
      </c>
    </row>
    <row r="765" spans="1:66" x14ac:dyDescent="0.2">
      <c r="A765" s="514"/>
      <c r="B765" s="805"/>
      <c r="C765" s="364"/>
      <c r="D765" s="364"/>
      <c r="E765" s="511" t="str">
        <f t="shared" si="314"/>
        <v xml:space="preserve"> </v>
      </c>
      <c r="F765" s="201">
        <f t="shared" si="297"/>
        <v>0</v>
      </c>
      <c r="G765" s="198">
        <f t="shared" si="298"/>
        <v>753</v>
      </c>
      <c r="H765" s="197"/>
      <c r="I765" s="416"/>
      <c r="J765" s="115"/>
      <c r="K765" s="418"/>
      <c r="L765" s="417"/>
      <c r="M765" s="60"/>
      <c r="N765" s="102"/>
      <c r="O765" s="419"/>
      <c r="P765" s="116"/>
      <c r="Q765" s="116"/>
      <c r="R765" s="179"/>
      <c r="S765" s="248"/>
      <c r="T765" s="116"/>
      <c r="U765" s="116"/>
      <c r="V765" s="116"/>
      <c r="W765" s="117"/>
      <c r="X765" s="115"/>
      <c r="Y765" s="102"/>
      <c r="Z765" s="118"/>
      <c r="AA765" s="145">
        <f t="shared" si="302"/>
        <v>753</v>
      </c>
      <c r="AB765" s="751">
        <f t="shared" si="315"/>
        <v>0</v>
      </c>
      <c r="AC765" s="744">
        <f t="shared" si="303"/>
        <v>0</v>
      </c>
      <c r="AD765" s="254">
        <f t="shared" si="299"/>
        <v>0</v>
      </c>
      <c r="AE765" s="17"/>
      <c r="AF765" s="527" t="str">
        <f t="shared" si="304"/>
        <v xml:space="preserve"> </v>
      </c>
      <c r="AG765" s="49">
        <f t="shared" si="305"/>
        <v>0</v>
      </c>
      <c r="AH765" s="49">
        <f t="shared" si="306"/>
        <v>0</v>
      </c>
      <c r="AR765" s="49">
        <f t="shared" si="307"/>
        <v>0</v>
      </c>
      <c r="AS765" s="49">
        <f t="shared" si="308"/>
        <v>0</v>
      </c>
      <c r="AT765" s="49">
        <f t="shared" si="309"/>
        <v>0</v>
      </c>
      <c r="AU765" s="49">
        <f t="shared" si="310"/>
        <v>0</v>
      </c>
      <c r="AX765" s="372">
        <f t="shared" si="311"/>
        <v>0</v>
      </c>
      <c r="AY765" s="372">
        <f t="shared" si="312"/>
        <v>0</v>
      </c>
      <c r="AZ765" s="49">
        <f t="shared" si="300"/>
        <v>0</v>
      </c>
      <c r="BB765" s="49">
        <f t="shared" si="316"/>
        <v>0</v>
      </c>
      <c r="BC765" s="537">
        <f t="shared" si="317"/>
        <v>0</v>
      </c>
      <c r="BD765" s="144">
        <f t="shared" si="313"/>
        <v>0</v>
      </c>
      <c r="BE765" s="144">
        <f t="shared" si="318"/>
        <v>0</v>
      </c>
      <c r="BF765" s="559">
        <f t="shared" si="301"/>
        <v>0</v>
      </c>
      <c r="BG765" s="17"/>
      <c r="BH765" s="10"/>
      <c r="BJ765" s="49">
        <f t="shared" si="319"/>
        <v>0</v>
      </c>
      <c r="BK765" s="49">
        <f t="shared" si="320"/>
        <v>1</v>
      </c>
      <c r="BL765" s="49">
        <f t="shared" si="321"/>
        <v>0</v>
      </c>
      <c r="BM765" s="49">
        <f t="shared" si="322"/>
        <v>0</v>
      </c>
      <c r="BN765" s="49">
        <f t="shared" si="323"/>
        <v>0</v>
      </c>
    </row>
    <row r="766" spans="1:66" x14ac:dyDescent="0.2">
      <c r="A766" s="514"/>
      <c r="B766" s="805"/>
      <c r="C766" s="364"/>
      <c r="D766" s="364"/>
      <c r="E766" s="511" t="str">
        <f t="shared" si="314"/>
        <v xml:space="preserve"> </v>
      </c>
      <c r="F766" s="201">
        <f t="shared" si="297"/>
        <v>0</v>
      </c>
      <c r="G766" s="198">
        <f t="shared" si="298"/>
        <v>754</v>
      </c>
      <c r="H766" s="197"/>
      <c r="I766" s="416"/>
      <c r="J766" s="115"/>
      <c r="K766" s="418"/>
      <c r="L766" s="417"/>
      <c r="M766" s="60"/>
      <c r="N766" s="102"/>
      <c r="O766" s="419"/>
      <c r="P766" s="116"/>
      <c r="Q766" s="116"/>
      <c r="R766" s="179"/>
      <c r="S766" s="248"/>
      <c r="T766" s="116"/>
      <c r="U766" s="116"/>
      <c r="V766" s="116"/>
      <c r="W766" s="117"/>
      <c r="X766" s="115"/>
      <c r="Y766" s="102"/>
      <c r="Z766" s="118"/>
      <c r="AA766" s="145">
        <f t="shared" si="302"/>
        <v>754</v>
      </c>
      <c r="AB766" s="751">
        <f t="shared" si="315"/>
        <v>0</v>
      </c>
      <c r="AC766" s="744">
        <f t="shared" si="303"/>
        <v>0</v>
      </c>
      <c r="AD766" s="254">
        <f t="shared" si="299"/>
        <v>0</v>
      </c>
      <c r="AE766" s="17"/>
      <c r="AF766" s="527" t="str">
        <f t="shared" si="304"/>
        <v xml:space="preserve"> </v>
      </c>
      <c r="AG766" s="49">
        <f t="shared" si="305"/>
        <v>0</v>
      </c>
      <c r="AH766" s="49">
        <f t="shared" si="306"/>
        <v>0</v>
      </c>
      <c r="AR766" s="49">
        <f t="shared" si="307"/>
        <v>0</v>
      </c>
      <c r="AS766" s="49">
        <f t="shared" si="308"/>
        <v>0</v>
      </c>
      <c r="AT766" s="49">
        <f t="shared" si="309"/>
        <v>0</v>
      </c>
      <c r="AU766" s="49">
        <f t="shared" si="310"/>
        <v>0</v>
      </c>
      <c r="AX766" s="372">
        <f t="shared" si="311"/>
        <v>0</v>
      </c>
      <c r="AY766" s="372">
        <f t="shared" si="312"/>
        <v>0</v>
      </c>
      <c r="AZ766" s="49">
        <f t="shared" si="300"/>
        <v>0</v>
      </c>
      <c r="BB766" s="49">
        <f t="shared" si="316"/>
        <v>0</v>
      </c>
      <c r="BC766" s="537">
        <f t="shared" si="317"/>
        <v>0</v>
      </c>
      <c r="BD766" s="144">
        <f t="shared" si="313"/>
        <v>0</v>
      </c>
      <c r="BE766" s="144">
        <f t="shared" si="318"/>
        <v>0</v>
      </c>
      <c r="BF766" s="559">
        <f t="shared" si="301"/>
        <v>0</v>
      </c>
      <c r="BG766" s="17"/>
      <c r="BH766" s="10"/>
      <c r="BJ766" s="49">
        <f t="shared" si="319"/>
        <v>0</v>
      </c>
      <c r="BK766" s="49">
        <f t="shared" si="320"/>
        <v>1</v>
      </c>
      <c r="BL766" s="49">
        <f t="shared" si="321"/>
        <v>0</v>
      </c>
      <c r="BM766" s="49">
        <f t="shared" si="322"/>
        <v>0</v>
      </c>
      <c r="BN766" s="49">
        <f t="shared" si="323"/>
        <v>0</v>
      </c>
    </row>
    <row r="767" spans="1:66" x14ac:dyDescent="0.2">
      <c r="A767" s="514"/>
      <c r="B767" s="805"/>
      <c r="C767" s="364"/>
      <c r="D767" s="364"/>
      <c r="E767" s="511" t="str">
        <f t="shared" si="314"/>
        <v xml:space="preserve"> </v>
      </c>
      <c r="F767" s="201">
        <f t="shared" si="297"/>
        <v>0</v>
      </c>
      <c r="G767" s="198">
        <f t="shared" si="298"/>
        <v>755</v>
      </c>
      <c r="H767" s="197"/>
      <c r="I767" s="416"/>
      <c r="J767" s="115"/>
      <c r="K767" s="418"/>
      <c r="L767" s="417"/>
      <c r="M767" s="60"/>
      <c r="N767" s="102"/>
      <c r="O767" s="419"/>
      <c r="P767" s="116"/>
      <c r="Q767" s="116"/>
      <c r="R767" s="179"/>
      <c r="S767" s="248"/>
      <c r="T767" s="116"/>
      <c r="U767" s="116"/>
      <c r="V767" s="116"/>
      <c r="W767" s="117"/>
      <c r="X767" s="115"/>
      <c r="Y767" s="102"/>
      <c r="Z767" s="118"/>
      <c r="AA767" s="145">
        <f t="shared" si="302"/>
        <v>755</v>
      </c>
      <c r="AB767" s="751">
        <f t="shared" si="315"/>
        <v>0</v>
      </c>
      <c r="AC767" s="744">
        <f t="shared" si="303"/>
        <v>0</v>
      </c>
      <c r="AD767" s="254">
        <f t="shared" si="299"/>
        <v>0</v>
      </c>
      <c r="AE767" s="17"/>
      <c r="AF767" s="527" t="str">
        <f t="shared" si="304"/>
        <v xml:space="preserve"> </v>
      </c>
      <c r="AG767" s="49">
        <f t="shared" si="305"/>
        <v>0</v>
      </c>
      <c r="AH767" s="49">
        <f t="shared" si="306"/>
        <v>0</v>
      </c>
      <c r="AR767" s="49">
        <f t="shared" si="307"/>
        <v>0</v>
      </c>
      <c r="AS767" s="49">
        <f t="shared" si="308"/>
        <v>0</v>
      </c>
      <c r="AT767" s="49">
        <f t="shared" si="309"/>
        <v>0</v>
      </c>
      <c r="AU767" s="49">
        <f t="shared" si="310"/>
        <v>0</v>
      </c>
      <c r="AX767" s="372">
        <f t="shared" si="311"/>
        <v>0</v>
      </c>
      <c r="AY767" s="372">
        <f t="shared" si="312"/>
        <v>0</v>
      </c>
      <c r="AZ767" s="49">
        <f t="shared" si="300"/>
        <v>0</v>
      </c>
      <c r="BB767" s="49">
        <f t="shared" si="316"/>
        <v>0</v>
      </c>
      <c r="BC767" s="537">
        <f t="shared" si="317"/>
        <v>0</v>
      </c>
      <c r="BD767" s="144">
        <f t="shared" si="313"/>
        <v>0</v>
      </c>
      <c r="BE767" s="144">
        <f t="shared" si="318"/>
        <v>0</v>
      </c>
      <c r="BF767" s="559">
        <f t="shared" si="301"/>
        <v>0</v>
      </c>
      <c r="BG767" s="17"/>
      <c r="BH767" s="10"/>
      <c r="BJ767" s="49">
        <f t="shared" si="319"/>
        <v>0</v>
      </c>
      <c r="BK767" s="49">
        <f t="shared" si="320"/>
        <v>1</v>
      </c>
      <c r="BL767" s="49">
        <f t="shared" si="321"/>
        <v>0</v>
      </c>
      <c r="BM767" s="49">
        <f t="shared" si="322"/>
        <v>0</v>
      </c>
      <c r="BN767" s="49">
        <f t="shared" si="323"/>
        <v>0</v>
      </c>
    </row>
    <row r="768" spans="1:66" x14ac:dyDescent="0.2">
      <c r="A768" s="514"/>
      <c r="B768" s="805"/>
      <c r="C768" s="364"/>
      <c r="D768" s="364"/>
      <c r="E768" s="511" t="str">
        <f t="shared" si="314"/>
        <v xml:space="preserve"> </v>
      </c>
      <c r="F768" s="201">
        <f t="shared" si="297"/>
        <v>0</v>
      </c>
      <c r="G768" s="198">
        <f t="shared" si="298"/>
        <v>756</v>
      </c>
      <c r="H768" s="197"/>
      <c r="I768" s="416"/>
      <c r="J768" s="115"/>
      <c r="K768" s="418"/>
      <c r="L768" s="417"/>
      <c r="M768" s="60"/>
      <c r="N768" s="102"/>
      <c r="O768" s="419"/>
      <c r="P768" s="116"/>
      <c r="Q768" s="116"/>
      <c r="R768" s="179"/>
      <c r="S768" s="248"/>
      <c r="T768" s="116"/>
      <c r="U768" s="116"/>
      <c r="V768" s="116"/>
      <c r="W768" s="117"/>
      <c r="X768" s="115"/>
      <c r="Y768" s="102"/>
      <c r="Z768" s="118"/>
      <c r="AA768" s="145">
        <f t="shared" si="302"/>
        <v>756</v>
      </c>
      <c r="AB768" s="751">
        <f t="shared" si="315"/>
        <v>0</v>
      </c>
      <c r="AC768" s="744">
        <f t="shared" si="303"/>
        <v>0</v>
      </c>
      <c r="AD768" s="254">
        <f t="shared" si="299"/>
        <v>0</v>
      </c>
      <c r="AE768" s="17"/>
      <c r="AF768" s="527" t="str">
        <f t="shared" si="304"/>
        <v xml:space="preserve"> </v>
      </c>
      <c r="AG768" s="49">
        <f t="shared" si="305"/>
        <v>0</v>
      </c>
      <c r="AH768" s="49">
        <f t="shared" si="306"/>
        <v>0</v>
      </c>
      <c r="AR768" s="49">
        <f t="shared" si="307"/>
        <v>0</v>
      </c>
      <c r="AS768" s="49">
        <f t="shared" si="308"/>
        <v>0</v>
      </c>
      <c r="AT768" s="49">
        <f t="shared" si="309"/>
        <v>0</v>
      </c>
      <c r="AU768" s="49">
        <f t="shared" si="310"/>
        <v>0</v>
      </c>
      <c r="AX768" s="372">
        <f t="shared" si="311"/>
        <v>0</v>
      </c>
      <c r="AY768" s="372">
        <f t="shared" si="312"/>
        <v>0</v>
      </c>
      <c r="AZ768" s="49">
        <f t="shared" si="300"/>
        <v>0</v>
      </c>
      <c r="BB768" s="49">
        <f t="shared" si="316"/>
        <v>0</v>
      </c>
      <c r="BC768" s="537">
        <f t="shared" si="317"/>
        <v>0</v>
      </c>
      <c r="BD768" s="144">
        <f t="shared" si="313"/>
        <v>0</v>
      </c>
      <c r="BE768" s="144">
        <f t="shared" si="318"/>
        <v>0</v>
      </c>
      <c r="BF768" s="559">
        <f t="shared" si="301"/>
        <v>0</v>
      </c>
      <c r="BG768" s="17"/>
      <c r="BH768" s="10"/>
      <c r="BJ768" s="49">
        <f t="shared" si="319"/>
        <v>0</v>
      </c>
      <c r="BK768" s="49">
        <f t="shared" si="320"/>
        <v>1</v>
      </c>
      <c r="BL768" s="49">
        <f t="shared" si="321"/>
        <v>0</v>
      </c>
      <c r="BM768" s="49">
        <f t="shared" si="322"/>
        <v>0</v>
      </c>
      <c r="BN768" s="49">
        <f t="shared" si="323"/>
        <v>0</v>
      </c>
    </row>
    <row r="769" spans="1:66" x14ac:dyDescent="0.2">
      <c r="A769" s="514"/>
      <c r="B769" s="805"/>
      <c r="C769" s="364"/>
      <c r="D769" s="364"/>
      <c r="E769" s="511" t="str">
        <f t="shared" si="314"/>
        <v xml:space="preserve"> </v>
      </c>
      <c r="F769" s="201">
        <f t="shared" si="297"/>
        <v>0</v>
      </c>
      <c r="G769" s="198">
        <f t="shared" si="298"/>
        <v>757</v>
      </c>
      <c r="H769" s="197"/>
      <c r="I769" s="416"/>
      <c r="J769" s="115"/>
      <c r="K769" s="418"/>
      <c r="L769" s="417"/>
      <c r="M769" s="60"/>
      <c r="N769" s="102"/>
      <c r="O769" s="419"/>
      <c r="P769" s="116"/>
      <c r="Q769" s="116"/>
      <c r="R769" s="179"/>
      <c r="S769" s="248"/>
      <c r="T769" s="116"/>
      <c r="U769" s="116"/>
      <c r="V769" s="116"/>
      <c r="W769" s="117"/>
      <c r="X769" s="115"/>
      <c r="Y769" s="102"/>
      <c r="Z769" s="118"/>
      <c r="AA769" s="145">
        <f t="shared" si="302"/>
        <v>757</v>
      </c>
      <c r="AB769" s="751">
        <f t="shared" si="315"/>
        <v>0</v>
      </c>
      <c r="AC769" s="744">
        <f t="shared" si="303"/>
        <v>0</v>
      </c>
      <c r="AD769" s="254">
        <f t="shared" si="299"/>
        <v>0</v>
      </c>
      <c r="AE769" s="17"/>
      <c r="AF769" s="527" t="str">
        <f t="shared" si="304"/>
        <v xml:space="preserve"> </v>
      </c>
      <c r="AG769" s="49">
        <f t="shared" si="305"/>
        <v>0</v>
      </c>
      <c r="AH769" s="49">
        <f t="shared" si="306"/>
        <v>0</v>
      </c>
      <c r="AR769" s="49">
        <f t="shared" si="307"/>
        <v>0</v>
      </c>
      <c r="AS769" s="49">
        <f t="shared" si="308"/>
        <v>0</v>
      </c>
      <c r="AT769" s="49">
        <f t="shared" si="309"/>
        <v>0</v>
      </c>
      <c r="AU769" s="49">
        <f t="shared" si="310"/>
        <v>0</v>
      </c>
      <c r="AX769" s="372">
        <f t="shared" si="311"/>
        <v>0</v>
      </c>
      <c r="AY769" s="372">
        <f t="shared" si="312"/>
        <v>0</v>
      </c>
      <c r="AZ769" s="49">
        <f t="shared" si="300"/>
        <v>0</v>
      </c>
      <c r="BB769" s="49">
        <f t="shared" si="316"/>
        <v>0</v>
      </c>
      <c r="BC769" s="537">
        <f t="shared" si="317"/>
        <v>0</v>
      </c>
      <c r="BD769" s="144">
        <f t="shared" si="313"/>
        <v>0</v>
      </c>
      <c r="BE769" s="144">
        <f t="shared" si="318"/>
        <v>0</v>
      </c>
      <c r="BF769" s="559">
        <f t="shared" si="301"/>
        <v>0</v>
      </c>
      <c r="BG769" s="17"/>
      <c r="BH769" s="10"/>
      <c r="BJ769" s="49">
        <f t="shared" si="319"/>
        <v>0</v>
      </c>
      <c r="BK769" s="49">
        <f t="shared" si="320"/>
        <v>1</v>
      </c>
      <c r="BL769" s="49">
        <f t="shared" si="321"/>
        <v>0</v>
      </c>
      <c r="BM769" s="49">
        <f t="shared" si="322"/>
        <v>0</v>
      </c>
      <c r="BN769" s="49">
        <f t="shared" si="323"/>
        <v>0</v>
      </c>
    </row>
    <row r="770" spans="1:66" x14ac:dyDescent="0.2">
      <c r="A770" s="514"/>
      <c r="B770" s="805"/>
      <c r="C770" s="364"/>
      <c r="D770" s="364"/>
      <c r="E770" s="511" t="str">
        <f t="shared" si="314"/>
        <v xml:space="preserve"> </v>
      </c>
      <c r="F770" s="201">
        <f t="shared" si="297"/>
        <v>0</v>
      </c>
      <c r="G770" s="198">
        <f t="shared" si="298"/>
        <v>758</v>
      </c>
      <c r="H770" s="197"/>
      <c r="I770" s="416"/>
      <c r="J770" s="115"/>
      <c r="K770" s="418"/>
      <c r="L770" s="417"/>
      <c r="M770" s="60"/>
      <c r="N770" s="102"/>
      <c r="O770" s="419"/>
      <c r="P770" s="116"/>
      <c r="Q770" s="116"/>
      <c r="R770" s="179"/>
      <c r="S770" s="248"/>
      <c r="T770" s="116"/>
      <c r="U770" s="116"/>
      <c r="V770" s="116"/>
      <c r="W770" s="117"/>
      <c r="X770" s="115"/>
      <c r="Y770" s="102"/>
      <c r="Z770" s="118"/>
      <c r="AA770" s="145">
        <f t="shared" si="302"/>
        <v>758</v>
      </c>
      <c r="AB770" s="751">
        <f t="shared" si="315"/>
        <v>0</v>
      </c>
      <c r="AC770" s="744">
        <f t="shared" si="303"/>
        <v>0</v>
      </c>
      <c r="AD770" s="254">
        <f t="shared" si="299"/>
        <v>0</v>
      </c>
      <c r="AE770" s="17"/>
      <c r="AF770" s="527" t="str">
        <f t="shared" si="304"/>
        <v xml:space="preserve"> </v>
      </c>
      <c r="AG770" s="49">
        <f t="shared" si="305"/>
        <v>0</v>
      </c>
      <c r="AH770" s="49">
        <f t="shared" si="306"/>
        <v>0</v>
      </c>
      <c r="AR770" s="49">
        <f t="shared" si="307"/>
        <v>0</v>
      </c>
      <c r="AS770" s="49">
        <f t="shared" si="308"/>
        <v>0</v>
      </c>
      <c r="AT770" s="49">
        <f t="shared" si="309"/>
        <v>0</v>
      </c>
      <c r="AU770" s="49">
        <f t="shared" si="310"/>
        <v>0</v>
      </c>
      <c r="AX770" s="372">
        <f t="shared" si="311"/>
        <v>0</v>
      </c>
      <c r="AY770" s="372">
        <f t="shared" si="312"/>
        <v>0</v>
      </c>
      <c r="AZ770" s="49">
        <f t="shared" si="300"/>
        <v>0</v>
      </c>
      <c r="BB770" s="49">
        <f t="shared" si="316"/>
        <v>0</v>
      </c>
      <c r="BC770" s="537">
        <f t="shared" si="317"/>
        <v>0</v>
      </c>
      <c r="BD770" s="144">
        <f t="shared" si="313"/>
        <v>0</v>
      </c>
      <c r="BE770" s="144">
        <f t="shared" si="318"/>
        <v>0</v>
      </c>
      <c r="BF770" s="559">
        <f t="shared" si="301"/>
        <v>0</v>
      </c>
      <c r="BG770" s="17"/>
      <c r="BH770" s="10"/>
      <c r="BJ770" s="49">
        <f t="shared" si="319"/>
        <v>0</v>
      </c>
      <c r="BK770" s="49">
        <f t="shared" si="320"/>
        <v>1</v>
      </c>
      <c r="BL770" s="49">
        <f t="shared" si="321"/>
        <v>0</v>
      </c>
      <c r="BM770" s="49">
        <f t="shared" si="322"/>
        <v>0</v>
      </c>
      <c r="BN770" s="49">
        <f t="shared" si="323"/>
        <v>0</v>
      </c>
    </row>
    <row r="771" spans="1:66" x14ac:dyDescent="0.2">
      <c r="A771" s="514"/>
      <c r="B771" s="805"/>
      <c r="C771" s="364"/>
      <c r="D771" s="364"/>
      <c r="E771" s="511" t="str">
        <f t="shared" si="314"/>
        <v xml:space="preserve"> </v>
      </c>
      <c r="F771" s="201">
        <f t="shared" si="297"/>
        <v>0</v>
      </c>
      <c r="G771" s="198">
        <f t="shared" si="298"/>
        <v>759</v>
      </c>
      <c r="H771" s="197"/>
      <c r="I771" s="416"/>
      <c r="J771" s="115"/>
      <c r="K771" s="418"/>
      <c r="L771" s="417"/>
      <c r="M771" s="60"/>
      <c r="N771" s="102"/>
      <c r="O771" s="419"/>
      <c r="P771" s="116"/>
      <c r="Q771" s="116"/>
      <c r="R771" s="179"/>
      <c r="S771" s="248"/>
      <c r="T771" s="116"/>
      <c r="U771" s="116"/>
      <c r="V771" s="116"/>
      <c r="W771" s="117"/>
      <c r="X771" s="115"/>
      <c r="Y771" s="102"/>
      <c r="Z771" s="118"/>
      <c r="AA771" s="145">
        <f t="shared" si="302"/>
        <v>759</v>
      </c>
      <c r="AB771" s="751">
        <f t="shared" si="315"/>
        <v>0</v>
      </c>
      <c r="AC771" s="744">
        <f t="shared" si="303"/>
        <v>0</v>
      </c>
      <c r="AD771" s="254">
        <f t="shared" si="299"/>
        <v>0</v>
      </c>
      <c r="AE771" s="17"/>
      <c r="AF771" s="527" t="str">
        <f t="shared" si="304"/>
        <v xml:space="preserve"> </v>
      </c>
      <c r="AG771" s="49">
        <f t="shared" si="305"/>
        <v>0</v>
      </c>
      <c r="AH771" s="49">
        <f t="shared" si="306"/>
        <v>0</v>
      </c>
      <c r="AR771" s="49">
        <f t="shared" si="307"/>
        <v>0</v>
      </c>
      <c r="AS771" s="49">
        <f t="shared" si="308"/>
        <v>0</v>
      </c>
      <c r="AT771" s="49">
        <f t="shared" si="309"/>
        <v>0</v>
      </c>
      <c r="AU771" s="49">
        <f t="shared" si="310"/>
        <v>0</v>
      </c>
      <c r="AX771" s="372">
        <f t="shared" si="311"/>
        <v>0</v>
      </c>
      <c r="AY771" s="372">
        <f t="shared" si="312"/>
        <v>0</v>
      </c>
      <c r="AZ771" s="49">
        <f t="shared" si="300"/>
        <v>0</v>
      </c>
      <c r="BB771" s="49">
        <f t="shared" si="316"/>
        <v>0</v>
      </c>
      <c r="BC771" s="537">
        <f t="shared" si="317"/>
        <v>0</v>
      </c>
      <c r="BD771" s="144">
        <f t="shared" si="313"/>
        <v>0</v>
      </c>
      <c r="BE771" s="144">
        <f t="shared" si="318"/>
        <v>0</v>
      </c>
      <c r="BF771" s="559">
        <f t="shared" si="301"/>
        <v>0</v>
      </c>
      <c r="BG771" s="17"/>
      <c r="BH771" s="10"/>
      <c r="BJ771" s="49">
        <f t="shared" si="319"/>
        <v>0</v>
      </c>
      <c r="BK771" s="49">
        <f t="shared" si="320"/>
        <v>1</v>
      </c>
      <c r="BL771" s="49">
        <f t="shared" si="321"/>
        <v>0</v>
      </c>
      <c r="BM771" s="49">
        <f t="shared" si="322"/>
        <v>0</v>
      </c>
      <c r="BN771" s="49">
        <f t="shared" si="323"/>
        <v>0</v>
      </c>
    </row>
    <row r="772" spans="1:66" x14ac:dyDescent="0.2">
      <c r="A772" s="514"/>
      <c r="B772" s="805"/>
      <c r="C772" s="364"/>
      <c r="D772" s="364"/>
      <c r="E772" s="511" t="str">
        <f t="shared" si="314"/>
        <v xml:space="preserve"> </v>
      </c>
      <c r="F772" s="201">
        <f t="shared" si="297"/>
        <v>0</v>
      </c>
      <c r="G772" s="198">
        <f t="shared" si="298"/>
        <v>760</v>
      </c>
      <c r="H772" s="197"/>
      <c r="I772" s="416"/>
      <c r="J772" s="115"/>
      <c r="K772" s="418"/>
      <c r="L772" s="417"/>
      <c r="M772" s="60"/>
      <c r="N772" s="102"/>
      <c r="O772" s="419"/>
      <c r="P772" s="116"/>
      <c r="Q772" s="116"/>
      <c r="R772" s="179"/>
      <c r="S772" s="248"/>
      <c r="T772" s="116"/>
      <c r="U772" s="116"/>
      <c r="V772" s="116"/>
      <c r="W772" s="117"/>
      <c r="X772" s="115"/>
      <c r="Y772" s="102"/>
      <c r="Z772" s="118"/>
      <c r="AA772" s="145">
        <f t="shared" si="302"/>
        <v>760</v>
      </c>
      <c r="AB772" s="751">
        <f t="shared" si="315"/>
        <v>0</v>
      </c>
      <c r="AC772" s="744">
        <f t="shared" si="303"/>
        <v>0</v>
      </c>
      <c r="AD772" s="254">
        <f t="shared" si="299"/>
        <v>0</v>
      </c>
      <c r="AE772" s="17"/>
      <c r="AF772" s="527" t="str">
        <f t="shared" si="304"/>
        <v xml:space="preserve"> </v>
      </c>
      <c r="AG772" s="49">
        <f t="shared" si="305"/>
        <v>0</v>
      </c>
      <c r="AH772" s="49">
        <f t="shared" si="306"/>
        <v>0</v>
      </c>
      <c r="AR772" s="49">
        <f t="shared" si="307"/>
        <v>0</v>
      </c>
      <c r="AS772" s="49">
        <f t="shared" si="308"/>
        <v>0</v>
      </c>
      <c r="AT772" s="49">
        <f t="shared" si="309"/>
        <v>0</v>
      </c>
      <c r="AU772" s="49">
        <f t="shared" si="310"/>
        <v>0</v>
      </c>
      <c r="AX772" s="372">
        <f t="shared" si="311"/>
        <v>0</v>
      </c>
      <c r="AY772" s="372">
        <f t="shared" si="312"/>
        <v>0</v>
      </c>
      <c r="AZ772" s="49">
        <f t="shared" si="300"/>
        <v>0</v>
      </c>
      <c r="BB772" s="49">
        <f t="shared" si="316"/>
        <v>0</v>
      </c>
      <c r="BC772" s="537">
        <f t="shared" si="317"/>
        <v>0</v>
      </c>
      <c r="BD772" s="144">
        <f t="shared" si="313"/>
        <v>0</v>
      </c>
      <c r="BE772" s="144">
        <f t="shared" si="318"/>
        <v>0</v>
      </c>
      <c r="BF772" s="559">
        <f t="shared" si="301"/>
        <v>0</v>
      </c>
      <c r="BG772" s="17"/>
      <c r="BH772" s="10"/>
      <c r="BJ772" s="49">
        <f t="shared" si="319"/>
        <v>0</v>
      </c>
      <c r="BK772" s="49">
        <f t="shared" si="320"/>
        <v>1</v>
      </c>
      <c r="BL772" s="49">
        <f t="shared" si="321"/>
        <v>0</v>
      </c>
      <c r="BM772" s="49">
        <f t="shared" si="322"/>
        <v>0</v>
      </c>
      <c r="BN772" s="49">
        <f t="shared" si="323"/>
        <v>0</v>
      </c>
    </row>
    <row r="773" spans="1:66" x14ac:dyDescent="0.2">
      <c r="A773" s="514"/>
      <c r="B773" s="805"/>
      <c r="C773" s="364"/>
      <c r="D773" s="364"/>
      <c r="E773" s="511" t="str">
        <f t="shared" si="314"/>
        <v xml:space="preserve"> </v>
      </c>
      <c r="F773" s="201">
        <f t="shared" si="297"/>
        <v>0</v>
      </c>
      <c r="G773" s="198">
        <f t="shared" si="298"/>
        <v>761</v>
      </c>
      <c r="H773" s="197"/>
      <c r="I773" s="416"/>
      <c r="J773" s="115"/>
      <c r="K773" s="418"/>
      <c r="L773" s="417"/>
      <c r="M773" s="60"/>
      <c r="N773" s="102"/>
      <c r="O773" s="419"/>
      <c r="P773" s="116"/>
      <c r="Q773" s="116"/>
      <c r="R773" s="179"/>
      <c r="S773" s="248"/>
      <c r="T773" s="116"/>
      <c r="U773" s="116"/>
      <c r="V773" s="116"/>
      <c r="W773" s="117"/>
      <c r="X773" s="115"/>
      <c r="Y773" s="102"/>
      <c r="Z773" s="118"/>
      <c r="AA773" s="145">
        <f t="shared" si="302"/>
        <v>761</v>
      </c>
      <c r="AB773" s="751">
        <f t="shared" si="315"/>
        <v>0</v>
      </c>
      <c r="AC773" s="744">
        <f t="shared" si="303"/>
        <v>0</v>
      </c>
      <c r="AD773" s="254">
        <f t="shared" si="299"/>
        <v>0</v>
      </c>
      <c r="AE773" s="17"/>
      <c r="AF773" s="527" t="str">
        <f t="shared" si="304"/>
        <v xml:space="preserve"> </v>
      </c>
      <c r="AG773" s="49">
        <f t="shared" si="305"/>
        <v>0</v>
      </c>
      <c r="AH773" s="49">
        <f t="shared" si="306"/>
        <v>0</v>
      </c>
      <c r="AR773" s="49">
        <f t="shared" si="307"/>
        <v>0</v>
      </c>
      <c r="AS773" s="49">
        <f t="shared" si="308"/>
        <v>0</v>
      </c>
      <c r="AT773" s="49">
        <f t="shared" si="309"/>
        <v>0</v>
      </c>
      <c r="AU773" s="49">
        <f t="shared" si="310"/>
        <v>0</v>
      </c>
      <c r="AX773" s="372">
        <f t="shared" si="311"/>
        <v>0</v>
      </c>
      <c r="AY773" s="372">
        <f t="shared" si="312"/>
        <v>0</v>
      </c>
      <c r="AZ773" s="49">
        <f t="shared" si="300"/>
        <v>0</v>
      </c>
      <c r="BB773" s="49">
        <f t="shared" si="316"/>
        <v>0</v>
      </c>
      <c r="BC773" s="537">
        <f t="shared" si="317"/>
        <v>0</v>
      </c>
      <c r="BD773" s="144">
        <f t="shared" si="313"/>
        <v>0</v>
      </c>
      <c r="BE773" s="144">
        <f t="shared" si="318"/>
        <v>0</v>
      </c>
      <c r="BF773" s="559">
        <f t="shared" si="301"/>
        <v>0</v>
      </c>
      <c r="BG773" s="17"/>
      <c r="BH773" s="10"/>
      <c r="BJ773" s="49">
        <f t="shared" si="319"/>
        <v>0</v>
      </c>
      <c r="BK773" s="49">
        <f t="shared" si="320"/>
        <v>1</v>
      </c>
      <c r="BL773" s="49">
        <f t="shared" si="321"/>
        <v>0</v>
      </c>
      <c r="BM773" s="49">
        <f t="shared" si="322"/>
        <v>0</v>
      </c>
      <c r="BN773" s="49">
        <f t="shared" si="323"/>
        <v>0</v>
      </c>
    </row>
    <row r="774" spans="1:66" x14ac:dyDescent="0.2">
      <c r="A774" s="514"/>
      <c r="B774" s="805"/>
      <c r="C774" s="364"/>
      <c r="D774" s="364"/>
      <c r="E774" s="511" t="str">
        <f t="shared" si="314"/>
        <v xml:space="preserve"> </v>
      </c>
      <c r="F774" s="201">
        <f t="shared" si="297"/>
        <v>0</v>
      </c>
      <c r="G774" s="198">
        <f t="shared" si="298"/>
        <v>762</v>
      </c>
      <c r="H774" s="197"/>
      <c r="I774" s="416"/>
      <c r="J774" s="115"/>
      <c r="K774" s="418"/>
      <c r="L774" s="417"/>
      <c r="M774" s="60"/>
      <c r="N774" s="102"/>
      <c r="O774" s="419"/>
      <c r="P774" s="116"/>
      <c r="Q774" s="116"/>
      <c r="R774" s="179"/>
      <c r="S774" s="248"/>
      <c r="T774" s="116"/>
      <c r="U774" s="116"/>
      <c r="V774" s="116"/>
      <c r="W774" s="117"/>
      <c r="X774" s="115"/>
      <c r="Y774" s="102"/>
      <c r="Z774" s="118"/>
      <c r="AA774" s="145">
        <f t="shared" si="302"/>
        <v>762</v>
      </c>
      <c r="AB774" s="751">
        <f t="shared" si="315"/>
        <v>0</v>
      </c>
      <c r="AC774" s="744">
        <f t="shared" si="303"/>
        <v>0</v>
      </c>
      <c r="AD774" s="254">
        <f t="shared" si="299"/>
        <v>0</v>
      </c>
      <c r="AE774" s="17"/>
      <c r="AF774" s="527" t="str">
        <f t="shared" si="304"/>
        <v xml:space="preserve"> </v>
      </c>
      <c r="AG774" s="49">
        <f t="shared" si="305"/>
        <v>0</v>
      </c>
      <c r="AH774" s="49">
        <f t="shared" si="306"/>
        <v>0</v>
      </c>
      <c r="AR774" s="49">
        <f t="shared" si="307"/>
        <v>0</v>
      </c>
      <c r="AS774" s="49">
        <f t="shared" si="308"/>
        <v>0</v>
      </c>
      <c r="AT774" s="49">
        <f t="shared" si="309"/>
        <v>0</v>
      </c>
      <c r="AU774" s="49">
        <f t="shared" si="310"/>
        <v>0</v>
      </c>
      <c r="AX774" s="372">
        <f t="shared" si="311"/>
        <v>0</v>
      </c>
      <c r="AY774" s="372">
        <f t="shared" si="312"/>
        <v>0</v>
      </c>
      <c r="AZ774" s="49">
        <f t="shared" si="300"/>
        <v>0</v>
      </c>
      <c r="BB774" s="49">
        <f t="shared" si="316"/>
        <v>0</v>
      </c>
      <c r="BC774" s="537">
        <f t="shared" si="317"/>
        <v>0</v>
      </c>
      <c r="BD774" s="144">
        <f t="shared" si="313"/>
        <v>0</v>
      </c>
      <c r="BE774" s="144">
        <f t="shared" si="318"/>
        <v>0</v>
      </c>
      <c r="BF774" s="559">
        <f t="shared" si="301"/>
        <v>0</v>
      </c>
      <c r="BG774" s="17"/>
      <c r="BH774" s="10"/>
      <c r="BJ774" s="49">
        <f t="shared" si="319"/>
        <v>0</v>
      </c>
      <c r="BK774" s="49">
        <f t="shared" si="320"/>
        <v>1</v>
      </c>
      <c r="BL774" s="49">
        <f t="shared" si="321"/>
        <v>0</v>
      </c>
      <c r="BM774" s="49">
        <f t="shared" si="322"/>
        <v>0</v>
      </c>
      <c r="BN774" s="49">
        <f t="shared" si="323"/>
        <v>0</v>
      </c>
    </row>
    <row r="775" spans="1:66" x14ac:dyDescent="0.2">
      <c r="A775" s="514"/>
      <c r="B775" s="805"/>
      <c r="C775" s="364"/>
      <c r="D775" s="364"/>
      <c r="E775" s="511" t="str">
        <f t="shared" si="314"/>
        <v xml:space="preserve"> </v>
      </c>
      <c r="F775" s="201">
        <f t="shared" si="297"/>
        <v>0</v>
      </c>
      <c r="G775" s="198">
        <f t="shared" si="298"/>
        <v>763</v>
      </c>
      <c r="H775" s="197"/>
      <c r="I775" s="416"/>
      <c r="J775" s="115"/>
      <c r="K775" s="418"/>
      <c r="L775" s="417"/>
      <c r="M775" s="60"/>
      <c r="N775" s="102"/>
      <c r="O775" s="419"/>
      <c r="P775" s="116"/>
      <c r="Q775" s="116"/>
      <c r="R775" s="179"/>
      <c r="S775" s="248"/>
      <c r="T775" s="116"/>
      <c r="U775" s="116"/>
      <c r="V775" s="116"/>
      <c r="W775" s="117"/>
      <c r="X775" s="115"/>
      <c r="Y775" s="102"/>
      <c r="Z775" s="118"/>
      <c r="AA775" s="145">
        <f t="shared" si="302"/>
        <v>763</v>
      </c>
      <c r="AB775" s="751">
        <f t="shared" si="315"/>
        <v>0</v>
      </c>
      <c r="AC775" s="744">
        <f t="shared" si="303"/>
        <v>0</v>
      </c>
      <c r="AD775" s="254">
        <f t="shared" si="299"/>
        <v>0</v>
      </c>
      <c r="AE775" s="17"/>
      <c r="AF775" s="527" t="str">
        <f t="shared" si="304"/>
        <v xml:space="preserve"> </v>
      </c>
      <c r="AG775" s="49">
        <f t="shared" si="305"/>
        <v>0</v>
      </c>
      <c r="AH775" s="49">
        <f t="shared" si="306"/>
        <v>0</v>
      </c>
      <c r="AR775" s="49">
        <f t="shared" si="307"/>
        <v>0</v>
      </c>
      <c r="AS775" s="49">
        <f t="shared" si="308"/>
        <v>0</v>
      </c>
      <c r="AT775" s="49">
        <f t="shared" si="309"/>
        <v>0</v>
      </c>
      <c r="AU775" s="49">
        <f t="shared" si="310"/>
        <v>0</v>
      </c>
      <c r="AX775" s="372">
        <f t="shared" si="311"/>
        <v>0</v>
      </c>
      <c r="AY775" s="372">
        <f t="shared" si="312"/>
        <v>0</v>
      </c>
      <c r="AZ775" s="49">
        <f t="shared" si="300"/>
        <v>0</v>
      </c>
      <c r="BB775" s="49">
        <f t="shared" si="316"/>
        <v>0</v>
      </c>
      <c r="BC775" s="537">
        <f t="shared" si="317"/>
        <v>0</v>
      </c>
      <c r="BD775" s="144">
        <f t="shared" si="313"/>
        <v>0</v>
      </c>
      <c r="BE775" s="144">
        <f t="shared" si="318"/>
        <v>0</v>
      </c>
      <c r="BF775" s="559">
        <f t="shared" si="301"/>
        <v>0</v>
      </c>
      <c r="BG775" s="17"/>
      <c r="BH775" s="10"/>
      <c r="BJ775" s="49">
        <f t="shared" si="319"/>
        <v>0</v>
      </c>
      <c r="BK775" s="49">
        <f t="shared" si="320"/>
        <v>1</v>
      </c>
      <c r="BL775" s="49">
        <f t="shared" si="321"/>
        <v>0</v>
      </c>
      <c r="BM775" s="49">
        <f t="shared" si="322"/>
        <v>0</v>
      </c>
      <c r="BN775" s="49">
        <f t="shared" si="323"/>
        <v>0</v>
      </c>
    </row>
    <row r="776" spans="1:66" x14ac:dyDescent="0.2">
      <c r="A776" s="514"/>
      <c r="B776" s="805"/>
      <c r="C776" s="364"/>
      <c r="D776" s="364"/>
      <c r="E776" s="511" t="str">
        <f t="shared" si="314"/>
        <v xml:space="preserve"> </v>
      </c>
      <c r="F776" s="201">
        <f t="shared" si="297"/>
        <v>0</v>
      </c>
      <c r="G776" s="198">
        <f t="shared" si="298"/>
        <v>764</v>
      </c>
      <c r="H776" s="197"/>
      <c r="I776" s="416"/>
      <c r="J776" s="115"/>
      <c r="K776" s="418"/>
      <c r="L776" s="417"/>
      <c r="M776" s="60"/>
      <c r="N776" s="102"/>
      <c r="O776" s="419"/>
      <c r="P776" s="116"/>
      <c r="Q776" s="116"/>
      <c r="R776" s="179"/>
      <c r="S776" s="248"/>
      <c r="T776" s="116"/>
      <c r="U776" s="116"/>
      <c r="V776" s="116"/>
      <c r="W776" s="117"/>
      <c r="X776" s="115"/>
      <c r="Y776" s="102"/>
      <c r="Z776" s="118"/>
      <c r="AA776" s="145">
        <f t="shared" si="302"/>
        <v>764</v>
      </c>
      <c r="AB776" s="751">
        <f t="shared" si="315"/>
        <v>0</v>
      </c>
      <c r="AC776" s="744">
        <f t="shared" si="303"/>
        <v>0</v>
      </c>
      <c r="AD776" s="254">
        <f t="shared" si="299"/>
        <v>0</v>
      </c>
      <c r="AE776" s="17"/>
      <c r="AF776" s="527" t="str">
        <f t="shared" si="304"/>
        <v xml:space="preserve"> </v>
      </c>
      <c r="AG776" s="49">
        <f t="shared" si="305"/>
        <v>0</v>
      </c>
      <c r="AH776" s="49">
        <f t="shared" si="306"/>
        <v>0</v>
      </c>
      <c r="AR776" s="49">
        <f t="shared" si="307"/>
        <v>0</v>
      </c>
      <c r="AS776" s="49">
        <f t="shared" si="308"/>
        <v>0</v>
      </c>
      <c r="AT776" s="49">
        <f t="shared" si="309"/>
        <v>0</v>
      </c>
      <c r="AU776" s="49">
        <f t="shared" si="310"/>
        <v>0</v>
      </c>
      <c r="AX776" s="372">
        <f t="shared" si="311"/>
        <v>0</v>
      </c>
      <c r="AY776" s="372">
        <f t="shared" si="312"/>
        <v>0</v>
      </c>
      <c r="AZ776" s="49">
        <f t="shared" si="300"/>
        <v>0</v>
      </c>
      <c r="BB776" s="49">
        <f t="shared" si="316"/>
        <v>0</v>
      </c>
      <c r="BC776" s="537">
        <f t="shared" si="317"/>
        <v>0</v>
      </c>
      <c r="BD776" s="144">
        <f t="shared" si="313"/>
        <v>0</v>
      </c>
      <c r="BE776" s="144">
        <f t="shared" si="318"/>
        <v>0</v>
      </c>
      <c r="BF776" s="559">
        <f t="shared" si="301"/>
        <v>0</v>
      </c>
      <c r="BG776" s="17"/>
      <c r="BH776" s="10"/>
      <c r="BJ776" s="49">
        <f t="shared" si="319"/>
        <v>0</v>
      </c>
      <c r="BK776" s="49">
        <f t="shared" si="320"/>
        <v>1</v>
      </c>
      <c r="BL776" s="49">
        <f t="shared" si="321"/>
        <v>0</v>
      </c>
      <c r="BM776" s="49">
        <f t="shared" si="322"/>
        <v>0</v>
      </c>
      <c r="BN776" s="49">
        <f t="shared" si="323"/>
        <v>0</v>
      </c>
    </row>
    <row r="777" spans="1:66" x14ac:dyDescent="0.2">
      <c r="A777" s="514"/>
      <c r="B777" s="805"/>
      <c r="C777" s="364"/>
      <c r="D777" s="364"/>
      <c r="E777" s="511" t="str">
        <f t="shared" si="314"/>
        <v xml:space="preserve"> </v>
      </c>
      <c r="F777" s="201">
        <f t="shared" si="297"/>
        <v>0</v>
      </c>
      <c r="G777" s="198">
        <f t="shared" si="298"/>
        <v>765</v>
      </c>
      <c r="H777" s="197"/>
      <c r="I777" s="416"/>
      <c r="J777" s="115"/>
      <c r="K777" s="418"/>
      <c r="L777" s="417"/>
      <c r="M777" s="60"/>
      <c r="N777" s="102"/>
      <c r="O777" s="419"/>
      <c r="P777" s="116"/>
      <c r="Q777" s="116"/>
      <c r="R777" s="179"/>
      <c r="S777" s="248"/>
      <c r="T777" s="116"/>
      <c r="U777" s="116"/>
      <c r="V777" s="116"/>
      <c r="W777" s="117"/>
      <c r="X777" s="115"/>
      <c r="Y777" s="102"/>
      <c r="Z777" s="118"/>
      <c r="AA777" s="145">
        <f t="shared" si="302"/>
        <v>765</v>
      </c>
      <c r="AB777" s="751">
        <f t="shared" si="315"/>
        <v>0</v>
      </c>
      <c r="AC777" s="744">
        <f t="shared" si="303"/>
        <v>0</v>
      </c>
      <c r="AD777" s="254">
        <f t="shared" si="299"/>
        <v>0</v>
      </c>
      <c r="AE777" s="17"/>
      <c r="AF777" s="527" t="str">
        <f t="shared" si="304"/>
        <v xml:space="preserve"> </v>
      </c>
      <c r="AG777" s="49">
        <f t="shared" si="305"/>
        <v>0</v>
      </c>
      <c r="AH777" s="49">
        <f t="shared" si="306"/>
        <v>0</v>
      </c>
      <c r="AR777" s="49">
        <f t="shared" si="307"/>
        <v>0</v>
      </c>
      <c r="AS777" s="49">
        <f t="shared" si="308"/>
        <v>0</v>
      </c>
      <c r="AT777" s="49">
        <f t="shared" si="309"/>
        <v>0</v>
      </c>
      <c r="AU777" s="49">
        <f t="shared" si="310"/>
        <v>0</v>
      </c>
      <c r="AX777" s="372">
        <f t="shared" si="311"/>
        <v>0</v>
      </c>
      <c r="AY777" s="372">
        <f t="shared" si="312"/>
        <v>0</v>
      </c>
      <c r="AZ777" s="49">
        <f t="shared" si="300"/>
        <v>0</v>
      </c>
      <c r="BB777" s="49">
        <f t="shared" si="316"/>
        <v>0</v>
      </c>
      <c r="BC777" s="537">
        <f t="shared" si="317"/>
        <v>0</v>
      </c>
      <c r="BD777" s="144">
        <f t="shared" si="313"/>
        <v>0</v>
      </c>
      <c r="BE777" s="144">
        <f t="shared" si="318"/>
        <v>0</v>
      </c>
      <c r="BF777" s="559">
        <f t="shared" si="301"/>
        <v>0</v>
      </c>
      <c r="BG777" s="17"/>
      <c r="BH777" s="10"/>
      <c r="BJ777" s="49">
        <f t="shared" si="319"/>
        <v>0</v>
      </c>
      <c r="BK777" s="49">
        <f t="shared" si="320"/>
        <v>1</v>
      </c>
      <c r="BL777" s="49">
        <f t="shared" si="321"/>
        <v>0</v>
      </c>
      <c r="BM777" s="49">
        <f t="shared" si="322"/>
        <v>0</v>
      </c>
      <c r="BN777" s="49">
        <f t="shared" si="323"/>
        <v>0</v>
      </c>
    </row>
    <row r="778" spans="1:66" x14ac:dyDescent="0.2">
      <c r="A778" s="514"/>
      <c r="B778" s="805"/>
      <c r="C778" s="364"/>
      <c r="D778" s="364"/>
      <c r="E778" s="511" t="str">
        <f t="shared" si="314"/>
        <v xml:space="preserve"> </v>
      </c>
      <c r="F778" s="201">
        <f t="shared" si="297"/>
        <v>0</v>
      </c>
      <c r="G778" s="198">
        <f t="shared" si="298"/>
        <v>766</v>
      </c>
      <c r="H778" s="197"/>
      <c r="I778" s="416"/>
      <c r="J778" s="115"/>
      <c r="K778" s="418"/>
      <c r="L778" s="417"/>
      <c r="M778" s="60"/>
      <c r="N778" s="102"/>
      <c r="O778" s="419"/>
      <c r="P778" s="116"/>
      <c r="Q778" s="116"/>
      <c r="R778" s="179"/>
      <c r="S778" s="248"/>
      <c r="T778" s="116"/>
      <c r="U778" s="116"/>
      <c r="V778" s="116"/>
      <c r="W778" s="117"/>
      <c r="X778" s="115"/>
      <c r="Y778" s="102"/>
      <c r="Z778" s="118"/>
      <c r="AA778" s="145">
        <f t="shared" si="302"/>
        <v>766</v>
      </c>
      <c r="AB778" s="751">
        <f t="shared" si="315"/>
        <v>0</v>
      </c>
      <c r="AC778" s="744">
        <f t="shared" si="303"/>
        <v>0</v>
      </c>
      <c r="AD778" s="254">
        <f t="shared" si="299"/>
        <v>0</v>
      </c>
      <c r="AE778" s="17"/>
      <c r="AF778" s="527" t="str">
        <f t="shared" si="304"/>
        <v xml:space="preserve"> </v>
      </c>
      <c r="AG778" s="49">
        <f t="shared" si="305"/>
        <v>0</v>
      </c>
      <c r="AH778" s="49">
        <f t="shared" si="306"/>
        <v>0</v>
      </c>
      <c r="AR778" s="49">
        <f t="shared" si="307"/>
        <v>0</v>
      </c>
      <c r="AS778" s="49">
        <f t="shared" si="308"/>
        <v>0</v>
      </c>
      <c r="AT778" s="49">
        <f t="shared" si="309"/>
        <v>0</v>
      </c>
      <c r="AU778" s="49">
        <f t="shared" si="310"/>
        <v>0</v>
      </c>
      <c r="AX778" s="372">
        <f t="shared" si="311"/>
        <v>0</v>
      </c>
      <c r="AY778" s="372">
        <f t="shared" si="312"/>
        <v>0</v>
      </c>
      <c r="AZ778" s="49">
        <f t="shared" si="300"/>
        <v>0</v>
      </c>
      <c r="BB778" s="49">
        <f t="shared" si="316"/>
        <v>0</v>
      </c>
      <c r="BC778" s="537">
        <f t="shared" si="317"/>
        <v>0</v>
      </c>
      <c r="BD778" s="144">
        <f t="shared" si="313"/>
        <v>0</v>
      </c>
      <c r="BE778" s="144">
        <f t="shared" si="318"/>
        <v>0</v>
      </c>
      <c r="BF778" s="559">
        <f t="shared" si="301"/>
        <v>0</v>
      </c>
      <c r="BG778" s="17"/>
      <c r="BH778" s="10"/>
      <c r="BJ778" s="49">
        <f t="shared" si="319"/>
        <v>0</v>
      </c>
      <c r="BK778" s="49">
        <f t="shared" si="320"/>
        <v>1</v>
      </c>
      <c r="BL778" s="49">
        <f t="shared" si="321"/>
        <v>0</v>
      </c>
      <c r="BM778" s="49">
        <f t="shared" si="322"/>
        <v>0</v>
      </c>
      <c r="BN778" s="49">
        <f t="shared" si="323"/>
        <v>0</v>
      </c>
    </row>
    <row r="779" spans="1:66" x14ac:dyDescent="0.2">
      <c r="A779" s="514"/>
      <c r="B779" s="805"/>
      <c r="C779" s="364"/>
      <c r="D779" s="364"/>
      <c r="E779" s="511" t="str">
        <f t="shared" si="314"/>
        <v xml:space="preserve"> </v>
      </c>
      <c r="F779" s="201">
        <f t="shared" si="297"/>
        <v>0</v>
      </c>
      <c r="G779" s="198">
        <f t="shared" si="298"/>
        <v>767</v>
      </c>
      <c r="H779" s="197"/>
      <c r="I779" s="416"/>
      <c r="J779" s="115"/>
      <c r="K779" s="418"/>
      <c r="L779" s="417"/>
      <c r="M779" s="60"/>
      <c r="N779" s="102"/>
      <c r="O779" s="419"/>
      <c r="P779" s="116"/>
      <c r="Q779" s="116"/>
      <c r="R779" s="179"/>
      <c r="S779" s="248"/>
      <c r="T779" s="116"/>
      <c r="U779" s="116"/>
      <c r="V779" s="116"/>
      <c r="W779" s="117"/>
      <c r="X779" s="115"/>
      <c r="Y779" s="102"/>
      <c r="Z779" s="118"/>
      <c r="AA779" s="145">
        <f t="shared" si="302"/>
        <v>767</v>
      </c>
      <c r="AB779" s="751">
        <f t="shared" si="315"/>
        <v>0</v>
      </c>
      <c r="AC779" s="744">
        <f t="shared" si="303"/>
        <v>0</v>
      </c>
      <c r="AD779" s="254">
        <f t="shared" si="299"/>
        <v>0</v>
      </c>
      <c r="AE779" s="17"/>
      <c r="AF779" s="527" t="str">
        <f t="shared" si="304"/>
        <v xml:space="preserve"> </v>
      </c>
      <c r="AG779" s="49">
        <f t="shared" si="305"/>
        <v>0</v>
      </c>
      <c r="AH779" s="49">
        <f t="shared" si="306"/>
        <v>0</v>
      </c>
      <c r="AR779" s="49">
        <f t="shared" si="307"/>
        <v>0</v>
      </c>
      <c r="AS779" s="49">
        <f t="shared" si="308"/>
        <v>0</v>
      </c>
      <c r="AT779" s="49">
        <f t="shared" si="309"/>
        <v>0</v>
      </c>
      <c r="AU779" s="49">
        <f t="shared" si="310"/>
        <v>0</v>
      </c>
      <c r="AX779" s="372">
        <f t="shared" si="311"/>
        <v>0</v>
      </c>
      <c r="AY779" s="372">
        <f t="shared" si="312"/>
        <v>0</v>
      </c>
      <c r="AZ779" s="49">
        <f t="shared" si="300"/>
        <v>0</v>
      </c>
      <c r="BB779" s="49">
        <f t="shared" si="316"/>
        <v>0</v>
      </c>
      <c r="BC779" s="537">
        <f t="shared" si="317"/>
        <v>0</v>
      </c>
      <c r="BD779" s="144">
        <f t="shared" si="313"/>
        <v>0</v>
      </c>
      <c r="BE779" s="144">
        <f t="shared" si="318"/>
        <v>0</v>
      </c>
      <c r="BF779" s="559">
        <f t="shared" si="301"/>
        <v>0</v>
      </c>
      <c r="BG779" s="17"/>
      <c r="BH779" s="10"/>
      <c r="BJ779" s="49">
        <f t="shared" si="319"/>
        <v>0</v>
      </c>
      <c r="BK779" s="49">
        <f t="shared" si="320"/>
        <v>1</v>
      </c>
      <c r="BL779" s="49">
        <f t="shared" si="321"/>
        <v>0</v>
      </c>
      <c r="BM779" s="49">
        <f t="shared" si="322"/>
        <v>0</v>
      </c>
      <c r="BN779" s="49">
        <f t="shared" si="323"/>
        <v>0</v>
      </c>
    </row>
    <row r="780" spans="1:66" x14ac:dyDescent="0.2">
      <c r="A780" s="514"/>
      <c r="B780" s="805"/>
      <c r="C780" s="364"/>
      <c r="D780" s="364"/>
      <c r="E780" s="511" t="str">
        <f t="shared" si="314"/>
        <v xml:space="preserve"> </v>
      </c>
      <c r="F780" s="201">
        <f t="shared" si="297"/>
        <v>0</v>
      </c>
      <c r="G780" s="198">
        <f t="shared" si="298"/>
        <v>768</v>
      </c>
      <c r="H780" s="197"/>
      <c r="I780" s="416"/>
      <c r="J780" s="115"/>
      <c r="K780" s="418"/>
      <c r="L780" s="417"/>
      <c r="M780" s="60"/>
      <c r="N780" s="102"/>
      <c r="O780" s="419"/>
      <c r="P780" s="116"/>
      <c r="Q780" s="116"/>
      <c r="R780" s="179"/>
      <c r="S780" s="248"/>
      <c r="T780" s="116"/>
      <c r="U780" s="116"/>
      <c r="V780" s="116"/>
      <c r="W780" s="117"/>
      <c r="X780" s="115"/>
      <c r="Y780" s="102"/>
      <c r="Z780" s="118"/>
      <c r="AA780" s="145">
        <f t="shared" si="302"/>
        <v>768</v>
      </c>
      <c r="AB780" s="751">
        <f t="shared" si="315"/>
        <v>0</v>
      </c>
      <c r="AC780" s="744">
        <f t="shared" si="303"/>
        <v>0</v>
      </c>
      <c r="AD780" s="254">
        <f t="shared" si="299"/>
        <v>0</v>
      </c>
      <c r="AE780" s="17"/>
      <c r="AF780" s="527" t="str">
        <f t="shared" si="304"/>
        <v xml:space="preserve"> </v>
      </c>
      <c r="AG780" s="49">
        <f t="shared" si="305"/>
        <v>0</v>
      </c>
      <c r="AH780" s="49">
        <f t="shared" si="306"/>
        <v>0</v>
      </c>
      <c r="AR780" s="49">
        <f t="shared" si="307"/>
        <v>0</v>
      </c>
      <c r="AS780" s="49">
        <f t="shared" si="308"/>
        <v>0</v>
      </c>
      <c r="AT780" s="49">
        <f t="shared" si="309"/>
        <v>0</v>
      </c>
      <c r="AU780" s="49">
        <f t="shared" si="310"/>
        <v>0</v>
      </c>
      <c r="AX780" s="372">
        <f t="shared" si="311"/>
        <v>0</v>
      </c>
      <c r="AY780" s="372">
        <f t="shared" si="312"/>
        <v>0</v>
      </c>
      <c r="AZ780" s="49">
        <f t="shared" si="300"/>
        <v>0</v>
      </c>
      <c r="BB780" s="49">
        <f t="shared" si="316"/>
        <v>0</v>
      </c>
      <c r="BC780" s="537">
        <f t="shared" si="317"/>
        <v>0</v>
      </c>
      <c r="BD780" s="144">
        <f t="shared" si="313"/>
        <v>0</v>
      </c>
      <c r="BE780" s="144">
        <f t="shared" si="318"/>
        <v>0</v>
      </c>
      <c r="BF780" s="559">
        <f t="shared" si="301"/>
        <v>0</v>
      </c>
      <c r="BG780" s="17"/>
      <c r="BH780" s="10"/>
      <c r="BJ780" s="49">
        <f t="shared" si="319"/>
        <v>0</v>
      </c>
      <c r="BK780" s="49">
        <f t="shared" si="320"/>
        <v>1</v>
      </c>
      <c r="BL780" s="49">
        <f t="shared" si="321"/>
        <v>0</v>
      </c>
      <c r="BM780" s="49">
        <f t="shared" si="322"/>
        <v>0</v>
      </c>
      <c r="BN780" s="49">
        <f t="shared" si="323"/>
        <v>0</v>
      </c>
    </row>
    <row r="781" spans="1:66" x14ac:dyDescent="0.2">
      <c r="A781" s="514"/>
      <c r="B781" s="805"/>
      <c r="C781" s="364"/>
      <c r="D781" s="364"/>
      <c r="E781" s="511" t="str">
        <f t="shared" si="314"/>
        <v xml:space="preserve"> </v>
      </c>
      <c r="F781" s="201">
        <f t="shared" ref="F781:F844" si="324">IF(ISBLANK(H781),0,VLOOKUP(TRIM(H781),AllVarieties,4,FALSE))</f>
        <v>0</v>
      </c>
      <c r="G781" s="198">
        <f t="shared" ref="G781:G844" si="325">ROW()-DPline</f>
        <v>769</v>
      </c>
      <c r="H781" s="197"/>
      <c r="I781" s="416"/>
      <c r="J781" s="115"/>
      <c r="K781" s="418"/>
      <c r="L781" s="417"/>
      <c r="M781" s="60"/>
      <c r="N781" s="102"/>
      <c r="O781" s="419"/>
      <c r="P781" s="116"/>
      <c r="Q781" s="116"/>
      <c r="R781" s="179"/>
      <c r="S781" s="248"/>
      <c r="T781" s="116"/>
      <c r="U781" s="116"/>
      <c r="V781" s="116"/>
      <c r="W781" s="117"/>
      <c r="X781" s="115"/>
      <c r="Y781" s="102"/>
      <c r="Z781" s="118"/>
      <c r="AA781" s="145">
        <f t="shared" si="302"/>
        <v>769</v>
      </c>
      <c r="AB781" s="751">
        <f t="shared" si="315"/>
        <v>0</v>
      </c>
      <c r="AC781" s="744">
        <f t="shared" si="303"/>
        <v>0</v>
      </c>
      <c r="AD781" s="254">
        <f t="shared" ref="AD781:AD844" si="326">+AC781*PDArate</f>
        <v>0</v>
      </c>
      <c r="AE781" s="17"/>
      <c r="AF781" s="527" t="str">
        <f t="shared" si="304"/>
        <v xml:space="preserve"> </v>
      </c>
      <c r="AG781" s="49">
        <f t="shared" si="305"/>
        <v>0</v>
      </c>
      <c r="AH781" s="49">
        <f t="shared" si="306"/>
        <v>0</v>
      </c>
      <c r="AR781" s="49">
        <f t="shared" si="307"/>
        <v>0</v>
      </c>
      <c r="AS781" s="49">
        <f t="shared" si="308"/>
        <v>0</v>
      </c>
      <c r="AT781" s="49">
        <f t="shared" si="309"/>
        <v>0</v>
      </c>
      <c r="AU781" s="49">
        <f t="shared" si="310"/>
        <v>0</v>
      </c>
      <c r="AX781" s="372">
        <f t="shared" si="311"/>
        <v>0</v>
      </c>
      <c r="AY781" s="372">
        <f t="shared" si="312"/>
        <v>0</v>
      </c>
      <c r="AZ781" s="49">
        <f t="shared" ref="AZ781:AZ844" si="327">IF(J781+K781 &gt; 0, 1, 0)</f>
        <v>0</v>
      </c>
      <c r="BB781" s="49">
        <f t="shared" si="316"/>
        <v>0</v>
      </c>
      <c r="BC781" s="537">
        <f t="shared" si="317"/>
        <v>0</v>
      </c>
      <c r="BD781" s="144">
        <f t="shared" si="313"/>
        <v>0</v>
      </c>
      <c r="BE781" s="144">
        <f t="shared" si="318"/>
        <v>0</v>
      </c>
      <c r="BF781" s="559">
        <f t="shared" ref="BF781:BF844" si="328">+BE781*PDArate</f>
        <v>0</v>
      </c>
      <c r="BG781" s="17"/>
      <c r="BH781" s="10"/>
      <c r="BJ781" s="49">
        <f t="shared" si="319"/>
        <v>0</v>
      </c>
      <c r="BK781" s="49">
        <f t="shared" si="320"/>
        <v>1</v>
      </c>
      <c r="BL781" s="49">
        <f t="shared" si="321"/>
        <v>0</v>
      </c>
      <c r="BM781" s="49">
        <f t="shared" si="322"/>
        <v>0</v>
      </c>
      <c r="BN781" s="49">
        <f t="shared" si="323"/>
        <v>0</v>
      </c>
    </row>
    <row r="782" spans="1:66" x14ac:dyDescent="0.2">
      <c r="A782" s="514"/>
      <c r="B782" s="805"/>
      <c r="C782" s="364"/>
      <c r="D782" s="364"/>
      <c r="E782" s="511" t="str">
        <f t="shared" si="314"/>
        <v xml:space="preserve"> </v>
      </c>
      <c r="F782" s="201">
        <f t="shared" si="324"/>
        <v>0</v>
      </c>
      <c r="G782" s="198">
        <f t="shared" si="325"/>
        <v>770</v>
      </c>
      <c r="H782" s="197"/>
      <c r="I782" s="416"/>
      <c r="J782" s="115"/>
      <c r="K782" s="418"/>
      <c r="L782" s="417"/>
      <c r="M782" s="60"/>
      <c r="N782" s="102"/>
      <c r="O782" s="419"/>
      <c r="P782" s="116"/>
      <c r="Q782" s="116"/>
      <c r="R782" s="179"/>
      <c r="S782" s="248"/>
      <c r="T782" s="116"/>
      <c r="U782" s="116"/>
      <c r="V782" s="116"/>
      <c r="W782" s="117"/>
      <c r="X782" s="115"/>
      <c r="Y782" s="102"/>
      <c r="Z782" s="118"/>
      <c r="AA782" s="145">
        <f t="shared" ref="AA782:AA845" si="329">+G782</f>
        <v>770</v>
      </c>
      <c r="AB782" s="751">
        <f t="shared" si="315"/>
        <v>0</v>
      </c>
      <c r="AC782" s="744">
        <f t="shared" ref="AC782:AC845" si="330">+AX782+AY782</f>
        <v>0</v>
      </c>
      <c r="AD782" s="254">
        <f t="shared" si="326"/>
        <v>0</v>
      </c>
      <c r="AE782" s="17"/>
      <c r="AF782" s="527" t="str">
        <f t="shared" ref="AF782:AF845" si="331">IF(AG782+AH782=1,"Enter both columns 5 and 16.", " ")</f>
        <v xml:space="preserve"> </v>
      </c>
      <c r="AG782" s="49">
        <f t="shared" ref="AG782:AG845" si="332">IF(L782+M782+N782+O782+W782 &gt; 0, 1, 0)</f>
        <v>0</v>
      </c>
      <c r="AH782" s="49">
        <f t="shared" ref="AH782:AH845" si="333">IF(AX782 &gt; 0, 1, 0)</f>
        <v>0</v>
      </c>
      <c r="AR782" s="49">
        <f t="shared" ref="AR782:AR845" si="334">IF(ISNA(+F782), 1, 0)</f>
        <v>0</v>
      </c>
      <c r="AS782" s="49">
        <f t="shared" ref="AS782:AS845" si="335">IF(ISERR(+F782), 1, 0)</f>
        <v>0</v>
      </c>
      <c r="AT782" s="49">
        <f t="shared" ref="AT782:AT845" si="336">IF(ISERR(+AC782), 1, 0)</f>
        <v>0</v>
      </c>
      <c r="AU782" s="49">
        <f t="shared" ref="AU782:AU845" si="337">IF(ISERR(+AD782), 1, 0)</f>
        <v>0</v>
      </c>
      <c r="AX782" s="372">
        <f t="shared" ref="AX782:AX845" si="338">ROUND(L782,1)*W782</f>
        <v>0</v>
      </c>
      <c r="AY782" s="372">
        <f t="shared" ref="AY782:AY845" si="339">ROUND(X782,1)*Z782</f>
        <v>0</v>
      </c>
      <c r="AZ782" s="49">
        <f t="shared" si="327"/>
        <v>0</v>
      </c>
      <c r="BB782" s="49">
        <f t="shared" si="316"/>
        <v>0</v>
      </c>
      <c r="BC782" s="537">
        <f t="shared" si="317"/>
        <v>0</v>
      </c>
      <c r="BD782" s="144">
        <f t="shared" si="313"/>
        <v>0</v>
      </c>
      <c r="BE782" s="144">
        <f t="shared" si="318"/>
        <v>0</v>
      </c>
      <c r="BF782" s="559">
        <f t="shared" si="328"/>
        <v>0</v>
      </c>
      <c r="BG782" s="17"/>
      <c r="BH782" s="10"/>
      <c r="BJ782" s="49">
        <f t="shared" si="319"/>
        <v>0</v>
      </c>
      <c r="BK782" s="49">
        <f t="shared" si="320"/>
        <v>1</v>
      </c>
      <c r="BL782" s="49">
        <f t="shared" si="321"/>
        <v>0</v>
      </c>
      <c r="BM782" s="49">
        <f t="shared" si="322"/>
        <v>0</v>
      </c>
      <c r="BN782" s="49">
        <f t="shared" si="323"/>
        <v>0</v>
      </c>
    </row>
    <row r="783" spans="1:66" x14ac:dyDescent="0.2">
      <c r="A783" s="514"/>
      <c r="B783" s="805"/>
      <c r="C783" s="364"/>
      <c r="D783" s="364"/>
      <c r="E783" s="511" t="str">
        <f t="shared" si="314"/>
        <v xml:space="preserve"> </v>
      </c>
      <c r="F783" s="201">
        <f t="shared" si="324"/>
        <v>0</v>
      </c>
      <c r="G783" s="198">
        <f t="shared" si="325"/>
        <v>771</v>
      </c>
      <c r="H783" s="197"/>
      <c r="I783" s="416"/>
      <c r="J783" s="115"/>
      <c r="K783" s="418"/>
      <c r="L783" s="417"/>
      <c r="M783" s="60"/>
      <c r="N783" s="102"/>
      <c r="O783" s="419"/>
      <c r="P783" s="116"/>
      <c r="Q783" s="116"/>
      <c r="R783" s="179"/>
      <c r="S783" s="248"/>
      <c r="T783" s="116"/>
      <c r="U783" s="116"/>
      <c r="V783" s="116"/>
      <c r="W783" s="117"/>
      <c r="X783" s="115"/>
      <c r="Y783" s="102"/>
      <c r="Z783" s="118"/>
      <c r="AA783" s="145">
        <f t="shared" si="329"/>
        <v>771</v>
      </c>
      <c r="AB783" s="751">
        <f t="shared" si="315"/>
        <v>0</v>
      </c>
      <c r="AC783" s="744">
        <f t="shared" si="330"/>
        <v>0</v>
      </c>
      <c r="AD783" s="254">
        <f t="shared" si="326"/>
        <v>0</v>
      </c>
      <c r="AE783" s="17"/>
      <c r="AF783" s="527" t="str">
        <f t="shared" si="331"/>
        <v xml:space="preserve"> </v>
      </c>
      <c r="AG783" s="49">
        <f t="shared" si="332"/>
        <v>0</v>
      </c>
      <c r="AH783" s="49">
        <f t="shared" si="333"/>
        <v>0</v>
      </c>
      <c r="AR783" s="49">
        <f t="shared" si="334"/>
        <v>0</v>
      </c>
      <c r="AS783" s="49">
        <f t="shared" si="335"/>
        <v>0</v>
      </c>
      <c r="AT783" s="49">
        <f t="shared" si="336"/>
        <v>0</v>
      </c>
      <c r="AU783" s="49">
        <f t="shared" si="337"/>
        <v>0</v>
      </c>
      <c r="AX783" s="372">
        <f t="shared" si="338"/>
        <v>0</v>
      </c>
      <c r="AY783" s="372">
        <f t="shared" si="339"/>
        <v>0</v>
      </c>
      <c r="AZ783" s="49">
        <f t="shared" si="327"/>
        <v>0</v>
      </c>
      <c r="BB783" s="49">
        <f t="shared" si="316"/>
        <v>0</v>
      </c>
      <c r="BC783" s="537">
        <f t="shared" si="317"/>
        <v>0</v>
      </c>
      <c r="BD783" s="144">
        <f t="shared" si="313"/>
        <v>0</v>
      </c>
      <c r="BE783" s="144">
        <f t="shared" si="318"/>
        <v>0</v>
      </c>
      <c r="BF783" s="559">
        <f t="shared" si="328"/>
        <v>0</v>
      </c>
      <c r="BG783" s="17"/>
      <c r="BH783" s="10"/>
      <c r="BJ783" s="49">
        <f t="shared" si="319"/>
        <v>0</v>
      </c>
      <c r="BK783" s="49">
        <f t="shared" si="320"/>
        <v>1</v>
      </c>
      <c r="BL783" s="49">
        <f t="shared" si="321"/>
        <v>0</v>
      </c>
      <c r="BM783" s="49">
        <f t="shared" si="322"/>
        <v>0</v>
      </c>
      <c r="BN783" s="49">
        <f t="shared" si="323"/>
        <v>0</v>
      </c>
    </row>
    <row r="784" spans="1:66" x14ac:dyDescent="0.2">
      <c r="A784" s="514"/>
      <c r="B784" s="805"/>
      <c r="C784" s="364"/>
      <c r="D784" s="364"/>
      <c r="E784" s="511" t="str">
        <f t="shared" si="314"/>
        <v xml:space="preserve"> </v>
      </c>
      <c r="F784" s="201">
        <f t="shared" si="324"/>
        <v>0</v>
      </c>
      <c r="G784" s="198">
        <f t="shared" si="325"/>
        <v>772</v>
      </c>
      <c r="H784" s="197"/>
      <c r="I784" s="416"/>
      <c r="J784" s="115"/>
      <c r="K784" s="418"/>
      <c r="L784" s="417"/>
      <c r="M784" s="60"/>
      <c r="N784" s="102"/>
      <c r="O784" s="419"/>
      <c r="P784" s="116"/>
      <c r="Q784" s="116"/>
      <c r="R784" s="179"/>
      <c r="S784" s="248"/>
      <c r="T784" s="116"/>
      <c r="U784" s="116"/>
      <c r="V784" s="116"/>
      <c r="W784" s="117"/>
      <c r="X784" s="115"/>
      <c r="Y784" s="102"/>
      <c r="Z784" s="118"/>
      <c r="AA784" s="145">
        <f t="shared" si="329"/>
        <v>772</v>
      </c>
      <c r="AB784" s="751">
        <f t="shared" si="315"/>
        <v>0</v>
      </c>
      <c r="AC784" s="744">
        <f t="shared" si="330"/>
        <v>0</v>
      </c>
      <c r="AD784" s="254">
        <f t="shared" si="326"/>
        <v>0</v>
      </c>
      <c r="AE784" s="17"/>
      <c r="AF784" s="527" t="str">
        <f t="shared" si="331"/>
        <v xml:space="preserve"> </v>
      </c>
      <c r="AG784" s="49">
        <f t="shared" si="332"/>
        <v>0</v>
      </c>
      <c r="AH784" s="49">
        <f t="shared" si="333"/>
        <v>0</v>
      </c>
      <c r="AR784" s="49">
        <f t="shared" si="334"/>
        <v>0</v>
      </c>
      <c r="AS784" s="49">
        <f t="shared" si="335"/>
        <v>0</v>
      </c>
      <c r="AT784" s="49">
        <f t="shared" si="336"/>
        <v>0</v>
      </c>
      <c r="AU784" s="49">
        <f t="shared" si="337"/>
        <v>0</v>
      </c>
      <c r="AX784" s="372">
        <f t="shared" si="338"/>
        <v>0</v>
      </c>
      <c r="AY784" s="372">
        <f t="shared" si="339"/>
        <v>0</v>
      </c>
      <c r="AZ784" s="49">
        <f t="shared" si="327"/>
        <v>0</v>
      </c>
      <c r="BB784" s="49">
        <f t="shared" si="316"/>
        <v>0</v>
      </c>
      <c r="BC784" s="537">
        <f t="shared" si="317"/>
        <v>0</v>
      </c>
      <c r="BD784" s="144">
        <f t="shared" ref="BD784:BD847" si="340">IF(VALUE(I784)&lt;1,0,IF(VALUE(I784)&gt;17,0,VLOOKUP(VALUE(F784),T10Value,VALUE(I784)+1,FALSE)))</f>
        <v>0</v>
      </c>
      <c r="BE784" s="144">
        <f t="shared" si="318"/>
        <v>0</v>
      </c>
      <c r="BF784" s="559">
        <f t="shared" si="328"/>
        <v>0</v>
      </c>
      <c r="BG784" s="17"/>
      <c r="BH784" s="10"/>
      <c r="BJ784" s="49">
        <f t="shared" si="319"/>
        <v>0</v>
      </c>
      <c r="BK784" s="49">
        <f t="shared" si="320"/>
        <v>1</v>
      </c>
      <c r="BL784" s="49">
        <f t="shared" si="321"/>
        <v>0</v>
      </c>
      <c r="BM784" s="49">
        <f t="shared" si="322"/>
        <v>0</v>
      </c>
      <c r="BN784" s="49">
        <f t="shared" si="323"/>
        <v>0</v>
      </c>
    </row>
    <row r="785" spans="1:66" x14ac:dyDescent="0.2">
      <c r="A785" s="514"/>
      <c r="B785" s="805"/>
      <c r="C785" s="364"/>
      <c r="D785" s="364"/>
      <c r="E785" s="511" t="str">
        <f t="shared" ref="E785:E848" si="341">IF(+BN785+BM785&gt;0,"&lt; Error"," ")</f>
        <v xml:space="preserve"> </v>
      </c>
      <c r="F785" s="201">
        <f t="shared" si="324"/>
        <v>0</v>
      </c>
      <c r="G785" s="198">
        <f t="shared" si="325"/>
        <v>773</v>
      </c>
      <c r="H785" s="197"/>
      <c r="I785" s="416"/>
      <c r="J785" s="115"/>
      <c r="K785" s="418"/>
      <c r="L785" s="417"/>
      <c r="M785" s="60"/>
      <c r="N785" s="102"/>
      <c r="O785" s="419"/>
      <c r="P785" s="116"/>
      <c r="Q785" s="116"/>
      <c r="R785" s="179"/>
      <c r="S785" s="248"/>
      <c r="T785" s="116"/>
      <c r="U785" s="116"/>
      <c r="V785" s="116"/>
      <c r="W785" s="117"/>
      <c r="X785" s="115"/>
      <c r="Y785" s="102"/>
      <c r="Z785" s="118"/>
      <c r="AA785" s="145">
        <f t="shared" si="329"/>
        <v>773</v>
      </c>
      <c r="AB785" s="751">
        <f t="shared" ref="AB785:AB848" si="342">C785*BJ785</f>
        <v>0</v>
      </c>
      <c r="AC785" s="744">
        <f t="shared" si="330"/>
        <v>0</v>
      </c>
      <c r="AD785" s="254">
        <f t="shared" si="326"/>
        <v>0</v>
      </c>
      <c r="AE785" s="17"/>
      <c r="AF785" s="527" t="str">
        <f t="shared" si="331"/>
        <v xml:space="preserve"> </v>
      </c>
      <c r="AG785" s="49">
        <f t="shared" si="332"/>
        <v>0</v>
      </c>
      <c r="AH785" s="49">
        <f t="shared" si="333"/>
        <v>0</v>
      </c>
      <c r="AR785" s="49">
        <f t="shared" si="334"/>
        <v>0</v>
      </c>
      <c r="AS785" s="49">
        <f t="shared" si="335"/>
        <v>0</v>
      </c>
      <c r="AT785" s="49">
        <f t="shared" si="336"/>
        <v>0</v>
      </c>
      <c r="AU785" s="49">
        <f t="shared" si="337"/>
        <v>0</v>
      </c>
      <c r="AX785" s="372">
        <f t="shared" si="338"/>
        <v>0</v>
      </c>
      <c r="AY785" s="372">
        <f t="shared" si="339"/>
        <v>0</v>
      </c>
      <c r="AZ785" s="49">
        <f t="shared" si="327"/>
        <v>0</v>
      </c>
      <c r="BB785" s="49">
        <f t="shared" ref="BB785:BB848" si="343">IF(+BC785&gt;0,IF(+BE785&lt;=0,1,0),0)</f>
        <v>0</v>
      </c>
      <c r="BC785" s="537">
        <f t="shared" ref="BC785:BC848" si="344">IF(+D785=1,IF(J785&gt;0, +J785, 0),0)</f>
        <v>0</v>
      </c>
      <c r="BD785" s="144">
        <f t="shared" si="340"/>
        <v>0</v>
      </c>
      <c r="BE785" s="144">
        <f t="shared" ref="BE785:BE848" si="345">ROUND(+BC785,1)*BD785</f>
        <v>0</v>
      </c>
      <c r="BF785" s="559">
        <f t="shared" si="328"/>
        <v>0</v>
      </c>
      <c r="BG785" s="17"/>
      <c r="BH785" s="10"/>
      <c r="BJ785" s="49">
        <f t="shared" ref="BJ785:BJ848" si="346">IF(J785+L785+M785=J785,0,IF(J785-L785-0.09&gt;0,IF(J785-L785&lt;=0.1*J785,J785-L785,0),0))</f>
        <v>0</v>
      </c>
      <c r="BK785" s="49">
        <f t="shared" ref="BK785:BK848" si="347">IF(L785+M785+J785+X785&lt;=0,1,IF(L785+M785+X785&gt;0,1,0))</f>
        <v>1</v>
      </c>
      <c r="BL785" s="49">
        <f t="shared" ref="BL785:BL848" si="348">IF(+BJ785&gt;0,1,0)</f>
        <v>0</v>
      </c>
      <c r="BM785" s="49">
        <f t="shared" ref="BM785:BM848" si="349">IF(ISNUMBER(C785),IF(2*BL785-C785&lt;0,1,IF(2*BL785-C785&gt;2,1,0)),IF(ISBLANK(C785),0,1))</f>
        <v>0</v>
      </c>
      <c r="BN785" s="49">
        <f t="shared" ref="BN785:BN848" si="350">IF(ISNUMBER(D785),IF(2*AG785-D785=1,1,IF(+D785=0,0, IF(+D785=1,0,1))),IF(ISBLANK(D785),0,1))</f>
        <v>0</v>
      </c>
    </row>
    <row r="786" spans="1:66" x14ac:dyDescent="0.2">
      <c r="A786" s="514"/>
      <c r="B786" s="805"/>
      <c r="C786" s="364"/>
      <c r="D786" s="364"/>
      <c r="E786" s="511" t="str">
        <f t="shared" si="341"/>
        <v xml:space="preserve"> </v>
      </c>
      <c r="F786" s="201">
        <f t="shared" si="324"/>
        <v>0</v>
      </c>
      <c r="G786" s="198">
        <f t="shared" si="325"/>
        <v>774</v>
      </c>
      <c r="H786" s="197"/>
      <c r="I786" s="416"/>
      <c r="J786" s="115"/>
      <c r="K786" s="418"/>
      <c r="L786" s="417"/>
      <c r="M786" s="60"/>
      <c r="N786" s="102"/>
      <c r="O786" s="419"/>
      <c r="P786" s="116"/>
      <c r="Q786" s="116"/>
      <c r="R786" s="179"/>
      <c r="S786" s="248"/>
      <c r="T786" s="116"/>
      <c r="U786" s="116"/>
      <c r="V786" s="116"/>
      <c r="W786" s="117"/>
      <c r="X786" s="115"/>
      <c r="Y786" s="102"/>
      <c r="Z786" s="118"/>
      <c r="AA786" s="145">
        <f t="shared" si="329"/>
        <v>774</v>
      </c>
      <c r="AB786" s="751">
        <f t="shared" si="342"/>
        <v>0</v>
      </c>
      <c r="AC786" s="744">
        <f t="shared" si="330"/>
        <v>0</v>
      </c>
      <c r="AD786" s="254">
        <f t="shared" si="326"/>
        <v>0</v>
      </c>
      <c r="AE786" s="17"/>
      <c r="AF786" s="527" t="str">
        <f t="shared" si="331"/>
        <v xml:space="preserve"> </v>
      </c>
      <c r="AG786" s="49">
        <f t="shared" si="332"/>
        <v>0</v>
      </c>
      <c r="AH786" s="49">
        <f t="shared" si="333"/>
        <v>0</v>
      </c>
      <c r="AR786" s="49">
        <f t="shared" si="334"/>
        <v>0</v>
      </c>
      <c r="AS786" s="49">
        <f t="shared" si="335"/>
        <v>0</v>
      </c>
      <c r="AT786" s="49">
        <f t="shared" si="336"/>
        <v>0</v>
      </c>
      <c r="AU786" s="49">
        <f t="shared" si="337"/>
        <v>0</v>
      </c>
      <c r="AX786" s="372">
        <f t="shared" si="338"/>
        <v>0</v>
      </c>
      <c r="AY786" s="372">
        <f t="shared" si="339"/>
        <v>0</v>
      </c>
      <c r="AZ786" s="49">
        <f t="shared" si="327"/>
        <v>0</v>
      </c>
      <c r="BB786" s="49">
        <f t="shared" si="343"/>
        <v>0</v>
      </c>
      <c r="BC786" s="537">
        <f t="shared" si="344"/>
        <v>0</v>
      </c>
      <c r="BD786" s="144">
        <f t="shared" si="340"/>
        <v>0</v>
      </c>
      <c r="BE786" s="144">
        <f t="shared" si="345"/>
        <v>0</v>
      </c>
      <c r="BF786" s="559">
        <f t="shared" si="328"/>
        <v>0</v>
      </c>
      <c r="BG786" s="17"/>
      <c r="BH786" s="10"/>
      <c r="BJ786" s="49">
        <f t="shared" si="346"/>
        <v>0</v>
      </c>
      <c r="BK786" s="49">
        <f t="shared" si="347"/>
        <v>1</v>
      </c>
      <c r="BL786" s="49">
        <f t="shared" si="348"/>
        <v>0</v>
      </c>
      <c r="BM786" s="49">
        <f t="shared" si="349"/>
        <v>0</v>
      </c>
      <c r="BN786" s="49">
        <f t="shared" si="350"/>
        <v>0</v>
      </c>
    </row>
    <row r="787" spans="1:66" x14ac:dyDescent="0.2">
      <c r="A787" s="514"/>
      <c r="B787" s="805"/>
      <c r="C787" s="364"/>
      <c r="D787" s="364"/>
      <c r="E787" s="511" t="str">
        <f t="shared" si="341"/>
        <v xml:space="preserve"> </v>
      </c>
      <c r="F787" s="201">
        <f t="shared" si="324"/>
        <v>0</v>
      </c>
      <c r="G787" s="198">
        <f t="shared" si="325"/>
        <v>775</v>
      </c>
      <c r="H787" s="197"/>
      <c r="I787" s="416"/>
      <c r="J787" s="115"/>
      <c r="K787" s="418"/>
      <c r="L787" s="417"/>
      <c r="M787" s="60"/>
      <c r="N787" s="102"/>
      <c r="O787" s="419"/>
      <c r="P787" s="116"/>
      <c r="Q787" s="116"/>
      <c r="R787" s="179"/>
      <c r="S787" s="248"/>
      <c r="T787" s="116"/>
      <c r="U787" s="116"/>
      <c r="V787" s="116"/>
      <c r="W787" s="117"/>
      <c r="X787" s="115"/>
      <c r="Y787" s="102"/>
      <c r="Z787" s="118"/>
      <c r="AA787" s="145">
        <f t="shared" si="329"/>
        <v>775</v>
      </c>
      <c r="AB787" s="751">
        <f t="shared" si="342"/>
        <v>0</v>
      </c>
      <c r="AC787" s="744">
        <f t="shared" si="330"/>
        <v>0</v>
      </c>
      <c r="AD787" s="254">
        <f t="shared" si="326"/>
        <v>0</v>
      </c>
      <c r="AE787" s="17"/>
      <c r="AF787" s="527" t="str">
        <f t="shared" si="331"/>
        <v xml:space="preserve"> </v>
      </c>
      <c r="AG787" s="49">
        <f t="shared" si="332"/>
        <v>0</v>
      </c>
      <c r="AH787" s="49">
        <f t="shared" si="333"/>
        <v>0</v>
      </c>
      <c r="AR787" s="49">
        <f t="shared" si="334"/>
        <v>0</v>
      </c>
      <c r="AS787" s="49">
        <f t="shared" si="335"/>
        <v>0</v>
      </c>
      <c r="AT787" s="49">
        <f t="shared" si="336"/>
        <v>0</v>
      </c>
      <c r="AU787" s="49">
        <f t="shared" si="337"/>
        <v>0</v>
      </c>
      <c r="AX787" s="372">
        <f t="shared" si="338"/>
        <v>0</v>
      </c>
      <c r="AY787" s="372">
        <f t="shared" si="339"/>
        <v>0</v>
      </c>
      <c r="AZ787" s="49">
        <f t="shared" si="327"/>
        <v>0</v>
      </c>
      <c r="BB787" s="49">
        <f t="shared" si="343"/>
        <v>0</v>
      </c>
      <c r="BC787" s="537">
        <f t="shared" si="344"/>
        <v>0</v>
      </c>
      <c r="BD787" s="144">
        <f t="shared" si="340"/>
        <v>0</v>
      </c>
      <c r="BE787" s="144">
        <f t="shared" si="345"/>
        <v>0</v>
      </c>
      <c r="BF787" s="559">
        <f t="shared" si="328"/>
        <v>0</v>
      </c>
      <c r="BG787" s="17"/>
      <c r="BH787" s="10"/>
      <c r="BJ787" s="49">
        <f t="shared" si="346"/>
        <v>0</v>
      </c>
      <c r="BK787" s="49">
        <f t="shared" si="347"/>
        <v>1</v>
      </c>
      <c r="BL787" s="49">
        <f t="shared" si="348"/>
        <v>0</v>
      </c>
      <c r="BM787" s="49">
        <f t="shared" si="349"/>
        <v>0</v>
      </c>
      <c r="BN787" s="49">
        <f t="shared" si="350"/>
        <v>0</v>
      </c>
    </row>
    <row r="788" spans="1:66" x14ac:dyDescent="0.2">
      <c r="A788" s="514"/>
      <c r="B788" s="805"/>
      <c r="C788" s="364"/>
      <c r="D788" s="364"/>
      <c r="E788" s="511" t="str">
        <f t="shared" si="341"/>
        <v xml:space="preserve"> </v>
      </c>
      <c r="F788" s="201">
        <f t="shared" si="324"/>
        <v>0</v>
      </c>
      <c r="G788" s="198">
        <f t="shared" si="325"/>
        <v>776</v>
      </c>
      <c r="H788" s="197"/>
      <c r="I788" s="416"/>
      <c r="J788" s="115"/>
      <c r="K788" s="418"/>
      <c r="L788" s="417"/>
      <c r="M788" s="60"/>
      <c r="N788" s="102"/>
      <c r="O788" s="419"/>
      <c r="P788" s="116"/>
      <c r="Q788" s="116"/>
      <c r="R788" s="179"/>
      <c r="S788" s="248"/>
      <c r="T788" s="116"/>
      <c r="U788" s="116"/>
      <c r="V788" s="116"/>
      <c r="W788" s="117"/>
      <c r="X788" s="115"/>
      <c r="Y788" s="102"/>
      <c r="Z788" s="118"/>
      <c r="AA788" s="145">
        <f t="shared" si="329"/>
        <v>776</v>
      </c>
      <c r="AB788" s="751">
        <f t="shared" si="342"/>
        <v>0</v>
      </c>
      <c r="AC788" s="744">
        <f t="shared" si="330"/>
        <v>0</v>
      </c>
      <c r="AD788" s="254">
        <f t="shared" si="326"/>
        <v>0</v>
      </c>
      <c r="AE788" s="17"/>
      <c r="AF788" s="527" t="str">
        <f t="shared" si="331"/>
        <v xml:space="preserve"> </v>
      </c>
      <c r="AG788" s="49">
        <f t="shared" si="332"/>
        <v>0</v>
      </c>
      <c r="AH788" s="49">
        <f t="shared" si="333"/>
        <v>0</v>
      </c>
      <c r="AR788" s="49">
        <f t="shared" si="334"/>
        <v>0</v>
      </c>
      <c r="AS788" s="49">
        <f t="shared" si="335"/>
        <v>0</v>
      </c>
      <c r="AT788" s="49">
        <f t="shared" si="336"/>
        <v>0</v>
      </c>
      <c r="AU788" s="49">
        <f t="shared" si="337"/>
        <v>0</v>
      </c>
      <c r="AX788" s="372">
        <f t="shared" si="338"/>
        <v>0</v>
      </c>
      <c r="AY788" s="372">
        <f t="shared" si="339"/>
        <v>0</v>
      </c>
      <c r="AZ788" s="49">
        <f t="shared" si="327"/>
        <v>0</v>
      </c>
      <c r="BB788" s="49">
        <f t="shared" si="343"/>
        <v>0</v>
      </c>
      <c r="BC788" s="537">
        <f t="shared" si="344"/>
        <v>0</v>
      </c>
      <c r="BD788" s="144">
        <f t="shared" si="340"/>
        <v>0</v>
      </c>
      <c r="BE788" s="144">
        <f t="shared" si="345"/>
        <v>0</v>
      </c>
      <c r="BF788" s="559">
        <f t="shared" si="328"/>
        <v>0</v>
      </c>
      <c r="BG788" s="17"/>
      <c r="BH788" s="10"/>
      <c r="BJ788" s="49">
        <f t="shared" si="346"/>
        <v>0</v>
      </c>
      <c r="BK788" s="49">
        <f t="shared" si="347"/>
        <v>1</v>
      </c>
      <c r="BL788" s="49">
        <f t="shared" si="348"/>
        <v>0</v>
      </c>
      <c r="BM788" s="49">
        <f t="shared" si="349"/>
        <v>0</v>
      </c>
      <c r="BN788" s="49">
        <f t="shared" si="350"/>
        <v>0</v>
      </c>
    </row>
    <row r="789" spans="1:66" x14ac:dyDescent="0.2">
      <c r="A789" s="514"/>
      <c r="B789" s="805"/>
      <c r="C789" s="364"/>
      <c r="D789" s="364"/>
      <c r="E789" s="511" t="str">
        <f t="shared" si="341"/>
        <v xml:space="preserve"> </v>
      </c>
      <c r="F789" s="201">
        <f t="shared" si="324"/>
        <v>0</v>
      </c>
      <c r="G789" s="198">
        <f t="shared" si="325"/>
        <v>777</v>
      </c>
      <c r="H789" s="197"/>
      <c r="I789" s="416"/>
      <c r="J789" s="115"/>
      <c r="K789" s="418"/>
      <c r="L789" s="417"/>
      <c r="M789" s="60"/>
      <c r="N789" s="102"/>
      <c r="O789" s="419"/>
      <c r="P789" s="116"/>
      <c r="Q789" s="116"/>
      <c r="R789" s="179"/>
      <c r="S789" s="248"/>
      <c r="T789" s="116"/>
      <c r="U789" s="116"/>
      <c r="V789" s="116"/>
      <c r="W789" s="117"/>
      <c r="X789" s="115"/>
      <c r="Y789" s="102"/>
      <c r="Z789" s="118"/>
      <c r="AA789" s="145">
        <f t="shared" si="329"/>
        <v>777</v>
      </c>
      <c r="AB789" s="751">
        <f t="shared" si="342"/>
        <v>0</v>
      </c>
      <c r="AC789" s="744">
        <f t="shared" si="330"/>
        <v>0</v>
      </c>
      <c r="AD789" s="254">
        <f t="shared" si="326"/>
        <v>0</v>
      </c>
      <c r="AE789" s="17"/>
      <c r="AF789" s="527" t="str">
        <f t="shared" si="331"/>
        <v xml:space="preserve"> </v>
      </c>
      <c r="AG789" s="49">
        <f t="shared" si="332"/>
        <v>0</v>
      </c>
      <c r="AH789" s="49">
        <f t="shared" si="333"/>
        <v>0</v>
      </c>
      <c r="AR789" s="49">
        <f t="shared" si="334"/>
        <v>0</v>
      </c>
      <c r="AS789" s="49">
        <f t="shared" si="335"/>
        <v>0</v>
      </c>
      <c r="AT789" s="49">
        <f t="shared" si="336"/>
        <v>0</v>
      </c>
      <c r="AU789" s="49">
        <f t="shared" si="337"/>
        <v>0</v>
      </c>
      <c r="AX789" s="372">
        <f t="shared" si="338"/>
        <v>0</v>
      </c>
      <c r="AY789" s="372">
        <f t="shared" si="339"/>
        <v>0</v>
      </c>
      <c r="AZ789" s="49">
        <f t="shared" si="327"/>
        <v>0</v>
      </c>
      <c r="BB789" s="49">
        <f t="shared" si="343"/>
        <v>0</v>
      </c>
      <c r="BC789" s="537">
        <f t="shared" si="344"/>
        <v>0</v>
      </c>
      <c r="BD789" s="144">
        <f t="shared" si="340"/>
        <v>0</v>
      </c>
      <c r="BE789" s="144">
        <f t="shared" si="345"/>
        <v>0</v>
      </c>
      <c r="BF789" s="559">
        <f t="shared" si="328"/>
        <v>0</v>
      </c>
      <c r="BG789" s="17"/>
      <c r="BH789" s="10"/>
      <c r="BJ789" s="49">
        <f t="shared" si="346"/>
        <v>0</v>
      </c>
      <c r="BK789" s="49">
        <f t="shared" si="347"/>
        <v>1</v>
      </c>
      <c r="BL789" s="49">
        <f t="shared" si="348"/>
        <v>0</v>
      </c>
      <c r="BM789" s="49">
        <f t="shared" si="349"/>
        <v>0</v>
      </c>
      <c r="BN789" s="49">
        <f t="shared" si="350"/>
        <v>0</v>
      </c>
    </row>
    <row r="790" spans="1:66" x14ac:dyDescent="0.2">
      <c r="A790" s="514"/>
      <c r="B790" s="805"/>
      <c r="C790" s="364"/>
      <c r="D790" s="364"/>
      <c r="E790" s="511" t="str">
        <f t="shared" si="341"/>
        <v xml:space="preserve"> </v>
      </c>
      <c r="F790" s="201">
        <f t="shared" si="324"/>
        <v>0</v>
      </c>
      <c r="G790" s="198">
        <f t="shared" si="325"/>
        <v>778</v>
      </c>
      <c r="H790" s="197"/>
      <c r="I790" s="416"/>
      <c r="J790" s="115"/>
      <c r="K790" s="418"/>
      <c r="L790" s="417"/>
      <c r="M790" s="60"/>
      <c r="N790" s="102"/>
      <c r="O790" s="419"/>
      <c r="P790" s="116"/>
      <c r="Q790" s="116"/>
      <c r="R790" s="179"/>
      <c r="S790" s="248"/>
      <c r="T790" s="116"/>
      <c r="U790" s="116"/>
      <c r="V790" s="116"/>
      <c r="W790" s="117"/>
      <c r="X790" s="115"/>
      <c r="Y790" s="102"/>
      <c r="Z790" s="118"/>
      <c r="AA790" s="145">
        <f t="shared" si="329"/>
        <v>778</v>
      </c>
      <c r="AB790" s="751">
        <f t="shared" si="342"/>
        <v>0</v>
      </c>
      <c r="AC790" s="744">
        <f t="shared" si="330"/>
        <v>0</v>
      </c>
      <c r="AD790" s="254">
        <f t="shared" si="326"/>
        <v>0</v>
      </c>
      <c r="AE790" s="17"/>
      <c r="AF790" s="527" t="str">
        <f t="shared" si="331"/>
        <v xml:space="preserve"> </v>
      </c>
      <c r="AG790" s="49">
        <f t="shared" si="332"/>
        <v>0</v>
      </c>
      <c r="AH790" s="49">
        <f t="shared" si="333"/>
        <v>0</v>
      </c>
      <c r="AR790" s="49">
        <f t="shared" si="334"/>
        <v>0</v>
      </c>
      <c r="AS790" s="49">
        <f t="shared" si="335"/>
        <v>0</v>
      </c>
      <c r="AT790" s="49">
        <f t="shared" si="336"/>
        <v>0</v>
      </c>
      <c r="AU790" s="49">
        <f t="shared" si="337"/>
        <v>0</v>
      </c>
      <c r="AX790" s="372">
        <f t="shared" si="338"/>
        <v>0</v>
      </c>
      <c r="AY790" s="372">
        <f t="shared" si="339"/>
        <v>0</v>
      </c>
      <c r="AZ790" s="49">
        <f t="shared" si="327"/>
        <v>0</v>
      </c>
      <c r="BB790" s="49">
        <f t="shared" si="343"/>
        <v>0</v>
      </c>
      <c r="BC790" s="537">
        <f t="shared" si="344"/>
        <v>0</v>
      </c>
      <c r="BD790" s="144">
        <f t="shared" si="340"/>
        <v>0</v>
      </c>
      <c r="BE790" s="144">
        <f t="shared" si="345"/>
        <v>0</v>
      </c>
      <c r="BF790" s="559">
        <f t="shared" si="328"/>
        <v>0</v>
      </c>
      <c r="BG790" s="17"/>
      <c r="BH790" s="10"/>
      <c r="BJ790" s="49">
        <f t="shared" si="346"/>
        <v>0</v>
      </c>
      <c r="BK790" s="49">
        <f t="shared" si="347"/>
        <v>1</v>
      </c>
      <c r="BL790" s="49">
        <f t="shared" si="348"/>
        <v>0</v>
      </c>
      <c r="BM790" s="49">
        <f t="shared" si="349"/>
        <v>0</v>
      </c>
      <c r="BN790" s="49">
        <f t="shared" si="350"/>
        <v>0</v>
      </c>
    </row>
    <row r="791" spans="1:66" x14ac:dyDescent="0.2">
      <c r="A791" s="514"/>
      <c r="B791" s="805"/>
      <c r="C791" s="364"/>
      <c r="D791" s="364"/>
      <c r="E791" s="511" t="str">
        <f t="shared" si="341"/>
        <v xml:space="preserve"> </v>
      </c>
      <c r="F791" s="201">
        <f t="shared" si="324"/>
        <v>0</v>
      </c>
      <c r="G791" s="198">
        <f t="shared" si="325"/>
        <v>779</v>
      </c>
      <c r="H791" s="197"/>
      <c r="I791" s="416"/>
      <c r="J791" s="115"/>
      <c r="K791" s="418"/>
      <c r="L791" s="417"/>
      <c r="M791" s="60"/>
      <c r="N791" s="102"/>
      <c r="O791" s="419"/>
      <c r="P791" s="116"/>
      <c r="Q791" s="116"/>
      <c r="R791" s="179"/>
      <c r="S791" s="248"/>
      <c r="T791" s="116"/>
      <c r="U791" s="116"/>
      <c r="V791" s="116"/>
      <c r="W791" s="117"/>
      <c r="X791" s="115"/>
      <c r="Y791" s="102"/>
      <c r="Z791" s="118"/>
      <c r="AA791" s="145">
        <f t="shared" si="329"/>
        <v>779</v>
      </c>
      <c r="AB791" s="751">
        <f t="shared" si="342"/>
        <v>0</v>
      </c>
      <c r="AC791" s="744">
        <f t="shared" si="330"/>
        <v>0</v>
      </c>
      <c r="AD791" s="254">
        <f t="shared" si="326"/>
        <v>0</v>
      </c>
      <c r="AE791" s="17"/>
      <c r="AF791" s="527" t="str">
        <f t="shared" si="331"/>
        <v xml:space="preserve"> </v>
      </c>
      <c r="AG791" s="49">
        <f t="shared" si="332"/>
        <v>0</v>
      </c>
      <c r="AH791" s="49">
        <f t="shared" si="333"/>
        <v>0</v>
      </c>
      <c r="AR791" s="49">
        <f t="shared" si="334"/>
        <v>0</v>
      </c>
      <c r="AS791" s="49">
        <f t="shared" si="335"/>
        <v>0</v>
      </c>
      <c r="AT791" s="49">
        <f t="shared" si="336"/>
        <v>0</v>
      </c>
      <c r="AU791" s="49">
        <f t="shared" si="337"/>
        <v>0</v>
      </c>
      <c r="AX791" s="372">
        <f t="shared" si="338"/>
        <v>0</v>
      </c>
      <c r="AY791" s="372">
        <f t="shared" si="339"/>
        <v>0</v>
      </c>
      <c r="AZ791" s="49">
        <f t="shared" si="327"/>
        <v>0</v>
      </c>
      <c r="BB791" s="49">
        <f t="shared" si="343"/>
        <v>0</v>
      </c>
      <c r="BC791" s="537">
        <f t="shared" si="344"/>
        <v>0</v>
      </c>
      <c r="BD791" s="144">
        <f t="shared" si="340"/>
        <v>0</v>
      </c>
      <c r="BE791" s="144">
        <f t="shared" si="345"/>
        <v>0</v>
      </c>
      <c r="BF791" s="559">
        <f t="shared" si="328"/>
        <v>0</v>
      </c>
      <c r="BG791" s="17"/>
      <c r="BH791" s="10"/>
      <c r="BJ791" s="49">
        <f t="shared" si="346"/>
        <v>0</v>
      </c>
      <c r="BK791" s="49">
        <f t="shared" si="347"/>
        <v>1</v>
      </c>
      <c r="BL791" s="49">
        <f t="shared" si="348"/>
        <v>0</v>
      </c>
      <c r="BM791" s="49">
        <f t="shared" si="349"/>
        <v>0</v>
      </c>
      <c r="BN791" s="49">
        <f t="shared" si="350"/>
        <v>0</v>
      </c>
    </row>
    <row r="792" spans="1:66" x14ac:dyDescent="0.2">
      <c r="A792" s="514"/>
      <c r="B792" s="805"/>
      <c r="C792" s="364"/>
      <c r="D792" s="364"/>
      <c r="E792" s="511" t="str">
        <f t="shared" si="341"/>
        <v xml:space="preserve"> </v>
      </c>
      <c r="F792" s="201">
        <f t="shared" si="324"/>
        <v>0</v>
      </c>
      <c r="G792" s="198">
        <f t="shared" si="325"/>
        <v>780</v>
      </c>
      <c r="H792" s="197"/>
      <c r="I792" s="416"/>
      <c r="J792" s="115"/>
      <c r="K792" s="418"/>
      <c r="L792" s="417"/>
      <c r="M792" s="60"/>
      <c r="N792" s="102"/>
      <c r="O792" s="419"/>
      <c r="P792" s="116"/>
      <c r="Q792" s="116"/>
      <c r="R792" s="179"/>
      <c r="S792" s="248"/>
      <c r="T792" s="116"/>
      <c r="U792" s="116"/>
      <c r="V792" s="116"/>
      <c r="W792" s="117"/>
      <c r="X792" s="115"/>
      <c r="Y792" s="102"/>
      <c r="Z792" s="118"/>
      <c r="AA792" s="145">
        <f t="shared" si="329"/>
        <v>780</v>
      </c>
      <c r="AB792" s="751">
        <f t="shared" si="342"/>
        <v>0</v>
      </c>
      <c r="AC792" s="744">
        <f t="shared" si="330"/>
        <v>0</v>
      </c>
      <c r="AD792" s="254">
        <f t="shared" si="326"/>
        <v>0</v>
      </c>
      <c r="AE792" s="17"/>
      <c r="AF792" s="527" t="str">
        <f t="shared" si="331"/>
        <v xml:space="preserve"> </v>
      </c>
      <c r="AG792" s="49">
        <f t="shared" si="332"/>
        <v>0</v>
      </c>
      <c r="AH792" s="49">
        <f t="shared" si="333"/>
        <v>0</v>
      </c>
      <c r="AR792" s="49">
        <f t="shared" si="334"/>
        <v>0</v>
      </c>
      <c r="AS792" s="49">
        <f t="shared" si="335"/>
        <v>0</v>
      </c>
      <c r="AT792" s="49">
        <f t="shared" si="336"/>
        <v>0</v>
      </c>
      <c r="AU792" s="49">
        <f t="shared" si="337"/>
        <v>0</v>
      </c>
      <c r="AX792" s="372">
        <f t="shared" si="338"/>
        <v>0</v>
      </c>
      <c r="AY792" s="372">
        <f t="shared" si="339"/>
        <v>0</v>
      </c>
      <c r="AZ792" s="49">
        <f t="shared" si="327"/>
        <v>0</v>
      </c>
      <c r="BB792" s="49">
        <f t="shared" si="343"/>
        <v>0</v>
      </c>
      <c r="BC792" s="537">
        <f t="shared" si="344"/>
        <v>0</v>
      </c>
      <c r="BD792" s="144">
        <f t="shared" si="340"/>
        <v>0</v>
      </c>
      <c r="BE792" s="144">
        <f t="shared" si="345"/>
        <v>0</v>
      </c>
      <c r="BF792" s="559">
        <f t="shared" si="328"/>
        <v>0</v>
      </c>
      <c r="BG792" s="17"/>
      <c r="BH792" s="10"/>
      <c r="BJ792" s="49">
        <f t="shared" si="346"/>
        <v>0</v>
      </c>
      <c r="BK792" s="49">
        <f t="shared" si="347"/>
        <v>1</v>
      </c>
      <c r="BL792" s="49">
        <f t="shared" si="348"/>
        <v>0</v>
      </c>
      <c r="BM792" s="49">
        <f t="shared" si="349"/>
        <v>0</v>
      </c>
      <c r="BN792" s="49">
        <f t="shared" si="350"/>
        <v>0</v>
      </c>
    </row>
    <row r="793" spans="1:66" x14ac:dyDescent="0.2">
      <c r="A793" s="514"/>
      <c r="B793" s="805"/>
      <c r="C793" s="364"/>
      <c r="D793" s="364"/>
      <c r="E793" s="511" t="str">
        <f t="shared" si="341"/>
        <v xml:space="preserve"> </v>
      </c>
      <c r="F793" s="201">
        <f t="shared" si="324"/>
        <v>0</v>
      </c>
      <c r="G793" s="198">
        <f t="shared" si="325"/>
        <v>781</v>
      </c>
      <c r="H793" s="197"/>
      <c r="I793" s="416"/>
      <c r="J793" s="115"/>
      <c r="K793" s="418"/>
      <c r="L793" s="417"/>
      <c r="M793" s="60"/>
      <c r="N793" s="102"/>
      <c r="O793" s="419"/>
      <c r="P793" s="116"/>
      <c r="Q793" s="116"/>
      <c r="R793" s="179"/>
      <c r="S793" s="248"/>
      <c r="T793" s="116"/>
      <c r="U793" s="116"/>
      <c r="V793" s="116"/>
      <c r="W793" s="117"/>
      <c r="X793" s="115"/>
      <c r="Y793" s="102"/>
      <c r="Z793" s="118"/>
      <c r="AA793" s="145">
        <f t="shared" si="329"/>
        <v>781</v>
      </c>
      <c r="AB793" s="751">
        <f t="shared" si="342"/>
        <v>0</v>
      </c>
      <c r="AC793" s="744">
        <f t="shared" si="330"/>
        <v>0</v>
      </c>
      <c r="AD793" s="254">
        <f t="shared" si="326"/>
        <v>0</v>
      </c>
      <c r="AE793" s="17"/>
      <c r="AF793" s="527" t="str">
        <f t="shared" si="331"/>
        <v xml:space="preserve"> </v>
      </c>
      <c r="AG793" s="49">
        <f t="shared" si="332"/>
        <v>0</v>
      </c>
      <c r="AH793" s="49">
        <f t="shared" si="333"/>
        <v>0</v>
      </c>
      <c r="AR793" s="49">
        <f t="shared" si="334"/>
        <v>0</v>
      </c>
      <c r="AS793" s="49">
        <f t="shared" si="335"/>
        <v>0</v>
      </c>
      <c r="AT793" s="49">
        <f t="shared" si="336"/>
        <v>0</v>
      </c>
      <c r="AU793" s="49">
        <f t="shared" si="337"/>
        <v>0</v>
      </c>
      <c r="AX793" s="372">
        <f t="shared" si="338"/>
        <v>0</v>
      </c>
      <c r="AY793" s="372">
        <f t="shared" si="339"/>
        <v>0</v>
      </c>
      <c r="AZ793" s="49">
        <f t="shared" si="327"/>
        <v>0</v>
      </c>
      <c r="BB793" s="49">
        <f t="shared" si="343"/>
        <v>0</v>
      </c>
      <c r="BC793" s="537">
        <f t="shared" si="344"/>
        <v>0</v>
      </c>
      <c r="BD793" s="144">
        <f t="shared" si="340"/>
        <v>0</v>
      </c>
      <c r="BE793" s="144">
        <f t="shared" si="345"/>
        <v>0</v>
      </c>
      <c r="BF793" s="559">
        <f t="shared" si="328"/>
        <v>0</v>
      </c>
      <c r="BG793" s="17"/>
      <c r="BH793" s="10"/>
      <c r="BJ793" s="49">
        <f t="shared" si="346"/>
        <v>0</v>
      </c>
      <c r="BK793" s="49">
        <f t="shared" si="347"/>
        <v>1</v>
      </c>
      <c r="BL793" s="49">
        <f t="shared" si="348"/>
        <v>0</v>
      </c>
      <c r="BM793" s="49">
        <f t="shared" si="349"/>
        <v>0</v>
      </c>
      <c r="BN793" s="49">
        <f t="shared" si="350"/>
        <v>0</v>
      </c>
    </row>
    <row r="794" spans="1:66" x14ac:dyDescent="0.2">
      <c r="A794" s="514"/>
      <c r="B794" s="805"/>
      <c r="C794" s="364"/>
      <c r="D794" s="364"/>
      <c r="E794" s="511" t="str">
        <f t="shared" si="341"/>
        <v xml:space="preserve"> </v>
      </c>
      <c r="F794" s="201">
        <f t="shared" si="324"/>
        <v>0</v>
      </c>
      <c r="G794" s="198">
        <f t="shared" si="325"/>
        <v>782</v>
      </c>
      <c r="H794" s="197"/>
      <c r="I794" s="416"/>
      <c r="J794" s="115"/>
      <c r="K794" s="418"/>
      <c r="L794" s="417"/>
      <c r="M794" s="60"/>
      <c r="N794" s="102"/>
      <c r="O794" s="419"/>
      <c r="P794" s="116"/>
      <c r="Q794" s="116"/>
      <c r="R794" s="179"/>
      <c r="S794" s="248"/>
      <c r="T794" s="116"/>
      <c r="U794" s="116"/>
      <c r="V794" s="116"/>
      <c r="W794" s="117"/>
      <c r="X794" s="115"/>
      <c r="Y794" s="102"/>
      <c r="Z794" s="118"/>
      <c r="AA794" s="145">
        <f t="shared" si="329"/>
        <v>782</v>
      </c>
      <c r="AB794" s="751">
        <f t="shared" si="342"/>
        <v>0</v>
      </c>
      <c r="AC794" s="744">
        <f t="shared" si="330"/>
        <v>0</v>
      </c>
      <c r="AD794" s="254">
        <f t="shared" si="326"/>
        <v>0</v>
      </c>
      <c r="AE794" s="17"/>
      <c r="AF794" s="527" t="str">
        <f t="shared" si="331"/>
        <v xml:space="preserve"> </v>
      </c>
      <c r="AG794" s="49">
        <f t="shared" si="332"/>
        <v>0</v>
      </c>
      <c r="AH794" s="49">
        <f t="shared" si="333"/>
        <v>0</v>
      </c>
      <c r="AR794" s="49">
        <f t="shared" si="334"/>
        <v>0</v>
      </c>
      <c r="AS794" s="49">
        <f t="shared" si="335"/>
        <v>0</v>
      </c>
      <c r="AT794" s="49">
        <f t="shared" si="336"/>
        <v>0</v>
      </c>
      <c r="AU794" s="49">
        <f t="shared" si="337"/>
        <v>0</v>
      </c>
      <c r="AX794" s="372">
        <f t="shared" si="338"/>
        <v>0</v>
      </c>
      <c r="AY794" s="372">
        <f t="shared" si="339"/>
        <v>0</v>
      </c>
      <c r="AZ794" s="49">
        <f t="shared" si="327"/>
        <v>0</v>
      </c>
      <c r="BB794" s="49">
        <f t="shared" si="343"/>
        <v>0</v>
      </c>
      <c r="BC794" s="537">
        <f t="shared" si="344"/>
        <v>0</v>
      </c>
      <c r="BD794" s="144">
        <f t="shared" si="340"/>
        <v>0</v>
      </c>
      <c r="BE794" s="144">
        <f t="shared" si="345"/>
        <v>0</v>
      </c>
      <c r="BF794" s="559">
        <f t="shared" si="328"/>
        <v>0</v>
      </c>
      <c r="BG794" s="17"/>
      <c r="BH794" s="10"/>
      <c r="BJ794" s="49">
        <f t="shared" si="346"/>
        <v>0</v>
      </c>
      <c r="BK794" s="49">
        <f t="shared" si="347"/>
        <v>1</v>
      </c>
      <c r="BL794" s="49">
        <f t="shared" si="348"/>
        <v>0</v>
      </c>
      <c r="BM794" s="49">
        <f t="shared" si="349"/>
        <v>0</v>
      </c>
      <c r="BN794" s="49">
        <f t="shared" si="350"/>
        <v>0</v>
      </c>
    </row>
    <row r="795" spans="1:66" x14ac:dyDescent="0.2">
      <c r="A795" s="514"/>
      <c r="B795" s="805"/>
      <c r="C795" s="364"/>
      <c r="D795" s="364"/>
      <c r="E795" s="511" t="str">
        <f t="shared" si="341"/>
        <v xml:space="preserve"> </v>
      </c>
      <c r="F795" s="201">
        <f t="shared" si="324"/>
        <v>0</v>
      </c>
      <c r="G795" s="198">
        <f t="shared" si="325"/>
        <v>783</v>
      </c>
      <c r="H795" s="197"/>
      <c r="I795" s="416"/>
      <c r="J795" s="115"/>
      <c r="K795" s="418"/>
      <c r="L795" s="417"/>
      <c r="M795" s="60"/>
      <c r="N795" s="102"/>
      <c r="O795" s="419"/>
      <c r="P795" s="116"/>
      <c r="Q795" s="116"/>
      <c r="R795" s="179"/>
      <c r="S795" s="248"/>
      <c r="T795" s="116"/>
      <c r="U795" s="116"/>
      <c r="V795" s="116"/>
      <c r="W795" s="117"/>
      <c r="X795" s="115"/>
      <c r="Y795" s="102"/>
      <c r="Z795" s="118"/>
      <c r="AA795" s="145">
        <f t="shared" si="329"/>
        <v>783</v>
      </c>
      <c r="AB795" s="751">
        <f t="shared" si="342"/>
        <v>0</v>
      </c>
      <c r="AC795" s="744">
        <f t="shared" si="330"/>
        <v>0</v>
      </c>
      <c r="AD795" s="254">
        <f t="shared" si="326"/>
        <v>0</v>
      </c>
      <c r="AE795" s="17"/>
      <c r="AF795" s="527" t="str">
        <f t="shared" si="331"/>
        <v xml:space="preserve"> </v>
      </c>
      <c r="AG795" s="49">
        <f t="shared" si="332"/>
        <v>0</v>
      </c>
      <c r="AH795" s="49">
        <f t="shared" si="333"/>
        <v>0</v>
      </c>
      <c r="AR795" s="49">
        <f t="shared" si="334"/>
        <v>0</v>
      </c>
      <c r="AS795" s="49">
        <f t="shared" si="335"/>
        <v>0</v>
      </c>
      <c r="AT795" s="49">
        <f t="shared" si="336"/>
        <v>0</v>
      </c>
      <c r="AU795" s="49">
        <f t="shared" si="337"/>
        <v>0</v>
      </c>
      <c r="AX795" s="372">
        <f t="shared" si="338"/>
        <v>0</v>
      </c>
      <c r="AY795" s="372">
        <f t="shared" si="339"/>
        <v>0</v>
      </c>
      <c r="AZ795" s="49">
        <f t="shared" si="327"/>
        <v>0</v>
      </c>
      <c r="BB795" s="49">
        <f t="shared" si="343"/>
        <v>0</v>
      </c>
      <c r="BC795" s="537">
        <f t="shared" si="344"/>
        <v>0</v>
      </c>
      <c r="BD795" s="144">
        <f t="shared" si="340"/>
        <v>0</v>
      </c>
      <c r="BE795" s="144">
        <f t="shared" si="345"/>
        <v>0</v>
      </c>
      <c r="BF795" s="559">
        <f t="shared" si="328"/>
        <v>0</v>
      </c>
      <c r="BG795" s="17"/>
      <c r="BH795" s="10"/>
      <c r="BJ795" s="49">
        <f t="shared" si="346"/>
        <v>0</v>
      </c>
      <c r="BK795" s="49">
        <f t="shared" si="347"/>
        <v>1</v>
      </c>
      <c r="BL795" s="49">
        <f t="shared" si="348"/>
        <v>0</v>
      </c>
      <c r="BM795" s="49">
        <f t="shared" si="349"/>
        <v>0</v>
      </c>
      <c r="BN795" s="49">
        <f t="shared" si="350"/>
        <v>0</v>
      </c>
    </row>
    <row r="796" spans="1:66" x14ac:dyDescent="0.2">
      <c r="A796" s="514"/>
      <c r="B796" s="805"/>
      <c r="C796" s="364"/>
      <c r="D796" s="364"/>
      <c r="E796" s="511" t="str">
        <f t="shared" si="341"/>
        <v xml:space="preserve"> </v>
      </c>
      <c r="F796" s="201">
        <f t="shared" si="324"/>
        <v>0</v>
      </c>
      <c r="G796" s="198">
        <f t="shared" si="325"/>
        <v>784</v>
      </c>
      <c r="H796" s="197"/>
      <c r="I796" s="416"/>
      <c r="J796" s="115"/>
      <c r="K796" s="418"/>
      <c r="L796" s="417"/>
      <c r="M796" s="60"/>
      <c r="N796" s="102"/>
      <c r="O796" s="419"/>
      <c r="P796" s="116"/>
      <c r="Q796" s="116"/>
      <c r="R796" s="179"/>
      <c r="S796" s="248"/>
      <c r="T796" s="116"/>
      <c r="U796" s="116"/>
      <c r="V796" s="116"/>
      <c r="W796" s="117"/>
      <c r="X796" s="115"/>
      <c r="Y796" s="102"/>
      <c r="Z796" s="118"/>
      <c r="AA796" s="145">
        <f t="shared" si="329"/>
        <v>784</v>
      </c>
      <c r="AB796" s="751">
        <f t="shared" si="342"/>
        <v>0</v>
      </c>
      <c r="AC796" s="744">
        <f t="shared" si="330"/>
        <v>0</v>
      </c>
      <c r="AD796" s="254">
        <f t="shared" si="326"/>
        <v>0</v>
      </c>
      <c r="AE796" s="17"/>
      <c r="AF796" s="527" t="str">
        <f t="shared" si="331"/>
        <v xml:space="preserve"> </v>
      </c>
      <c r="AG796" s="49">
        <f t="shared" si="332"/>
        <v>0</v>
      </c>
      <c r="AH796" s="49">
        <f t="shared" si="333"/>
        <v>0</v>
      </c>
      <c r="AR796" s="49">
        <f t="shared" si="334"/>
        <v>0</v>
      </c>
      <c r="AS796" s="49">
        <f t="shared" si="335"/>
        <v>0</v>
      </c>
      <c r="AT796" s="49">
        <f t="shared" si="336"/>
        <v>0</v>
      </c>
      <c r="AU796" s="49">
        <f t="shared" si="337"/>
        <v>0</v>
      </c>
      <c r="AX796" s="372">
        <f t="shared" si="338"/>
        <v>0</v>
      </c>
      <c r="AY796" s="372">
        <f t="shared" si="339"/>
        <v>0</v>
      </c>
      <c r="AZ796" s="49">
        <f t="shared" si="327"/>
        <v>0</v>
      </c>
      <c r="BB796" s="49">
        <f t="shared" si="343"/>
        <v>0</v>
      </c>
      <c r="BC796" s="537">
        <f t="shared" si="344"/>
        <v>0</v>
      </c>
      <c r="BD796" s="144">
        <f t="shared" si="340"/>
        <v>0</v>
      </c>
      <c r="BE796" s="144">
        <f t="shared" si="345"/>
        <v>0</v>
      </c>
      <c r="BF796" s="559">
        <f t="shared" si="328"/>
        <v>0</v>
      </c>
      <c r="BG796" s="17"/>
      <c r="BH796" s="10"/>
      <c r="BJ796" s="49">
        <f t="shared" si="346"/>
        <v>0</v>
      </c>
      <c r="BK796" s="49">
        <f t="shared" si="347"/>
        <v>1</v>
      </c>
      <c r="BL796" s="49">
        <f t="shared" si="348"/>
        <v>0</v>
      </c>
      <c r="BM796" s="49">
        <f t="shared" si="349"/>
        <v>0</v>
      </c>
      <c r="BN796" s="49">
        <f t="shared" si="350"/>
        <v>0</v>
      </c>
    </row>
    <row r="797" spans="1:66" x14ac:dyDescent="0.2">
      <c r="A797" s="514"/>
      <c r="B797" s="805"/>
      <c r="C797" s="364"/>
      <c r="D797" s="364"/>
      <c r="E797" s="511" t="str">
        <f t="shared" si="341"/>
        <v xml:space="preserve"> </v>
      </c>
      <c r="F797" s="201">
        <f t="shared" si="324"/>
        <v>0</v>
      </c>
      <c r="G797" s="198">
        <f t="shared" si="325"/>
        <v>785</v>
      </c>
      <c r="H797" s="197"/>
      <c r="I797" s="416"/>
      <c r="J797" s="115"/>
      <c r="K797" s="418"/>
      <c r="L797" s="417"/>
      <c r="M797" s="60"/>
      <c r="N797" s="102"/>
      <c r="O797" s="419"/>
      <c r="P797" s="116"/>
      <c r="Q797" s="116"/>
      <c r="R797" s="179"/>
      <c r="S797" s="248"/>
      <c r="T797" s="116"/>
      <c r="U797" s="116"/>
      <c r="V797" s="116"/>
      <c r="W797" s="117"/>
      <c r="X797" s="115"/>
      <c r="Y797" s="102"/>
      <c r="Z797" s="118"/>
      <c r="AA797" s="145">
        <f t="shared" si="329"/>
        <v>785</v>
      </c>
      <c r="AB797" s="751">
        <f t="shared" si="342"/>
        <v>0</v>
      </c>
      <c r="AC797" s="744">
        <f t="shared" si="330"/>
        <v>0</v>
      </c>
      <c r="AD797" s="254">
        <f t="shared" si="326"/>
        <v>0</v>
      </c>
      <c r="AE797" s="17"/>
      <c r="AF797" s="527" t="str">
        <f t="shared" si="331"/>
        <v xml:space="preserve"> </v>
      </c>
      <c r="AG797" s="49">
        <f t="shared" si="332"/>
        <v>0</v>
      </c>
      <c r="AH797" s="49">
        <f t="shared" si="333"/>
        <v>0</v>
      </c>
      <c r="AR797" s="49">
        <f t="shared" si="334"/>
        <v>0</v>
      </c>
      <c r="AS797" s="49">
        <f t="shared" si="335"/>
        <v>0</v>
      </c>
      <c r="AT797" s="49">
        <f t="shared" si="336"/>
        <v>0</v>
      </c>
      <c r="AU797" s="49">
        <f t="shared" si="337"/>
        <v>0</v>
      </c>
      <c r="AX797" s="372">
        <f t="shared" si="338"/>
        <v>0</v>
      </c>
      <c r="AY797" s="372">
        <f t="shared" si="339"/>
        <v>0</v>
      </c>
      <c r="AZ797" s="49">
        <f t="shared" si="327"/>
        <v>0</v>
      </c>
      <c r="BB797" s="49">
        <f t="shared" si="343"/>
        <v>0</v>
      </c>
      <c r="BC797" s="537">
        <f t="shared" si="344"/>
        <v>0</v>
      </c>
      <c r="BD797" s="144">
        <f t="shared" si="340"/>
        <v>0</v>
      </c>
      <c r="BE797" s="144">
        <f t="shared" si="345"/>
        <v>0</v>
      </c>
      <c r="BF797" s="559">
        <f t="shared" si="328"/>
        <v>0</v>
      </c>
      <c r="BG797" s="17"/>
      <c r="BH797" s="10"/>
      <c r="BJ797" s="49">
        <f t="shared" si="346"/>
        <v>0</v>
      </c>
      <c r="BK797" s="49">
        <f t="shared" si="347"/>
        <v>1</v>
      </c>
      <c r="BL797" s="49">
        <f t="shared" si="348"/>
        <v>0</v>
      </c>
      <c r="BM797" s="49">
        <f t="shared" si="349"/>
        <v>0</v>
      </c>
      <c r="BN797" s="49">
        <f t="shared" si="350"/>
        <v>0</v>
      </c>
    </row>
    <row r="798" spans="1:66" x14ac:dyDescent="0.2">
      <c r="A798" s="514"/>
      <c r="B798" s="805"/>
      <c r="C798" s="364"/>
      <c r="D798" s="364"/>
      <c r="E798" s="511" t="str">
        <f t="shared" si="341"/>
        <v xml:space="preserve"> </v>
      </c>
      <c r="F798" s="201">
        <f t="shared" si="324"/>
        <v>0</v>
      </c>
      <c r="G798" s="198">
        <f t="shared" si="325"/>
        <v>786</v>
      </c>
      <c r="H798" s="197"/>
      <c r="I798" s="416"/>
      <c r="J798" s="115"/>
      <c r="K798" s="418"/>
      <c r="L798" s="417"/>
      <c r="M798" s="60"/>
      <c r="N798" s="102"/>
      <c r="O798" s="419"/>
      <c r="P798" s="116"/>
      <c r="Q798" s="116"/>
      <c r="R798" s="179"/>
      <c r="S798" s="248"/>
      <c r="T798" s="116"/>
      <c r="U798" s="116"/>
      <c r="V798" s="116"/>
      <c r="W798" s="117"/>
      <c r="X798" s="115"/>
      <c r="Y798" s="102"/>
      <c r="Z798" s="118"/>
      <c r="AA798" s="145">
        <f t="shared" si="329"/>
        <v>786</v>
      </c>
      <c r="AB798" s="751">
        <f t="shared" si="342"/>
        <v>0</v>
      </c>
      <c r="AC798" s="744">
        <f t="shared" si="330"/>
        <v>0</v>
      </c>
      <c r="AD798" s="254">
        <f t="shared" si="326"/>
        <v>0</v>
      </c>
      <c r="AE798" s="17"/>
      <c r="AF798" s="527" t="str">
        <f t="shared" si="331"/>
        <v xml:space="preserve"> </v>
      </c>
      <c r="AG798" s="49">
        <f t="shared" si="332"/>
        <v>0</v>
      </c>
      <c r="AH798" s="49">
        <f t="shared" si="333"/>
        <v>0</v>
      </c>
      <c r="AR798" s="49">
        <f t="shared" si="334"/>
        <v>0</v>
      </c>
      <c r="AS798" s="49">
        <f t="shared" si="335"/>
        <v>0</v>
      </c>
      <c r="AT798" s="49">
        <f t="shared" si="336"/>
        <v>0</v>
      </c>
      <c r="AU798" s="49">
        <f t="shared" si="337"/>
        <v>0</v>
      </c>
      <c r="AX798" s="372">
        <f t="shared" si="338"/>
        <v>0</v>
      </c>
      <c r="AY798" s="372">
        <f t="shared" si="339"/>
        <v>0</v>
      </c>
      <c r="AZ798" s="49">
        <f t="shared" si="327"/>
        <v>0</v>
      </c>
      <c r="BB798" s="49">
        <f t="shared" si="343"/>
        <v>0</v>
      </c>
      <c r="BC798" s="537">
        <f t="shared" si="344"/>
        <v>0</v>
      </c>
      <c r="BD798" s="144">
        <f t="shared" si="340"/>
        <v>0</v>
      </c>
      <c r="BE798" s="144">
        <f t="shared" si="345"/>
        <v>0</v>
      </c>
      <c r="BF798" s="559">
        <f t="shared" si="328"/>
        <v>0</v>
      </c>
      <c r="BG798" s="17"/>
      <c r="BH798" s="10"/>
      <c r="BJ798" s="49">
        <f t="shared" si="346"/>
        <v>0</v>
      </c>
      <c r="BK798" s="49">
        <f t="shared" si="347"/>
        <v>1</v>
      </c>
      <c r="BL798" s="49">
        <f t="shared" si="348"/>
        <v>0</v>
      </c>
      <c r="BM798" s="49">
        <f t="shared" si="349"/>
        <v>0</v>
      </c>
      <c r="BN798" s="49">
        <f t="shared" si="350"/>
        <v>0</v>
      </c>
    </row>
    <row r="799" spans="1:66" x14ac:dyDescent="0.2">
      <c r="A799" s="514"/>
      <c r="B799" s="805"/>
      <c r="C799" s="364"/>
      <c r="D799" s="364"/>
      <c r="E799" s="511" t="str">
        <f t="shared" si="341"/>
        <v xml:space="preserve"> </v>
      </c>
      <c r="F799" s="201">
        <f t="shared" si="324"/>
        <v>0</v>
      </c>
      <c r="G799" s="198">
        <f t="shared" si="325"/>
        <v>787</v>
      </c>
      <c r="H799" s="197"/>
      <c r="I799" s="416"/>
      <c r="J799" s="115"/>
      <c r="K799" s="418"/>
      <c r="L799" s="417"/>
      <c r="M799" s="60"/>
      <c r="N799" s="102"/>
      <c r="O799" s="419"/>
      <c r="P799" s="116"/>
      <c r="Q799" s="116"/>
      <c r="R799" s="179"/>
      <c r="S799" s="248"/>
      <c r="T799" s="116"/>
      <c r="U799" s="116"/>
      <c r="V799" s="116"/>
      <c r="W799" s="117"/>
      <c r="X799" s="115"/>
      <c r="Y799" s="102"/>
      <c r="Z799" s="118"/>
      <c r="AA799" s="145">
        <f t="shared" si="329"/>
        <v>787</v>
      </c>
      <c r="AB799" s="751">
        <f t="shared" si="342"/>
        <v>0</v>
      </c>
      <c r="AC799" s="744">
        <f t="shared" si="330"/>
        <v>0</v>
      </c>
      <c r="AD799" s="254">
        <f t="shared" si="326"/>
        <v>0</v>
      </c>
      <c r="AE799" s="17"/>
      <c r="AF799" s="527" t="str">
        <f t="shared" si="331"/>
        <v xml:space="preserve"> </v>
      </c>
      <c r="AG799" s="49">
        <f t="shared" si="332"/>
        <v>0</v>
      </c>
      <c r="AH799" s="49">
        <f t="shared" si="333"/>
        <v>0</v>
      </c>
      <c r="AR799" s="49">
        <f t="shared" si="334"/>
        <v>0</v>
      </c>
      <c r="AS799" s="49">
        <f t="shared" si="335"/>
        <v>0</v>
      </c>
      <c r="AT799" s="49">
        <f t="shared" si="336"/>
        <v>0</v>
      </c>
      <c r="AU799" s="49">
        <f t="shared" si="337"/>
        <v>0</v>
      </c>
      <c r="AX799" s="372">
        <f t="shared" si="338"/>
        <v>0</v>
      </c>
      <c r="AY799" s="372">
        <f t="shared" si="339"/>
        <v>0</v>
      </c>
      <c r="AZ799" s="49">
        <f t="shared" si="327"/>
        <v>0</v>
      </c>
      <c r="BB799" s="49">
        <f t="shared" si="343"/>
        <v>0</v>
      </c>
      <c r="BC799" s="537">
        <f t="shared" si="344"/>
        <v>0</v>
      </c>
      <c r="BD799" s="144">
        <f t="shared" si="340"/>
        <v>0</v>
      </c>
      <c r="BE799" s="144">
        <f t="shared" si="345"/>
        <v>0</v>
      </c>
      <c r="BF799" s="559">
        <f t="shared" si="328"/>
        <v>0</v>
      </c>
      <c r="BG799" s="17"/>
      <c r="BH799" s="10"/>
      <c r="BJ799" s="49">
        <f t="shared" si="346"/>
        <v>0</v>
      </c>
      <c r="BK799" s="49">
        <f t="shared" si="347"/>
        <v>1</v>
      </c>
      <c r="BL799" s="49">
        <f t="shared" si="348"/>
        <v>0</v>
      </c>
      <c r="BM799" s="49">
        <f t="shared" si="349"/>
        <v>0</v>
      </c>
      <c r="BN799" s="49">
        <f t="shared" si="350"/>
        <v>0</v>
      </c>
    </row>
    <row r="800" spans="1:66" x14ac:dyDescent="0.2">
      <c r="A800" s="514"/>
      <c r="B800" s="805"/>
      <c r="C800" s="364"/>
      <c r="D800" s="364"/>
      <c r="E800" s="511" t="str">
        <f t="shared" si="341"/>
        <v xml:space="preserve"> </v>
      </c>
      <c r="F800" s="201">
        <f t="shared" si="324"/>
        <v>0</v>
      </c>
      <c r="G800" s="198">
        <f t="shared" si="325"/>
        <v>788</v>
      </c>
      <c r="H800" s="197"/>
      <c r="I800" s="416"/>
      <c r="J800" s="115"/>
      <c r="K800" s="418"/>
      <c r="L800" s="417"/>
      <c r="M800" s="60"/>
      <c r="N800" s="102"/>
      <c r="O800" s="419"/>
      <c r="P800" s="116"/>
      <c r="Q800" s="116"/>
      <c r="R800" s="179"/>
      <c r="S800" s="248"/>
      <c r="T800" s="116"/>
      <c r="U800" s="116"/>
      <c r="V800" s="116"/>
      <c r="W800" s="117"/>
      <c r="X800" s="115"/>
      <c r="Y800" s="102"/>
      <c r="Z800" s="118"/>
      <c r="AA800" s="145">
        <f t="shared" si="329"/>
        <v>788</v>
      </c>
      <c r="AB800" s="751">
        <f t="shared" si="342"/>
        <v>0</v>
      </c>
      <c r="AC800" s="744">
        <f t="shared" si="330"/>
        <v>0</v>
      </c>
      <c r="AD800" s="254">
        <f t="shared" si="326"/>
        <v>0</v>
      </c>
      <c r="AE800" s="17"/>
      <c r="AF800" s="527" t="str">
        <f t="shared" si="331"/>
        <v xml:space="preserve"> </v>
      </c>
      <c r="AG800" s="49">
        <f t="shared" si="332"/>
        <v>0</v>
      </c>
      <c r="AH800" s="49">
        <f t="shared" si="333"/>
        <v>0</v>
      </c>
      <c r="AR800" s="49">
        <f t="shared" si="334"/>
        <v>0</v>
      </c>
      <c r="AS800" s="49">
        <f t="shared" si="335"/>
        <v>0</v>
      </c>
      <c r="AT800" s="49">
        <f t="shared" si="336"/>
        <v>0</v>
      </c>
      <c r="AU800" s="49">
        <f t="shared" si="337"/>
        <v>0</v>
      </c>
      <c r="AX800" s="372">
        <f t="shared" si="338"/>
        <v>0</v>
      </c>
      <c r="AY800" s="372">
        <f t="shared" si="339"/>
        <v>0</v>
      </c>
      <c r="AZ800" s="49">
        <f t="shared" si="327"/>
        <v>0</v>
      </c>
      <c r="BB800" s="49">
        <f t="shared" si="343"/>
        <v>0</v>
      </c>
      <c r="BC800" s="537">
        <f t="shared" si="344"/>
        <v>0</v>
      </c>
      <c r="BD800" s="144">
        <f t="shared" si="340"/>
        <v>0</v>
      </c>
      <c r="BE800" s="144">
        <f t="shared" si="345"/>
        <v>0</v>
      </c>
      <c r="BF800" s="559">
        <f t="shared" si="328"/>
        <v>0</v>
      </c>
      <c r="BG800" s="17"/>
      <c r="BH800" s="10"/>
      <c r="BJ800" s="49">
        <f t="shared" si="346"/>
        <v>0</v>
      </c>
      <c r="BK800" s="49">
        <f t="shared" si="347"/>
        <v>1</v>
      </c>
      <c r="BL800" s="49">
        <f t="shared" si="348"/>
        <v>0</v>
      </c>
      <c r="BM800" s="49">
        <f t="shared" si="349"/>
        <v>0</v>
      </c>
      <c r="BN800" s="49">
        <f t="shared" si="350"/>
        <v>0</v>
      </c>
    </row>
    <row r="801" spans="1:66" x14ac:dyDescent="0.2">
      <c r="A801" s="514"/>
      <c r="B801" s="805"/>
      <c r="C801" s="364"/>
      <c r="D801" s="364"/>
      <c r="E801" s="511" t="str">
        <f t="shared" si="341"/>
        <v xml:space="preserve"> </v>
      </c>
      <c r="F801" s="201">
        <f t="shared" si="324"/>
        <v>0</v>
      </c>
      <c r="G801" s="198">
        <f t="shared" si="325"/>
        <v>789</v>
      </c>
      <c r="H801" s="197"/>
      <c r="I801" s="416"/>
      <c r="J801" s="115"/>
      <c r="K801" s="418"/>
      <c r="L801" s="417"/>
      <c r="M801" s="60"/>
      <c r="N801" s="102"/>
      <c r="O801" s="419"/>
      <c r="P801" s="116"/>
      <c r="Q801" s="116"/>
      <c r="R801" s="179"/>
      <c r="S801" s="248"/>
      <c r="T801" s="116"/>
      <c r="U801" s="116"/>
      <c r="V801" s="116"/>
      <c r="W801" s="117"/>
      <c r="X801" s="115"/>
      <c r="Y801" s="102"/>
      <c r="Z801" s="118"/>
      <c r="AA801" s="145">
        <f t="shared" si="329"/>
        <v>789</v>
      </c>
      <c r="AB801" s="751">
        <f t="shared" si="342"/>
        <v>0</v>
      </c>
      <c r="AC801" s="744">
        <f t="shared" si="330"/>
        <v>0</v>
      </c>
      <c r="AD801" s="254">
        <f t="shared" si="326"/>
        <v>0</v>
      </c>
      <c r="AE801" s="17"/>
      <c r="AF801" s="527" t="str">
        <f t="shared" si="331"/>
        <v xml:space="preserve"> </v>
      </c>
      <c r="AG801" s="49">
        <f t="shared" si="332"/>
        <v>0</v>
      </c>
      <c r="AH801" s="49">
        <f t="shared" si="333"/>
        <v>0</v>
      </c>
      <c r="AR801" s="49">
        <f t="shared" si="334"/>
        <v>0</v>
      </c>
      <c r="AS801" s="49">
        <f t="shared" si="335"/>
        <v>0</v>
      </c>
      <c r="AT801" s="49">
        <f t="shared" si="336"/>
        <v>0</v>
      </c>
      <c r="AU801" s="49">
        <f t="shared" si="337"/>
        <v>0</v>
      </c>
      <c r="AX801" s="372">
        <f t="shared" si="338"/>
        <v>0</v>
      </c>
      <c r="AY801" s="372">
        <f t="shared" si="339"/>
        <v>0</v>
      </c>
      <c r="AZ801" s="49">
        <f t="shared" si="327"/>
        <v>0</v>
      </c>
      <c r="BB801" s="49">
        <f t="shared" si="343"/>
        <v>0</v>
      </c>
      <c r="BC801" s="537">
        <f t="shared" si="344"/>
        <v>0</v>
      </c>
      <c r="BD801" s="144">
        <f t="shared" si="340"/>
        <v>0</v>
      </c>
      <c r="BE801" s="144">
        <f t="shared" si="345"/>
        <v>0</v>
      </c>
      <c r="BF801" s="559">
        <f t="shared" si="328"/>
        <v>0</v>
      </c>
      <c r="BG801" s="17"/>
      <c r="BH801" s="10"/>
      <c r="BJ801" s="49">
        <f t="shared" si="346"/>
        <v>0</v>
      </c>
      <c r="BK801" s="49">
        <f t="shared" si="347"/>
        <v>1</v>
      </c>
      <c r="BL801" s="49">
        <f t="shared" si="348"/>
        <v>0</v>
      </c>
      <c r="BM801" s="49">
        <f t="shared" si="349"/>
        <v>0</v>
      </c>
      <c r="BN801" s="49">
        <f t="shared" si="350"/>
        <v>0</v>
      </c>
    </row>
    <row r="802" spans="1:66" x14ac:dyDescent="0.2">
      <c r="A802" s="514"/>
      <c r="B802" s="805"/>
      <c r="C802" s="364"/>
      <c r="D802" s="364"/>
      <c r="E802" s="511" t="str">
        <f t="shared" si="341"/>
        <v xml:space="preserve"> </v>
      </c>
      <c r="F802" s="201">
        <f t="shared" si="324"/>
        <v>0</v>
      </c>
      <c r="G802" s="198">
        <f t="shared" si="325"/>
        <v>790</v>
      </c>
      <c r="H802" s="197"/>
      <c r="I802" s="416"/>
      <c r="J802" s="115"/>
      <c r="K802" s="418"/>
      <c r="L802" s="417"/>
      <c r="M802" s="60"/>
      <c r="N802" s="102"/>
      <c r="O802" s="419"/>
      <c r="P802" s="116"/>
      <c r="Q802" s="116"/>
      <c r="R802" s="179"/>
      <c r="S802" s="248"/>
      <c r="T802" s="116"/>
      <c r="U802" s="116"/>
      <c r="V802" s="116"/>
      <c r="W802" s="117"/>
      <c r="X802" s="115"/>
      <c r="Y802" s="102"/>
      <c r="Z802" s="118"/>
      <c r="AA802" s="145">
        <f t="shared" si="329"/>
        <v>790</v>
      </c>
      <c r="AB802" s="751">
        <f t="shared" si="342"/>
        <v>0</v>
      </c>
      <c r="AC802" s="744">
        <f t="shared" si="330"/>
        <v>0</v>
      </c>
      <c r="AD802" s="254">
        <f t="shared" si="326"/>
        <v>0</v>
      </c>
      <c r="AE802" s="17"/>
      <c r="AF802" s="527" t="str">
        <f t="shared" si="331"/>
        <v xml:space="preserve"> </v>
      </c>
      <c r="AG802" s="49">
        <f t="shared" si="332"/>
        <v>0</v>
      </c>
      <c r="AH802" s="49">
        <f t="shared" si="333"/>
        <v>0</v>
      </c>
      <c r="AR802" s="49">
        <f t="shared" si="334"/>
        <v>0</v>
      </c>
      <c r="AS802" s="49">
        <f t="shared" si="335"/>
        <v>0</v>
      </c>
      <c r="AT802" s="49">
        <f t="shared" si="336"/>
        <v>0</v>
      </c>
      <c r="AU802" s="49">
        <f t="shared" si="337"/>
        <v>0</v>
      </c>
      <c r="AX802" s="372">
        <f t="shared" si="338"/>
        <v>0</v>
      </c>
      <c r="AY802" s="372">
        <f t="shared" si="339"/>
        <v>0</v>
      </c>
      <c r="AZ802" s="49">
        <f t="shared" si="327"/>
        <v>0</v>
      </c>
      <c r="BB802" s="49">
        <f t="shared" si="343"/>
        <v>0</v>
      </c>
      <c r="BC802" s="537">
        <f t="shared" si="344"/>
        <v>0</v>
      </c>
      <c r="BD802" s="144">
        <f t="shared" si="340"/>
        <v>0</v>
      </c>
      <c r="BE802" s="144">
        <f t="shared" si="345"/>
        <v>0</v>
      </c>
      <c r="BF802" s="559">
        <f t="shared" si="328"/>
        <v>0</v>
      </c>
      <c r="BG802" s="17"/>
      <c r="BH802" s="10"/>
      <c r="BJ802" s="49">
        <f t="shared" si="346"/>
        <v>0</v>
      </c>
      <c r="BK802" s="49">
        <f t="shared" si="347"/>
        <v>1</v>
      </c>
      <c r="BL802" s="49">
        <f t="shared" si="348"/>
        <v>0</v>
      </c>
      <c r="BM802" s="49">
        <f t="shared" si="349"/>
        <v>0</v>
      </c>
      <c r="BN802" s="49">
        <f t="shared" si="350"/>
        <v>0</v>
      </c>
    </row>
    <row r="803" spans="1:66" x14ac:dyDescent="0.2">
      <c r="A803" s="514"/>
      <c r="B803" s="805"/>
      <c r="C803" s="364"/>
      <c r="D803" s="364"/>
      <c r="E803" s="511" t="str">
        <f t="shared" si="341"/>
        <v xml:space="preserve"> </v>
      </c>
      <c r="F803" s="201">
        <f t="shared" si="324"/>
        <v>0</v>
      </c>
      <c r="G803" s="198">
        <f t="shared" si="325"/>
        <v>791</v>
      </c>
      <c r="H803" s="197"/>
      <c r="I803" s="416"/>
      <c r="J803" s="115"/>
      <c r="K803" s="418"/>
      <c r="L803" s="417"/>
      <c r="M803" s="60"/>
      <c r="N803" s="102"/>
      <c r="O803" s="419"/>
      <c r="P803" s="116"/>
      <c r="Q803" s="116"/>
      <c r="R803" s="179"/>
      <c r="S803" s="248"/>
      <c r="T803" s="116"/>
      <c r="U803" s="116"/>
      <c r="V803" s="116"/>
      <c r="W803" s="117"/>
      <c r="X803" s="115"/>
      <c r="Y803" s="102"/>
      <c r="Z803" s="118"/>
      <c r="AA803" s="145">
        <f t="shared" si="329"/>
        <v>791</v>
      </c>
      <c r="AB803" s="751">
        <f t="shared" si="342"/>
        <v>0</v>
      </c>
      <c r="AC803" s="744">
        <f t="shared" si="330"/>
        <v>0</v>
      </c>
      <c r="AD803" s="254">
        <f t="shared" si="326"/>
        <v>0</v>
      </c>
      <c r="AE803" s="17"/>
      <c r="AF803" s="527" t="str">
        <f t="shared" si="331"/>
        <v xml:space="preserve"> </v>
      </c>
      <c r="AG803" s="49">
        <f t="shared" si="332"/>
        <v>0</v>
      </c>
      <c r="AH803" s="49">
        <f t="shared" si="333"/>
        <v>0</v>
      </c>
      <c r="AR803" s="49">
        <f t="shared" si="334"/>
        <v>0</v>
      </c>
      <c r="AS803" s="49">
        <f t="shared" si="335"/>
        <v>0</v>
      </c>
      <c r="AT803" s="49">
        <f t="shared" si="336"/>
        <v>0</v>
      </c>
      <c r="AU803" s="49">
        <f t="shared" si="337"/>
        <v>0</v>
      </c>
      <c r="AX803" s="372">
        <f t="shared" si="338"/>
        <v>0</v>
      </c>
      <c r="AY803" s="372">
        <f t="shared" si="339"/>
        <v>0</v>
      </c>
      <c r="AZ803" s="49">
        <f t="shared" si="327"/>
        <v>0</v>
      </c>
      <c r="BB803" s="49">
        <f t="shared" si="343"/>
        <v>0</v>
      </c>
      <c r="BC803" s="537">
        <f t="shared" si="344"/>
        <v>0</v>
      </c>
      <c r="BD803" s="144">
        <f t="shared" si="340"/>
        <v>0</v>
      </c>
      <c r="BE803" s="144">
        <f t="shared" si="345"/>
        <v>0</v>
      </c>
      <c r="BF803" s="559">
        <f t="shared" si="328"/>
        <v>0</v>
      </c>
      <c r="BG803" s="17"/>
      <c r="BH803" s="10"/>
      <c r="BJ803" s="49">
        <f t="shared" si="346"/>
        <v>0</v>
      </c>
      <c r="BK803" s="49">
        <f t="shared" si="347"/>
        <v>1</v>
      </c>
      <c r="BL803" s="49">
        <f t="shared" si="348"/>
        <v>0</v>
      </c>
      <c r="BM803" s="49">
        <f t="shared" si="349"/>
        <v>0</v>
      </c>
      <c r="BN803" s="49">
        <f t="shared" si="350"/>
        <v>0</v>
      </c>
    </row>
    <row r="804" spans="1:66" x14ac:dyDescent="0.2">
      <c r="A804" s="514"/>
      <c r="B804" s="805"/>
      <c r="C804" s="364"/>
      <c r="D804" s="364"/>
      <c r="E804" s="511" t="str">
        <f t="shared" si="341"/>
        <v xml:space="preserve"> </v>
      </c>
      <c r="F804" s="201">
        <f t="shared" si="324"/>
        <v>0</v>
      </c>
      <c r="G804" s="198">
        <f t="shared" si="325"/>
        <v>792</v>
      </c>
      <c r="H804" s="197"/>
      <c r="I804" s="416"/>
      <c r="J804" s="115"/>
      <c r="K804" s="418"/>
      <c r="L804" s="417"/>
      <c r="M804" s="60"/>
      <c r="N804" s="102"/>
      <c r="O804" s="419"/>
      <c r="P804" s="116"/>
      <c r="Q804" s="116"/>
      <c r="R804" s="179"/>
      <c r="S804" s="248"/>
      <c r="T804" s="116"/>
      <c r="U804" s="116"/>
      <c r="V804" s="116"/>
      <c r="W804" s="117"/>
      <c r="X804" s="115"/>
      <c r="Y804" s="102"/>
      <c r="Z804" s="118"/>
      <c r="AA804" s="145">
        <f t="shared" si="329"/>
        <v>792</v>
      </c>
      <c r="AB804" s="751">
        <f t="shared" si="342"/>
        <v>0</v>
      </c>
      <c r="AC804" s="744">
        <f t="shared" si="330"/>
        <v>0</v>
      </c>
      <c r="AD804" s="254">
        <f t="shared" si="326"/>
        <v>0</v>
      </c>
      <c r="AE804" s="17"/>
      <c r="AF804" s="527" t="str">
        <f t="shared" si="331"/>
        <v xml:space="preserve"> </v>
      </c>
      <c r="AG804" s="49">
        <f t="shared" si="332"/>
        <v>0</v>
      </c>
      <c r="AH804" s="49">
        <f t="shared" si="333"/>
        <v>0</v>
      </c>
      <c r="AR804" s="49">
        <f t="shared" si="334"/>
        <v>0</v>
      </c>
      <c r="AS804" s="49">
        <f t="shared" si="335"/>
        <v>0</v>
      </c>
      <c r="AT804" s="49">
        <f t="shared" si="336"/>
        <v>0</v>
      </c>
      <c r="AU804" s="49">
        <f t="shared" si="337"/>
        <v>0</v>
      </c>
      <c r="AX804" s="372">
        <f t="shared" si="338"/>
        <v>0</v>
      </c>
      <c r="AY804" s="372">
        <f t="shared" si="339"/>
        <v>0</v>
      </c>
      <c r="AZ804" s="49">
        <f t="shared" si="327"/>
        <v>0</v>
      </c>
      <c r="BB804" s="49">
        <f t="shared" si="343"/>
        <v>0</v>
      </c>
      <c r="BC804" s="537">
        <f t="shared" si="344"/>
        <v>0</v>
      </c>
      <c r="BD804" s="144">
        <f t="shared" si="340"/>
        <v>0</v>
      </c>
      <c r="BE804" s="144">
        <f t="shared" si="345"/>
        <v>0</v>
      </c>
      <c r="BF804" s="559">
        <f t="shared" si="328"/>
        <v>0</v>
      </c>
      <c r="BG804" s="17"/>
      <c r="BH804" s="10"/>
      <c r="BJ804" s="49">
        <f t="shared" si="346"/>
        <v>0</v>
      </c>
      <c r="BK804" s="49">
        <f t="shared" si="347"/>
        <v>1</v>
      </c>
      <c r="BL804" s="49">
        <f t="shared" si="348"/>
        <v>0</v>
      </c>
      <c r="BM804" s="49">
        <f t="shared" si="349"/>
        <v>0</v>
      </c>
      <c r="BN804" s="49">
        <f t="shared" si="350"/>
        <v>0</v>
      </c>
    </row>
    <row r="805" spans="1:66" x14ac:dyDescent="0.2">
      <c r="A805" s="514"/>
      <c r="B805" s="805"/>
      <c r="C805" s="364"/>
      <c r="D805" s="364"/>
      <c r="E805" s="511" t="str">
        <f t="shared" si="341"/>
        <v xml:space="preserve"> </v>
      </c>
      <c r="F805" s="201">
        <f t="shared" si="324"/>
        <v>0</v>
      </c>
      <c r="G805" s="198">
        <f t="shared" si="325"/>
        <v>793</v>
      </c>
      <c r="H805" s="197"/>
      <c r="I805" s="416"/>
      <c r="J805" s="115"/>
      <c r="K805" s="418"/>
      <c r="L805" s="417"/>
      <c r="M805" s="60"/>
      <c r="N805" s="102"/>
      <c r="O805" s="419"/>
      <c r="P805" s="116"/>
      <c r="Q805" s="116"/>
      <c r="R805" s="179"/>
      <c r="S805" s="248"/>
      <c r="T805" s="116"/>
      <c r="U805" s="116"/>
      <c r="V805" s="116"/>
      <c r="W805" s="117"/>
      <c r="X805" s="115"/>
      <c r="Y805" s="102"/>
      <c r="Z805" s="118"/>
      <c r="AA805" s="145">
        <f t="shared" si="329"/>
        <v>793</v>
      </c>
      <c r="AB805" s="751">
        <f t="shared" si="342"/>
        <v>0</v>
      </c>
      <c r="AC805" s="744">
        <f t="shared" si="330"/>
        <v>0</v>
      </c>
      <c r="AD805" s="254">
        <f t="shared" si="326"/>
        <v>0</v>
      </c>
      <c r="AE805" s="17"/>
      <c r="AF805" s="527" t="str">
        <f t="shared" si="331"/>
        <v xml:space="preserve"> </v>
      </c>
      <c r="AG805" s="49">
        <f t="shared" si="332"/>
        <v>0</v>
      </c>
      <c r="AH805" s="49">
        <f t="shared" si="333"/>
        <v>0</v>
      </c>
      <c r="AR805" s="49">
        <f t="shared" si="334"/>
        <v>0</v>
      </c>
      <c r="AS805" s="49">
        <f t="shared" si="335"/>
        <v>0</v>
      </c>
      <c r="AT805" s="49">
        <f t="shared" si="336"/>
        <v>0</v>
      </c>
      <c r="AU805" s="49">
        <f t="shared" si="337"/>
        <v>0</v>
      </c>
      <c r="AX805" s="372">
        <f t="shared" si="338"/>
        <v>0</v>
      </c>
      <c r="AY805" s="372">
        <f t="shared" si="339"/>
        <v>0</v>
      </c>
      <c r="AZ805" s="49">
        <f t="shared" si="327"/>
        <v>0</v>
      </c>
      <c r="BB805" s="49">
        <f t="shared" si="343"/>
        <v>0</v>
      </c>
      <c r="BC805" s="537">
        <f t="shared" si="344"/>
        <v>0</v>
      </c>
      <c r="BD805" s="144">
        <f t="shared" si="340"/>
        <v>0</v>
      </c>
      <c r="BE805" s="144">
        <f t="shared" si="345"/>
        <v>0</v>
      </c>
      <c r="BF805" s="559">
        <f t="shared" si="328"/>
        <v>0</v>
      </c>
      <c r="BG805" s="17"/>
      <c r="BH805" s="10"/>
      <c r="BJ805" s="49">
        <f t="shared" si="346"/>
        <v>0</v>
      </c>
      <c r="BK805" s="49">
        <f t="shared" si="347"/>
        <v>1</v>
      </c>
      <c r="BL805" s="49">
        <f t="shared" si="348"/>
        <v>0</v>
      </c>
      <c r="BM805" s="49">
        <f t="shared" si="349"/>
        <v>0</v>
      </c>
      <c r="BN805" s="49">
        <f t="shared" si="350"/>
        <v>0</v>
      </c>
    </row>
    <row r="806" spans="1:66" x14ac:dyDescent="0.2">
      <c r="A806" s="514"/>
      <c r="B806" s="805"/>
      <c r="C806" s="364"/>
      <c r="D806" s="364"/>
      <c r="E806" s="511" t="str">
        <f t="shared" si="341"/>
        <v xml:space="preserve"> </v>
      </c>
      <c r="F806" s="201">
        <f t="shared" si="324"/>
        <v>0</v>
      </c>
      <c r="G806" s="198">
        <f t="shared" si="325"/>
        <v>794</v>
      </c>
      <c r="H806" s="197"/>
      <c r="I806" s="416"/>
      <c r="J806" s="115"/>
      <c r="K806" s="418"/>
      <c r="L806" s="417"/>
      <c r="M806" s="60"/>
      <c r="N806" s="102"/>
      <c r="O806" s="419"/>
      <c r="P806" s="116"/>
      <c r="Q806" s="116"/>
      <c r="R806" s="179"/>
      <c r="S806" s="248"/>
      <c r="T806" s="116"/>
      <c r="U806" s="116"/>
      <c r="V806" s="116"/>
      <c r="W806" s="117"/>
      <c r="X806" s="115"/>
      <c r="Y806" s="102"/>
      <c r="Z806" s="118"/>
      <c r="AA806" s="145">
        <f t="shared" si="329"/>
        <v>794</v>
      </c>
      <c r="AB806" s="751">
        <f t="shared" si="342"/>
        <v>0</v>
      </c>
      <c r="AC806" s="744">
        <f t="shared" si="330"/>
        <v>0</v>
      </c>
      <c r="AD806" s="254">
        <f t="shared" si="326"/>
        <v>0</v>
      </c>
      <c r="AE806" s="17"/>
      <c r="AF806" s="527" t="str">
        <f t="shared" si="331"/>
        <v xml:space="preserve"> </v>
      </c>
      <c r="AG806" s="49">
        <f t="shared" si="332"/>
        <v>0</v>
      </c>
      <c r="AH806" s="49">
        <f t="shared" si="333"/>
        <v>0</v>
      </c>
      <c r="AR806" s="49">
        <f t="shared" si="334"/>
        <v>0</v>
      </c>
      <c r="AS806" s="49">
        <f t="shared" si="335"/>
        <v>0</v>
      </c>
      <c r="AT806" s="49">
        <f t="shared" si="336"/>
        <v>0</v>
      </c>
      <c r="AU806" s="49">
        <f t="shared" si="337"/>
        <v>0</v>
      </c>
      <c r="AX806" s="372">
        <f t="shared" si="338"/>
        <v>0</v>
      </c>
      <c r="AY806" s="372">
        <f t="shared" si="339"/>
        <v>0</v>
      </c>
      <c r="AZ806" s="49">
        <f t="shared" si="327"/>
        <v>0</v>
      </c>
      <c r="BB806" s="49">
        <f t="shared" si="343"/>
        <v>0</v>
      </c>
      <c r="BC806" s="537">
        <f t="shared" si="344"/>
        <v>0</v>
      </c>
      <c r="BD806" s="144">
        <f t="shared" si="340"/>
        <v>0</v>
      </c>
      <c r="BE806" s="144">
        <f t="shared" si="345"/>
        <v>0</v>
      </c>
      <c r="BF806" s="559">
        <f t="shared" si="328"/>
        <v>0</v>
      </c>
      <c r="BG806" s="17"/>
      <c r="BH806" s="10"/>
      <c r="BJ806" s="49">
        <f t="shared" si="346"/>
        <v>0</v>
      </c>
      <c r="BK806" s="49">
        <f t="shared" si="347"/>
        <v>1</v>
      </c>
      <c r="BL806" s="49">
        <f t="shared" si="348"/>
        <v>0</v>
      </c>
      <c r="BM806" s="49">
        <f t="shared" si="349"/>
        <v>0</v>
      </c>
      <c r="BN806" s="49">
        <f t="shared" si="350"/>
        <v>0</v>
      </c>
    </row>
    <row r="807" spans="1:66" x14ac:dyDescent="0.2">
      <c r="A807" s="514"/>
      <c r="B807" s="805"/>
      <c r="C807" s="364"/>
      <c r="D807" s="364"/>
      <c r="E807" s="511" t="str">
        <f t="shared" si="341"/>
        <v xml:space="preserve"> </v>
      </c>
      <c r="F807" s="201">
        <f t="shared" si="324"/>
        <v>0</v>
      </c>
      <c r="G807" s="198">
        <f t="shared" si="325"/>
        <v>795</v>
      </c>
      <c r="H807" s="197"/>
      <c r="I807" s="416"/>
      <c r="J807" s="115"/>
      <c r="K807" s="418"/>
      <c r="L807" s="417"/>
      <c r="M807" s="60"/>
      <c r="N807" s="102"/>
      <c r="O807" s="419"/>
      <c r="P807" s="116"/>
      <c r="Q807" s="116"/>
      <c r="R807" s="179"/>
      <c r="S807" s="248"/>
      <c r="T807" s="116"/>
      <c r="U807" s="116"/>
      <c r="V807" s="116"/>
      <c r="W807" s="117"/>
      <c r="X807" s="115"/>
      <c r="Y807" s="102"/>
      <c r="Z807" s="118"/>
      <c r="AA807" s="145">
        <f t="shared" si="329"/>
        <v>795</v>
      </c>
      <c r="AB807" s="751">
        <f t="shared" si="342"/>
        <v>0</v>
      </c>
      <c r="AC807" s="744">
        <f t="shared" si="330"/>
        <v>0</v>
      </c>
      <c r="AD807" s="254">
        <f t="shared" si="326"/>
        <v>0</v>
      </c>
      <c r="AE807" s="17"/>
      <c r="AF807" s="527" t="str">
        <f t="shared" si="331"/>
        <v xml:space="preserve"> </v>
      </c>
      <c r="AG807" s="49">
        <f t="shared" si="332"/>
        <v>0</v>
      </c>
      <c r="AH807" s="49">
        <f t="shared" si="333"/>
        <v>0</v>
      </c>
      <c r="AR807" s="49">
        <f t="shared" si="334"/>
        <v>0</v>
      </c>
      <c r="AS807" s="49">
        <f t="shared" si="335"/>
        <v>0</v>
      </c>
      <c r="AT807" s="49">
        <f t="shared" si="336"/>
        <v>0</v>
      </c>
      <c r="AU807" s="49">
        <f t="shared" si="337"/>
        <v>0</v>
      </c>
      <c r="AX807" s="372">
        <f t="shared" si="338"/>
        <v>0</v>
      </c>
      <c r="AY807" s="372">
        <f t="shared" si="339"/>
        <v>0</v>
      </c>
      <c r="AZ807" s="49">
        <f t="shared" si="327"/>
        <v>0</v>
      </c>
      <c r="BB807" s="49">
        <f t="shared" si="343"/>
        <v>0</v>
      </c>
      <c r="BC807" s="537">
        <f t="shared" si="344"/>
        <v>0</v>
      </c>
      <c r="BD807" s="144">
        <f t="shared" si="340"/>
        <v>0</v>
      </c>
      <c r="BE807" s="144">
        <f t="shared" si="345"/>
        <v>0</v>
      </c>
      <c r="BF807" s="559">
        <f t="shared" si="328"/>
        <v>0</v>
      </c>
      <c r="BG807" s="17"/>
      <c r="BH807" s="10"/>
      <c r="BJ807" s="49">
        <f t="shared" si="346"/>
        <v>0</v>
      </c>
      <c r="BK807" s="49">
        <f t="shared" si="347"/>
        <v>1</v>
      </c>
      <c r="BL807" s="49">
        <f t="shared" si="348"/>
        <v>0</v>
      </c>
      <c r="BM807" s="49">
        <f t="shared" si="349"/>
        <v>0</v>
      </c>
      <c r="BN807" s="49">
        <f t="shared" si="350"/>
        <v>0</v>
      </c>
    </row>
    <row r="808" spans="1:66" x14ac:dyDescent="0.2">
      <c r="A808" s="514"/>
      <c r="B808" s="805"/>
      <c r="C808" s="364"/>
      <c r="D808" s="364"/>
      <c r="E808" s="511" t="str">
        <f t="shared" si="341"/>
        <v xml:space="preserve"> </v>
      </c>
      <c r="F808" s="201">
        <f t="shared" si="324"/>
        <v>0</v>
      </c>
      <c r="G808" s="198">
        <f t="shared" si="325"/>
        <v>796</v>
      </c>
      <c r="H808" s="197"/>
      <c r="I808" s="416"/>
      <c r="J808" s="115"/>
      <c r="K808" s="418"/>
      <c r="L808" s="417"/>
      <c r="M808" s="60"/>
      <c r="N808" s="102"/>
      <c r="O808" s="419"/>
      <c r="P808" s="116"/>
      <c r="Q808" s="116"/>
      <c r="R808" s="179"/>
      <c r="S808" s="248"/>
      <c r="T808" s="116"/>
      <c r="U808" s="116"/>
      <c r="V808" s="116"/>
      <c r="W808" s="117"/>
      <c r="X808" s="115"/>
      <c r="Y808" s="102"/>
      <c r="Z808" s="118"/>
      <c r="AA808" s="145">
        <f t="shared" si="329"/>
        <v>796</v>
      </c>
      <c r="AB808" s="751">
        <f t="shared" si="342"/>
        <v>0</v>
      </c>
      <c r="AC808" s="744">
        <f t="shared" si="330"/>
        <v>0</v>
      </c>
      <c r="AD808" s="254">
        <f t="shared" si="326"/>
        <v>0</v>
      </c>
      <c r="AE808" s="17"/>
      <c r="AF808" s="527" t="str">
        <f t="shared" si="331"/>
        <v xml:space="preserve"> </v>
      </c>
      <c r="AG808" s="49">
        <f t="shared" si="332"/>
        <v>0</v>
      </c>
      <c r="AH808" s="49">
        <f t="shared" si="333"/>
        <v>0</v>
      </c>
      <c r="AR808" s="49">
        <f t="shared" si="334"/>
        <v>0</v>
      </c>
      <c r="AS808" s="49">
        <f t="shared" si="335"/>
        <v>0</v>
      </c>
      <c r="AT808" s="49">
        <f t="shared" si="336"/>
        <v>0</v>
      </c>
      <c r="AU808" s="49">
        <f t="shared" si="337"/>
        <v>0</v>
      </c>
      <c r="AX808" s="372">
        <f t="shared" si="338"/>
        <v>0</v>
      </c>
      <c r="AY808" s="372">
        <f t="shared" si="339"/>
        <v>0</v>
      </c>
      <c r="AZ808" s="49">
        <f t="shared" si="327"/>
        <v>0</v>
      </c>
      <c r="BB808" s="49">
        <f t="shared" si="343"/>
        <v>0</v>
      </c>
      <c r="BC808" s="537">
        <f t="shared" si="344"/>
        <v>0</v>
      </c>
      <c r="BD808" s="144">
        <f t="shared" si="340"/>
        <v>0</v>
      </c>
      <c r="BE808" s="144">
        <f t="shared" si="345"/>
        <v>0</v>
      </c>
      <c r="BF808" s="559">
        <f t="shared" si="328"/>
        <v>0</v>
      </c>
      <c r="BG808" s="17"/>
      <c r="BH808" s="10"/>
      <c r="BJ808" s="49">
        <f t="shared" si="346"/>
        <v>0</v>
      </c>
      <c r="BK808" s="49">
        <f t="shared" si="347"/>
        <v>1</v>
      </c>
      <c r="BL808" s="49">
        <f t="shared" si="348"/>
        <v>0</v>
      </c>
      <c r="BM808" s="49">
        <f t="shared" si="349"/>
        <v>0</v>
      </c>
      <c r="BN808" s="49">
        <f t="shared" si="350"/>
        <v>0</v>
      </c>
    </row>
    <row r="809" spans="1:66" x14ac:dyDescent="0.2">
      <c r="A809" s="514"/>
      <c r="B809" s="805"/>
      <c r="C809" s="364"/>
      <c r="D809" s="364"/>
      <c r="E809" s="511" t="str">
        <f t="shared" si="341"/>
        <v xml:space="preserve"> </v>
      </c>
      <c r="F809" s="201">
        <f t="shared" si="324"/>
        <v>0</v>
      </c>
      <c r="G809" s="198">
        <f t="shared" si="325"/>
        <v>797</v>
      </c>
      <c r="H809" s="197"/>
      <c r="I809" s="416"/>
      <c r="J809" s="115"/>
      <c r="K809" s="418"/>
      <c r="L809" s="417"/>
      <c r="M809" s="60"/>
      <c r="N809" s="102"/>
      <c r="O809" s="419"/>
      <c r="P809" s="116"/>
      <c r="Q809" s="116"/>
      <c r="R809" s="179"/>
      <c r="S809" s="248"/>
      <c r="T809" s="116"/>
      <c r="U809" s="116"/>
      <c r="V809" s="116"/>
      <c r="W809" s="117"/>
      <c r="X809" s="115"/>
      <c r="Y809" s="102"/>
      <c r="Z809" s="118"/>
      <c r="AA809" s="145">
        <f t="shared" si="329"/>
        <v>797</v>
      </c>
      <c r="AB809" s="751">
        <f t="shared" si="342"/>
        <v>0</v>
      </c>
      <c r="AC809" s="744">
        <f t="shared" si="330"/>
        <v>0</v>
      </c>
      <c r="AD809" s="254">
        <f t="shared" si="326"/>
        <v>0</v>
      </c>
      <c r="AE809" s="17"/>
      <c r="AF809" s="527" t="str">
        <f t="shared" si="331"/>
        <v xml:space="preserve"> </v>
      </c>
      <c r="AG809" s="49">
        <f t="shared" si="332"/>
        <v>0</v>
      </c>
      <c r="AH809" s="49">
        <f t="shared" si="333"/>
        <v>0</v>
      </c>
      <c r="AR809" s="49">
        <f t="shared" si="334"/>
        <v>0</v>
      </c>
      <c r="AS809" s="49">
        <f t="shared" si="335"/>
        <v>0</v>
      </c>
      <c r="AT809" s="49">
        <f t="shared" si="336"/>
        <v>0</v>
      </c>
      <c r="AU809" s="49">
        <f t="shared" si="337"/>
        <v>0</v>
      </c>
      <c r="AX809" s="372">
        <f t="shared" si="338"/>
        <v>0</v>
      </c>
      <c r="AY809" s="372">
        <f t="shared" si="339"/>
        <v>0</v>
      </c>
      <c r="AZ809" s="49">
        <f t="shared" si="327"/>
        <v>0</v>
      </c>
      <c r="BB809" s="49">
        <f t="shared" si="343"/>
        <v>0</v>
      </c>
      <c r="BC809" s="537">
        <f t="shared" si="344"/>
        <v>0</v>
      </c>
      <c r="BD809" s="144">
        <f t="shared" si="340"/>
        <v>0</v>
      </c>
      <c r="BE809" s="144">
        <f t="shared" si="345"/>
        <v>0</v>
      </c>
      <c r="BF809" s="559">
        <f t="shared" si="328"/>
        <v>0</v>
      </c>
      <c r="BG809" s="17"/>
      <c r="BH809" s="10"/>
      <c r="BJ809" s="49">
        <f t="shared" si="346"/>
        <v>0</v>
      </c>
      <c r="BK809" s="49">
        <f t="shared" si="347"/>
        <v>1</v>
      </c>
      <c r="BL809" s="49">
        <f t="shared" si="348"/>
        <v>0</v>
      </c>
      <c r="BM809" s="49">
        <f t="shared" si="349"/>
        <v>0</v>
      </c>
      <c r="BN809" s="49">
        <f t="shared" si="350"/>
        <v>0</v>
      </c>
    </row>
    <row r="810" spans="1:66" x14ac:dyDescent="0.2">
      <c r="A810" s="514"/>
      <c r="B810" s="805"/>
      <c r="C810" s="364"/>
      <c r="D810" s="364"/>
      <c r="E810" s="511" t="str">
        <f t="shared" si="341"/>
        <v xml:space="preserve"> </v>
      </c>
      <c r="F810" s="201">
        <f t="shared" si="324"/>
        <v>0</v>
      </c>
      <c r="G810" s="198">
        <f t="shared" si="325"/>
        <v>798</v>
      </c>
      <c r="H810" s="197"/>
      <c r="I810" s="416"/>
      <c r="J810" s="115"/>
      <c r="K810" s="418"/>
      <c r="L810" s="417"/>
      <c r="M810" s="60"/>
      <c r="N810" s="102"/>
      <c r="O810" s="419"/>
      <c r="P810" s="116"/>
      <c r="Q810" s="116"/>
      <c r="R810" s="179"/>
      <c r="S810" s="248"/>
      <c r="T810" s="116"/>
      <c r="U810" s="116"/>
      <c r="V810" s="116"/>
      <c r="W810" s="117"/>
      <c r="X810" s="115"/>
      <c r="Y810" s="102"/>
      <c r="Z810" s="118"/>
      <c r="AA810" s="145">
        <f t="shared" si="329"/>
        <v>798</v>
      </c>
      <c r="AB810" s="751">
        <f t="shared" si="342"/>
        <v>0</v>
      </c>
      <c r="AC810" s="744">
        <f t="shared" si="330"/>
        <v>0</v>
      </c>
      <c r="AD810" s="254">
        <f t="shared" si="326"/>
        <v>0</v>
      </c>
      <c r="AE810" s="17"/>
      <c r="AF810" s="527" t="str">
        <f t="shared" si="331"/>
        <v xml:space="preserve"> </v>
      </c>
      <c r="AG810" s="49">
        <f t="shared" si="332"/>
        <v>0</v>
      </c>
      <c r="AH810" s="49">
        <f t="shared" si="333"/>
        <v>0</v>
      </c>
      <c r="AR810" s="49">
        <f t="shared" si="334"/>
        <v>0</v>
      </c>
      <c r="AS810" s="49">
        <f t="shared" si="335"/>
        <v>0</v>
      </c>
      <c r="AT810" s="49">
        <f t="shared" si="336"/>
        <v>0</v>
      </c>
      <c r="AU810" s="49">
        <f t="shared" si="337"/>
        <v>0</v>
      </c>
      <c r="AX810" s="372">
        <f t="shared" si="338"/>
        <v>0</v>
      </c>
      <c r="AY810" s="372">
        <f t="shared" si="339"/>
        <v>0</v>
      </c>
      <c r="AZ810" s="49">
        <f t="shared" si="327"/>
        <v>0</v>
      </c>
      <c r="BB810" s="49">
        <f t="shared" si="343"/>
        <v>0</v>
      </c>
      <c r="BC810" s="537">
        <f t="shared" si="344"/>
        <v>0</v>
      </c>
      <c r="BD810" s="144">
        <f t="shared" si="340"/>
        <v>0</v>
      </c>
      <c r="BE810" s="144">
        <f t="shared" si="345"/>
        <v>0</v>
      </c>
      <c r="BF810" s="559">
        <f t="shared" si="328"/>
        <v>0</v>
      </c>
      <c r="BG810" s="17"/>
      <c r="BH810" s="10"/>
      <c r="BJ810" s="49">
        <f t="shared" si="346"/>
        <v>0</v>
      </c>
      <c r="BK810" s="49">
        <f t="shared" si="347"/>
        <v>1</v>
      </c>
      <c r="BL810" s="49">
        <f t="shared" si="348"/>
        <v>0</v>
      </c>
      <c r="BM810" s="49">
        <f t="shared" si="349"/>
        <v>0</v>
      </c>
      <c r="BN810" s="49">
        <f t="shared" si="350"/>
        <v>0</v>
      </c>
    </row>
    <row r="811" spans="1:66" x14ac:dyDescent="0.2">
      <c r="A811" s="514"/>
      <c r="B811" s="805"/>
      <c r="C811" s="364"/>
      <c r="D811" s="364"/>
      <c r="E811" s="511" t="str">
        <f t="shared" si="341"/>
        <v xml:space="preserve"> </v>
      </c>
      <c r="F811" s="201">
        <f t="shared" si="324"/>
        <v>0</v>
      </c>
      <c r="G811" s="198">
        <f t="shared" si="325"/>
        <v>799</v>
      </c>
      <c r="H811" s="197"/>
      <c r="I811" s="416"/>
      <c r="J811" s="115"/>
      <c r="K811" s="418"/>
      <c r="L811" s="417"/>
      <c r="M811" s="60"/>
      <c r="N811" s="102"/>
      <c r="O811" s="419"/>
      <c r="P811" s="116"/>
      <c r="Q811" s="116"/>
      <c r="R811" s="179"/>
      <c r="S811" s="248"/>
      <c r="T811" s="116"/>
      <c r="U811" s="116"/>
      <c r="V811" s="116"/>
      <c r="W811" s="117"/>
      <c r="X811" s="115"/>
      <c r="Y811" s="102"/>
      <c r="Z811" s="118"/>
      <c r="AA811" s="145">
        <f t="shared" si="329"/>
        <v>799</v>
      </c>
      <c r="AB811" s="751">
        <f t="shared" si="342"/>
        <v>0</v>
      </c>
      <c r="AC811" s="744">
        <f t="shared" si="330"/>
        <v>0</v>
      </c>
      <c r="AD811" s="254">
        <f t="shared" si="326"/>
        <v>0</v>
      </c>
      <c r="AE811" s="17"/>
      <c r="AF811" s="527" t="str">
        <f t="shared" si="331"/>
        <v xml:space="preserve"> </v>
      </c>
      <c r="AG811" s="49">
        <f t="shared" si="332"/>
        <v>0</v>
      </c>
      <c r="AH811" s="49">
        <f t="shared" si="333"/>
        <v>0</v>
      </c>
      <c r="AR811" s="49">
        <f t="shared" si="334"/>
        <v>0</v>
      </c>
      <c r="AS811" s="49">
        <f t="shared" si="335"/>
        <v>0</v>
      </c>
      <c r="AT811" s="49">
        <f t="shared" si="336"/>
        <v>0</v>
      </c>
      <c r="AU811" s="49">
        <f t="shared" si="337"/>
        <v>0</v>
      </c>
      <c r="AX811" s="372">
        <f t="shared" si="338"/>
        <v>0</v>
      </c>
      <c r="AY811" s="372">
        <f t="shared" si="339"/>
        <v>0</v>
      </c>
      <c r="AZ811" s="49">
        <f t="shared" si="327"/>
        <v>0</v>
      </c>
      <c r="BB811" s="49">
        <f t="shared" si="343"/>
        <v>0</v>
      </c>
      <c r="BC811" s="537">
        <f t="shared" si="344"/>
        <v>0</v>
      </c>
      <c r="BD811" s="144">
        <f t="shared" si="340"/>
        <v>0</v>
      </c>
      <c r="BE811" s="144">
        <f t="shared" si="345"/>
        <v>0</v>
      </c>
      <c r="BF811" s="559">
        <f t="shared" si="328"/>
        <v>0</v>
      </c>
      <c r="BG811" s="17"/>
      <c r="BH811" s="10"/>
      <c r="BJ811" s="49">
        <f t="shared" si="346"/>
        <v>0</v>
      </c>
      <c r="BK811" s="49">
        <f t="shared" si="347"/>
        <v>1</v>
      </c>
      <c r="BL811" s="49">
        <f t="shared" si="348"/>
        <v>0</v>
      </c>
      <c r="BM811" s="49">
        <f t="shared" si="349"/>
        <v>0</v>
      </c>
      <c r="BN811" s="49">
        <f t="shared" si="350"/>
        <v>0</v>
      </c>
    </row>
    <row r="812" spans="1:66" x14ac:dyDescent="0.2">
      <c r="A812" s="514"/>
      <c r="B812" s="805"/>
      <c r="C812" s="364"/>
      <c r="D812" s="364"/>
      <c r="E812" s="511" t="str">
        <f t="shared" si="341"/>
        <v xml:space="preserve"> </v>
      </c>
      <c r="F812" s="201">
        <f t="shared" si="324"/>
        <v>0</v>
      </c>
      <c r="G812" s="198">
        <f t="shared" si="325"/>
        <v>800</v>
      </c>
      <c r="H812" s="197"/>
      <c r="I812" s="416"/>
      <c r="J812" s="115"/>
      <c r="K812" s="418"/>
      <c r="L812" s="417"/>
      <c r="M812" s="60"/>
      <c r="N812" s="102"/>
      <c r="O812" s="419"/>
      <c r="P812" s="116"/>
      <c r="Q812" s="116"/>
      <c r="R812" s="179"/>
      <c r="S812" s="248"/>
      <c r="T812" s="116"/>
      <c r="U812" s="116"/>
      <c r="V812" s="116"/>
      <c r="W812" s="117"/>
      <c r="X812" s="115"/>
      <c r="Y812" s="102"/>
      <c r="Z812" s="118"/>
      <c r="AA812" s="145">
        <f t="shared" si="329"/>
        <v>800</v>
      </c>
      <c r="AB812" s="751">
        <f t="shared" si="342"/>
        <v>0</v>
      </c>
      <c r="AC812" s="744">
        <f t="shared" si="330"/>
        <v>0</v>
      </c>
      <c r="AD812" s="254">
        <f t="shared" si="326"/>
        <v>0</v>
      </c>
      <c r="AE812" s="17"/>
      <c r="AF812" s="527" t="str">
        <f t="shared" si="331"/>
        <v xml:space="preserve"> </v>
      </c>
      <c r="AG812" s="49">
        <f t="shared" si="332"/>
        <v>0</v>
      </c>
      <c r="AH812" s="49">
        <f t="shared" si="333"/>
        <v>0</v>
      </c>
      <c r="AR812" s="49">
        <f t="shared" si="334"/>
        <v>0</v>
      </c>
      <c r="AS812" s="49">
        <f t="shared" si="335"/>
        <v>0</v>
      </c>
      <c r="AT812" s="49">
        <f t="shared" si="336"/>
        <v>0</v>
      </c>
      <c r="AU812" s="49">
        <f t="shared" si="337"/>
        <v>0</v>
      </c>
      <c r="AX812" s="372">
        <f t="shared" si="338"/>
        <v>0</v>
      </c>
      <c r="AY812" s="372">
        <f t="shared" si="339"/>
        <v>0</v>
      </c>
      <c r="AZ812" s="49">
        <f t="shared" si="327"/>
        <v>0</v>
      </c>
      <c r="BB812" s="49">
        <f t="shared" si="343"/>
        <v>0</v>
      </c>
      <c r="BC812" s="537">
        <f t="shared" si="344"/>
        <v>0</v>
      </c>
      <c r="BD812" s="144">
        <f t="shared" si="340"/>
        <v>0</v>
      </c>
      <c r="BE812" s="144">
        <f t="shared" si="345"/>
        <v>0</v>
      </c>
      <c r="BF812" s="559">
        <f t="shared" si="328"/>
        <v>0</v>
      </c>
      <c r="BG812" s="17"/>
      <c r="BH812" s="10"/>
      <c r="BJ812" s="49">
        <f t="shared" si="346"/>
        <v>0</v>
      </c>
      <c r="BK812" s="49">
        <f t="shared" si="347"/>
        <v>1</v>
      </c>
      <c r="BL812" s="49">
        <f t="shared" si="348"/>
        <v>0</v>
      </c>
      <c r="BM812" s="49">
        <f t="shared" si="349"/>
        <v>0</v>
      </c>
      <c r="BN812" s="49">
        <f t="shared" si="350"/>
        <v>0</v>
      </c>
    </row>
    <row r="813" spans="1:66" x14ac:dyDescent="0.2">
      <c r="A813" s="514"/>
      <c r="B813" s="805"/>
      <c r="C813" s="364"/>
      <c r="D813" s="364"/>
      <c r="E813" s="511" t="str">
        <f t="shared" si="341"/>
        <v xml:space="preserve"> </v>
      </c>
      <c r="F813" s="201">
        <f t="shared" si="324"/>
        <v>0</v>
      </c>
      <c r="G813" s="198">
        <f t="shared" si="325"/>
        <v>801</v>
      </c>
      <c r="H813" s="197"/>
      <c r="I813" s="416"/>
      <c r="J813" s="115"/>
      <c r="K813" s="418"/>
      <c r="L813" s="417"/>
      <c r="M813" s="60"/>
      <c r="N813" s="102"/>
      <c r="O813" s="419"/>
      <c r="P813" s="116"/>
      <c r="Q813" s="116"/>
      <c r="R813" s="179"/>
      <c r="S813" s="248"/>
      <c r="T813" s="116"/>
      <c r="U813" s="116"/>
      <c r="V813" s="116"/>
      <c r="W813" s="117"/>
      <c r="X813" s="115"/>
      <c r="Y813" s="102"/>
      <c r="Z813" s="118"/>
      <c r="AA813" s="145">
        <f t="shared" si="329"/>
        <v>801</v>
      </c>
      <c r="AB813" s="751">
        <f t="shared" si="342"/>
        <v>0</v>
      </c>
      <c r="AC813" s="744">
        <f t="shared" si="330"/>
        <v>0</v>
      </c>
      <c r="AD813" s="254">
        <f t="shared" si="326"/>
        <v>0</v>
      </c>
      <c r="AE813" s="17"/>
      <c r="AF813" s="527" t="str">
        <f t="shared" si="331"/>
        <v xml:space="preserve"> </v>
      </c>
      <c r="AG813" s="49">
        <f t="shared" si="332"/>
        <v>0</v>
      </c>
      <c r="AH813" s="49">
        <f t="shared" si="333"/>
        <v>0</v>
      </c>
      <c r="AR813" s="49">
        <f t="shared" si="334"/>
        <v>0</v>
      </c>
      <c r="AS813" s="49">
        <f t="shared" si="335"/>
        <v>0</v>
      </c>
      <c r="AT813" s="49">
        <f t="shared" si="336"/>
        <v>0</v>
      </c>
      <c r="AU813" s="49">
        <f t="shared" si="337"/>
        <v>0</v>
      </c>
      <c r="AX813" s="372">
        <f t="shared" si="338"/>
        <v>0</v>
      </c>
      <c r="AY813" s="372">
        <f t="shared" si="339"/>
        <v>0</v>
      </c>
      <c r="AZ813" s="49">
        <f t="shared" si="327"/>
        <v>0</v>
      </c>
      <c r="BB813" s="49">
        <f t="shared" si="343"/>
        <v>0</v>
      </c>
      <c r="BC813" s="537">
        <f t="shared" si="344"/>
        <v>0</v>
      </c>
      <c r="BD813" s="144">
        <f t="shared" si="340"/>
        <v>0</v>
      </c>
      <c r="BE813" s="144">
        <f t="shared" si="345"/>
        <v>0</v>
      </c>
      <c r="BF813" s="559">
        <f t="shared" si="328"/>
        <v>0</v>
      </c>
      <c r="BG813" s="17"/>
      <c r="BH813" s="10"/>
      <c r="BJ813" s="49">
        <f t="shared" si="346"/>
        <v>0</v>
      </c>
      <c r="BK813" s="49">
        <f t="shared" si="347"/>
        <v>1</v>
      </c>
      <c r="BL813" s="49">
        <f t="shared" si="348"/>
        <v>0</v>
      </c>
      <c r="BM813" s="49">
        <f t="shared" si="349"/>
        <v>0</v>
      </c>
      <c r="BN813" s="49">
        <f t="shared" si="350"/>
        <v>0</v>
      </c>
    </row>
    <row r="814" spans="1:66" x14ac:dyDescent="0.2">
      <c r="A814" s="514"/>
      <c r="B814" s="805"/>
      <c r="C814" s="364"/>
      <c r="D814" s="364"/>
      <c r="E814" s="511" t="str">
        <f t="shared" si="341"/>
        <v xml:space="preserve"> </v>
      </c>
      <c r="F814" s="201">
        <f t="shared" si="324"/>
        <v>0</v>
      </c>
      <c r="G814" s="198">
        <f t="shared" si="325"/>
        <v>802</v>
      </c>
      <c r="H814" s="197"/>
      <c r="I814" s="416"/>
      <c r="J814" s="115"/>
      <c r="K814" s="418"/>
      <c r="L814" s="417"/>
      <c r="M814" s="60"/>
      <c r="N814" s="102"/>
      <c r="O814" s="419"/>
      <c r="P814" s="116"/>
      <c r="Q814" s="116"/>
      <c r="R814" s="179"/>
      <c r="S814" s="248"/>
      <c r="T814" s="116"/>
      <c r="U814" s="116"/>
      <c r="V814" s="116"/>
      <c r="W814" s="117"/>
      <c r="X814" s="115"/>
      <c r="Y814" s="102"/>
      <c r="Z814" s="118"/>
      <c r="AA814" s="145">
        <f t="shared" si="329"/>
        <v>802</v>
      </c>
      <c r="AB814" s="751">
        <f t="shared" si="342"/>
        <v>0</v>
      </c>
      <c r="AC814" s="744">
        <f t="shared" si="330"/>
        <v>0</v>
      </c>
      <c r="AD814" s="254">
        <f t="shared" si="326"/>
        <v>0</v>
      </c>
      <c r="AE814" s="17"/>
      <c r="AF814" s="527" t="str">
        <f t="shared" si="331"/>
        <v xml:space="preserve"> </v>
      </c>
      <c r="AG814" s="49">
        <f t="shared" si="332"/>
        <v>0</v>
      </c>
      <c r="AH814" s="49">
        <f t="shared" si="333"/>
        <v>0</v>
      </c>
      <c r="AR814" s="49">
        <f t="shared" si="334"/>
        <v>0</v>
      </c>
      <c r="AS814" s="49">
        <f t="shared" si="335"/>
        <v>0</v>
      </c>
      <c r="AT814" s="49">
        <f t="shared" si="336"/>
        <v>0</v>
      </c>
      <c r="AU814" s="49">
        <f t="shared" si="337"/>
        <v>0</v>
      </c>
      <c r="AX814" s="372">
        <f t="shared" si="338"/>
        <v>0</v>
      </c>
      <c r="AY814" s="372">
        <f t="shared" si="339"/>
        <v>0</v>
      </c>
      <c r="AZ814" s="49">
        <f t="shared" si="327"/>
        <v>0</v>
      </c>
      <c r="BB814" s="49">
        <f t="shared" si="343"/>
        <v>0</v>
      </c>
      <c r="BC814" s="537">
        <f t="shared" si="344"/>
        <v>0</v>
      </c>
      <c r="BD814" s="144">
        <f t="shared" si="340"/>
        <v>0</v>
      </c>
      <c r="BE814" s="144">
        <f t="shared" si="345"/>
        <v>0</v>
      </c>
      <c r="BF814" s="559">
        <f t="shared" si="328"/>
        <v>0</v>
      </c>
      <c r="BG814" s="17"/>
      <c r="BH814" s="10"/>
      <c r="BJ814" s="49">
        <f t="shared" si="346"/>
        <v>0</v>
      </c>
      <c r="BK814" s="49">
        <f t="shared" si="347"/>
        <v>1</v>
      </c>
      <c r="BL814" s="49">
        <f t="shared" si="348"/>
        <v>0</v>
      </c>
      <c r="BM814" s="49">
        <f t="shared" si="349"/>
        <v>0</v>
      </c>
      <c r="BN814" s="49">
        <f t="shared" si="350"/>
        <v>0</v>
      </c>
    </row>
    <row r="815" spans="1:66" x14ac:dyDescent="0.2">
      <c r="A815" s="514"/>
      <c r="B815" s="805"/>
      <c r="C815" s="364"/>
      <c r="D815" s="364"/>
      <c r="E815" s="511" t="str">
        <f t="shared" si="341"/>
        <v xml:space="preserve"> </v>
      </c>
      <c r="F815" s="201">
        <f t="shared" si="324"/>
        <v>0</v>
      </c>
      <c r="G815" s="198">
        <f t="shared" si="325"/>
        <v>803</v>
      </c>
      <c r="H815" s="197"/>
      <c r="I815" s="416"/>
      <c r="J815" s="115"/>
      <c r="K815" s="418"/>
      <c r="L815" s="417"/>
      <c r="M815" s="60"/>
      <c r="N815" s="102"/>
      <c r="O815" s="419"/>
      <c r="P815" s="116"/>
      <c r="Q815" s="116"/>
      <c r="R815" s="179"/>
      <c r="S815" s="248"/>
      <c r="T815" s="116"/>
      <c r="U815" s="116"/>
      <c r="V815" s="116"/>
      <c r="W815" s="117"/>
      <c r="X815" s="115"/>
      <c r="Y815" s="102"/>
      <c r="Z815" s="118"/>
      <c r="AA815" s="145">
        <f t="shared" si="329"/>
        <v>803</v>
      </c>
      <c r="AB815" s="751">
        <f t="shared" si="342"/>
        <v>0</v>
      </c>
      <c r="AC815" s="744">
        <f t="shared" si="330"/>
        <v>0</v>
      </c>
      <c r="AD815" s="254">
        <f t="shared" si="326"/>
        <v>0</v>
      </c>
      <c r="AE815" s="17"/>
      <c r="AF815" s="527" t="str">
        <f t="shared" si="331"/>
        <v xml:space="preserve"> </v>
      </c>
      <c r="AG815" s="49">
        <f t="shared" si="332"/>
        <v>0</v>
      </c>
      <c r="AH815" s="49">
        <f t="shared" si="333"/>
        <v>0</v>
      </c>
      <c r="AR815" s="49">
        <f t="shared" si="334"/>
        <v>0</v>
      </c>
      <c r="AS815" s="49">
        <f t="shared" si="335"/>
        <v>0</v>
      </c>
      <c r="AT815" s="49">
        <f t="shared" si="336"/>
        <v>0</v>
      </c>
      <c r="AU815" s="49">
        <f t="shared" si="337"/>
        <v>0</v>
      </c>
      <c r="AX815" s="372">
        <f t="shared" si="338"/>
        <v>0</v>
      </c>
      <c r="AY815" s="372">
        <f t="shared" si="339"/>
        <v>0</v>
      </c>
      <c r="AZ815" s="49">
        <f t="shared" si="327"/>
        <v>0</v>
      </c>
      <c r="BB815" s="49">
        <f t="shared" si="343"/>
        <v>0</v>
      </c>
      <c r="BC815" s="537">
        <f t="shared" si="344"/>
        <v>0</v>
      </c>
      <c r="BD815" s="144">
        <f t="shared" si="340"/>
        <v>0</v>
      </c>
      <c r="BE815" s="144">
        <f t="shared" si="345"/>
        <v>0</v>
      </c>
      <c r="BF815" s="559">
        <f t="shared" si="328"/>
        <v>0</v>
      </c>
      <c r="BG815" s="17"/>
      <c r="BH815" s="10"/>
      <c r="BJ815" s="49">
        <f t="shared" si="346"/>
        <v>0</v>
      </c>
      <c r="BK815" s="49">
        <f t="shared" si="347"/>
        <v>1</v>
      </c>
      <c r="BL815" s="49">
        <f t="shared" si="348"/>
        <v>0</v>
      </c>
      <c r="BM815" s="49">
        <f t="shared" si="349"/>
        <v>0</v>
      </c>
      <c r="BN815" s="49">
        <f t="shared" si="350"/>
        <v>0</v>
      </c>
    </row>
    <row r="816" spans="1:66" x14ac:dyDescent="0.2">
      <c r="A816" s="514"/>
      <c r="B816" s="805"/>
      <c r="C816" s="364"/>
      <c r="D816" s="364"/>
      <c r="E816" s="511" t="str">
        <f t="shared" si="341"/>
        <v xml:space="preserve"> </v>
      </c>
      <c r="F816" s="201">
        <f t="shared" si="324"/>
        <v>0</v>
      </c>
      <c r="G816" s="198">
        <f t="shared" si="325"/>
        <v>804</v>
      </c>
      <c r="H816" s="197"/>
      <c r="I816" s="416"/>
      <c r="J816" s="115"/>
      <c r="K816" s="418"/>
      <c r="L816" s="417"/>
      <c r="M816" s="60"/>
      <c r="N816" s="102"/>
      <c r="O816" s="419"/>
      <c r="P816" s="116"/>
      <c r="Q816" s="116"/>
      <c r="R816" s="179"/>
      <c r="S816" s="248"/>
      <c r="T816" s="116"/>
      <c r="U816" s="116"/>
      <c r="V816" s="116"/>
      <c r="W816" s="117"/>
      <c r="X816" s="115"/>
      <c r="Y816" s="102"/>
      <c r="Z816" s="118"/>
      <c r="AA816" s="145">
        <f t="shared" si="329"/>
        <v>804</v>
      </c>
      <c r="AB816" s="751">
        <f t="shared" si="342"/>
        <v>0</v>
      </c>
      <c r="AC816" s="744">
        <f t="shared" si="330"/>
        <v>0</v>
      </c>
      <c r="AD816" s="254">
        <f t="shared" si="326"/>
        <v>0</v>
      </c>
      <c r="AE816" s="17"/>
      <c r="AF816" s="527" t="str">
        <f t="shared" si="331"/>
        <v xml:space="preserve"> </v>
      </c>
      <c r="AG816" s="49">
        <f t="shared" si="332"/>
        <v>0</v>
      </c>
      <c r="AH816" s="49">
        <f t="shared" si="333"/>
        <v>0</v>
      </c>
      <c r="AR816" s="49">
        <f t="shared" si="334"/>
        <v>0</v>
      </c>
      <c r="AS816" s="49">
        <f t="shared" si="335"/>
        <v>0</v>
      </c>
      <c r="AT816" s="49">
        <f t="shared" si="336"/>
        <v>0</v>
      </c>
      <c r="AU816" s="49">
        <f t="shared" si="337"/>
        <v>0</v>
      </c>
      <c r="AX816" s="372">
        <f t="shared" si="338"/>
        <v>0</v>
      </c>
      <c r="AY816" s="372">
        <f t="shared" si="339"/>
        <v>0</v>
      </c>
      <c r="AZ816" s="49">
        <f t="shared" si="327"/>
        <v>0</v>
      </c>
      <c r="BB816" s="49">
        <f t="shared" si="343"/>
        <v>0</v>
      </c>
      <c r="BC816" s="537">
        <f t="shared" si="344"/>
        <v>0</v>
      </c>
      <c r="BD816" s="144">
        <f t="shared" si="340"/>
        <v>0</v>
      </c>
      <c r="BE816" s="144">
        <f t="shared" si="345"/>
        <v>0</v>
      </c>
      <c r="BF816" s="559">
        <f t="shared" si="328"/>
        <v>0</v>
      </c>
      <c r="BG816" s="17"/>
      <c r="BH816" s="10"/>
      <c r="BJ816" s="49">
        <f t="shared" si="346"/>
        <v>0</v>
      </c>
      <c r="BK816" s="49">
        <f t="shared" si="347"/>
        <v>1</v>
      </c>
      <c r="BL816" s="49">
        <f t="shared" si="348"/>
        <v>0</v>
      </c>
      <c r="BM816" s="49">
        <f t="shared" si="349"/>
        <v>0</v>
      </c>
      <c r="BN816" s="49">
        <f t="shared" si="350"/>
        <v>0</v>
      </c>
    </row>
    <row r="817" spans="1:66" x14ac:dyDescent="0.2">
      <c r="A817" s="514"/>
      <c r="B817" s="805"/>
      <c r="C817" s="364"/>
      <c r="D817" s="364"/>
      <c r="E817" s="511" t="str">
        <f t="shared" si="341"/>
        <v xml:space="preserve"> </v>
      </c>
      <c r="F817" s="201">
        <f t="shared" si="324"/>
        <v>0</v>
      </c>
      <c r="G817" s="198">
        <f t="shared" si="325"/>
        <v>805</v>
      </c>
      <c r="H817" s="197"/>
      <c r="I817" s="416"/>
      <c r="J817" s="115"/>
      <c r="K817" s="418"/>
      <c r="L817" s="417"/>
      <c r="M817" s="60"/>
      <c r="N817" s="102"/>
      <c r="O817" s="419"/>
      <c r="P817" s="116"/>
      <c r="Q817" s="116"/>
      <c r="R817" s="179"/>
      <c r="S817" s="248"/>
      <c r="T817" s="116"/>
      <c r="U817" s="116"/>
      <c r="V817" s="116"/>
      <c r="W817" s="117"/>
      <c r="X817" s="115"/>
      <c r="Y817" s="102"/>
      <c r="Z817" s="118"/>
      <c r="AA817" s="145">
        <f t="shared" si="329"/>
        <v>805</v>
      </c>
      <c r="AB817" s="751">
        <f t="shared" si="342"/>
        <v>0</v>
      </c>
      <c r="AC817" s="744">
        <f t="shared" si="330"/>
        <v>0</v>
      </c>
      <c r="AD817" s="254">
        <f t="shared" si="326"/>
        <v>0</v>
      </c>
      <c r="AE817" s="17"/>
      <c r="AF817" s="527" t="str">
        <f t="shared" si="331"/>
        <v xml:space="preserve"> </v>
      </c>
      <c r="AG817" s="49">
        <f t="shared" si="332"/>
        <v>0</v>
      </c>
      <c r="AH817" s="49">
        <f t="shared" si="333"/>
        <v>0</v>
      </c>
      <c r="AR817" s="49">
        <f t="shared" si="334"/>
        <v>0</v>
      </c>
      <c r="AS817" s="49">
        <f t="shared" si="335"/>
        <v>0</v>
      </c>
      <c r="AT817" s="49">
        <f t="shared" si="336"/>
        <v>0</v>
      </c>
      <c r="AU817" s="49">
        <f t="shared" si="337"/>
        <v>0</v>
      </c>
      <c r="AX817" s="372">
        <f t="shared" si="338"/>
        <v>0</v>
      </c>
      <c r="AY817" s="372">
        <f t="shared" si="339"/>
        <v>0</v>
      </c>
      <c r="AZ817" s="49">
        <f t="shared" si="327"/>
        <v>0</v>
      </c>
      <c r="BB817" s="49">
        <f t="shared" si="343"/>
        <v>0</v>
      </c>
      <c r="BC817" s="537">
        <f t="shared" si="344"/>
        <v>0</v>
      </c>
      <c r="BD817" s="144">
        <f t="shared" si="340"/>
        <v>0</v>
      </c>
      <c r="BE817" s="144">
        <f t="shared" si="345"/>
        <v>0</v>
      </c>
      <c r="BF817" s="559">
        <f t="shared" si="328"/>
        <v>0</v>
      </c>
      <c r="BG817" s="17"/>
      <c r="BH817" s="10"/>
      <c r="BJ817" s="49">
        <f t="shared" si="346"/>
        <v>0</v>
      </c>
      <c r="BK817" s="49">
        <f t="shared" si="347"/>
        <v>1</v>
      </c>
      <c r="BL817" s="49">
        <f t="shared" si="348"/>
        <v>0</v>
      </c>
      <c r="BM817" s="49">
        <f t="shared" si="349"/>
        <v>0</v>
      </c>
      <c r="BN817" s="49">
        <f t="shared" si="350"/>
        <v>0</v>
      </c>
    </row>
    <row r="818" spans="1:66" x14ac:dyDescent="0.2">
      <c r="A818" s="514"/>
      <c r="B818" s="805"/>
      <c r="C818" s="364"/>
      <c r="D818" s="364"/>
      <c r="E818" s="511" t="str">
        <f t="shared" si="341"/>
        <v xml:space="preserve"> </v>
      </c>
      <c r="F818" s="201">
        <f t="shared" si="324"/>
        <v>0</v>
      </c>
      <c r="G818" s="198">
        <f t="shared" si="325"/>
        <v>806</v>
      </c>
      <c r="H818" s="197"/>
      <c r="I818" s="416"/>
      <c r="J818" s="115"/>
      <c r="K818" s="418"/>
      <c r="L818" s="417"/>
      <c r="M818" s="60"/>
      <c r="N818" s="102"/>
      <c r="O818" s="419"/>
      <c r="P818" s="116"/>
      <c r="Q818" s="116"/>
      <c r="R818" s="179"/>
      <c r="S818" s="248"/>
      <c r="T818" s="116"/>
      <c r="U818" s="116"/>
      <c r="V818" s="116"/>
      <c r="W818" s="117"/>
      <c r="X818" s="115"/>
      <c r="Y818" s="102"/>
      <c r="Z818" s="118"/>
      <c r="AA818" s="145">
        <f t="shared" si="329"/>
        <v>806</v>
      </c>
      <c r="AB818" s="751">
        <f t="shared" si="342"/>
        <v>0</v>
      </c>
      <c r="AC818" s="744">
        <f t="shared" si="330"/>
        <v>0</v>
      </c>
      <c r="AD818" s="254">
        <f t="shared" si="326"/>
        <v>0</v>
      </c>
      <c r="AE818" s="17"/>
      <c r="AF818" s="527" t="str">
        <f t="shared" si="331"/>
        <v xml:space="preserve"> </v>
      </c>
      <c r="AG818" s="49">
        <f t="shared" si="332"/>
        <v>0</v>
      </c>
      <c r="AH818" s="49">
        <f t="shared" si="333"/>
        <v>0</v>
      </c>
      <c r="AR818" s="49">
        <f t="shared" si="334"/>
        <v>0</v>
      </c>
      <c r="AS818" s="49">
        <f t="shared" si="335"/>
        <v>0</v>
      </c>
      <c r="AT818" s="49">
        <f t="shared" si="336"/>
        <v>0</v>
      </c>
      <c r="AU818" s="49">
        <f t="shared" si="337"/>
        <v>0</v>
      </c>
      <c r="AX818" s="372">
        <f t="shared" si="338"/>
        <v>0</v>
      </c>
      <c r="AY818" s="372">
        <f t="shared" si="339"/>
        <v>0</v>
      </c>
      <c r="AZ818" s="49">
        <f t="shared" si="327"/>
        <v>0</v>
      </c>
      <c r="BB818" s="49">
        <f t="shared" si="343"/>
        <v>0</v>
      </c>
      <c r="BC818" s="537">
        <f t="shared" si="344"/>
        <v>0</v>
      </c>
      <c r="BD818" s="144">
        <f t="shared" si="340"/>
        <v>0</v>
      </c>
      <c r="BE818" s="144">
        <f t="shared" si="345"/>
        <v>0</v>
      </c>
      <c r="BF818" s="559">
        <f t="shared" si="328"/>
        <v>0</v>
      </c>
      <c r="BG818" s="17"/>
      <c r="BH818" s="10"/>
      <c r="BJ818" s="49">
        <f t="shared" si="346"/>
        <v>0</v>
      </c>
      <c r="BK818" s="49">
        <f t="shared" si="347"/>
        <v>1</v>
      </c>
      <c r="BL818" s="49">
        <f t="shared" si="348"/>
        <v>0</v>
      </c>
      <c r="BM818" s="49">
        <f t="shared" si="349"/>
        <v>0</v>
      </c>
      <c r="BN818" s="49">
        <f t="shared" si="350"/>
        <v>0</v>
      </c>
    </row>
    <row r="819" spans="1:66" x14ac:dyDescent="0.2">
      <c r="A819" s="514"/>
      <c r="B819" s="805"/>
      <c r="C819" s="364"/>
      <c r="D819" s="364"/>
      <c r="E819" s="511" t="str">
        <f t="shared" si="341"/>
        <v xml:space="preserve"> </v>
      </c>
      <c r="F819" s="201">
        <f t="shared" si="324"/>
        <v>0</v>
      </c>
      <c r="G819" s="198">
        <f t="shared" si="325"/>
        <v>807</v>
      </c>
      <c r="H819" s="197"/>
      <c r="I819" s="416"/>
      <c r="J819" s="115"/>
      <c r="K819" s="418"/>
      <c r="L819" s="417"/>
      <c r="M819" s="60"/>
      <c r="N819" s="102"/>
      <c r="O819" s="419"/>
      <c r="P819" s="116"/>
      <c r="Q819" s="116"/>
      <c r="R819" s="179"/>
      <c r="S819" s="248"/>
      <c r="T819" s="116"/>
      <c r="U819" s="116"/>
      <c r="V819" s="116"/>
      <c r="W819" s="117"/>
      <c r="X819" s="115"/>
      <c r="Y819" s="102"/>
      <c r="Z819" s="118"/>
      <c r="AA819" s="145">
        <f t="shared" si="329"/>
        <v>807</v>
      </c>
      <c r="AB819" s="751">
        <f t="shared" si="342"/>
        <v>0</v>
      </c>
      <c r="AC819" s="744">
        <f t="shared" si="330"/>
        <v>0</v>
      </c>
      <c r="AD819" s="254">
        <f t="shared" si="326"/>
        <v>0</v>
      </c>
      <c r="AE819" s="17"/>
      <c r="AF819" s="527" t="str">
        <f t="shared" si="331"/>
        <v xml:space="preserve"> </v>
      </c>
      <c r="AG819" s="49">
        <f t="shared" si="332"/>
        <v>0</v>
      </c>
      <c r="AH819" s="49">
        <f t="shared" si="333"/>
        <v>0</v>
      </c>
      <c r="AR819" s="49">
        <f t="shared" si="334"/>
        <v>0</v>
      </c>
      <c r="AS819" s="49">
        <f t="shared" si="335"/>
        <v>0</v>
      </c>
      <c r="AT819" s="49">
        <f t="shared" si="336"/>
        <v>0</v>
      </c>
      <c r="AU819" s="49">
        <f t="shared" si="337"/>
        <v>0</v>
      </c>
      <c r="AX819" s="372">
        <f t="shared" si="338"/>
        <v>0</v>
      </c>
      <c r="AY819" s="372">
        <f t="shared" si="339"/>
        <v>0</v>
      </c>
      <c r="AZ819" s="49">
        <f t="shared" si="327"/>
        <v>0</v>
      </c>
      <c r="BB819" s="49">
        <f t="shared" si="343"/>
        <v>0</v>
      </c>
      <c r="BC819" s="537">
        <f t="shared" si="344"/>
        <v>0</v>
      </c>
      <c r="BD819" s="144">
        <f t="shared" si="340"/>
        <v>0</v>
      </c>
      <c r="BE819" s="144">
        <f t="shared" si="345"/>
        <v>0</v>
      </c>
      <c r="BF819" s="559">
        <f t="shared" si="328"/>
        <v>0</v>
      </c>
      <c r="BG819" s="17"/>
      <c r="BH819" s="10"/>
      <c r="BJ819" s="49">
        <f t="shared" si="346"/>
        <v>0</v>
      </c>
      <c r="BK819" s="49">
        <f t="shared" si="347"/>
        <v>1</v>
      </c>
      <c r="BL819" s="49">
        <f t="shared" si="348"/>
        <v>0</v>
      </c>
      <c r="BM819" s="49">
        <f t="shared" si="349"/>
        <v>0</v>
      </c>
      <c r="BN819" s="49">
        <f t="shared" si="350"/>
        <v>0</v>
      </c>
    </row>
    <row r="820" spans="1:66" x14ac:dyDescent="0.2">
      <c r="A820" s="514"/>
      <c r="B820" s="805"/>
      <c r="C820" s="364"/>
      <c r="D820" s="364"/>
      <c r="E820" s="511" t="str">
        <f t="shared" si="341"/>
        <v xml:space="preserve"> </v>
      </c>
      <c r="F820" s="201">
        <f t="shared" si="324"/>
        <v>0</v>
      </c>
      <c r="G820" s="198">
        <f t="shared" si="325"/>
        <v>808</v>
      </c>
      <c r="H820" s="197"/>
      <c r="I820" s="416"/>
      <c r="J820" s="115"/>
      <c r="K820" s="418"/>
      <c r="L820" s="417"/>
      <c r="M820" s="60"/>
      <c r="N820" s="102"/>
      <c r="O820" s="419"/>
      <c r="P820" s="116"/>
      <c r="Q820" s="116"/>
      <c r="R820" s="179"/>
      <c r="S820" s="248"/>
      <c r="T820" s="116"/>
      <c r="U820" s="116"/>
      <c r="V820" s="116"/>
      <c r="W820" s="117"/>
      <c r="X820" s="115"/>
      <c r="Y820" s="102"/>
      <c r="Z820" s="118"/>
      <c r="AA820" s="145">
        <f t="shared" si="329"/>
        <v>808</v>
      </c>
      <c r="AB820" s="751">
        <f t="shared" si="342"/>
        <v>0</v>
      </c>
      <c r="AC820" s="744">
        <f t="shared" si="330"/>
        <v>0</v>
      </c>
      <c r="AD820" s="254">
        <f t="shared" si="326"/>
        <v>0</v>
      </c>
      <c r="AE820" s="17"/>
      <c r="AF820" s="527" t="str">
        <f t="shared" si="331"/>
        <v xml:space="preserve"> </v>
      </c>
      <c r="AG820" s="49">
        <f t="shared" si="332"/>
        <v>0</v>
      </c>
      <c r="AH820" s="49">
        <f t="shared" si="333"/>
        <v>0</v>
      </c>
      <c r="AR820" s="49">
        <f t="shared" si="334"/>
        <v>0</v>
      </c>
      <c r="AS820" s="49">
        <f t="shared" si="335"/>
        <v>0</v>
      </c>
      <c r="AT820" s="49">
        <f t="shared" si="336"/>
        <v>0</v>
      </c>
      <c r="AU820" s="49">
        <f t="shared" si="337"/>
        <v>0</v>
      </c>
      <c r="AX820" s="372">
        <f t="shared" si="338"/>
        <v>0</v>
      </c>
      <c r="AY820" s="372">
        <f t="shared" si="339"/>
        <v>0</v>
      </c>
      <c r="AZ820" s="49">
        <f t="shared" si="327"/>
        <v>0</v>
      </c>
      <c r="BB820" s="49">
        <f t="shared" si="343"/>
        <v>0</v>
      </c>
      <c r="BC820" s="537">
        <f t="shared" si="344"/>
        <v>0</v>
      </c>
      <c r="BD820" s="144">
        <f t="shared" si="340"/>
        <v>0</v>
      </c>
      <c r="BE820" s="144">
        <f t="shared" si="345"/>
        <v>0</v>
      </c>
      <c r="BF820" s="559">
        <f t="shared" si="328"/>
        <v>0</v>
      </c>
      <c r="BG820" s="17"/>
      <c r="BH820" s="10"/>
      <c r="BJ820" s="49">
        <f t="shared" si="346"/>
        <v>0</v>
      </c>
      <c r="BK820" s="49">
        <f t="shared" si="347"/>
        <v>1</v>
      </c>
      <c r="BL820" s="49">
        <f t="shared" si="348"/>
        <v>0</v>
      </c>
      <c r="BM820" s="49">
        <f t="shared" si="349"/>
        <v>0</v>
      </c>
      <c r="BN820" s="49">
        <f t="shared" si="350"/>
        <v>0</v>
      </c>
    </row>
    <row r="821" spans="1:66" x14ac:dyDescent="0.2">
      <c r="A821" s="514"/>
      <c r="B821" s="805"/>
      <c r="C821" s="364"/>
      <c r="D821" s="364"/>
      <c r="E821" s="511" t="str">
        <f t="shared" si="341"/>
        <v xml:space="preserve"> </v>
      </c>
      <c r="F821" s="201">
        <f t="shared" si="324"/>
        <v>0</v>
      </c>
      <c r="G821" s="198">
        <f t="shared" si="325"/>
        <v>809</v>
      </c>
      <c r="H821" s="197"/>
      <c r="I821" s="416"/>
      <c r="J821" s="115"/>
      <c r="K821" s="418"/>
      <c r="L821" s="417"/>
      <c r="M821" s="60"/>
      <c r="N821" s="102"/>
      <c r="O821" s="419"/>
      <c r="P821" s="116"/>
      <c r="Q821" s="116"/>
      <c r="R821" s="179"/>
      <c r="S821" s="248"/>
      <c r="T821" s="116"/>
      <c r="U821" s="116"/>
      <c r="V821" s="116"/>
      <c r="W821" s="117"/>
      <c r="X821" s="115"/>
      <c r="Y821" s="102"/>
      <c r="Z821" s="118"/>
      <c r="AA821" s="145">
        <f t="shared" si="329"/>
        <v>809</v>
      </c>
      <c r="AB821" s="751">
        <f t="shared" si="342"/>
        <v>0</v>
      </c>
      <c r="AC821" s="744">
        <f t="shared" si="330"/>
        <v>0</v>
      </c>
      <c r="AD821" s="254">
        <f t="shared" si="326"/>
        <v>0</v>
      </c>
      <c r="AE821" s="17"/>
      <c r="AF821" s="527" t="str">
        <f t="shared" si="331"/>
        <v xml:space="preserve"> </v>
      </c>
      <c r="AG821" s="49">
        <f t="shared" si="332"/>
        <v>0</v>
      </c>
      <c r="AH821" s="49">
        <f t="shared" si="333"/>
        <v>0</v>
      </c>
      <c r="AR821" s="49">
        <f t="shared" si="334"/>
        <v>0</v>
      </c>
      <c r="AS821" s="49">
        <f t="shared" si="335"/>
        <v>0</v>
      </c>
      <c r="AT821" s="49">
        <f t="shared" si="336"/>
        <v>0</v>
      </c>
      <c r="AU821" s="49">
        <f t="shared" si="337"/>
        <v>0</v>
      </c>
      <c r="AX821" s="372">
        <f t="shared" si="338"/>
        <v>0</v>
      </c>
      <c r="AY821" s="372">
        <f t="shared" si="339"/>
        <v>0</v>
      </c>
      <c r="AZ821" s="49">
        <f t="shared" si="327"/>
        <v>0</v>
      </c>
      <c r="BB821" s="49">
        <f t="shared" si="343"/>
        <v>0</v>
      </c>
      <c r="BC821" s="537">
        <f t="shared" si="344"/>
        <v>0</v>
      </c>
      <c r="BD821" s="144">
        <f t="shared" si="340"/>
        <v>0</v>
      </c>
      <c r="BE821" s="144">
        <f t="shared" si="345"/>
        <v>0</v>
      </c>
      <c r="BF821" s="559">
        <f t="shared" si="328"/>
        <v>0</v>
      </c>
      <c r="BG821" s="17"/>
      <c r="BH821" s="10"/>
      <c r="BJ821" s="49">
        <f t="shared" si="346"/>
        <v>0</v>
      </c>
      <c r="BK821" s="49">
        <f t="shared" si="347"/>
        <v>1</v>
      </c>
      <c r="BL821" s="49">
        <f t="shared" si="348"/>
        <v>0</v>
      </c>
      <c r="BM821" s="49">
        <f t="shared" si="349"/>
        <v>0</v>
      </c>
      <c r="BN821" s="49">
        <f t="shared" si="350"/>
        <v>0</v>
      </c>
    </row>
    <row r="822" spans="1:66" x14ac:dyDescent="0.2">
      <c r="A822" s="514"/>
      <c r="B822" s="805"/>
      <c r="C822" s="364"/>
      <c r="D822" s="364"/>
      <c r="E822" s="511" t="str">
        <f t="shared" si="341"/>
        <v xml:space="preserve"> </v>
      </c>
      <c r="F822" s="201">
        <f t="shared" si="324"/>
        <v>0</v>
      </c>
      <c r="G822" s="198">
        <f t="shared" si="325"/>
        <v>810</v>
      </c>
      <c r="H822" s="197"/>
      <c r="I822" s="416"/>
      <c r="J822" s="115"/>
      <c r="K822" s="418"/>
      <c r="L822" s="417"/>
      <c r="M822" s="60"/>
      <c r="N822" s="102"/>
      <c r="O822" s="419"/>
      <c r="P822" s="116"/>
      <c r="Q822" s="116"/>
      <c r="R822" s="179"/>
      <c r="S822" s="248"/>
      <c r="T822" s="116"/>
      <c r="U822" s="116"/>
      <c r="V822" s="116"/>
      <c r="W822" s="117"/>
      <c r="X822" s="115"/>
      <c r="Y822" s="102"/>
      <c r="Z822" s="118"/>
      <c r="AA822" s="145">
        <f t="shared" si="329"/>
        <v>810</v>
      </c>
      <c r="AB822" s="751">
        <f t="shared" si="342"/>
        <v>0</v>
      </c>
      <c r="AC822" s="744">
        <f t="shared" si="330"/>
        <v>0</v>
      </c>
      <c r="AD822" s="254">
        <f t="shared" si="326"/>
        <v>0</v>
      </c>
      <c r="AE822" s="17"/>
      <c r="AF822" s="527" t="str">
        <f t="shared" si="331"/>
        <v xml:space="preserve"> </v>
      </c>
      <c r="AG822" s="49">
        <f t="shared" si="332"/>
        <v>0</v>
      </c>
      <c r="AH822" s="49">
        <f t="shared" si="333"/>
        <v>0</v>
      </c>
      <c r="AR822" s="49">
        <f t="shared" si="334"/>
        <v>0</v>
      </c>
      <c r="AS822" s="49">
        <f t="shared" si="335"/>
        <v>0</v>
      </c>
      <c r="AT822" s="49">
        <f t="shared" si="336"/>
        <v>0</v>
      </c>
      <c r="AU822" s="49">
        <f t="shared" si="337"/>
        <v>0</v>
      </c>
      <c r="AX822" s="372">
        <f t="shared" si="338"/>
        <v>0</v>
      </c>
      <c r="AY822" s="372">
        <f t="shared" si="339"/>
        <v>0</v>
      </c>
      <c r="AZ822" s="49">
        <f t="shared" si="327"/>
        <v>0</v>
      </c>
      <c r="BB822" s="49">
        <f t="shared" si="343"/>
        <v>0</v>
      </c>
      <c r="BC822" s="537">
        <f t="shared" si="344"/>
        <v>0</v>
      </c>
      <c r="BD822" s="144">
        <f t="shared" si="340"/>
        <v>0</v>
      </c>
      <c r="BE822" s="144">
        <f t="shared" si="345"/>
        <v>0</v>
      </c>
      <c r="BF822" s="559">
        <f t="shared" si="328"/>
        <v>0</v>
      </c>
      <c r="BG822" s="17"/>
      <c r="BH822" s="10"/>
      <c r="BJ822" s="49">
        <f t="shared" si="346"/>
        <v>0</v>
      </c>
      <c r="BK822" s="49">
        <f t="shared" si="347"/>
        <v>1</v>
      </c>
      <c r="BL822" s="49">
        <f t="shared" si="348"/>
        <v>0</v>
      </c>
      <c r="BM822" s="49">
        <f t="shared" si="349"/>
        <v>0</v>
      </c>
      <c r="BN822" s="49">
        <f t="shared" si="350"/>
        <v>0</v>
      </c>
    </row>
    <row r="823" spans="1:66" x14ac:dyDescent="0.2">
      <c r="A823" s="514"/>
      <c r="B823" s="805"/>
      <c r="C823" s="364"/>
      <c r="D823" s="364"/>
      <c r="E823" s="511" t="str">
        <f t="shared" si="341"/>
        <v xml:space="preserve"> </v>
      </c>
      <c r="F823" s="201">
        <f t="shared" si="324"/>
        <v>0</v>
      </c>
      <c r="G823" s="198">
        <f t="shared" si="325"/>
        <v>811</v>
      </c>
      <c r="H823" s="197"/>
      <c r="I823" s="416"/>
      <c r="J823" s="115"/>
      <c r="K823" s="418"/>
      <c r="L823" s="417"/>
      <c r="M823" s="60"/>
      <c r="N823" s="102"/>
      <c r="O823" s="419"/>
      <c r="P823" s="116"/>
      <c r="Q823" s="116"/>
      <c r="R823" s="179"/>
      <c r="S823" s="248"/>
      <c r="T823" s="116"/>
      <c r="U823" s="116"/>
      <c r="V823" s="116"/>
      <c r="W823" s="117"/>
      <c r="X823" s="115"/>
      <c r="Y823" s="102"/>
      <c r="Z823" s="118"/>
      <c r="AA823" s="145">
        <f t="shared" si="329"/>
        <v>811</v>
      </c>
      <c r="AB823" s="751">
        <f t="shared" si="342"/>
        <v>0</v>
      </c>
      <c r="AC823" s="744">
        <f t="shared" si="330"/>
        <v>0</v>
      </c>
      <c r="AD823" s="254">
        <f t="shared" si="326"/>
        <v>0</v>
      </c>
      <c r="AE823" s="17"/>
      <c r="AF823" s="527" t="str">
        <f t="shared" si="331"/>
        <v xml:space="preserve"> </v>
      </c>
      <c r="AG823" s="49">
        <f t="shared" si="332"/>
        <v>0</v>
      </c>
      <c r="AH823" s="49">
        <f t="shared" si="333"/>
        <v>0</v>
      </c>
      <c r="AR823" s="49">
        <f t="shared" si="334"/>
        <v>0</v>
      </c>
      <c r="AS823" s="49">
        <f t="shared" si="335"/>
        <v>0</v>
      </c>
      <c r="AT823" s="49">
        <f t="shared" si="336"/>
        <v>0</v>
      </c>
      <c r="AU823" s="49">
        <f t="shared" si="337"/>
        <v>0</v>
      </c>
      <c r="AX823" s="372">
        <f t="shared" si="338"/>
        <v>0</v>
      </c>
      <c r="AY823" s="372">
        <f t="shared" si="339"/>
        <v>0</v>
      </c>
      <c r="AZ823" s="49">
        <f t="shared" si="327"/>
        <v>0</v>
      </c>
      <c r="BB823" s="49">
        <f t="shared" si="343"/>
        <v>0</v>
      </c>
      <c r="BC823" s="537">
        <f t="shared" si="344"/>
        <v>0</v>
      </c>
      <c r="BD823" s="144">
        <f t="shared" si="340"/>
        <v>0</v>
      </c>
      <c r="BE823" s="144">
        <f t="shared" si="345"/>
        <v>0</v>
      </c>
      <c r="BF823" s="559">
        <f t="shared" si="328"/>
        <v>0</v>
      </c>
      <c r="BG823" s="17"/>
      <c r="BH823" s="10"/>
      <c r="BJ823" s="49">
        <f t="shared" si="346"/>
        <v>0</v>
      </c>
      <c r="BK823" s="49">
        <f t="shared" si="347"/>
        <v>1</v>
      </c>
      <c r="BL823" s="49">
        <f t="shared" si="348"/>
        <v>0</v>
      </c>
      <c r="BM823" s="49">
        <f t="shared" si="349"/>
        <v>0</v>
      </c>
      <c r="BN823" s="49">
        <f t="shared" si="350"/>
        <v>0</v>
      </c>
    </row>
    <row r="824" spans="1:66" x14ac:dyDescent="0.2">
      <c r="A824" s="514"/>
      <c r="B824" s="805"/>
      <c r="C824" s="364"/>
      <c r="D824" s="364"/>
      <c r="E824" s="511" t="str">
        <f t="shared" si="341"/>
        <v xml:space="preserve"> </v>
      </c>
      <c r="F824" s="201">
        <f t="shared" si="324"/>
        <v>0</v>
      </c>
      <c r="G824" s="198">
        <f t="shared" si="325"/>
        <v>812</v>
      </c>
      <c r="H824" s="197"/>
      <c r="I824" s="416"/>
      <c r="J824" s="115"/>
      <c r="K824" s="418"/>
      <c r="L824" s="417"/>
      <c r="M824" s="60"/>
      <c r="N824" s="102"/>
      <c r="O824" s="419"/>
      <c r="P824" s="116"/>
      <c r="Q824" s="116"/>
      <c r="R824" s="179"/>
      <c r="S824" s="248"/>
      <c r="T824" s="116"/>
      <c r="U824" s="116"/>
      <c r="V824" s="116"/>
      <c r="W824" s="117"/>
      <c r="X824" s="115"/>
      <c r="Y824" s="102"/>
      <c r="Z824" s="118"/>
      <c r="AA824" s="145">
        <f t="shared" si="329"/>
        <v>812</v>
      </c>
      <c r="AB824" s="751">
        <f t="shared" si="342"/>
        <v>0</v>
      </c>
      <c r="AC824" s="744">
        <f t="shared" si="330"/>
        <v>0</v>
      </c>
      <c r="AD824" s="254">
        <f t="shared" si="326"/>
        <v>0</v>
      </c>
      <c r="AE824" s="17"/>
      <c r="AF824" s="527" t="str">
        <f t="shared" si="331"/>
        <v xml:space="preserve"> </v>
      </c>
      <c r="AG824" s="49">
        <f t="shared" si="332"/>
        <v>0</v>
      </c>
      <c r="AH824" s="49">
        <f t="shared" si="333"/>
        <v>0</v>
      </c>
      <c r="AR824" s="49">
        <f t="shared" si="334"/>
        <v>0</v>
      </c>
      <c r="AS824" s="49">
        <f t="shared" si="335"/>
        <v>0</v>
      </c>
      <c r="AT824" s="49">
        <f t="shared" si="336"/>
        <v>0</v>
      </c>
      <c r="AU824" s="49">
        <f t="shared" si="337"/>
        <v>0</v>
      </c>
      <c r="AX824" s="372">
        <f t="shared" si="338"/>
        <v>0</v>
      </c>
      <c r="AY824" s="372">
        <f t="shared" si="339"/>
        <v>0</v>
      </c>
      <c r="AZ824" s="49">
        <f t="shared" si="327"/>
        <v>0</v>
      </c>
      <c r="BB824" s="49">
        <f t="shared" si="343"/>
        <v>0</v>
      </c>
      <c r="BC824" s="537">
        <f t="shared" si="344"/>
        <v>0</v>
      </c>
      <c r="BD824" s="144">
        <f t="shared" si="340"/>
        <v>0</v>
      </c>
      <c r="BE824" s="144">
        <f t="shared" si="345"/>
        <v>0</v>
      </c>
      <c r="BF824" s="559">
        <f t="shared" si="328"/>
        <v>0</v>
      </c>
      <c r="BG824" s="17"/>
      <c r="BH824" s="10"/>
      <c r="BJ824" s="49">
        <f t="shared" si="346"/>
        <v>0</v>
      </c>
      <c r="BK824" s="49">
        <f t="shared" si="347"/>
        <v>1</v>
      </c>
      <c r="BL824" s="49">
        <f t="shared" si="348"/>
        <v>0</v>
      </c>
      <c r="BM824" s="49">
        <f t="shared" si="349"/>
        <v>0</v>
      </c>
      <c r="BN824" s="49">
        <f t="shared" si="350"/>
        <v>0</v>
      </c>
    </row>
    <row r="825" spans="1:66" x14ac:dyDescent="0.2">
      <c r="A825" s="514"/>
      <c r="B825" s="805"/>
      <c r="C825" s="364"/>
      <c r="D825" s="364"/>
      <c r="E825" s="511" t="str">
        <f t="shared" si="341"/>
        <v xml:space="preserve"> </v>
      </c>
      <c r="F825" s="201">
        <f t="shared" si="324"/>
        <v>0</v>
      </c>
      <c r="G825" s="198">
        <f t="shared" si="325"/>
        <v>813</v>
      </c>
      <c r="H825" s="197"/>
      <c r="I825" s="416"/>
      <c r="J825" s="115"/>
      <c r="K825" s="418"/>
      <c r="L825" s="417"/>
      <c r="M825" s="60"/>
      <c r="N825" s="102"/>
      <c r="O825" s="419"/>
      <c r="P825" s="116"/>
      <c r="Q825" s="116"/>
      <c r="R825" s="179"/>
      <c r="S825" s="248"/>
      <c r="T825" s="116"/>
      <c r="U825" s="116"/>
      <c r="V825" s="116"/>
      <c r="W825" s="117"/>
      <c r="X825" s="115"/>
      <c r="Y825" s="102"/>
      <c r="Z825" s="118"/>
      <c r="AA825" s="145">
        <f t="shared" si="329"/>
        <v>813</v>
      </c>
      <c r="AB825" s="751">
        <f t="shared" si="342"/>
        <v>0</v>
      </c>
      <c r="AC825" s="744">
        <f t="shared" si="330"/>
        <v>0</v>
      </c>
      <c r="AD825" s="254">
        <f t="shared" si="326"/>
        <v>0</v>
      </c>
      <c r="AE825" s="17"/>
      <c r="AF825" s="527" t="str">
        <f t="shared" si="331"/>
        <v xml:space="preserve"> </v>
      </c>
      <c r="AG825" s="49">
        <f t="shared" si="332"/>
        <v>0</v>
      </c>
      <c r="AH825" s="49">
        <f t="shared" si="333"/>
        <v>0</v>
      </c>
      <c r="AR825" s="49">
        <f t="shared" si="334"/>
        <v>0</v>
      </c>
      <c r="AS825" s="49">
        <f t="shared" si="335"/>
        <v>0</v>
      </c>
      <c r="AT825" s="49">
        <f t="shared" si="336"/>
        <v>0</v>
      </c>
      <c r="AU825" s="49">
        <f t="shared" si="337"/>
        <v>0</v>
      </c>
      <c r="AX825" s="372">
        <f t="shared" si="338"/>
        <v>0</v>
      </c>
      <c r="AY825" s="372">
        <f t="shared" si="339"/>
        <v>0</v>
      </c>
      <c r="AZ825" s="49">
        <f t="shared" si="327"/>
        <v>0</v>
      </c>
      <c r="BB825" s="49">
        <f t="shared" si="343"/>
        <v>0</v>
      </c>
      <c r="BC825" s="537">
        <f t="shared" si="344"/>
        <v>0</v>
      </c>
      <c r="BD825" s="144">
        <f t="shared" si="340"/>
        <v>0</v>
      </c>
      <c r="BE825" s="144">
        <f t="shared" si="345"/>
        <v>0</v>
      </c>
      <c r="BF825" s="559">
        <f t="shared" si="328"/>
        <v>0</v>
      </c>
      <c r="BG825" s="17"/>
      <c r="BH825" s="10"/>
      <c r="BJ825" s="49">
        <f t="shared" si="346"/>
        <v>0</v>
      </c>
      <c r="BK825" s="49">
        <f t="shared" si="347"/>
        <v>1</v>
      </c>
      <c r="BL825" s="49">
        <f t="shared" si="348"/>
        <v>0</v>
      </c>
      <c r="BM825" s="49">
        <f t="shared" si="349"/>
        <v>0</v>
      </c>
      <c r="BN825" s="49">
        <f t="shared" si="350"/>
        <v>0</v>
      </c>
    </row>
    <row r="826" spans="1:66" x14ac:dyDescent="0.2">
      <c r="A826" s="514"/>
      <c r="B826" s="805"/>
      <c r="C826" s="364"/>
      <c r="D826" s="364"/>
      <c r="E826" s="511" t="str">
        <f t="shared" si="341"/>
        <v xml:space="preserve"> </v>
      </c>
      <c r="F826" s="201">
        <f t="shared" si="324"/>
        <v>0</v>
      </c>
      <c r="G826" s="198">
        <f t="shared" si="325"/>
        <v>814</v>
      </c>
      <c r="H826" s="197"/>
      <c r="I826" s="416"/>
      <c r="J826" s="115"/>
      <c r="K826" s="418"/>
      <c r="L826" s="417"/>
      <c r="M826" s="60"/>
      <c r="N826" s="102"/>
      <c r="O826" s="419"/>
      <c r="P826" s="116"/>
      <c r="Q826" s="116"/>
      <c r="R826" s="179"/>
      <c r="S826" s="248"/>
      <c r="T826" s="116"/>
      <c r="U826" s="116"/>
      <c r="V826" s="116"/>
      <c r="W826" s="117"/>
      <c r="X826" s="115"/>
      <c r="Y826" s="102"/>
      <c r="Z826" s="118"/>
      <c r="AA826" s="145">
        <f t="shared" si="329"/>
        <v>814</v>
      </c>
      <c r="AB826" s="751">
        <f t="shared" si="342"/>
        <v>0</v>
      </c>
      <c r="AC826" s="744">
        <f t="shared" si="330"/>
        <v>0</v>
      </c>
      <c r="AD826" s="254">
        <f t="shared" si="326"/>
        <v>0</v>
      </c>
      <c r="AE826" s="17"/>
      <c r="AF826" s="527" t="str">
        <f t="shared" si="331"/>
        <v xml:space="preserve"> </v>
      </c>
      <c r="AG826" s="49">
        <f t="shared" si="332"/>
        <v>0</v>
      </c>
      <c r="AH826" s="49">
        <f t="shared" si="333"/>
        <v>0</v>
      </c>
      <c r="AR826" s="49">
        <f t="shared" si="334"/>
        <v>0</v>
      </c>
      <c r="AS826" s="49">
        <f t="shared" si="335"/>
        <v>0</v>
      </c>
      <c r="AT826" s="49">
        <f t="shared" si="336"/>
        <v>0</v>
      </c>
      <c r="AU826" s="49">
        <f t="shared" si="337"/>
        <v>0</v>
      </c>
      <c r="AX826" s="372">
        <f t="shared" si="338"/>
        <v>0</v>
      </c>
      <c r="AY826" s="372">
        <f t="shared" si="339"/>
        <v>0</v>
      </c>
      <c r="AZ826" s="49">
        <f t="shared" si="327"/>
        <v>0</v>
      </c>
      <c r="BB826" s="49">
        <f t="shared" si="343"/>
        <v>0</v>
      </c>
      <c r="BC826" s="537">
        <f t="shared" si="344"/>
        <v>0</v>
      </c>
      <c r="BD826" s="144">
        <f t="shared" si="340"/>
        <v>0</v>
      </c>
      <c r="BE826" s="144">
        <f t="shared" si="345"/>
        <v>0</v>
      </c>
      <c r="BF826" s="559">
        <f t="shared" si="328"/>
        <v>0</v>
      </c>
      <c r="BG826" s="17"/>
      <c r="BH826" s="10"/>
      <c r="BJ826" s="49">
        <f t="shared" si="346"/>
        <v>0</v>
      </c>
      <c r="BK826" s="49">
        <f t="shared" si="347"/>
        <v>1</v>
      </c>
      <c r="BL826" s="49">
        <f t="shared" si="348"/>
        <v>0</v>
      </c>
      <c r="BM826" s="49">
        <f t="shared" si="349"/>
        <v>0</v>
      </c>
      <c r="BN826" s="49">
        <f t="shared" si="350"/>
        <v>0</v>
      </c>
    </row>
    <row r="827" spans="1:66" x14ac:dyDescent="0.2">
      <c r="A827" s="514"/>
      <c r="B827" s="805"/>
      <c r="C827" s="364"/>
      <c r="D827" s="364"/>
      <c r="E827" s="511" t="str">
        <f t="shared" si="341"/>
        <v xml:space="preserve"> </v>
      </c>
      <c r="F827" s="201">
        <f t="shared" si="324"/>
        <v>0</v>
      </c>
      <c r="G827" s="198">
        <f t="shared" si="325"/>
        <v>815</v>
      </c>
      <c r="H827" s="197"/>
      <c r="I827" s="416"/>
      <c r="J827" s="115"/>
      <c r="K827" s="418"/>
      <c r="L827" s="417"/>
      <c r="M827" s="60"/>
      <c r="N827" s="102"/>
      <c r="O827" s="419"/>
      <c r="P827" s="116"/>
      <c r="Q827" s="116"/>
      <c r="R827" s="179"/>
      <c r="S827" s="248"/>
      <c r="T827" s="116"/>
      <c r="U827" s="116"/>
      <c r="V827" s="116"/>
      <c r="W827" s="117"/>
      <c r="X827" s="115"/>
      <c r="Y827" s="102"/>
      <c r="Z827" s="118"/>
      <c r="AA827" s="145">
        <f t="shared" si="329"/>
        <v>815</v>
      </c>
      <c r="AB827" s="751">
        <f t="shared" si="342"/>
        <v>0</v>
      </c>
      <c r="AC827" s="744">
        <f t="shared" si="330"/>
        <v>0</v>
      </c>
      <c r="AD827" s="254">
        <f t="shared" si="326"/>
        <v>0</v>
      </c>
      <c r="AE827" s="17"/>
      <c r="AF827" s="527" t="str">
        <f t="shared" si="331"/>
        <v xml:space="preserve"> </v>
      </c>
      <c r="AG827" s="49">
        <f t="shared" si="332"/>
        <v>0</v>
      </c>
      <c r="AH827" s="49">
        <f t="shared" si="333"/>
        <v>0</v>
      </c>
      <c r="AR827" s="49">
        <f t="shared" si="334"/>
        <v>0</v>
      </c>
      <c r="AS827" s="49">
        <f t="shared" si="335"/>
        <v>0</v>
      </c>
      <c r="AT827" s="49">
        <f t="shared" si="336"/>
        <v>0</v>
      </c>
      <c r="AU827" s="49">
        <f t="shared" si="337"/>
        <v>0</v>
      </c>
      <c r="AX827" s="372">
        <f t="shared" si="338"/>
        <v>0</v>
      </c>
      <c r="AY827" s="372">
        <f t="shared" si="339"/>
        <v>0</v>
      </c>
      <c r="AZ827" s="49">
        <f t="shared" si="327"/>
        <v>0</v>
      </c>
      <c r="BB827" s="49">
        <f t="shared" si="343"/>
        <v>0</v>
      </c>
      <c r="BC827" s="537">
        <f t="shared" si="344"/>
        <v>0</v>
      </c>
      <c r="BD827" s="144">
        <f t="shared" si="340"/>
        <v>0</v>
      </c>
      <c r="BE827" s="144">
        <f t="shared" si="345"/>
        <v>0</v>
      </c>
      <c r="BF827" s="559">
        <f t="shared" si="328"/>
        <v>0</v>
      </c>
      <c r="BG827" s="17"/>
      <c r="BH827" s="10"/>
      <c r="BJ827" s="49">
        <f t="shared" si="346"/>
        <v>0</v>
      </c>
      <c r="BK827" s="49">
        <f t="shared" si="347"/>
        <v>1</v>
      </c>
      <c r="BL827" s="49">
        <f t="shared" si="348"/>
        <v>0</v>
      </c>
      <c r="BM827" s="49">
        <f t="shared" si="349"/>
        <v>0</v>
      </c>
      <c r="BN827" s="49">
        <f t="shared" si="350"/>
        <v>0</v>
      </c>
    </row>
    <row r="828" spans="1:66" x14ac:dyDescent="0.2">
      <c r="A828" s="514"/>
      <c r="B828" s="805"/>
      <c r="C828" s="364"/>
      <c r="D828" s="364"/>
      <c r="E828" s="511" t="str">
        <f t="shared" si="341"/>
        <v xml:space="preserve"> </v>
      </c>
      <c r="F828" s="201">
        <f t="shared" si="324"/>
        <v>0</v>
      </c>
      <c r="G828" s="198">
        <f t="shared" si="325"/>
        <v>816</v>
      </c>
      <c r="H828" s="197"/>
      <c r="I828" s="416"/>
      <c r="J828" s="115"/>
      <c r="K828" s="418"/>
      <c r="L828" s="417"/>
      <c r="M828" s="60"/>
      <c r="N828" s="102"/>
      <c r="O828" s="419"/>
      <c r="P828" s="116"/>
      <c r="Q828" s="116"/>
      <c r="R828" s="179"/>
      <c r="S828" s="248"/>
      <c r="T828" s="116"/>
      <c r="U828" s="116"/>
      <c r="V828" s="116"/>
      <c r="W828" s="117"/>
      <c r="X828" s="115"/>
      <c r="Y828" s="102"/>
      <c r="Z828" s="118"/>
      <c r="AA828" s="145">
        <f t="shared" si="329"/>
        <v>816</v>
      </c>
      <c r="AB828" s="751">
        <f t="shared" si="342"/>
        <v>0</v>
      </c>
      <c r="AC828" s="744">
        <f t="shared" si="330"/>
        <v>0</v>
      </c>
      <c r="AD828" s="254">
        <f t="shared" si="326"/>
        <v>0</v>
      </c>
      <c r="AE828" s="17"/>
      <c r="AF828" s="527" t="str">
        <f t="shared" si="331"/>
        <v xml:space="preserve"> </v>
      </c>
      <c r="AG828" s="49">
        <f t="shared" si="332"/>
        <v>0</v>
      </c>
      <c r="AH828" s="49">
        <f t="shared" si="333"/>
        <v>0</v>
      </c>
      <c r="AR828" s="49">
        <f t="shared" si="334"/>
        <v>0</v>
      </c>
      <c r="AS828" s="49">
        <f t="shared" si="335"/>
        <v>0</v>
      </c>
      <c r="AT828" s="49">
        <f t="shared" si="336"/>
        <v>0</v>
      </c>
      <c r="AU828" s="49">
        <f t="shared" si="337"/>
        <v>0</v>
      </c>
      <c r="AX828" s="372">
        <f t="shared" si="338"/>
        <v>0</v>
      </c>
      <c r="AY828" s="372">
        <f t="shared" si="339"/>
        <v>0</v>
      </c>
      <c r="AZ828" s="49">
        <f t="shared" si="327"/>
        <v>0</v>
      </c>
      <c r="BB828" s="49">
        <f t="shared" si="343"/>
        <v>0</v>
      </c>
      <c r="BC828" s="537">
        <f t="shared" si="344"/>
        <v>0</v>
      </c>
      <c r="BD828" s="144">
        <f t="shared" si="340"/>
        <v>0</v>
      </c>
      <c r="BE828" s="144">
        <f t="shared" si="345"/>
        <v>0</v>
      </c>
      <c r="BF828" s="559">
        <f t="shared" si="328"/>
        <v>0</v>
      </c>
      <c r="BG828" s="17"/>
      <c r="BH828" s="10"/>
      <c r="BJ828" s="49">
        <f t="shared" si="346"/>
        <v>0</v>
      </c>
      <c r="BK828" s="49">
        <f t="shared" si="347"/>
        <v>1</v>
      </c>
      <c r="BL828" s="49">
        <f t="shared" si="348"/>
        <v>0</v>
      </c>
      <c r="BM828" s="49">
        <f t="shared" si="349"/>
        <v>0</v>
      </c>
      <c r="BN828" s="49">
        <f t="shared" si="350"/>
        <v>0</v>
      </c>
    </row>
    <row r="829" spans="1:66" x14ac:dyDescent="0.2">
      <c r="A829" s="514"/>
      <c r="B829" s="805"/>
      <c r="C829" s="364"/>
      <c r="D829" s="364"/>
      <c r="E829" s="511" t="str">
        <f t="shared" si="341"/>
        <v xml:space="preserve"> </v>
      </c>
      <c r="F829" s="201">
        <f t="shared" si="324"/>
        <v>0</v>
      </c>
      <c r="G829" s="198">
        <f t="shared" si="325"/>
        <v>817</v>
      </c>
      <c r="H829" s="197"/>
      <c r="I829" s="416"/>
      <c r="J829" s="115"/>
      <c r="K829" s="418"/>
      <c r="L829" s="417"/>
      <c r="M829" s="60"/>
      <c r="N829" s="102"/>
      <c r="O829" s="419"/>
      <c r="P829" s="116"/>
      <c r="Q829" s="116"/>
      <c r="R829" s="179"/>
      <c r="S829" s="248"/>
      <c r="T829" s="116"/>
      <c r="U829" s="116"/>
      <c r="V829" s="116"/>
      <c r="W829" s="117"/>
      <c r="X829" s="115"/>
      <c r="Y829" s="102"/>
      <c r="Z829" s="118"/>
      <c r="AA829" s="145">
        <f t="shared" si="329"/>
        <v>817</v>
      </c>
      <c r="AB829" s="751">
        <f t="shared" si="342"/>
        <v>0</v>
      </c>
      <c r="AC829" s="744">
        <f t="shared" si="330"/>
        <v>0</v>
      </c>
      <c r="AD829" s="254">
        <f t="shared" si="326"/>
        <v>0</v>
      </c>
      <c r="AE829" s="17"/>
      <c r="AF829" s="527" t="str">
        <f t="shared" si="331"/>
        <v xml:space="preserve"> </v>
      </c>
      <c r="AG829" s="49">
        <f t="shared" si="332"/>
        <v>0</v>
      </c>
      <c r="AH829" s="49">
        <f t="shared" si="333"/>
        <v>0</v>
      </c>
      <c r="AR829" s="49">
        <f t="shared" si="334"/>
        <v>0</v>
      </c>
      <c r="AS829" s="49">
        <f t="shared" si="335"/>
        <v>0</v>
      </c>
      <c r="AT829" s="49">
        <f t="shared" si="336"/>
        <v>0</v>
      </c>
      <c r="AU829" s="49">
        <f t="shared" si="337"/>
        <v>0</v>
      </c>
      <c r="AX829" s="372">
        <f t="shared" si="338"/>
        <v>0</v>
      </c>
      <c r="AY829" s="372">
        <f t="shared" si="339"/>
        <v>0</v>
      </c>
      <c r="AZ829" s="49">
        <f t="shared" si="327"/>
        <v>0</v>
      </c>
      <c r="BB829" s="49">
        <f t="shared" si="343"/>
        <v>0</v>
      </c>
      <c r="BC829" s="537">
        <f t="shared" si="344"/>
        <v>0</v>
      </c>
      <c r="BD829" s="144">
        <f t="shared" si="340"/>
        <v>0</v>
      </c>
      <c r="BE829" s="144">
        <f t="shared" si="345"/>
        <v>0</v>
      </c>
      <c r="BF829" s="559">
        <f t="shared" si="328"/>
        <v>0</v>
      </c>
      <c r="BG829" s="17"/>
      <c r="BH829" s="10"/>
      <c r="BJ829" s="49">
        <f t="shared" si="346"/>
        <v>0</v>
      </c>
      <c r="BK829" s="49">
        <f t="shared" si="347"/>
        <v>1</v>
      </c>
      <c r="BL829" s="49">
        <f t="shared" si="348"/>
        <v>0</v>
      </c>
      <c r="BM829" s="49">
        <f t="shared" si="349"/>
        <v>0</v>
      </c>
      <c r="BN829" s="49">
        <f t="shared" si="350"/>
        <v>0</v>
      </c>
    </row>
    <row r="830" spans="1:66" x14ac:dyDescent="0.2">
      <c r="A830" s="514"/>
      <c r="B830" s="805"/>
      <c r="C830" s="364"/>
      <c r="D830" s="364"/>
      <c r="E830" s="511" t="str">
        <f t="shared" si="341"/>
        <v xml:space="preserve"> </v>
      </c>
      <c r="F830" s="201">
        <f t="shared" si="324"/>
        <v>0</v>
      </c>
      <c r="G830" s="198">
        <f t="shared" si="325"/>
        <v>818</v>
      </c>
      <c r="H830" s="197"/>
      <c r="I830" s="416"/>
      <c r="J830" s="115"/>
      <c r="K830" s="418"/>
      <c r="L830" s="417"/>
      <c r="M830" s="60"/>
      <c r="N830" s="102"/>
      <c r="O830" s="419"/>
      <c r="P830" s="116"/>
      <c r="Q830" s="116"/>
      <c r="R830" s="179"/>
      <c r="S830" s="248"/>
      <c r="T830" s="116"/>
      <c r="U830" s="116"/>
      <c r="V830" s="116"/>
      <c r="W830" s="117"/>
      <c r="X830" s="115"/>
      <c r="Y830" s="102"/>
      <c r="Z830" s="118"/>
      <c r="AA830" s="145">
        <f t="shared" si="329"/>
        <v>818</v>
      </c>
      <c r="AB830" s="751">
        <f t="shared" si="342"/>
        <v>0</v>
      </c>
      <c r="AC830" s="744">
        <f t="shared" si="330"/>
        <v>0</v>
      </c>
      <c r="AD830" s="254">
        <f t="shared" si="326"/>
        <v>0</v>
      </c>
      <c r="AE830" s="17"/>
      <c r="AF830" s="527" t="str">
        <f t="shared" si="331"/>
        <v xml:space="preserve"> </v>
      </c>
      <c r="AG830" s="49">
        <f t="shared" si="332"/>
        <v>0</v>
      </c>
      <c r="AH830" s="49">
        <f t="shared" si="333"/>
        <v>0</v>
      </c>
      <c r="AR830" s="49">
        <f t="shared" si="334"/>
        <v>0</v>
      </c>
      <c r="AS830" s="49">
        <f t="shared" si="335"/>
        <v>0</v>
      </c>
      <c r="AT830" s="49">
        <f t="shared" si="336"/>
        <v>0</v>
      </c>
      <c r="AU830" s="49">
        <f t="shared" si="337"/>
        <v>0</v>
      </c>
      <c r="AX830" s="372">
        <f t="shared" si="338"/>
        <v>0</v>
      </c>
      <c r="AY830" s="372">
        <f t="shared" si="339"/>
        <v>0</v>
      </c>
      <c r="AZ830" s="49">
        <f t="shared" si="327"/>
        <v>0</v>
      </c>
      <c r="BB830" s="49">
        <f t="shared" si="343"/>
        <v>0</v>
      </c>
      <c r="BC830" s="537">
        <f t="shared" si="344"/>
        <v>0</v>
      </c>
      <c r="BD830" s="144">
        <f t="shared" si="340"/>
        <v>0</v>
      </c>
      <c r="BE830" s="144">
        <f t="shared" si="345"/>
        <v>0</v>
      </c>
      <c r="BF830" s="559">
        <f t="shared" si="328"/>
        <v>0</v>
      </c>
      <c r="BG830" s="17"/>
      <c r="BH830" s="10"/>
      <c r="BJ830" s="49">
        <f t="shared" si="346"/>
        <v>0</v>
      </c>
      <c r="BK830" s="49">
        <f t="shared" si="347"/>
        <v>1</v>
      </c>
      <c r="BL830" s="49">
        <f t="shared" si="348"/>
        <v>0</v>
      </c>
      <c r="BM830" s="49">
        <f t="shared" si="349"/>
        <v>0</v>
      </c>
      <c r="BN830" s="49">
        <f t="shared" si="350"/>
        <v>0</v>
      </c>
    </row>
    <row r="831" spans="1:66" x14ac:dyDescent="0.2">
      <c r="A831" s="514"/>
      <c r="B831" s="805"/>
      <c r="C831" s="364"/>
      <c r="D831" s="364"/>
      <c r="E831" s="511" t="str">
        <f t="shared" si="341"/>
        <v xml:space="preserve"> </v>
      </c>
      <c r="F831" s="201">
        <f t="shared" si="324"/>
        <v>0</v>
      </c>
      <c r="G831" s="198">
        <f t="shared" si="325"/>
        <v>819</v>
      </c>
      <c r="H831" s="197"/>
      <c r="I831" s="416"/>
      <c r="J831" s="115"/>
      <c r="K831" s="418"/>
      <c r="L831" s="417"/>
      <c r="M831" s="60"/>
      <c r="N831" s="102"/>
      <c r="O831" s="419"/>
      <c r="P831" s="116"/>
      <c r="Q831" s="116"/>
      <c r="R831" s="179"/>
      <c r="S831" s="248"/>
      <c r="T831" s="116"/>
      <c r="U831" s="116"/>
      <c r="V831" s="116"/>
      <c r="W831" s="117"/>
      <c r="X831" s="115"/>
      <c r="Y831" s="102"/>
      <c r="Z831" s="118"/>
      <c r="AA831" s="145">
        <f t="shared" si="329"/>
        <v>819</v>
      </c>
      <c r="AB831" s="751">
        <f t="shared" si="342"/>
        <v>0</v>
      </c>
      <c r="AC831" s="744">
        <f t="shared" si="330"/>
        <v>0</v>
      </c>
      <c r="AD831" s="254">
        <f t="shared" si="326"/>
        <v>0</v>
      </c>
      <c r="AE831" s="17"/>
      <c r="AF831" s="527" t="str">
        <f t="shared" si="331"/>
        <v xml:space="preserve"> </v>
      </c>
      <c r="AG831" s="49">
        <f t="shared" si="332"/>
        <v>0</v>
      </c>
      <c r="AH831" s="49">
        <f t="shared" si="333"/>
        <v>0</v>
      </c>
      <c r="AR831" s="49">
        <f t="shared" si="334"/>
        <v>0</v>
      </c>
      <c r="AS831" s="49">
        <f t="shared" si="335"/>
        <v>0</v>
      </c>
      <c r="AT831" s="49">
        <f t="shared" si="336"/>
        <v>0</v>
      </c>
      <c r="AU831" s="49">
        <f t="shared" si="337"/>
        <v>0</v>
      </c>
      <c r="AX831" s="372">
        <f t="shared" si="338"/>
        <v>0</v>
      </c>
      <c r="AY831" s="372">
        <f t="shared" si="339"/>
        <v>0</v>
      </c>
      <c r="AZ831" s="49">
        <f t="shared" si="327"/>
        <v>0</v>
      </c>
      <c r="BB831" s="49">
        <f t="shared" si="343"/>
        <v>0</v>
      </c>
      <c r="BC831" s="537">
        <f t="shared" si="344"/>
        <v>0</v>
      </c>
      <c r="BD831" s="144">
        <f t="shared" si="340"/>
        <v>0</v>
      </c>
      <c r="BE831" s="144">
        <f t="shared" si="345"/>
        <v>0</v>
      </c>
      <c r="BF831" s="559">
        <f t="shared" si="328"/>
        <v>0</v>
      </c>
      <c r="BG831" s="17"/>
      <c r="BH831" s="10"/>
      <c r="BJ831" s="49">
        <f t="shared" si="346"/>
        <v>0</v>
      </c>
      <c r="BK831" s="49">
        <f t="shared" si="347"/>
        <v>1</v>
      </c>
      <c r="BL831" s="49">
        <f t="shared" si="348"/>
        <v>0</v>
      </c>
      <c r="BM831" s="49">
        <f t="shared" si="349"/>
        <v>0</v>
      </c>
      <c r="BN831" s="49">
        <f t="shared" si="350"/>
        <v>0</v>
      </c>
    </row>
    <row r="832" spans="1:66" x14ac:dyDescent="0.2">
      <c r="A832" s="514"/>
      <c r="B832" s="805"/>
      <c r="C832" s="364"/>
      <c r="D832" s="364"/>
      <c r="E832" s="511" t="str">
        <f t="shared" si="341"/>
        <v xml:space="preserve"> </v>
      </c>
      <c r="F832" s="201">
        <f t="shared" si="324"/>
        <v>0</v>
      </c>
      <c r="G832" s="198">
        <f t="shared" si="325"/>
        <v>820</v>
      </c>
      <c r="H832" s="197"/>
      <c r="I832" s="416"/>
      <c r="J832" s="115"/>
      <c r="K832" s="418"/>
      <c r="L832" s="417"/>
      <c r="M832" s="60"/>
      <c r="N832" s="102"/>
      <c r="O832" s="419"/>
      <c r="P832" s="116"/>
      <c r="Q832" s="116"/>
      <c r="R832" s="179"/>
      <c r="S832" s="248"/>
      <c r="T832" s="116"/>
      <c r="U832" s="116"/>
      <c r="V832" s="116"/>
      <c r="W832" s="117"/>
      <c r="X832" s="115"/>
      <c r="Y832" s="102"/>
      <c r="Z832" s="118"/>
      <c r="AA832" s="145">
        <f t="shared" si="329"/>
        <v>820</v>
      </c>
      <c r="AB832" s="751">
        <f t="shared" si="342"/>
        <v>0</v>
      </c>
      <c r="AC832" s="744">
        <f t="shared" si="330"/>
        <v>0</v>
      </c>
      <c r="AD832" s="254">
        <f t="shared" si="326"/>
        <v>0</v>
      </c>
      <c r="AE832" s="17"/>
      <c r="AF832" s="527" t="str">
        <f t="shared" si="331"/>
        <v xml:space="preserve"> </v>
      </c>
      <c r="AG832" s="49">
        <f t="shared" si="332"/>
        <v>0</v>
      </c>
      <c r="AH832" s="49">
        <f t="shared" si="333"/>
        <v>0</v>
      </c>
      <c r="AR832" s="49">
        <f t="shared" si="334"/>
        <v>0</v>
      </c>
      <c r="AS832" s="49">
        <f t="shared" si="335"/>
        <v>0</v>
      </c>
      <c r="AT832" s="49">
        <f t="shared" si="336"/>
        <v>0</v>
      </c>
      <c r="AU832" s="49">
        <f t="shared" si="337"/>
        <v>0</v>
      </c>
      <c r="AX832" s="372">
        <f t="shared" si="338"/>
        <v>0</v>
      </c>
      <c r="AY832" s="372">
        <f t="shared" si="339"/>
        <v>0</v>
      </c>
      <c r="AZ832" s="49">
        <f t="shared" si="327"/>
        <v>0</v>
      </c>
      <c r="BB832" s="49">
        <f t="shared" si="343"/>
        <v>0</v>
      </c>
      <c r="BC832" s="537">
        <f t="shared" si="344"/>
        <v>0</v>
      </c>
      <c r="BD832" s="144">
        <f t="shared" si="340"/>
        <v>0</v>
      </c>
      <c r="BE832" s="144">
        <f t="shared" si="345"/>
        <v>0</v>
      </c>
      <c r="BF832" s="559">
        <f t="shared" si="328"/>
        <v>0</v>
      </c>
      <c r="BG832" s="17"/>
      <c r="BH832" s="10"/>
      <c r="BJ832" s="49">
        <f t="shared" si="346"/>
        <v>0</v>
      </c>
      <c r="BK832" s="49">
        <f t="shared" si="347"/>
        <v>1</v>
      </c>
      <c r="BL832" s="49">
        <f t="shared" si="348"/>
        <v>0</v>
      </c>
      <c r="BM832" s="49">
        <f t="shared" si="349"/>
        <v>0</v>
      </c>
      <c r="BN832" s="49">
        <f t="shared" si="350"/>
        <v>0</v>
      </c>
    </row>
    <row r="833" spans="1:66" x14ac:dyDescent="0.2">
      <c r="A833" s="514"/>
      <c r="B833" s="805"/>
      <c r="C833" s="364"/>
      <c r="D833" s="364"/>
      <c r="E833" s="511" t="str">
        <f t="shared" si="341"/>
        <v xml:space="preserve"> </v>
      </c>
      <c r="F833" s="201">
        <f t="shared" si="324"/>
        <v>0</v>
      </c>
      <c r="G833" s="198">
        <f t="shared" si="325"/>
        <v>821</v>
      </c>
      <c r="H833" s="197"/>
      <c r="I833" s="416"/>
      <c r="J833" s="115"/>
      <c r="K833" s="418"/>
      <c r="L833" s="417"/>
      <c r="M833" s="60"/>
      <c r="N833" s="102"/>
      <c r="O833" s="419"/>
      <c r="P833" s="116"/>
      <c r="Q833" s="116"/>
      <c r="R833" s="179"/>
      <c r="S833" s="248"/>
      <c r="T833" s="116"/>
      <c r="U833" s="116"/>
      <c r="V833" s="116"/>
      <c r="W833" s="117"/>
      <c r="X833" s="115"/>
      <c r="Y833" s="102"/>
      <c r="Z833" s="118"/>
      <c r="AA833" s="145">
        <f t="shared" si="329"/>
        <v>821</v>
      </c>
      <c r="AB833" s="751">
        <f t="shared" si="342"/>
        <v>0</v>
      </c>
      <c r="AC833" s="744">
        <f t="shared" si="330"/>
        <v>0</v>
      </c>
      <c r="AD833" s="254">
        <f t="shared" si="326"/>
        <v>0</v>
      </c>
      <c r="AE833" s="17"/>
      <c r="AF833" s="527" t="str">
        <f t="shared" si="331"/>
        <v xml:space="preserve"> </v>
      </c>
      <c r="AG833" s="49">
        <f t="shared" si="332"/>
        <v>0</v>
      </c>
      <c r="AH833" s="49">
        <f t="shared" si="333"/>
        <v>0</v>
      </c>
      <c r="AR833" s="49">
        <f t="shared" si="334"/>
        <v>0</v>
      </c>
      <c r="AS833" s="49">
        <f t="shared" si="335"/>
        <v>0</v>
      </c>
      <c r="AT833" s="49">
        <f t="shared" si="336"/>
        <v>0</v>
      </c>
      <c r="AU833" s="49">
        <f t="shared" si="337"/>
        <v>0</v>
      </c>
      <c r="AX833" s="372">
        <f t="shared" si="338"/>
        <v>0</v>
      </c>
      <c r="AY833" s="372">
        <f t="shared" si="339"/>
        <v>0</v>
      </c>
      <c r="AZ833" s="49">
        <f t="shared" si="327"/>
        <v>0</v>
      </c>
      <c r="BB833" s="49">
        <f t="shared" si="343"/>
        <v>0</v>
      </c>
      <c r="BC833" s="537">
        <f t="shared" si="344"/>
        <v>0</v>
      </c>
      <c r="BD833" s="144">
        <f t="shared" si="340"/>
        <v>0</v>
      </c>
      <c r="BE833" s="144">
        <f t="shared" si="345"/>
        <v>0</v>
      </c>
      <c r="BF833" s="559">
        <f t="shared" si="328"/>
        <v>0</v>
      </c>
      <c r="BG833" s="17"/>
      <c r="BH833" s="10"/>
      <c r="BJ833" s="49">
        <f t="shared" si="346"/>
        <v>0</v>
      </c>
      <c r="BK833" s="49">
        <f t="shared" si="347"/>
        <v>1</v>
      </c>
      <c r="BL833" s="49">
        <f t="shared" si="348"/>
        <v>0</v>
      </c>
      <c r="BM833" s="49">
        <f t="shared" si="349"/>
        <v>0</v>
      </c>
      <c r="BN833" s="49">
        <f t="shared" si="350"/>
        <v>0</v>
      </c>
    </row>
    <row r="834" spans="1:66" x14ac:dyDescent="0.2">
      <c r="A834" s="514"/>
      <c r="B834" s="805"/>
      <c r="C834" s="364"/>
      <c r="D834" s="364"/>
      <c r="E834" s="511" t="str">
        <f t="shared" si="341"/>
        <v xml:space="preserve"> </v>
      </c>
      <c r="F834" s="201">
        <f t="shared" si="324"/>
        <v>0</v>
      </c>
      <c r="G834" s="198">
        <f t="shared" si="325"/>
        <v>822</v>
      </c>
      <c r="H834" s="197"/>
      <c r="I834" s="416"/>
      <c r="J834" s="115"/>
      <c r="K834" s="418"/>
      <c r="L834" s="417"/>
      <c r="M834" s="60"/>
      <c r="N834" s="102"/>
      <c r="O834" s="419"/>
      <c r="P834" s="116"/>
      <c r="Q834" s="116"/>
      <c r="R834" s="179"/>
      <c r="S834" s="248"/>
      <c r="T834" s="116"/>
      <c r="U834" s="116"/>
      <c r="V834" s="116"/>
      <c r="W834" s="117"/>
      <c r="X834" s="115"/>
      <c r="Y834" s="102"/>
      <c r="Z834" s="118"/>
      <c r="AA834" s="145">
        <f t="shared" si="329"/>
        <v>822</v>
      </c>
      <c r="AB834" s="751">
        <f t="shared" si="342"/>
        <v>0</v>
      </c>
      <c r="AC834" s="744">
        <f t="shared" si="330"/>
        <v>0</v>
      </c>
      <c r="AD834" s="254">
        <f t="shared" si="326"/>
        <v>0</v>
      </c>
      <c r="AE834" s="17"/>
      <c r="AF834" s="527" t="str">
        <f t="shared" si="331"/>
        <v xml:space="preserve"> </v>
      </c>
      <c r="AG834" s="49">
        <f t="shared" si="332"/>
        <v>0</v>
      </c>
      <c r="AH834" s="49">
        <f t="shared" si="333"/>
        <v>0</v>
      </c>
      <c r="AR834" s="49">
        <f t="shared" si="334"/>
        <v>0</v>
      </c>
      <c r="AS834" s="49">
        <f t="shared" si="335"/>
        <v>0</v>
      </c>
      <c r="AT834" s="49">
        <f t="shared" si="336"/>
        <v>0</v>
      </c>
      <c r="AU834" s="49">
        <f t="shared" si="337"/>
        <v>0</v>
      </c>
      <c r="AX834" s="372">
        <f t="shared" si="338"/>
        <v>0</v>
      </c>
      <c r="AY834" s="372">
        <f t="shared" si="339"/>
        <v>0</v>
      </c>
      <c r="AZ834" s="49">
        <f t="shared" si="327"/>
        <v>0</v>
      </c>
      <c r="BB834" s="49">
        <f t="shared" si="343"/>
        <v>0</v>
      </c>
      <c r="BC834" s="537">
        <f t="shared" si="344"/>
        <v>0</v>
      </c>
      <c r="BD834" s="144">
        <f t="shared" si="340"/>
        <v>0</v>
      </c>
      <c r="BE834" s="144">
        <f t="shared" si="345"/>
        <v>0</v>
      </c>
      <c r="BF834" s="559">
        <f t="shared" si="328"/>
        <v>0</v>
      </c>
      <c r="BG834" s="17"/>
      <c r="BH834" s="10"/>
      <c r="BJ834" s="49">
        <f t="shared" si="346"/>
        <v>0</v>
      </c>
      <c r="BK834" s="49">
        <f t="shared" si="347"/>
        <v>1</v>
      </c>
      <c r="BL834" s="49">
        <f t="shared" si="348"/>
        <v>0</v>
      </c>
      <c r="BM834" s="49">
        <f t="shared" si="349"/>
        <v>0</v>
      </c>
      <c r="BN834" s="49">
        <f t="shared" si="350"/>
        <v>0</v>
      </c>
    </row>
    <row r="835" spans="1:66" x14ac:dyDescent="0.2">
      <c r="A835" s="514"/>
      <c r="B835" s="805"/>
      <c r="C835" s="364"/>
      <c r="D835" s="364"/>
      <c r="E835" s="511" t="str">
        <f t="shared" si="341"/>
        <v xml:space="preserve"> </v>
      </c>
      <c r="F835" s="201">
        <f t="shared" si="324"/>
        <v>0</v>
      </c>
      <c r="G835" s="198">
        <f t="shared" si="325"/>
        <v>823</v>
      </c>
      <c r="H835" s="197"/>
      <c r="I835" s="416"/>
      <c r="J835" s="115"/>
      <c r="K835" s="418"/>
      <c r="L835" s="417"/>
      <c r="M835" s="60"/>
      <c r="N835" s="102"/>
      <c r="O835" s="419"/>
      <c r="P835" s="116"/>
      <c r="Q835" s="116"/>
      <c r="R835" s="179"/>
      <c r="S835" s="248"/>
      <c r="T835" s="116"/>
      <c r="U835" s="116"/>
      <c r="V835" s="116"/>
      <c r="W835" s="117"/>
      <c r="X835" s="115"/>
      <c r="Y835" s="102"/>
      <c r="Z835" s="118"/>
      <c r="AA835" s="145">
        <f t="shared" si="329"/>
        <v>823</v>
      </c>
      <c r="AB835" s="751">
        <f t="shared" si="342"/>
        <v>0</v>
      </c>
      <c r="AC835" s="744">
        <f t="shared" si="330"/>
        <v>0</v>
      </c>
      <c r="AD835" s="254">
        <f t="shared" si="326"/>
        <v>0</v>
      </c>
      <c r="AE835" s="17"/>
      <c r="AF835" s="527" t="str">
        <f t="shared" si="331"/>
        <v xml:space="preserve"> </v>
      </c>
      <c r="AG835" s="49">
        <f t="shared" si="332"/>
        <v>0</v>
      </c>
      <c r="AH835" s="49">
        <f t="shared" si="333"/>
        <v>0</v>
      </c>
      <c r="AR835" s="49">
        <f t="shared" si="334"/>
        <v>0</v>
      </c>
      <c r="AS835" s="49">
        <f t="shared" si="335"/>
        <v>0</v>
      </c>
      <c r="AT835" s="49">
        <f t="shared" si="336"/>
        <v>0</v>
      </c>
      <c r="AU835" s="49">
        <f t="shared" si="337"/>
        <v>0</v>
      </c>
      <c r="AX835" s="372">
        <f t="shared" si="338"/>
        <v>0</v>
      </c>
      <c r="AY835" s="372">
        <f t="shared" si="339"/>
        <v>0</v>
      </c>
      <c r="AZ835" s="49">
        <f t="shared" si="327"/>
        <v>0</v>
      </c>
      <c r="BB835" s="49">
        <f t="shared" si="343"/>
        <v>0</v>
      </c>
      <c r="BC835" s="537">
        <f t="shared" si="344"/>
        <v>0</v>
      </c>
      <c r="BD835" s="144">
        <f t="shared" si="340"/>
        <v>0</v>
      </c>
      <c r="BE835" s="144">
        <f t="shared" si="345"/>
        <v>0</v>
      </c>
      <c r="BF835" s="559">
        <f t="shared" si="328"/>
        <v>0</v>
      </c>
      <c r="BG835" s="17"/>
      <c r="BH835" s="10"/>
      <c r="BJ835" s="49">
        <f t="shared" si="346"/>
        <v>0</v>
      </c>
      <c r="BK835" s="49">
        <f t="shared" si="347"/>
        <v>1</v>
      </c>
      <c r="BL835" s="49">
        <f t="shared" si="348"/>
        <v>0</v>
      </c>
      <c r="BM835" s="49">
        <f t="shared" si="349"/>
        <v>0</v>
      </c>
      <c r="BN835" s="49">
        <f t="shared" si="350"/>
        <v>0</v>
      </c>
    </row>
    <row r="836" spans="1:66" x14ac:dyDescent="0.2">
      <c r="A836" s="514"/>
      <c r="B836" s="805"/>
      <c r="C836" s="364"/>
      <c r="D836" s="364"/>
      <c r="E836" s="511" t="str">
        <f t="shared" si="341"/>
        <v xml:space="preserve"> </v>
      </c>
      <c r="F836" s="201">
        <f t="shared" si="324"/>
        <v>0</v>
      </c>
      <c r="G836" s="198">
        <f t="shared" si="325"/>
        <v>824</v>
      </c>
      <c r="H836" s="197"/>
      <c r="I836" s="416"/>
      <c r="J836" s="115"/>
      <c r="K836" s="418"/>
      <c r="L836" s="417"/>
      <c r="M836" s="60"/>
      <c r="N836" s="102"/>
      <c r="O836" s="419"/>
      <c r="P836" s="116"/>
      <c r="Q836" s="116"/>
      <c r="R836" s="179"/>
      <c r="S836" s="248"/>
      <c r="T836" s="116"/>
      <c r="U836" s="116"/>
      <c r="V836" s="116"/>
      <c r="W836" s="117"/>
      <c r="X836" s="115"/>
      <c r="Y836" s="102"/>
      <c r="Z836" s="118"/>
      <c r="AA836" s="145">
        <f t="shared" si="329"/>
        <v>824</v>
      </c>
      <c r="AB836" s="751">
        <f t="shared" si="342"/>
        <v>0</v>
      </c>
      <c r="AC836" s="744">
        <f t="shared" si="330"/>
        <v>0</v>
      </c>
      <c r="AD836" s="254">
        <f t="shared" si="326"/>
        <v>0</v>
      </c>
      <c r="AE836" s="17"/>
      <c r="AF836" s="527" t="str">
        <f t="shared" si="331"/>
        <v xml:space="preserve"> </v>
      </c>
      <c r="AG836" s="49">
        <f t="shared" si="332"/>
        <v>0</v>
      </c>
      <c r="AH836" s="49">
        <f t="shared" si="333"/>
        <v>0</v>
      </c>
      <c r="AR836" s="49">
        <f t="shared" si="334"/>
        <v>0</v>
      </c>
      <c r="AS836" s="49">
        <f t="shared" si="335"/>
        <v>0</v>
      </c>
      <c r="AT836" s="49">
        <f t="shared" si="336"/>
        <v>0</v>
      </c>
      <c r="AU836" s="49">
        <f t="shared" si="337"/>
        <v>0</v>
      </c>
      <c r="AX836" s="372">
        <f t="shared" si="338"/>
        <v>0</v>
      </c>
      <c r="AY836" s="372">
        <f t="shared" si="339"/>
        <v>0</v>
      </c>
      <c r="AZ836" s="49">
        <f t="shared" si="327"/>
        <v>0</v>
      </c>
      <c r="BB836" s="49">
        <f t="shared" si="343"/>
        <v>0</v>
      </c>
      <c r="BC836" s="537">
        <f t="shared" si="344"/>
        <v>0</v>
      </c>
      <c r="BD836" s="144">
        <f t="shared" si="340"/>
        <v>0</v>
      </c>
      <c r="BE836" s="144">
        <f t="shared" si="345"/>
        <v>0</v>
      </c>
      <c r="BF836" s="559">
        <f t="shared" si="328"/>
        <v>0</v>
      </c>
      <c r="BG836" s="17"/>
      <c r="BH836" s="10"/>
      <c r="BJ836" s="49">
        <f t="shared" si="346"/>
        <v>0</v>
      </c>
      <c r="BK836" s="49">
        <f t="shared" si="347"/>
        <v>1</v>
      </c>
      <c r="BL836" s="49">
        <f t="shared" si="348"/>
        <v>0</v>
      </c>
      <c r="BM836" s="49">
        <f t="shared" si="349"/>
        <v>0</v>
      </c>
      <c r="BN836" s="49">
        <f t="shared" si="350"/>
        <v>0</v>
      </c>
    </row>
    <row r="837" spans="1:66" x14ac:dyDescent="0.2">
      <c r="A837" s="514"/>
      <c r="B837" s="805"/>
      <c r="C837" s="364"/>
      <c r="D837" s="364"/>
      <c r="E837" s="511" t="str">
        <f t="shared" si="341"/>
        <v xml:space="preserve"> </v>
      </c>
      <c r="F837" s="201">
        <f t="shared" si="324"/>
        <v>0</v>
      </c>
      <c r="G837" s="198">
        <f t="shared" si="325"/>
        <v>825</v>
      </c>
      <c r="H837" s="197"/>
      <c r="I837" s="416"/>
      <c r="J837" s="115"/>
      <c r="K837" s="418"/>
      <c r="L837" s="417"/>
      <c r="M837" s="60"/>
      <c r="N837" s="102"/>
      <c r="O837" s="419"/>
      <c r="P837" s="116"/>
      <c r="Q837" s="116"/>
      <c r="R837" s="179"/>
      <c r="S837" s="248"/>
      <c r="T837" s="116"/>
      <c r="U837" s="116"/>
      <c r="V837" s="116"/>
      <c r="W837" s="117"/>
      <c r="X837" s="115"/>
      <c r="Y837" s="102"/>
      <c r="Z837" s="118"/>
      <c r="AA837" s="145">
        <f t="shared" si="329"/>
        <v>825</v>
      </c>
      <c r="AB837" s="751">
        <f t="shared" si="342"/>
        <v>0</v>
      </c>
      <c r="AC837" s="744">
        <f t="shared" si="330"/>
        <v>0</v>
      </c>
      <c r="AD837" s="254">
        <f t="shared" si="326"/>
        <v>0</v>
      </c>
      <c r="AE837" s="17"/>
      <c r="AF837" s="527" t="str">
        <f t="shared" si="331"/>
        <v xml:space="preserve"> </v>
      </c>
      <c r="AG837" s="49">
        <f t="shared" si="332"/>
        <v>0</v>
      </c>
      <c r="AH837" s="49">
        <f t="shared" si="333"/>
        <v>0</v>
      </c>
      <c r="AR837" s="49">
        <f t="shared" si="334"/>
        <v>0</v>
      </c>
      <c r="AS837" s="49">
        <f t="shared" si="335"/>
        <v>0</v>
      </c>
      <c r="AT837" s="49">
        <f t="shared" si="336"/>
        <v>0</v>
      </c>
      <c r="AU837" s="49">
        <f t="shared" si="337"/>
        <v>0</v>
      </c>
      <c r="AX837" s="372">
        <f t="shared" si="338"/>
        <v>0</v>
      </c>
      <c r="AY837" s="372">
        <f t="shared" si="339"/>
        <v>0</v>
      </c>
      <c r="AZ837" s="49">
        <f t="shared" si="327"/>
        <v>0</v>
      </c>
      <c r="BB837" s="49">
        <f t="shared" si="343"/>
        <v>0</v>
      </c>
      <c r="BC837" s="537">
        <f t="shared" si="344"/>
        <v>0</v>
      </c>
      <c r="BD837" s="144">
        <f t="shared" si="340"/>
        <v>0</v>
      </c>
      <c r="BE837" s="144">
        <f t="shared" si="345"/>
        <v>0</v>
      </c>
      <c r="BF837" s="559">
        <f t="shared" si="328"/>
        <v>0</v>
      </c>
      <c r="BG837" s="17"/>
      <c r="BH837" s="10"/>
      <c r="BJ837" s="49">
        <f t="shared" si="346"/>
        <v>0</v>
      </c>
      <c r="BK837" s="49">
        <f t="shared" si="347"/>
        <v>1</v>
      </c>
      <c r="BL837" s="49">
        <f t="shared" si="348"/>
        <v>0</v>
      </c>
      <c r="BM837" s="49">
        <f t="shared" si="349"/>
        <v>0</v>
      </c>
      <c r="BN837" s="49">
        <f t="shared" si="350"/>
        <v>0</v>
      </c>
    </row>
    <row r="838" spans="1:66" x14ac:dyDescent="0.2">
      <c r="A838" s="514"/>
      <c r="B838" s="805"/>
      <c r="C838" s="364"/>
      <c r="D838" s="364"/>
      <c r="E838" s="511" t="str">
        <f t="shared" si="341"/>
        <v xml:space="preserve"> </v>
      </c>
      <c r="F838" s="201">
        <f t="shared" si="324"/>
        <v>0</v>
      </c>
      <c r="G838" s="198">
        <f t="shared" si="325"/>
        <v>826</v>
      </c>
      <c r="H838" s="197"/>
      <c r="I838" s="416"/>
      <c r="J838" s="115"/>
      <c r="K838" s="418"/>
      <c r="L838" s="417"/>
      <c r="M838" s="60"/>
      <c r="N838" s="102"/>
      <c r="O838" s="419"/>
      <c r="P838" s="116"/>
      <c r="Q838" s="116"/>
      <c r="R838" s="179"/>
      <c r="S838" s="248"/>
      <c r="T838" s="116"/>
      <c r="U838" s="116"/>
      <c r="V838" s="116"/>
      <c r="W838" s="117"/>
      <c r="X838" s="115"/>
      <c r="Y838" s="102"/>
      <c r="Z838" s="118"/>
      <c r="AA838" s="145">
        <f t="shared" si="329"/>
        <v>826</v>
      </c>
      <c r="AB838" s="751">
        <f t="shared" si="342"/>
        <v>0</v>
      </c>
      <c r="AC838" s="744">
        <f t="shared" si="330"/>
        <v>0</v>
      </c>
      <c r="AD838" s="254">
        <f t="shared" si="326"/>
        <v>0</v>
      </c>
      <c r="AE838" s="17"/>
      <c r="AF838" s="527" t="str">
        <f t="shared" si="331"/>
        <v xml:space="preserve"> </v>
      </c>
      <c r="AG838" s="49">
        <f t="shared" si="332"/>
        <v>0</v>
      </c>
      <c r="AH838" s="49">
        <f t="shared" si="333"/>
        <v>0</v>
      </c>
      <c r="AR838" s="49">
        <f t="shared" si="334"/>
        <v>0</v>
      </c>
      <c r="AS838" s="49">
        <f t="shared" si="335"/>
        <v>0</v>
      </c>
      <c r="AT838" s="49">
        <f t="shared" si="336"/>
        <v>0</v>
      </c>
      <c r="AU838" s="49">
        <f t="shared" si="337"/>
        <v>0</v>
      </c>
      <c r="AX838" s="372">
        <f t="shared" si="338"/>
        <v>0</v>
      </c>
      <c r="AY838" s="372">
        <f t="shared" si="339"/>
        <v>0</v>
      </c>
      <c r="AZ838" s="49">
        <f t="shared" si="327"/>
        <v>0</v>
      </c>
      <c r="BB838" s="49">
        <f t="shared" si="343"/>
        <v>0</v>
      </c>
      <c r="BC838" s="537">
        <f t="shared" si="344"/>
        <v>0</v>
      </c>
      <c r="BD838" s="144">
        <f t="shared" si="340"/>
        <v>0</v>
      </c>
      <c r="BE838" s="144">
        <f t="shared" si="345"/>
        <v>0</v>
      </c>
      <c r="BF838" s="559">
        <f t="shared" si="328"/>
        <v>0</v>
      </c>
      <c r="BG838" s="17"/>
      <c r="BH838" s="10"/>
      <c r="BJ838" s="49">
        <f t="shared" si="346"/>
        <v>0</v>
      </c>
      <c r="BK838" s="49">
        <f t="shared" si="347"/>
        <v>1</v>
      </c>
      <c r="BL838" s="49">
        <f t="shared" si="348"/>
        <v>0</v>
      </c>
      <c r="BM838" s="49">
        <f t="shared" si="349"/>
        <v>0</v>
      </c>
      <c r="BN838" s="49">
        <f t="shared" si="350"/>
        <v>0</v>
      </c>
    </row>
    <row r="839" spans="1:66" x14ac:dyDescent="0.2">
      <c r="A839" s="514"/>
      <c r="B839" s="805"/>
      <c r="C839" s="364"/>
      <c r="D839" s="364"/>
      <c r="E839" s="511" t="str">
        <f t="shared" si="341"/>
        <v xml:space="preserve"> </v>
      </c>
      <c r="F839" s="201">
        <f t="shared" si="324"/>
        <v>0</v>
      </c>
      <c r="G839" s="198">
        <f t="shared" si="325"/>
        <v>827</v>
      </c>
      <c r="H839" s="197"/>
      <c r="I839" s="416"/>
      <c r="J839" s="115"/>
      <c r="K839" s="418"/>
      <c r="L839" s="417"/>
      <c r="M839" s="60"/>
      <c r="N839" s="102"/>
      <c r="O839" s="419"/>
      <c r="P839" s="116"/>
      <c r="Q839" s="116"/>
      <c r="R839" s="179"/>
      <c r="S839" s="248"/>
      <c r="T839" s="116"/>
      <c r="U839" s="116"/>
      <c r="V839" s="116"/>
      <c r="W839" s="117"/>
      <c r="X839" s="115"/>
      <c r="Y839" s="102"/>
      <c r="Z839" s="118"/>
      <c r="AA839" s="145">
        <f t="shared" si="329"/>
        <v>827</v>
      </c>
      <c r="AB839" s="751">
        <f t="shared" si="342"/>
        <v>0</v>
      </c>
      <c r="AC839" s="744">
        <f t="shared" si="330"/>
        <v>0</v>
      </c>
      <c r="AD839" s="254">
        <f t="shared" si="326"/>
        <v>0</v>
      </c>
      <c r="AE839" s="17"/>
      <c r="AF839" s="527" t="str">
        <f t="shared" si="331"/>
        <v xml:space="preserve"> </v>
      </c>
      <c r="AG839" s="49">
        <f t="shared" si="332"/>
        <v>0</v>
      </c>
      <c r="AH839" s="49">
        <f t="shared" si="333"/>
        <v>0</v>
      </c>
      <c r="AR839" s="49">
        <f t="shared" si="334"/>
        <v>0</v>
      </c>
      <c r="AS839" s="49">
        <f t="shared" si="335"/>
        <v>0</v>
      </c>
      <c r="AT839" s="49">
        <f t="shared" si="336"/>
        <v>0</v>
      </c>
      <c r="AU839" s="49">
        <f t="shared" si="337"/>
        <v>0</v>
      </c>
      <c r="AX839" s="372">
        <f t="shared" si="338"/>
        <v>0</v>
      </c>
      <c r="AY839" s="372">
        <f t="shared" si="339"/>
        <v>0</v>
      </c>
      <c r="AZ839" s="49">
        <f t="shared" si="327"/>
        <v>0</v>
      </c>
      <c r="BB839" s="49">
        <f t="shared" si="343"/>
        <v>0</v>
      </c>
      <c r="BC839" s="537">
        <f t="shared" si="344"/>
        <v>0</v>
      </c>
      <c r="BD839" s="144">
        <f t="shared" si="340"/>
        <v>0</v>
      </c>
      <c r="BE839" s="144">
        <f t="shared" si="345"/>
        <v>0</v>
      </c>
      <c r="BF839" s="559">
        <f t="shared" si="328"/>
        <v>0</v>
      </c>
      <c r="BG839" s="17"/>
      <c r="BH839" s="10"/>
      <c r="BJ839" s="49">
        <f t="shared" si="346"/>
        <v>0</v>
      </c>
      <c r="BK839" s="49">
        <f t="shared" si="347"/>
        <v>1</v>
      </c>
      <c r="BL839" s="49">
        <f t="shared" si="348"/>
        <v>0</v>
      </c>
      <c r="BM839" s="49">
        <f t="shared" si="349"/>
        <v>0</v>
      </c>
      <c r="BN839" s="49">
        <f t="shared" si="350"/>
        <v>0</v>
      </c>
    </row>
    <row r="840" spans="1:66" x14ac:dyDescent="0.2">
      <c r="A840" s="514"/>
      <c r="B840" s="805"/>
      <c r="C840" s="364"/>
      <c r="D840" s="364"/>
      <c r="E840" s="511" t="str">
        <f t="shared" si="341"/>
        <v xml:space="preserve"> </v>
      </c>
      <c r="F840" s="201">
        <f t="shared" si="324"/>
        <v>0</v>
      </c>
      <c r="G840" s="198">
        <f t="shared" si="325"/>
        <v>828</v>
      </c>
      <c r="H840" s="197"/>
      <c r="I840" s="416"/>
      <c r="J840" s="115"/>
      <c r="K840" s="418"/>
      <c r="L840" s="417"/>
      <c r="M840" s="60"/>
      <c r="N840" s="102"/>
      <c r="O840" s="419"/>
      <c r="P840" s="116"/>
      <c r="Q840" s="116"/>
      <c r="R840" s="179"/>
      <c r="S840" s="248"/>
      <c r="T840" s="116"/>
      <c r="U840" s="116"/>
      <c r="V840" s="116"/>
      <c r="W840" s="117"/>
      <c r="X840" s="115"/>
      <c r="Y840" s="102"/>
      <c r="Z840" s="118"/>
      <c r="AA840" s="145">
        <f t="shared" si="329"/>
        <v>828</v>
      </c>
      <c r="AB840" s="751">
        <f t="shared" si="342"/>
        <v>0</v>
      </c>
      <c r="AC840" s="744">
        <f t="shared" si="330"/>
        <v>0</v>
      </c>
      <c r="AD840" s="254">
        <f t="shared" si="326"/>
        <v>0</v>
      </c>
      <c r="AE840" s="17"/>
      <c r="AF840" s="527" t="str">
        <f t="shared" si="331"/>
        <v xml:space="preserve"> </v>
      </c>
      <c r="AG840" s="49">
        <f t="shared" si="332"/>
        <v>0</v>
      </c>
      <c r="AH840" s="49">
        <f t="shared" si="333"/>
        <v>0</v>
      </c>
      <c r="AR840" s="49">
        <f t="shared" si="334"/>
        <v>0</v>
      </c>
      <c r="AS840" s="49">
        <f t="shared" si="335"/>
        <v>0</v>
      </c>
      <c r="AT840" s="49">
        <f t="shared" si="336"/>
        <v>0</v>
      </c>
      <c r="AU840" s="49">
        <f t="shared" si="337"/>
        <v>0</v>
      </c>
      <c r="AX840" s="372">
        <f t="shared" si="338"/>
        <v>0</v>
      </c>
      <c r="AY840" s="372">
        <f t="shared" si="339"/>
        <v>0</v>
      </c>
      <c r="AZ840" s="49">
        <f t="shared" si="327"/>
        <v>0</v>
      </c>
      <c r="BB840" s="49">
        <f t="shared" si="343"/>
        <v>0</v>
      </c>
      <c r="BC840" s="537">
        <f t="shared" si="344"/>
        <v>0</v>
      </c>
      <c r="BD840" s="144">
        <f t="shared" si="340"/>
        <v>0</v>
      </c>
      <c r="BE840" s="144">
        <f t="shared" si="345"/>
        <v>0</v>
      </c>
      <c r="BF840" s="559">
        <f t="shared" si="328"/>
        <v>0</v>
      </c>
      <c r="BG840" s="17"/>
      <c r="BH840" s="10"/>
      <c r="BJ840" s="49">
        <f t="shared" si="346"/>
        <v>0</v>
      </c>
      <c r="BK840" s="49">
        <f t="shared" si="347"/>
        <v>1</v>
      </c>
      <c r="BL840" s="49">
        <f t="shared" si="348"/>
        <v>0</v>
      </c>
      <c r="BM840" s="49">
        <f t="shared" si="349"/>
        <v>0</v>
      </c>
      <c r="BN840" s="49">
        <f t="shared" si="350"/>
        <v>0</v>
      </c>
    </row>
    <row r="841" spans="1:66" x14ac:dyDescent="0.2">
      <c r="A841" s="514"/>
      <c r="B841" s="805"/>
      <c r="C841" s="364"/>
      <c r="D841" s="364"/>
      <c r="E841" s="511" t="str">
        <f t="shared" si="341"/>
        <v xml:space="preserve"> </v>
      </c>
      <c r="F841" s="201">
        <f t="shared" si="324"/>
        <v>0</v>
      </c>
      <c r="G841" s="198">
        <f t="shared" si="325"/>
        <v>829</v>
      </c>
      <c r="H841" s="197"/>
      <c r="I841" s="416"/>
      <c r="J841" s="115"/>
      <c r="K841" s="418"/>
      <c r="L841" s="417"/>
      <c r="M841" s="60"/>
      <c r="N841" s="102"/>
      <c r="O841" s="419"/>
      <c r="P841" s="116"/>
      <c r="Q841" s="116"/>
      <c r="R841" s="179"/>
      <c r="S841" s="248"/>
      <c r="T841" s="116"/>
      <c r="U841" s="116"/>
      <c r="V841" s="116"/>
      <c r="W841" s="117"/>
      <c r="X841" s="115"/>
      <c r="Y841" s="102"/>
      <c r="Z841" s="118"/>
      <c r="AA841" s="145">
        <f t="shared" si="329"/>
        <v>829</v>
      </c>
      <c r="AB841" s="751">
        <f t="shared" si="342"/>
        <v>0</v>
      </c>
      <c r="AC841" s="744">
        <f t="shared" si="330"/>
        <v>0</v>
      </c>
      <c r="AD841" s="254">
        <f t="shared" si="326"/>
        <v>0</v>
      </c>
      <c r="AE841" s="17"/>
      <c r="AF841" s="527" t="str">
        <f t="shared" si="331"/>
        <v xml:space="preserve"> </v>
      </c>
      <c r="AG841" s="49">
        <f t="shared" si="332"/>
        <v>0</v>
      </c>
      <c r="AH841" s="49">
        <f t="shared" si="333"/>
        <v>0</v>
      </c>
      <c r="AR841" s="49">
        <f t="shared" si="334"/>
        <v>0</v>
      </c>
      <c r="AS841" s="49">
        <f t="shared" si="335"/>
        <v>0</v>
      </c>
      <c r="AT841" s="49">
        <f t="shared" si="336"/>
        <v>0</v>
      </c>
      <c r="AU841" s="49">
        <f t="shared" si="337"/>
        <v>0</v>
      </c>
      <c r="AX841" s="372">
        <f t="shared" si="338"/>
        <v>0</v>
      </c>
      <c r="AY841" s="372">
        <f t="shared" si="339"/>
        <v>0</v>
      </c>
      <c r="AZ841" s="49">
        <f t="shared" si="327"/>
        <v>0</v>
      </c>
      <c r="BB841" s="49">
        <f t="shared" si="343"/>
        <v>0</v>
      </c>
      <c r="BC841" s="537">
        <f t="shared" si="344"/>
        <v>0</v>
      </c>
      <c r="BD841" s="144">
        <f t="shared" si="340"/>
        <v>0</v>
      </c>
      <c r="BE841" s="144">
        <f t="shared" si="345"/>
        <v>0</v>
      </c>
      <c r="BF841" s="559">
        <f t="shared" si="328"/>
        <v>0</v>
      </c>
      <c r="BG841" s="17"/>
      <c r="BH841" s="10"/>
      <c r="BJ841" s="49">
        <f t="shared" si="346"/>
        <v>0</v>
      </c>
      <c r="BK841" s="49">
        <f t="shared" si="347"/>
        <v>1</v>
      </c>
      <c r="BL841" s="49">
        <f t="shared" si="348"/>
        <v>0</v>
      </c>
      <c r="BM841" s="49">
        <f t="shared" si="349"/>
        <v>0</v>
      </c>
      <c r="BN841" s="49">
        <f t="shared" si="350"/>
        <v>0</v>
      </c>
    </row>
    <row r="842" spans="1:66" x14ac:dyDescent="0.2">
      <c r="A842" s="514"/>
      <c r="B842" s="805"/>
      <c r="C842" s="364"/>
      <c r="D842" s="364"/>
      <c r="E842" s="511" t="str">
        <f t="shared" si="341"/>
        <v xml:space="preserve"> </v>
      </c>
      <c r="F842" s="201">
        <f t="shared" si="324"/>
        <v>0</v>
      </c>
      <c r="G842" s="198">
        <f t="shared" si="325"/>
        <v>830</v>
      </c>
      <c r="H842" s="197"/>
      <c r="I842" s="416"/>
      <c r="J842" s="115"/>
      <c r="K842" s="418"/>
      <c r="L842" s="417"/>
      <c r="M842" s="60"/>
      <c r="N842" s="102"/>
      <c r="O842" s="419"/>
      <c r="P842" s="116"/>
      <c r="Q842" s="116"/>
      <c r="R842" s="179"/>
      <c r="S842" s="248"/>
      <c r="T842" s="116"/>
      <c r="U842" s="116"/>
      <c r="V842" s="116"/>
      <c r="W842" s="117"/>
      <c r="X842" s="115"/>
      <c r="Y842" s="102"/>
      <c r="Z842" s="118"/>
      <c r="AA842" s="145">
        <f t="shared" si="329"/>
        <v>830</v>
      </c>
      <c r="AB842" s="751">
        <f t="shared" si="342"/>
        <v>0</v>
      </c>
      <c r="AC842" s="744">
        <f t="shared" si="330"/>
        <v>0</v>
      </c>
      <c r="AD842" s="254">
        <f t="shared" si="326"/>
        <v>0</v>
      </c>
      <c r="AE842" s="17"/>
      <c r="AF842" s="527" t="str">
        <f t="shared" si="331"/>
        <v xml:space="preserve"> </v>
      </c>
      <c r="AG842" s="49">
        <f t="shared" si="332"/>
        <v>0</v>
      </c>
      <c r="AH842" s="49">
        <f t="shared" si="333"/>
        <v>0</v>
      </c>
      <c r="AR842" s="49">
        <f t="shared" si="334"/>
        <v>0</v>
      </c>
      <c r="AS842" s="49">
        <f t="shared" si="335"/>
        <v>0</v>
      </c>
      <c r="AT842" s="49">
        <f t="shared" si="336"/>
        <v>0</v>
      </c>
      <c r="AU842" s="49">
        <f t="shared" si="337"/>
        <v>0</v>
      </c>
      <c r="AX842" s="372">
        <f t="shared" si="338"/>
        <v>0</v>
      </c>
      <c r="AY842" s="372">
        <f t="shared" si="339"/>
        <v>0</v>
      </c>
      <c r="AZ842" s="49">
        <f t="shared" si="327"/>
        <v>0</v>
      </c>
      <c r="BB842" s="49">
        <f t="shared" si="343"/>
        <v>0</v>
      </c>
      <c r="BC842" s="537">
        <f t="shared" si="344"/>
        <v>0</v>
      </c>
      <c r="BD842" s="144">
        <f t="shared" si="340"/>
        <v>0</v>
      </c>
      <c r="BE842" s="144">
        <f t="shared" si="345"/>
        <v>0</v>
      </c>
      <c r="BF842" s="559">
        <f t="shared" si="328"/>
        <v>0</v>
      </c>
      <c r="BG842" s="17"/>
      <c r="BH842" s="10"/>
      <c r="BJ842" s="49">
        <f t="shared" si="346"/>
        <v>0</v>
      </c>
      <c r="BK842" s="49">
        <f t="shared" si="347"/>
        <v>1</v>
      </c>
      <c r="BL842" s="49">
        <f t="shared" si="348"/>
        <v>0</v>
      </c>
      <c r="BM842" s="49">
        <f t="shared" si="349"/>
        <v>0</v>
      </c>
      <c r="BN842" s="49">
        <f t="shared" si="350"/>
        <v>0</v>
      </c>
    </row>
    <row r="843" spans="1:66" x14ac:dyDescent="0.2">
      <c r="A843" s="514"/>
      <c r="B843" s="805"/>
      <c r="C843" s="364"/>
      <c r="D843" s="364"/>
      <c r="E843" s="511" t="str">
        <f t="shared" si="341"/>
        <v xml:space="preserve"> </v>
      </c>
      <c r="F843" s="201">
        <f t="shared" si="324"/>
        <v>0</v>
      </c>
      <c r="G843" s="198">
        <f t="shared" si="325"/>
        <v>831</v>
      </c>
      <c r="H843" s="197"/>
      <c r="I843" s="416"/>
      <c r="J843" s="115"/>
      <c r="K843" s="418"/>
      <c r="L843" s="417"/>
      <c r="M843" s="60"/>
      <c r="N843" s="102"/>
      <c r="O843" s="419"/>
      <c r="P843" s="116"/>
      <c r="Q843" s="116"/>
      <c r="R843" s="179"/>
      <c r="S843" s="248"/>
      <c r="T843" s="116"/>
      <c r="U843" s="116"/>
      <c r="V843" s="116"/>
      <c r="W843" s="117"/>
      <c r="X843" s="115"/>
      <c r="Y843" s="102"/>
      <c r="Z843" s="118"/>
      <c r="AA843" s="145">
        <f t="shared" si="329"/>
        <v>831</v>
      </c>
      <c r="AB843" s="751">
        <f t="shared" si="342"/>
        <v>0</v>
      </c>
      <c r="AC843" s="744">
        <f t="shared" si="330"/>
        <v>0</v>
      </c>
      <c r="AD843" s="254">
        <f t="shared" si="326"/>
        <v>0</v>
      </c>
      <c r="AE843" s="17"/>
      <c r="AF843" s="527" t="str">
        <f t="shared" si="331"/>
        <v xml:space="preserve"> </v>
      </c>
      <c r="AG843" s="49">
        <f t="shared" si="332"/>
        <v>0</v>
      </c>
      <c r="AH843" s="49">
        <f t="shared" si="333"/>
        <v>0</v>
      </c>
      <c r="AR843" s="49">
        <f t="shared" si="334"/>
        <v>0</v>
      </c>
      <c r="AS843" s="49">
        <f t="shared" si="335"/>
        <v>0</v>
      </c>
      <c r="AT843" s="49">
        <f t="shared" si="336"/>
        <v>0</v>
      </c>
      <c r="AU843" s="49">
        <f t="shared" si="337"/>
        <v>0</v>
      </c>
      <c r="AX843" s="372">
        <f t="shared" si="338"/>
        <v>0</v>
      </c>
      <c r="AY843" s="372">
        <f t="shared" si="339"/>
        <v>0</v>
      </c>
      <c r="AZ843" s="49">
        <f t="shared" si="327"/>
        <v>0</v>
      </c>
      <c r="BB843" s="49">
        <f t="shared" si="343"/>
        <v>0</v>
      </c>
      <c r="BC843" s="537">
        <f t="shared" si="344"/>
        <v>0</v>
      </c>
      <c r="BD843" s="144">
        <f t="shared" si="340"/>
        <v>0</v>
      </c>
      <c r="BE843" s="144">
        <f t="shared" si="345"/>
        <v>0</v>
      </c>
      <c r="BF843" s="559">
        <f t="shared" si="328"/>
        <v>0</v>
      </c>
      <c r="BG843" s="17"/>
      <c r="BH843" s="10"/>
      <c r="BJ843" s="49">
        <f t="shared" si="346"/>
        <v>0</v>
      </c>
      <c r="BK843" s="49">
        <f t="shared" si="347"/>
        <v>1</v>
      </c>
      <c r="BL843" s="49">
        <f t="shared" si="348"/>
        <v>0</v>
      </c>
      <c r="BM843" s="49">
        <f t="shared" si="349"/>
        <v>0</v>
      </c>
      <c r="BN843" s="49">
        <f t="shared" si="350"/>
        <v>0</v>
      </c>
    </row>
    <row r="844" spans="1:66" x14ac:dyDescent="0.2">
      <c r="A844" s="514"/>
      <c r="B844" s="805"/>
      <c r="C844" s="364"/>
      <c r="D844" s="364"/>
      <c r="E844" s="511" t="str">
        <f t="shared" si="341"/>
        <v xml:space="preserve"> </v>
      </c>
      <c r="F844" s="201">
        <f t="shared" si="324"/>
        <v>0</v>
      </c>
      <c r="G844" s="198">
        <f t="shared" si="325"/>
        <v>832</v>
      </c>
      <c r="H844" s="197"/>
      <c r="I844" s="416"/>
      <c r="J844" s="115"/>
      <c r="K844" s="418"/>
      <c r="L844" s="417"/>
      <c r="M844" s="60"/>
      <c r="N844" s="102"/>
      <c r="O844" s="419"/>
      <c r="P844" s="116"/>
      <c r="Q844" s="116"/>
      <c r="R844" s="179"/>
      <c r="S844" s="248"/>
      <c r="T844" s="116"/>
      <c r="U844" s="116"/>
      <c r="V844" s="116"/>
      <c r="W844" s="117"/>
      <c r="X844" s="115"/>
      <c r="Y844" s="102"/>
      <c r="Z844" s="118"/>
      <c r="AA844" s="145">
        <f t="shared" si="329"/>
        <v>832</v>
      </c>
      <c r="AB844" s="751">
        <f t="shared" si="342"/>
        <v>0</v>
      </c>
      <c r="AC844" s="744">
        <f t="shared" si="330"/>
        <v>0</v>
      </c>
      <c r="AD844" s="254">
        <f t="shared" si="326"/>
        <v>0</v>
      </c>
      <c r="AE844" s="17"/>
      <c r="AF844" s="527" t="str">
        <f t="shared" si="331"/>
        <v xml:space="preserve"> </v>
      </c>
      <c r="AG844" s="49">
        <f t="shared" si="332"/>
        <v>0</v>
      </c>
      <c r="AH844" s="49">
        <f t="shared" si="333"/>
        <v>0</v>
      </c>
      <c r="AR844" s="49">
        <f t="shared" si="334"/>
        <v>0</v>
      </c>
      <c r="AS844" s="49">
        <f t="shared" si="335"/>
        <v>0</v>
      </c>
      <c r="AT844" s="49">
        <f t="shared" si="336"/>
        <v>0</v>
      </c>
      <c r="AU844" s="49">
        <f t="shared" si="337"/>
        <v>0</v>
      </c>
      <c r="AX844" s="372">
        <f t="shared" si="338"/>
        <v>0</v>
      </c>
      <c r="AY844" s="372">
        <f t="shared" si="339"/>
        <v>0</v>
      </c>
      <c r="AZ844" s="49">
        <f t="shared" si="327"/>
        <v>0</v>
      </c>
      <c r="BB844" s="49">
        <f t="shared" si="343"/>
        <v>0</v>
      </c>
      <c r="BC844" s="537">
        <f t="shared" si="344"/>
        <v>0</v>
      </c>
      <c r="BD844" s="144">
        <f t="shared" si="340"/>
        <v>0</v>
      </c>
      <c r="BE844" s="144">
        <f t="shared" si="345"/>
        <v>0</v>
      </c>
      <c r="BF844" s="559">
        <f t="shared" si="328"/>
        <v>0</v>
      </c>
      <c r="BG844" s="17"/>
      <c r="BH844" s="10"/>
      <c r="BJ844" s="49">
        <f t="shared" si="346"/>
        <v>0</v>
      </c>
      <c r="BK844" s="49">
        <f t="shared" si="347"/>
        <v>1</v>
      </c>
      <c r="BL844" s="49">
        <f t="shared" si="348"/>
        <v>0</v>
      </c>
      <c r="BM844" s="49">
        <f t="shared" si="349"/>
        <v>0</v>
      </c>
      <c r="BN844" s="49">
        <f t="shared" si="350"/>
        <v>0</v>
      </c>
    </row>
    <row r="845" spans="1:66" x14ac:dyDescent="0.2">
      <c r="A845" s="514"/>
      <c r="B845" s="805"/>
      <c r="C845" s="364"/>
      <c r="D845" s="364"/>
      <c r="E845" s="511" t="str">
        <f t="shared" si="341"/>
        <v xml:space="preserve"> </v>
      </c>
      <c r="F845" s="201">
        <f t="shared" ref="F845:F908" si="351">IF(ISBLANK(H845),0,VLOOKUP(TRIM(H845),AllVarieties,4,FALSE))</f>
        <v>0</v>
      </c>
      <c r="G845" s="198">
        <f t="shared" ref="G845:G908" si="352">ROW()-DPline</f>
        <v>833</v>
      </c>
      <c r="H845" s="197"/>
      <c r="I845" s="416"/>
      <c r="J845" s="115"/>
      <c r="K845" s="418"/>
      <c r="L845" s="417"/>
      <c r="M845" s="60"/>
      <c r="N845" s="102"/>
      <c r="O845" s="419"/>
      <c r="P845" s="116"/>
      <c r="Q845" s="116"/>
      <c r="R845" s="179"/>
      <c r="S845" s="248"/>
      <c r="T845" s="116"/>
      <c r="U845" s="116"/>
      <c r="V845" s="116"/>
      <c r="W845" s="117"/>
      <c r="X845" s="115"/>
      <c r="Y845" s="102"/>
      <c r="Z845" s="118"/>
      <c r="AA845" s="145">
        <f t="shared" si="329"/>
        <v>833</v>
      </c>
      <c r="AB845" s="751">
        <f t="shared" si="342"/>
        <v>0</v>
      </c>
      <c r="AC845" s="744">
        <f t="shared" si="330"/>
        <v>0</v>
      </c>
      <c r="AD845" s="254">
        <f t="shared" ref="AD845:AD908" si="353">+AC845*PDArate</f>
        <v>0</v>
      </c>
      <c r="AE845" s="17"/>
      <c r="AF845" s="527" t="str">
        <f t="shared" si="331"/>
        <v xml:space="preserve"> </v>
      </c>
      <c r="AG845" s="49">
        <f t="shared" si="332"/>
        <v>0</v>
      </c>
      <c r="AH845" s="49">
        <f t="shared" si="333"/>
        <v>0</v>
      </c>
      <c r="AR845" s="49">
        <f t="shared" si="334"/>
        <v>0</v>
      </c>
      <c r="AS845" s="49">
        <f t="shared" si="335"/>
        <v>0</v>
      </c>
      <c r="AT845" s="49">
        <f t="shared" si="336"/>
        <v>0</v>
      </c>
      <c r="AU845" s="49">
        <f t="shared" si="337"/>
        <v>0</v>
      </c>
      <c r="AX845" s="372">
        <f t="shared" si="338"/>
        <v>0</v>
      </c>
      <c r="AY845" s="372">
        <f t="shared" si="339"/>
        <v>0</v>
      </c>
      <c r="AZ845" s="49">
        <f t="shared" ref="AZ845:AZ908" si="354">IF(J845+K845 &gt; 0, 1, 0)</f>
        <v>0</v>
      </c>
      <c r="BB845" s="49">
        <f t="shared" si="343"/>
        <v>0</v>
      </c>
      <c r="BC845" s="537">
        <f t="shared" si="344"/>
        <v>0</v>
      </c>
      <c r="BD845" s="144">
        <f t="shared" si="340"/>
        <v>0</v>
      </c>
      <c r="BE845" s="144">
        <f t="shared" si="345"/>
        <v>0</v>
      </c>
      <c r="BF845" s="559">
        <f t="shared" ref="BF845:BF908" si="355">+BE845*PDArate</f>
        <v>0</v>
      </c>
      <c r="BG845" s="17"/>
      <c r="BH845" s="10"/>
      <c r="BJ845" s="49">
        <f t="shared" si="346"/>
        <v>0</v>
      </c>
      <c r="BK845" s="49">
        <f t="shared" si="347"/>
        <v>1</v>
      </c>
      <c r="BL845" s="49">
        <f t="shared" si="348"/>
        <v>0</v>
      </c>
      <c r="BM845" s="49">
        <f t="shared" si="349"/>
        <v>0</v>
      </c>
      <c r="BN845" s="49">
        <f t="shared" si="350"/>
        <v>0</v>
      </c>
    </row>
    <row r="846" spans="1:66" x14ac:dyDescent="0.2">
      <c r="A846" s="514"/>
      <c r="B846" s="805"/>
      <c r="C846" s="364"/>
      <c r="D846" s="364"/>
      <c r="E846" s="511" t="str">
        <f t="shared" si="341"/>
        <v xml:space="preserve"> </v>
      </c>
      <c r="F846" s="201">
        <f t="shared" si="351"/>
        <v>0</v>
      </c>
      <c r="G846" s="198">
        <f t="shared" si="352"/>
        <v>834</v>
      </c>
      <c r="H846" s="197"/>
      <c r="I846" s="416"/>
      <c r="J846" s="115"/>
      <c r="K846" s="418"/>
      <c r="L846" s="417"/>
      <c r="M846" s="60"/>
      <c r="N846" s="102"/>
      <c r="O846" s="419"/>
      <c r="P846" s="116"/>
      <c r="Q846" s="116"/>
      <c r="R846" s="179"/>
      <c r="S846" s="248"/>
      <c r="T846" s="116"/>
      <c r="U846" s="116"/>
      <c r="V846" s="116"/>
      <c r="W846" s="117"/>
      <c r="X846" s="115"/>
      <c r="Y846" s="102"/>
      <c r="Z846" s="118"/>
      <c r="AA846" s="145">
        <f t="shared" ref="AA846:AA909" si="356">+G846</f>
        <v>834</v>
      </c>
      <c r="AB846" s="751">
        <f t="shared" si="342"/>
        <v>0</v>
      </c>
      <c r="AC846" s="744">
        <f t="shared" ref="AC846:AC909" si="357">+AX846+AY846</f>
        <v>0</v>
      </c>
      <c r="AD846" s="254">
        <f t="shared" si="353"/>
        <v>0</v>
      </c>
      <c r="AE846" s="17"/>
      <c r="AF846" s="527" t="str">
        <f t="shared" ref="AF846:AF909" si="358">IF(AG846+AH846=1,"Enter both columns 5 and 16.", " ")</f>
        <v xml:space="preserve"> </v>
      </c>
      <c r="AG846" s="49">
        <f t="shared" ref="AG846:AG909" si="359">IF(L846+M846+N846+O846+W846 &gt; 0, 1, 0)</f>
        <v>0</v>
      </c>
      <c r="AH846" s="49">
        <f t="shared" ref="AH846:AH909" si="360">IF(AX846 &gt; 0, 1, 0)</f>
        <v>0</v>
      </c>
      <c r="AR846" s="49">
        <f t="shared" ref="AR846:AR909" si="361">IF(ISNA(+F846), 1, 0)</f>
        <v>0</v>
      </c>
      <c r="AS846" s="49">
        <f t="shared" ref="AS846:AS909" si="362">IF(ISERR(+F846), 1, 0)</f>
        <v>0</v>
      </c>
      <c r="AT846" s="49">
        <f t="shared" ref="AT846:AT909" si="363">IF(ISERR(+AC846), 1, 0)</f>
        <v>0</v>
      </c>
      <c r="AU846" s="49">
        <f t="shared" ref="AU846:AU909" si="364">IF(ISERR(+AD846), 1, 0)</f>
        <v>0</v>
      </c>
      <c r="AX846" s="372">
        <f t="shared" ref="AX846:AX909" si="365">ROUND(L846,1)*W846</f>
        <v>0</v>
      </c>
      <c r="AY846" s="372">
        <f t="shared" ref="AY846:AY909" si="366">ROUND(X846,1)*Z846</f>
        <v>0</v>
      </c>
      <c r="AZ846" s="49">
        <f t="shared" si="354"/>
        <v>0</v>
      </c>
      <c r="BB846" s="49">
        <f t="shared" si="343"/>
        <v>0</v>
      </c>
      <c r="BC846" s="537">
        <f t="shared" si="344"/>
        <v>0</v>
      </c>
      <c r="BD846" s="144">
        <f t="shared" si="340"/>
        <v>0</v>
      </c>
      <c r="BE846" s="144">
        <f t="shared" si="345"/>
        <v>0</v>
      </c>
      <c r="BF846" s="559">
        <f t="shared" si="355"/>
        <v>0</v>
      </c>
      <c r="BG846" s="17"/>
      <c r="BH846" s="10"/>
      <c r="BJ846" s="49">
        <f t="shared" si="346"/>
        <v>0</v>
      </c>
      <c r="BK846" s="49">
        <f t="shared" si="347"/>
        <v>1</v>
      </c>
      <c r="BL846" s="49">
        <f t="shared" si="348"/>
        <v>0</v>
      </c>
      <c r="BM846" s="49">
        <f t="shared" si="349"/>
        <v>0</v>
      </c>
      <c r="BN846" s="49">
        <f t="shared" si="350"/>
        <v>0</v>
      </c>
    </row>
    <row r="847" spans="1:66" x14ac:dyDescent="0.2">
      <c r="A847" s="514"/>
      <c r="B847" s="805"/>
      <c r="C847" s="364"/>
      <c r="D847" s="364"/>
      <c r="E847" s="511" t="str">
        <f t="shared" si="341"/>
        <v xml:space="preserve"> </v>
      </c>
      <c r="F847" s="201">
        <f t="shared" si="351"/>
        <v>0</v>
      </c>
      <c r="G847" s="198">
        <f t="shared" si="352"/>
        <v>835</v>
      </c>
      <c r="H847" s="197"/>
      <c r="I847" s="416"/>
      <c r="J847" s="115"/>
      <c r="K847" s="418"/>
      <c r="L847" s="417"/>
      <c r="M847" s="60"/>
      <c r="N847" s="102"/>
      <c r="O847" s="419"/>
      <c r="P847" s="116"/>
      <c r="Q847" s="116"/>
      <c r="R847" s="179"/>
      <c r="S847" s="248"/>
      <c r="T847" s="116"/>
      <c r="U847" s="116"/>
      <c r="V847" s="116"/>
      <c r="W847" s="117"/>
      <c r="X847" s="115"/>
      <c r="Y847" s="102"/>
      <c r="Z847" s="118"/>
      <c r="AA847" s="145">
        <f t="shared" si="356"/>
        <v>835</v>
      </c>
      <c r="AB847" s="751">
        <f t="shared" si="342"/>
        <v>0</v>
      </c>
      <c r="AC847" s="744">
        <f t="shared" si="357"/>
        <v>0</v>
      </c>
      <c r="AD847" s="254">
        <f t="shared" si="353"/>
        <v>0</v>
      </c>
      <c r="AE847" s="17"/>
      <c r="AF847" s="527" t="str">
        <f t="shared" si="358"/>
        <v xml:space="preserve"> </v>
      </c>
      <c r="AG847" s="49">
        <f t="shared" si="359"/>
        <v>0</v>
      </c>
      <c r="AH847" s="49">
        <f t="shared" si="360"/>
        <v>0</v>
      </c>
      <c r="AR847" s="49">
        <f t="shared" si="361"/>
        <v>0</v>
      </c>
      <c r="AS847" s="49">
        <f t="shared" si="362"/>
        <v>0</v>
      </c>
      <c r="AT847" s="49">
        <f t="shared" si="363"/>
        <v>0</v>
      </c>
      <c r="AU847" s="49">
        <f t="shared" si="364"/>
        <v>0</v>
      </c>
      <c r="AX847" s="372">
        <f t="shared" si="365"/>
        <v>0</v>
      </c>
      <c r="AY847" s="372">
        <f t="shared" si="366"/>
        <v>0</v>
      </c>
      <c r="AZ847" s="49">
        <f t="shared" si="354"/>
        <v>0</v>
      </c>
      <c r="BB847" s="49">
        <f t="shared" si="343"/>
        <v>0</v>
      </c>
      <c r="BC847" s="537">
        <f t="shared" si="344"/>
        <v>0</v>
      </c>
      <c r="BD847" s="144">
        <f t="shared" si="340"/>
        <v>0</v>
      </c>
      <c r="BE847" s="144">
        <f t="shared" si="345"/>
        <v>0</v>
      </c>
      <c r="BF847" s="559">
        <f t="shared" si="355"/>
        <v>0</v>
      </c>
      <c r="BG847" s="17"/>
      <c r="BH847" s="10"/>
      <c r="BJ847" s="49">
        <f t="shared" si="346"/>
        <v>0</v>
      </c>
      <c r="BK847" s="49">
        <f t="shared" si="347"/>
        <v>1</v>
      </c>
      <c r="BL847" s="49">
        <f t="shared" si="348"/>
        <v>0</v>
      </c>
      <c r="BM847" s="49">
        <f t="shared" si="349"/>
        <v>0</v>
      </c>
      <c r="BN847" s="49">
        <f t="shared" si="350"/>
        <v>0</v>
      </c>
    </row>
    <row r="848" spans="1:66" x14ac:dyDescent="0.2">
      <c r="A848" s="514"/>
      <c r="B848" s="805"/>
      <c r="C848" s="364"/>
      <c r="D848" s="364"/>
      <c r="E848" s="511" t="str">
        <f t="shared" si="341"/>
        <v xml:space="preserve"> </v>
      </c>
      <c r="F848" s="201">
        <f t="shared" si="351"/>
        <v>0</v>
      </c>
      <c r="G848" s="198">
        <f t="shared" si="352"/>
        <v>836</v>
      </c>
      <c r="H848" s="197"/>
      <c r="I848" s="416"/>
      <c r="J848" s="115"/>
      <c r="K848" s="418"/>
      <c r="L848" s="417"/>
      <c r="M848" s="60"/>
      <c r="N848" s="102"/>
      <c r="O848" s="419"/>
      <c r="P848" s="116"/>
      <c r="Q848" s="116"/>
      <c r="R848" s="179"/>
      <c r="S848" s="248"/>
      <c r="T848" s="116"/>
      <c r="U848" s="116"/>
      <c r="V848" s="116"/>
      <c r="W848" s="117"/>
      <c r="X848" s="115"/>
      <c r="Y848" s="102"/>
      <c r="Z848" s="118"/>
      <c r="AA848" s="145">
        <f t="shared" si="356"/>
        <v>836</v>
      </c>
      <c r="AB848" s="751">
        <f t="shared" si="342"/>
        <v>0</v>
      </c>
      <c r="AC848" s="744">
        <f t="shared" si="357"/>
        <v>0</v>
      </c>
      <c r="AD848" s="254">
        <f t="shared" si="353"/>
        <v>0</v>
      </c>
      <c r="AE848" s="17"/>
      <c r="AF848" s="527" t="str">
        <f t="shared" si="358"/>
        <v xml:space="preserve"> </v>
      </c>
      <c r="AG848" s="49">
        <f t="shared" si="359"/>
        <v>0</v>
      </c>
      <c r="AH848" s="49">
        <f t="shared" si="360"/>
        <v>0</v>
      </c>
      <c r="AR848" s="49">
        <f t="shared" si="361"/>
        <v>0</v>
      </c>
      <c r="AS848" s="49">
        <f t="shared" si="362"/>
        <v>0</v>
      </c>
      <c r="AT848" s="49">
        <f t="shared" si="363"/>
        <v>0</v>
      </c>
      <c r="AU848" s="49">
        <f t="shared" si="364"/>
        <v>0</v>
      </c>
      <c r="AX848" s="372">
        <f t="shared" si="365"/>
        <v>0</v>
      </c>
      <c r="AY848" s="372">
        <f t="shared" si="366"/>
        <v>0</v>
      </c>
      <c r="AZ848" s="49">
        <f t="shared" si="354"/>
        <v>0</v>
      </c>
      <c r="BB848" s="49">
        <f t="shared" si="343"/>
        <v>0</v>
      </c>
      <c r="BC848" s="537">
        <f t="shared" si="344"/>
        <v>0</v>
      </c>
      <c r="BD848" s="144">
        <f t="shared" ref="BD848:BD911" si="367">IF(VALUE(I848)&lt;1,0,IF(VALUE(I848)&gt;17,0,VLOOKUP(VALUE(F848),T10Value,VALUE(I848)+1,FALSE)))</f>
        <v>0</v>
      </c>
      <c r="BE848" s="144">
        <f t="shared" si="345"/>
        <v>0</v>
      </c>
      <c r="BF848" s="559">
        <f t="shared" si="355"/>
        <v>0</v>
      </c>
      <c r="BG848" s="17"/>
      <c r="BH848" s="10"/>
      <c r="BJ848" s="49">
        <f t="shared" si="346"/>
        <v>0</v>
      </c>
      <c r="BK848" s="49">
        <f t="shared" si="347"/>
        <v>1</v>
      </c>
      <c r="BL848" s="49">
        <f t="shared" si="348"/>
        <v>0</v>
      </c>
      <c r="BM848" s="49">
        <f t="shared" si="349"/>
        <v>0</v>
      </c>
      <c r="BN848" s="49">
        <f t="shared" si="350"/>
        <v>0</v>
      </c>
    </row>
    <row r="849" spans="1:66" x14ac:dyDescent="0.2">
      <c r="A849" s="514"/>
      <c r="B849" s="805"/>
      <c r="C849" s="364"/>
      <c r="D849" s="364"/>
      <c r="E849" s="511" t="str">
        <f t="shared" ref="E849:E912" si="368">IF(+BN849+BM849&gt;0,"&lt; Error"," ")</f>
        <v xml:space="preserve"> </v>
      </c>
      <c r="F849" s="201">
        <f t="shared" si="351"/>
        <v>0</v>
      </c>
      <c r="G849" s="198">
        <f t="shared" si="352"/>
        <v>837</v>
      </c>
      <c r="H849" s="197"/>
      <c r="I849" s="416"/>
      <c r="J849" s="115"/>
      <c r="K849" s="418"/>
      <c r="L849" s="417"/>
      <c r="M849" s="60"/>
      <c r="N849" s="102"/>
      <c r="O849" s="419"/>
      <c r="P849" s="116"/>
      <c r="Q849" s="116"/>
      <c r="R849" s="179"/>
      <c r="S849" s="248"/>
      <c r="T849" s="116"/>
      <c r="U849" s="116"/>
      <c r="V849" s="116"/>
      <c r="W849" s="117"/>
      <c r="X849" s="115"/>
      <c r="Y849" s="102"/>
      <c r="Z849" s="118"/>
      <c r="AA849" s="145">
        <f t="shared" si="356"/>
        <v>837</v>
      </c>
      <c r="AB849" s="751">
        <f t="shared" ref="AB849:AB912" si="369">C849*BJ849</f>
        <v>0</v>
      </c>
      <c r="AC849" s="744">
        <f t="shared" si="357"/>
        <v>0</v>
      </c>
      <c r="AD849" s="254">
        <f t="shared" si="353"/>
        <v>0</v>
      </c>
      <c r="AE849" s="17"/>
      <c r="AF849" s="527" t="str">
        <f t="shared" si="358"/>
        <v xml:space="preserve"> </v>
      </c>
      <c r="AG849" s="49">
        <f t="shared" si="359"/>
        <v>0</v>
      </c>
      <c r="AH849" s="49">
        <f t="shared" si="360"/>
        <v>0</v>
      </c>
      <c r="AR849" s="49">
        <f t="shared" si="361"/>
        <v>0</v>
      </c>
      <c r="AS849" s="49">
        <f t="shared" si="362"/>
        <v>0</v>
      </c>
      <c r="AT849" s="49">
        <f t="shared" si="363"/>
        <v>0</v>
      </c>
      <c r="AU849" s="49">
        <f t="shared" si="364"/>
        <v>0</v>
      </c>
      <c r="AX849" s="372">
        <f t="shared" si="365"/>
        <v>0</v>
      </c>
      <c r="AY849" s="372">
        <f t="shared" si="366"/>
        <v>0</v>
      </c>
      <c r="AZ849" s="49">
        <f t="shared" si="354"/>
        <v>0</v>
      </c>
      <c r="BB849" s="49">
        <f t="shared" ref="BB849:BB912" si="370">IF(+BC849&gt;0,IF(+BE849&lt;=0,1,0),0)</f>
        <v>0</v>
      </c>
      <c r="BC849" s="537">
        <f t="shared" ref="BC849:BC912" si="371">IF(+D849=1,IF(J849&gt;0, +J849, 0),0)</f>
        <v>0</v>
      </c>
      <c r="BD849" s="144">
        <f t="shared" si="367"/>
        <v>0</v>
      </c>
      <c r="BE849" s="144">
        <f t="shared" ref="BE849:BE912" si="372">ROUND(+BC849,1)*BD849</f>
        <v>0</v>
      </c>
      <c r="BF849" s="559">
        <f t="shared" si="355"/>
        <v>0</v>
      </c>
      <c r="BG849" s="17"/>
      <c r="BH849" s="10"/>
      <c r="BJ849" s="49">
        <f t="shared" ref="BJ849:BJ912" si="373">IF(J849+L849+M849=J849,0,IF(J849-L849-0.09&gt;0,IF(J849-L849&lt;=0.1*J849,J849-L849,0),0))</f>
        <v>0</v>
      </c>
      <c r="BK849" s="49">
        <f t="shared" ref="BK849:BK912" si="374">IF(L849+M849+J849+X849&lt;=0,1,IF(L849+M849+X849&gt;0,1,0))</f>
        <v>1</v>
      </c>
      <c r="BL849" s="49">
        <f t="shared" ref="BL849:BL912" si="375">IF(+BJ849&gt;0,1,0)</f>
        <v>0</v>
      </c>
      <c r="BM849" s="49">
        <f t="shared" ref="BM849:BM912" si="376">IF(ISNUMBER(C849),IF(2*BL849-C849&lt;0,1,IF(2*BL849-C849&gt;2,1,0)),IF(ISBLANK(C849),0,1))</f>
        <v>0</v>
      </c>
      <c r="BN849" s="49">
        <f t="shared" ref="BN849:BN912" si="377">IF(ISNUMBER(D849),IF(2*AG849-D849=1,1,IF(+D849=0,0, IF(+D849=1,0,1))),IF(ISBLANK(D849),0,1))</f>
        <v>0</v>
      </c>
    </row>
    <row r="850" spans="1:66" x14ac:dyDescent="0.2">
      <c r="A850" s="514"/>
      <c r="B850" s="805"/>
      <c r="C850" s="364"/>
      <c r="D850" s="364"/>
      <c r="E850" s="511" t="str">
        <f t="shared" si="368"/>
        <v xml:space="preserve"> </v>
      </c>
      <c r="F850" s="201">
        <f t="shared" si="351"/>
        <v>0</v>
      </c>
      <c r="G850" s="198">
        <f t="shared" si="352"/>
        <v>838</v>
      </c>
      <c r="H850" s="197"/>
      <c r="I850" s="416"/>
      <c r="J850" s="115"/>
      <c r="K850" s="418"/>
      <c r="L850" s="417"/>
      <c r="M850" s="60"/>
      <c r="N850" s="102"/>
      <c r="O850" s="419"/>
      <c r="P850" s="116"/>
      <c r="Q850" s="116"/>
      <c r="R850" s="179"/>
      <c r="S850" s="248"/>
      <c r="T850" s="116"/>
      <c r="U850" s="116"/>
      <c r="V850" s="116"/>
      <c r="W850" s="117"/>
      <c r="X850" s="115"/>
      <c r="Y850" s="102"/>
      <c r="Z850" s="118"/>
      <c r="AA850" s="145">
        <f t="shared" si="356"/>
        <v>838</v>
      </c>
      <c r="AB850" s="751">
        <f t="shared" si="369"/>
        <v>0</v>
      </c>
      <c r="AC850" s="744">
        <f t="shared" si="357"/>
        <v>0</v>
      </c>
      <c r="AD850" s="254">
        <f t="shared" si="353"/>
        <v>0</v>
      </c>
      <c r="AE850" s="17"/>
      <c r="AF850" s="527" t="str">
        <f t="shared" si="358"/>
        <v xml:space="preserve"> </v>
      </c>
      <c r="AG850" s="49">
        <f t="shared" si="359"/>
        <v>0</v>
      </c>
      <c r="AH850" s="49">
        <f t="shared" si="360"/>
        <v>0</v>
      </c>
      <c r="AR850" s="49">
        <f t="shared" si="361"/>
        <v>0</v>
      </c>
      <c r="AS850" s="49">
        <f t="shared" si="362"/>
        <v>0</v>
      </c>
      <c r="AT850" s="49">
        <f t="shared" si="363"/>
        <v>0</v>
      </c>
      <c r="AU850" s="49">
        <f t="shared" si="364"/>
        <v>0</v>
      </c>
      <c r="AX850" s="372">
        <f t="shared" si="365"/>
        <v>0</v>
      </c>
      <c r="AY850" s="372">
        <f t="shared" si="366"/>
        <v>0</v>
      </c>
      <c r="AZ850" s="49">
        <f t="shared" si="354"/>
        <v>0</v>
      </c>
      <c r="BB850" s="49">
        <f t="shared" si="370"/>
        <v>0</v>
      </c>
      <c r="BC850" s="537">
        <f t="shared" si="371"/>
        <v>0</v>
      </c>
      <c r="BD850" s="144">
        <f t="shared" si="367"/>
        <v>0</v>
      </c>
      <c r="BE850" s="144">
        <f t="shared" si="372"/>
        <v>0</v>
      </c>
      <c r="BF850" s="559">
        <f t="shared" si="355"/>
        <v>0</v>
      </c>
      <c r="BG850" s="17"/>
      <c r="BH850" s="10"/>
      <c r="BJ850" s="49">
        <f t="shared" si="373"/>
        <v>0</v>
      </c>
      <c r="BK850" s="49">
        <f t="shared" si="374"/>
        <v>1</v>
      </c>
      <c r="BL850" s="49">
        <f t="shared" si="375"/>
        <v>0</v>
      </c>
      <c r="BM850" s="49">
        <f t="shared" si="376"/>
        <v>0</v>
      </c>
      <c r="BN850" s="49">
        <f t="shared" si="377"/>
        <v>0</v>
      </c>
    </row>
    <row r="851" spans="1:66" x14ac:dyDescent="0.2">
      <c r="A851" s="514"/>
      <c r="B851" s="805"/>
      <c r="C851" s="364"/>
      <c r="D851" s="364"/>
      <c r="E851" s="511" t="str">
        <f t="shared" si="368"/>
        <v xml:space="preserve"> </v>
      </c>
      <c r="F851" s="201">
        <f t="shared" si="351"/>
        <v>0</v>
      </c>
      <c r="G851" s="198">
        <f t="shared" si="352"/>
        <v>839</v>
      </c>
      <c r="H851" s="197"/>
      <c r="I851" s="416"/>
      <c r="J851" s="115"/>
      <c r="K851" s="418"/>
      <c r="L851" s="417"/>
      <c r="M851" s="60"/>
      <c r="N851" s="102"/>
      <c r="O851" s="419"/>
      <c r="P851" s="116"/>
      <c r="Q851" s="116"/>
      <c r="R851" s="179"/>
      <c r="S851" s="248"/>
      <c r="T851" s="116"/>
      <c r="U851" s="116"/>
      <c r="V851" s="116"/>
      <c r="W851" s="117"/>
      <c r="X851" s="115"/>
      <c r="Y851" s="102"/>
      <c r="Z851" s="118"/>
      <c r="AA851" s="145">
        <f t="shared" si="356"/>
        <v>839</v>
      </c>
      <c r="AB851" s="751">
        <f t="shared" si="369"/>
        <v>0</v>
      </c>
      <c r="AC851" s="744">
        <f t="shared" si="357"/>
        <v>0</v>
      </c>
      <c r="AD851" s="254">
        <f t="shared" si="353"/>
        <v>0</v>
      </c>
      <c r="AE851" s="17"/>
      <c r="AF851" s="527" t="str">
        <f t="shared" si="358"/>
        <v xml:space="preserve"> </v>
      </c>
      <c r="AG851" s="49">
        <f t="shared" si="359"/>
        <v>0</v>
      </c>
      <c r="AH851" s="49">
        <f t="shared" si="360"/>
        <v>0</v>
      </c>
      <c r="AR851" s="49">
        <f t="shared" si="361"/>
        <v>0</v>
      </c>
      <c r="AS851" s="49">
        <f t="shared" si="362"/>
        <v>0</v>
      </c>
      <c r="AT851" s="49">
        <f t="shared" si="363"/>
        <v>0</v>
      </c>
      <c r="AU851" s="49">
        <f t="shared" si="364"/>
        <v>0</v>
      </c>
      <c r="AX851" s="372">
        <f t="shared" si="365"/>
        <v>0</v>
      </c>
      <c r="AY851" s="372">
        <f t="shared" si="366"/>
        <v>0</v>
      </c>
      <c r="AZ851" s="49">
        <f t="shared" si="354"/>
        <v>0</v>
      </c>
      <c r="BB851" s="49">
        <f t="shared" si="370"/>
        <v>0</v>
      </c>
      <c r="BC851" s="537">
        <f t="shared" si="371"/>
        <v>0</v>
      </c>
      <c r="BD851" s="144">
        <f t="shared" si="367"/>
        <v>0</v>
      </c>
      <c r="BE851" s="144">
        <f t="shared" si="372"/>
        <v>0</v>
      </c>
      <c r="BF851" s="559">
        <f t="shared" si="355"/>
        <v>0</v>
      </c>
      <c r="BG851" s="17"/>
      <c r="BH851" s="10"/>
      <c r="BJ851" s="49">
        <f t="shared" si="373"/>
        <v>0</v>
      </c>
      <c r="BK851" s="49">
        <f t="shared" si="374"/>
        <v>1</v>
      </c>
      <c r="BL851" s="49">
        <f t="shared" si="375"/>
        <v>0</v>
      </c>
      <c r="BM851" s="49">
        <f t="shared" si="376"/>
        <v>0</v>
      </c>
      <c r="BN851" s="49">
        <f t="shared" si="377"/>
        <v>0</v>
      </c>
    </row>
    <row r="852" spans="1:66" x14ac:dyDescent="0.2">
      <c r="A852" s="514"/>
      <c r="B852" s="805"/>
      <c r="C852" s="364"/>
      <c r="D852" s="364"/>
      <c r="E852" s="511" t="str">
        <f t="shared" si="368"/>
        <v xml:space="preserve"> </v>
      </c>
      <c r="F852" s="201">
        <f t="shared" si="351"/>
        <v>0</v>
      </c>
      <c r="G852" s="198">
        <f t="shared" si="352"/>
        <v>840</v>
      </c>
      <c r="H852" s="197"/>
      <c r="I852" s="416"/>
      <c r="J852" s="115"/>
      <c r="K852" s="418"/>
      <c r="L852" s="417"/>
      <c r="M852" s="60"/>
      <c r="N852" s="102"/>
      <c r="O852" s="419"/>
      <c r="P852" s="116"/>
      <c r="Q852" s="116"/>
      <c r="R852" s="179"/>
      <c r="S852" s="248"/>
      <c r="T852" s="116"/>
      <c r="U852" s="116"/>
      <c r="V852" s="116"/>
      <c r="W852" s="117"/>
      <c r="X852" s="115"/>
      <c r="Y852" s="102"/>
      <c r="Z852" s="118"/>
      <c r="AA852" s="145">
        <f t="shared" si="356"/>
        <v>840</v>
      </c>
      <c r="AB852" s="751">
        <f t="shared" si="369"/>
        <v>0</v>
      </c>
      <c r="AC852" s="744">
        <f t="shared" si="357"/>
        <v>0</v>
      </c>
      <c r="AD852" s="254">
        <f t="shared" si="353"/>
        <v>0</v>
      </c>
      <c r="AE852" s="17"/>
      <c r="AF852" s="527" t="str">
        <f t="shared" si="358"/>
        <v xml:space="preserve"> </v>
      </c>
      <c r="AG852" s="49">
        <f t="shared" si="359"/>
        <v>0</v>
      </c>
      <c r="AH852" s="49">
        <f t="shared" si="360"/>
        <v>0</v>
      </c>
      <c r="AR852" s="49">
        <f t="shared" si="361"/>
        <v>0</v>
      </c>
      <c r="AS852" s="49">
        <f t="shared" si="362"/>
        <v>0</v>
      </c>
      <c r="AT852" s="49">
        <f t="shared" si="363"/>
        <v>0</v>
      </c>
      <c r="AU852" s="49">
        <f t="shared" si="364"/>
        <v>0</v>
      </c>
      <c r="AX852" s="372">
        <f t="shared" si="365"/>
        <v>0</v>
      </c>
      <c r="AY852" s="372">
        <f t="shared" si="366"/>
        <v>0</v>
      </c>
      <c r="AZ852" s="49">
        <f t="shared" si="354"/>
        <v>0</v>
      </c>
      <c r="BB852" s="49">
        <f t="shared" si="370"/>
        <v>0</v>
      </c>
      <c r="BC852" s="537">
        <f t="shared" si="371"/>
        <v>0</v>
      </c>
      <c r="BD852" s="144">
        <f t="shared" si="367"/>
        <v>0</v>
      </c>
      <c r="BE852" s="144">
        <f t="shared" si="372"/>
        <v>0</v>
      </c>
      <c r="BF852" s="559">
        <f t="shared" si="355"/>
        <v>0</v>
      </c>
      <c r="BG852" s="17"/>
      <c r="BH852" s="10"/>
      <c r="BJ852" s="49">
        <f t="shared" si="373"/>
        <v>0</v>
      </c>
      <c r="BK852" s="49">
        <f t="shared" si="374"/>
        <v>1</v>
      </c>
      <c r="BL852" s="49">
        <f t="shared" si="375"/>
        <v>0</v>
      </c>
      <c r="BM852" s="49">
        <f t="shared" si="376"/>
        <v>0</v>
      </c>
      <c r="BN852" s="49">
        <f t="shared" si="377"/>
        <v>0</v>
      </c>
    </row>
    <row r="853" spans="1:66" x14ac:dyDescent="0.2">
      <c r="A853" s="514"/>
      <c r="B853" s="805"/>
      <c r="C853" s="364"/>
      <c r="D853" s="364"/>
      <c r="E853" s="511" t="str">
        <f t="shared" si="368"/>
        <v xml:space="preserve"> </v>
      </c>
      <c r="F853" s="201">
        <f t="shared" si="351"/>
        <v>0</v>
      </c>
      <c r="G853" s="198">
        <f t="shared" si="352"/>
        <v>841</v>
      </c>
      <c r="H853" s="197"/>
      <c r="I853" s="416"/>
      <c r="J853" s="115"/>
      <c r="K853" s="418"/>
      <c r="L853" s="417"/>
      <c r="M853" s="60"/>
      <c r="N853" s="102"/>
      <c r="O853" s="419"/>
      <c r="P853" s="116"/>
      <c r="Q853" s="116"/>
      <c r="R853" s="179"/>
      <c r="S853" s="248"/>
      <c r="T853" s="116"/>
      <c r="U853" s="116"/>
      <c r="V853" s="116"/>
      <c r="W853" s="117"/>
      <c r="X853" s="115"/>
      <c r="Y853" s="102"/>
      <c r="Z853" s="118"/>
      <c r="AA853" s="145">
        <f t="shared" si="356"/>
        <v>841</v>
      </c>
      <c r="AB853" s="751">
        <f t="shared" si="369"/>
        <v>0</v>
      </c>
      <c r="AC853" s="744">
        <f t="shared" si="357"/>
        <v>0</v>
      </c>
      <c r="AD853" s="254">
        <f t="shared" si="353"/>
        <v>0</v>
      </c>
      <c r="AE853" s="17"/>
      <c r="AF853" s="527" t="str">
        <f t="shared" si="358"/>
        <v xml:space="preserve"> </v>
      </c>
      <c r="AG853" s="49">
        <f t="shared" si="359"/>
        <v>0</v>
      </c>
      <c r="AH853" s="49">
        <f t="shared" si="360"/>
        <v>0</v>
      </c>
      <c r="AR853" s="49">
        <f t="shared" si="361"/>
        <v>0</v>
      </c>
      <c r="AS853" s="49">
        <f t="shared" si="362"/>
        <v>0</v>
      </c>
      <c r="AT853" s="49">
        <f t="shared" si="363"/>
        <v>0</v>
      </c>
      <c r="AU853" s="49">
        <f t="shared" si="364"/>
        <v>0</v>
      </c>
      <c r="AX853" s="372">
        <f t="shared" si="365"/>
        <v>0</v>
      </c>
      <c r="AY853" s="372">
        <f t="shared" si="366"/>
        <v>0</v>
      </c>
      <c r="AZ853" s="49">
        <f t="shared" si="354"/>
        <v>0</v>
      </c>
      <c r="BB853" s="49">
        <f t="shared" si="370"/>
        <v>0</v>
      </c>
      <c r="BC853" s="537">
        <f t="shared" si="371"/>
        <v>0</v>
      </c>
      <c r="BD853" s="144">
        <f t="shared" si="367"/>
        <v>0</v>
      </c>
      <c r="BE853" s="144">
        <f t="shared" si="372"/>
        <v>0</v>
      </c>
      <c r="BF853" s="559">
        <f t="shared" si="355"/>
        <v>0</v>
      </c>
      <c r="BG853" s="17"/>
      <c r="BH853" s="10"/>
      <c r="BJ853" s="49">
        <f t="shared" si="373"/>
        <v>0</v>
      </c>
      <c r="BK853" s="49">
        <f t="shared" si="374"/>
        <v>1</v>
      </c>
      <c r="BL853" s="49">
        <f t="shared" si="375"/>
        <v>0</v>
      </c>
      <c r="BM853" s="49">
        <f t="shared" si="376"/>
        <v>0</v>
      </c>
      <c r="BN853" s="49">
        <f t="shared" si="377"/>
        <v>0</v>
      </c>
    </row>
    <row r="854" spans="1:66" x14ac:dyDescent="0.2">
      <c r="A854" s="514"/>
      <c r="B854" s="805"/>
      <c r="C854" s="364"/>
      <c r="D854" s="364"/>
      <c r="E854" s="511" t="str">
        <f t="shared" si="368"/>
        <v xml:space="preserve"> </v>
      </c>
      <c r="F854" s="201">
        <f t="shared" si="351"/>
        <v>0</v>
      </c>
      <c r="G854" s="198">
        <f t="shared" si="352"/>
        <v>842</v>
      </c>
      <c r="H854" s="197"/>
      <c r="I854" s="416"/>
      <c r="J854" s="115"/>
      <c r="K854" s="418"/>
      <c r="L854" s="417"/>
      <c r="M854" s="60"/>
      <c r="N854" s="102"/>
      <c r="O854" s="419"/>
      <c r="P854" s="116"/>
      <c r="Q854" s="116"/>
      <c r="R854" s="179"/>
      <c r="S854" s="248"/>
      <c r="T854" s="116"/>
      <c r="U854" s="116"/>
      <c r="V854" s="116"/>
      <c r="W854" s="117"/>
      <c r="X854" s="115"/>
      <c r="Y854" s="102"/>
      <c r="Z854" s="118"/>
      <c r="AA854" s="145">
        <f t="shared" si="356"/>
        <v>842</v>
      </c>
      <c r="AB854" s="751">
        <f t="shared" si="369"/>
        <v>0</v>
      </c>
      <c r="AC854" s="744">
        <f t="shared" si="357"/>
        <v>0</v>
      </c>
      <c r="AD854" s="254">
        <f t="shared" si="353"/>
        <v>0</v>
      </c>
      <c r="AE854" s="17"/>
      <c r="AF854" s="527" t="str">
        <f t="shared" si="358"/>
        <v xml:space="preserve"> </v>
      </c>
      <c r="AG854" s="49">
        <f t="shared" si="359"/>
        <v>0</v>
      </c>
      <c r="AH854" s="49">
        <f t="shared" si="360"/>
        <v>0</v>
      </c>
      <c r="AR854" s="49">
        <f t="shared" si="361"/>
        <v>0</v>
      </c>
      <c r="AS854" s="49">
        <f t="shared" si="362"/>
        <v>0</v>
      </c>
      <c r="AT854" s="49">
        <f t="shared" si="363"/>
        <v>0</v>
      </c>
      <c r="AU854" s="49">
        <f t="shared" si="364"/>
        <v>0</v>
      </c>
      <c r="AX854" s="372">
        <f t="shared" si="365"/>
        <v>0</v>
      </c>
      <c r="AY854" s="372">
        <f t="shared" si="366"/>
        <v>0</v>
      </c>
      <c r="AZ854" s="49">
        <f t="shared" si="354"/>
        <v>0</v>
      </c>
      <c r="BB854" s="49">
        <f t="shared" si="370"/>
        <v>0</v>
      </c>
      <c r="BC854" s="537">
        <f t="shared" si="371"/>
        <v>0</v>
      </c>
      <c r="BD854" s="144">
        <f t="shared" si="367"/>
        <v>0</v>
      </c>
      <c r="BE854" s="144">
        <f t="shared" si="372"/>
        <v>0</v>
      </c>
      <c r="BF854" s="559">
        <f t="shared" si="355"/>
        <v>0</v>
      </c>
      <c r="BG854" s="17"/>
      <c r="BH854" s="10"/>
      <c r="BJ854" s="49">
        <f t="shared" si="373"/>
        <v>0</v>
      </c>
      <c r="BK854" s="49">
        <f t="shared" si="374"/>
        <v>1</v>
      </c>
      <c r="BL854" s="49">
        <f t="shared" si="375"/>
        <v>0</v>
      </c>
      <c r="BM854" s="49">
        <f t="shared" si="376"/>
        <v>0</v>
      </c>
      <c r="BN854" s="49">
        <f t="shared" si="377"/>
        <v>0</v>
      </c>
    </row>
    <row r="855" spans="1:66" x14ac:dyDescent="0.2">
      <c r="A855" s="514"/>
      <c r="B855" s="805"/>
      <c r="C855" s="364"/>
      <c r="D855" s="364"/>
      <c r="E855" s="511" t="str">
        <f t="shared" si="368"/>
        <v xml:space="preserve"> </v>
      </c>
      <c r="F855" s="201">
        <f t="shared" si="351"/>
        <v>0</v>
      </c>
      <c r="G855" s="198">
        <f t="shared" si="352"/>
        <v>843</v>
      </c>
      <c r="H855" s="197"/>
      <c r="I855" s="416"/>
      <c r="J855" s="115"/>
      <c r="K855" s="418"/>
      <c r="L855" s="417"/>
      <c r="M855" s="60"/>
      <c r="N855" s="102"/>
      <c r="O855" s="419"/>
      <c r="P855" s="116"/>
      <c r="Q855" s="116"/>
      <c r="R855" s="179"/>
      <c r="S855" s="248"/>
      <c r="T855" s="116"/>
      <c r="U855" s="116"/>
      <c r="V855" s="116"/>
      <c r="W855" s="117"/>
      <c r="X855" s="115"/>
      <c r="Y855" s="102"/>
      <c r="Z855" s="118"/>
      <c r="AA855" s="145">
        <f t="shared" si="356"/>
        <v>843</v>
      </c>
      <c r="AB855" s="751">
        <f t="shared" si="369"/>
        <v>0</v>
      </c>
      <c r="AC855" s="744">
        <f t="shared" si="357"/>
        <v>0</v>
      </c>
      <c r="AD855" s="254">
        <f t="shared" si="353"/>
        <v>0</v>
      </c>
      <c r="AE855" s="17"/>
      <c r="AF855" s="527" t="str">
        <f t="shared" si="358"/>
        <v xml:space="preserve"> </v>
      </c>
      <c r="AG855" s="49">
        <f t="shared" si="359"/>
        <v>0</v>
      </c>
      <c r="AH855" s="49">
        <f t="shared" si="360"/>
        <v>0</v>
      </c>
      <c r="AR855" s="49">
        <f t="shared" si="361"/>
        <v>0</v>
      </c>
      <c r="AS855" s="49">
        <f t="shared" si="362"/>
        <v>0</v>
      </c>
      <c r="AT855" s="49">
        <f t="shared" si="363"/>
        <v>0</v>
      </c>
      <c r="AU855" s="49">
        <f t="shared" si="364"/>
        <v>0</v>
      </c>
      <c r="AX855" s="372">
        <f t="shared" si="365"/>
        <v>0</v>
      </c>
      <c r="AY855" s="372">
        <f t="shared" si="366"/>
        <v>0</v>
      </c>
      <c r="AZ855" s="49">
        <f t="shared" si="354"/>
        <v>0</v>
      </c>
      <c r="BB855" s="49">
        <f t="shared" si="370"/>
        <v>0</v>
      </c>
      <c r="BC855" s="537">
        <f t="shared" si="371"/>
        <v>0</v>
      </c>
      <c r="BD855" s="144">
        <f t="shared" si="367"/>
        <v>0</v>
      </c>
      <c r="BE855" s="144">
        <f t="shared" si="372"/>
        <v>0</v>
      </c>
      <c r="BF855" s="559">
        <f t="shared" si="355"/>
        <v>0</v>
      </c>
      <c r="BG855" s="17"/>
      <c r="BH855" s="10"/>
      <c r="BJ855" s="49">
        <f t="shared" si="373"/>
        <v>0</v>
      </c>
      <c r="BK855" s="49">
        <f t="shared" si="374"/>
        <v>1</v>
      </c>
      <c r="BL855" s="49">
        <f t="shared" si="375"/>
        <v>0</v>
      </c>
      <c r="BM855" s="49">
        <f t="shared" si="376"/>
        <v>0</v>
      </c>
      <c r="BN855" s="49">
        <f t="shared" si="377"/>
        <v>0</v>
      </c>
    </row>
    <row r="856" spans="1:66" x14ac:dyDescent="0.2">
      <c r="A856" s="514"/>
      <c r="B856" s="805"/>
      <c r="C856" s="364"/>
      <c r="D856" s="364"/>
      <c r="E856" s="511" t="str">
        <f t="shared" si="368"/>
        <v xml:space="preserve"> </v>
      </c>
      <c r="F856" s="201">
        <f t="shared" si="351"/>
        <v>0</v>
      </c>
      <c r="G856" s="198">
        <f t="shared" si="352"/>
        <v>844</v>
      </c>
      <c r="H856" s="197"/>
      <c r="I856" s="416"/>
      <c r="J856" s="115"/>
      <c r="K856" s="418"/>
      <c r="L856" s="417"/>
      <c r="M856" s="60"/>
      <c r="N856" s="102"/>
      <c r="O856" s="419"/>
      <c r="P856" s="116"/>
      <c r="Q856" s="116"/>
      <c r="R856" s="179"/>
      <c r="S856" s="248"/>
      <c r="T856" s="116"/>
      <c r="U856" s="116"/>
      <c r="V856" s="116"/>
      <c r="W856" s="117"/>
      <c r="X856" s="115"/>
      <c r="Y856" s="102"/>
      <c r="Z856" s="118"/>
      <c r="AA856" s="145">
        <f t="shared" si="356"/>
        <v>844</v>
      </c>
      <c r="AB856" s="751">
        <f t="shared" si="369"/>
        <v>0</v>
      </c>
      <c r="AC856" s="744">
        <f t="shared" si="357"/>
        <v>0</v>
      </c>
      <c r="AD856" s="254">
        <f t="shared" si="353"/>
        <v>0</v>
      </c>
      <c r="AE856" s="17"/>
      <c r="AF856" s="527" t="str">
        <f t="shared" si="358"/>
        <v xml:space="preserve"> </v>
      </c>
      <c r="AG856" s="49">
        <f t="shared" si="359"/>
        <v>0</v>
      </c>
      <c r="AH856" s="49">
        <f t="shared" si="360"/>
        <v>0</v>
      </c>
      <c r="AR856" s="49">
        <f t="shared" si="361"/>
        <v>0</v>
      </c>
      <c r="AS856" s="49">
        <f t="shared" si="362"/>
        <v>0</v>
      </c>
      <c r="AT856" s="49">
        <f t="shared" si="363"/>
        <v>0</v>
      </c>
      <c r="AU856" s="49">
        <f t="shared" si="364"/>
        <v>0</v>
      </c>
      <c r="AX856" s="372">
        <f t="shared" si="365"/>
        <v>0</v>
      </c>
      <c r="AY856" s="372">
        <f t="shared" si="366"/>
        <v>0</v>
      </c>
      <c r="AZ856" s="49">
        <f t="shared" si="354"/>
        <v>0</v>
      </c>
      <c r="BB856" s="49">
        <f t="shared" si="370"/>
        <v>0</v>
      </c>
      <c r="BC856" s="537">
        <f t="shared" si="371"/>
        <v>0</v>
      </c>
      <c r="BD856" s="144">
        <f t="shared" si="367"/>
        <v>0</v>
      </c>
      <c r="BE856" s="144">
        <f t="shared" si="372"/>
        <v>0</v>
      </c>
      <c r="BF856" s="559">
        <f t="shared" si="355"/>
        <v>0</v>
      </c>
      <c r="BG856" s="17"/>
      <c r="BH856" s="10"/>
      <c r="BJ856" s="49">
        <f t="shared" si="373"/>
        <v>0</v>
      </c>
      <c r="BK856" s="49">
        <f t="shared" si="374"/>
        <v>1</v>
      </c>
      <c r="BL856" s="49">
        <f t="shared" si="375"/>
        <v>0</v>
      </c>
      <c r="BM856" s="49">
        <f t="shared" si="376"/>
        <v>0</v>
      </c>
      <c r="BN856" s="49">
        <f t="shared" si="377"/>
        <v>0</v>
      </c>
    </row>
    <row r="857" spans="1:66" x14ac:dyDescent="0.2">
      <c r="A857" s="514"/>
      <c r="B857" s="805"/>
      <c r="C857" s="364"/>
      <c r="D857" s="364"/>
      <c r="E857" s="511" t="str">
        <f t="shared" si="368"/>
        <v xml:space="preserve"> </v>
      </c>
      <c r="F857" s="201">
        <f t="shared" si="351"/>
        <v>0</v>
      </c>
      <c r="G857" s="198">
        <f t="shared" si="352"/>
        <v>845</v>
      </c>
      <c r="H857" s="197"/>
      <c r="I857" s="416"/>
      <c r="J857" s="115"/>
      <c r="K857" s="418"/>
      <c r="L857" s="417"/>
      <c r="M857" s="60"/>
      <c r="N857" s="102"/>
      <c r="O857" s="419"/>
      <c r="P857" s="116"/>
      <c r="Q857" s="116"/>
      <c r="R857" s="179"/>
      <c r="S857" s="248"/>
      <c r="T857" s="116"/>
      <c r="U857" s="116"/>
      <c r="V857" s="116"/>
      <c r="W857" s="117"/>
      <c r="X857" s="115"/>
      <c r="Y857" s="102"/>
      <c r="Z857" s="118"/>
      <c r="AA857" s="145">
        <f t="shared" si="356"/>
        <v>845</v>
      </c>
      <c r="AB857" s="751">
        <f t="shared" si="369"/>
        <v>0</v>
      </c>
      <c r="AC857" s="744">
        <f t="shared" si="357"/>
        <v>0</v>
      </c>
      <c r="AD857" s="254">
        <f t="shared" si="353"/>
        <v>0</v>
      </c>
      <c r="AE857" s="17"/>
      <c r="AF857" s="527" t="str">
        <f t="shared" si="358"/>
        <v xml:space="preserve"> </v>
      </c>
      <c r="AG857" s="49">
        <f t="shared" si="359"/>
        <v>0</v>
      </c>
      <c r="AH857" s="49">
        <f t="shared" si="360"/>
        <v>0</v>
      </c>
      <c r="AR857" s="49">
        <f t="shared" si="361"/>
        <v>0</v>
      </c>
      <c r="AS857" s="49">
        <f t="shared" si="362"/>
        <v>0</v>
      </c>
      <c r="AT857" s="49">
        <f t="shared" si="363"/>
        <v>0</v>
      </c>
      <c r="AU857" s="49">
        <f t="shared" si="364"/>
        <v>0</v>
      </c>
      <c r="AX857" s="372">
        <f t="shared" si="365"/>
        <v>0</v>
      </c>
      <c r="AY857" s="372">
        <f t="shared" si="366"/>
        <v>0</v>
      </c>
      <c r="AZ857" s="49">
        <f t="shared" si="354"/>
        <v>0</v>
      </c>
      <c r="BB857" s="49">
        <f t="shared" si="370"/>
        <v>0</v>
      </c>
      <c r="BC857" s="537">
        <f t="shared" si="371"/>
        <v>0</v>
      </c>
      <c r="BD857" s="144">
        <f t="shared" si="367"/>
        <v>0</v>
      </c>
      <c r="BE857" s="144">
        <f t="shared" si="372"/>
        <v>0</v>
      </c>
      <c r="BF857" s="559">
        <f t="shared" si="355"/>
        <v>0</v>
      </c>
      <c r="BG857" s="17"/>
      <c r="BH857" s="10"/>
      <c r="BJ857" s="49">
        <f t="shared" si="373"/>
        <v>0</v>
      </c>
      <c r="BK857" s="49">
        <f t="shared" si="374"/>
        <v>1</v>
      </c>
      <c r="BL857" s="49">
        <f t="shared" si="375"/>
        <v>0</v>
      </c>
      <c r="BM857" s="49">
        <f t="shared" si="376"/>
        <v>0</v>
      </c>
      <c r="BN857" s="49">
        <f t="shared" si="377"/>
        <v>0</v>
      </c>
    </row>
    <row r="858" spans="1:66" x14ac:dyDescent="0.2">
      <c r="A858" s="514"/>
      <c r="B858" s="805"/>
      <c r="C858" s="364"/>
      <c r="D858" s="364"/>
      <c r="E858" s="511" t="str">
        <f t="shared" si="368"/>
        <v xml:space="preserve"> </v>
      </c>
      <c r="F858" s="201">
        <f t="shared" si="351"/>
        <v>0</v>
      </c>
      <c r="G858" s="198">
        <f t="shared" si="352"/>
        <v>846</v>
      </c>
      <c r="H858" s="197"/>
      <c r="I858" s="416"/>
      <c r="J858" s="115"/>
      <c r="K858" s="418"/>
      <c r="L858" s="417"/>
      <c r="M858" s="60"/>
      <c r="N858" s="102"/>
      <c r="O858" s="419"/>
      <c r="P858" s="116"/>
      <c r="Q858" s="116"/>
      <c r="R858" s="179"/>
      <c r="S858" s="248"/>
      <c r="T858" s="116"/>
      <c r="U858" s="116"/>
      <c r="V858" s="116"/>
      <c r="W858" s="117"/>
      <c r="X858" s="115"/>
      <c r="Y858" s="102"/>
      <c r="Z858" s="118"/>
      <c r="AA858" s="145">
        <f t="shared" si="356"/>
        <v>846</v>
      </c>
      <c r="AB858" s="751">
        <f t="shared" si="369"/>
        <v>0</v>
      </c>
      <c r="AC858" s="744">
        <f t="shared" si="357"/>
        <v>0</v>
      </c>
      <c r="AD858" s="254">
        <f t="shared" si="353"/>
        <v>0</v>
      </c>
      <c r="AE858" s="17"/>
      <c r="AF858" s="527" t="str">
        <f t="shared" si="358"/>
        <v xml:space="preserve"> </v>
      </c>
      <c r="AG858" s="49">
        <f t="shared" si="359"/>
        <v>0</v>
      </c>
      <c r="AH858" s="49">
        <f t="shared" si="360"/>
        <v>0</v>
      </c>
      <c r="AR858" s="49">
        <f t="shared" si="361"/>
        <v>0</v>
      </c>
      <c r="AS858" s="49">
        <f t="shared" si="362"/>
        <v>0</v>
      </c>
      <c r="AT858" s="49">
        <f t="shared" si="363"/>
        <v>0</v>
      </c>
      <c r="AU858" s="49">
        <f t="shared" si="364"/>
        <v>0</v>
      </c>
      <c r="AX858" s="372">
        <f t="shared" si="365"/>
        <v>0</v>
      </c>
      <c r="AY858" s="372">
        <f t="shared" si="366"/>
        <v>0</v>
      </c>
      <c r="AZ858" s="49">
        <f t="shared" si="354"/>
        <v>0</v>
      </c>
      <c r="BB858" s="49">
        <f t="shared" si="370"/>
        <v>0</v>
      </c>
      <c r="BC858" s="537">
        <f t="shared" si="371"/>
        <v>0</v>
      </c>
      <c r="BD858" s="144">
        <f t="shared" si="367"/>
        <v>0</v>
      </c>
      <c r="BE858" s="144">
        <f t="shared" si="372"/>
        <v>0</v>
      </c>
      <c r="BF858" s="559">
        <f t="shared" si="355"/>
        <v>0</v>
      </c>
      <c r="BG858" s="17"/>
      <c r="BH858" s="10"/>
      <c r="BJ858" s="49">
        <f t="shared" si="373"/>
        <v>0</v>
      </c>
      <c r="BK858" s="49">
        <f t="shared" si="374"/>
        <v>1</v>
      </c>
      <c r="BL858" s="49">
        <f t="shared" si="375"/>
        <v>0</v>
      </c>
      <c r="BM858" s="49">
        <f t="shared" si="376"/>
        <v>0</v>
      </c>
      <c r="BN858" s="49">
        <f t="shared" si="377"/>
        <v>0</v>
      </c>
    </row>
    <row r="859" spans="1:66" x14ac:dyDescent="0.2">
      <c r="A859" s="514"/>
      <c r="B859" s="805"/>
      <c r="C859" s="364"/>
      <c r="D859" s="364"/>
      <c r="E859" s="511" t="str">
        <f t="shared" si="368"/>
        <v xml:space="preserve"> </v>
      </c>
      <c r="F859" s="201">
        <f t="shared" si="351"/>
        <v>0</v>
      </c>
      <c r="G859" s="198">
        <f t="shared" si="352"/>
        <v>847</v>
      </c>
      <c r="H859" s="197"/>
      <c r="I859" s="416"/>
      <c r="J859" s="115"/>
      <c r="K859" s="418"/>
      <c r="L859" s="417"/>
      <c r="M859" s="60"/>
      <c r="N859" s="102"/>
      <c r="O859" s="419"/>
      <c r="P859" s="116"/>
      <c r="Q859" s="116"/>
      <c r="R859" s="179"/>
      <c r="S859" s="248"/>
      <c r="T859" s="116"/>
      <c r="U859" s="116"/>
      <c r="V859" s="116"/>
      <c r="W859" s="117"/>
      <c r="X859" s="115"/>
      <c r="Y859" s="102"/>
      <c r="Z859" s="118"/>
      <c r="AA859" s="145">
        <f t="shared" si="356"/>
        <v>847</v>
      </c>
      <c r="AB859" s="751">
        <f t="shared" si="369"/>
        <v>0</v>
      </c>
      <c r="AC859" s="744">
        <f t="shared" si="357"/>
        <v>0</v>
      </c>
      <c r="AD859" s="254">
        <f t="shared" si="353"/>
        <v>0</v>
      </c>
      <c r="AE859" s="17"/>
      <c r="AF859" s="527" t="str">
        <f t="shared" si="358"/>
        <v xml:space="preserve"> </v>
      </c>
      <c r="AG859" s="49">
        <f t="shared" si="359"/>
        <v>0</v>
      </c>
      <c r="AH859" s="49">
        <f t="shared" si="360"/>
        <v>0</v>
      </c>
      <c r="AR859" s="49">
        <f t="shared" si="361"/>
        <v>0</v>
      </c>
      <c r="AS859" s="49">
        <f t="shared" si="362"/>
        <v>0</v>
      </c>
      <c r="AT859" s="49">
        <f t="shared" si="363"/>
        <v>0</v>
      </c>
      <c r="AU859" s="49">
        <f t="shared" si="364"/>
        <v>0</v>
      </c>
      <c r="AX859" s="372">
        <f t="shared" si="365"/>
        <v>0</v>
      </c>
      <c r="AY859" s="372">
        <f t="shared" si="366"/>
        <v>0</v>
      </c>
      <c r="AZ859" s="49">
        <f t="shared" si="354"/>
        <v>0</v>
      </c>
      <c r="BB859" s="49">
        <f t="shared" si="370"/>
        <v>0</v>
      </c>
      <c r="BC859" s="537">
        <f t="shared" si="371"/>
        <v>0</v>
      </c>
      <c r="BD859" s="144">
        <f t="shared" si="367"/>
        <v>0</v>
      </c>
      <c r="BE859" s="144">
        <f t="shared" si="372"/>
        <v>0</v>
      </c>
      <c r="BF859" s="559">
        <f t="shared" si="355"/>
        <v>0</v>
      </c>
      <c r="BG859" s="17"/>
      <c r="BH859" s="10"/>
      <c r="BJ859" s="49">
        <f t="shared" si="373"/>
        <v>0</v>
      </c>
      <c r="BK859" s="49">
        <f t="shared" si="374"/>
        <v>1</v>
      </c>
      <c r="BL859" s="49">
        <f t="shared" si="375"/>
        <v>0</v>
      </c>
      <c r="BM859" s="49">
        <f t="shared" si="376"/>
        <v>0</v>
      </c>
      <c r="BN859" s="49">
        <f t="shared" si="377"/>
        <v>0</v>
      </c>
    </row>
    <row r="860" spans="1:66" x14ac:dyDescent="0.2">
      <c r="A860" s="514"/>
      <c r="B860" s="805"/>
      <c r="C860" s="364"/>
      <c r="D860" s="364"/>
      <c r="E860" s="511" t="str">
        <f t="shared" si="368"/>
        <v xml:space="preserve"> </v>
      </c>
      <c r="F860" s="201">
        <f t="shared" si="351"/>
        <v>0</v>
      </c>
      <c r="G860" s="198">
        <f t="shared" si="352"/>
        <v>848</v>
      </c>
      <c r="H860" s="197"/>
      <c r="I860" s="416"/>
      <c r="J860" s="115"/>
      <c r="K860" s="418"/>
      <c r="L860" s="417"/>
      <c r="M860" s="60"/>
      <c r="N860" s="102"/>
      <c r="O860" s="419"/>
      <c r="P860" s="116"/>
      <c r="Q860" s="116"/>
      <c r="R860" s="179"/>
      <c r="S860" s="248"/>
      <c r="T860" s="116"/>
      <c r="U860" s="116"/>
      <c r="V860" s="116"/>
      <c r="W860" s="117"/>
      <c r="X860" s="115"/>
      <c r="Y860" s="102"/>
      <c r="Z860" s="118"/>
      <c r="AA860" s="145">
        <f t="shared" si="356"/>
        <v>848</v>
      </c>
      <c r="AB860" s="751">
        <f t="shared" si="369"/>
        <v>0</v>
      </c>
      <c r="AC860" s="744">
        <f t="shared" si="357"/>
        <v>0</v>
      </c>
      <c r="AD860" s="254">
        <f t="shared" si="353"/>
        <v>0</v>
      </c>
      <c r="AE860" s="17"/>
      <c r="AF860" s="527" t="str">
        <f t="shared" si="358"/>
        <v xml:space="preserve"> </v>
      </c>
      <c r="AG860" s="49">
        <f t="shared" si="359"/>
        <v>0</v>
      </c>
      <c r="AH860" s="49">
        <f t="shared" si="360"/>
        <v>0</v>
      </c>
      <c r="AR860" s="49">
        <f t="shared" si="361"/>
        <v>0</v>
      </c>
      <c r="AS860" s="49">
        <f t="shared" si="362"/>
        <v>0</v>
      </c>
      <c r="AT860" s="49">
        <f t="shared" si="363"/>
        <v>0</v>
      </c>
      <c r="AU860" s="49">
        <f t="shared" si="364"/>
        <v>0</v>
      </c>
      <c r="AX860" s="372">
        <f t="shared" si="365"/>
        <v>0</v>
      </c>
      <c r="AY860" s="372">
        <f t="shared" si="366"/>
        <v>0</v>
      </c>
      <c r="AZ860" s="49">
        <f t="shared" si="354"/>
        <v>0</v>
      </c>
      <c r="BB860" s="49">
        <f t="shared" si="370"/>
        <v>0</v>
      </c>
      <c r="BC860" s="537">
        <f t="shared" si="371"/>
        <v>0</v>
      </c>
      <c r="BD860" s="144">
        <f t="shared" si="367"/>
        <v>0</v>
      </c>
      <c r="BE860" s="144">
        <f t="shared" si="372"/>
        <v>0</v>
      </c>
      <c r="BF860" s="559">
        <f t="shared" si="355"/>
        <v>0</v>
      </c>
      <c r="BG860" s="17"/>
      <c r="BH860" s="10"/>
      <c r="BJ860" s="49">
        <f t="shared" si="373"/>
        <v>0</v>
      </c>
      <c r="BK860" s="49">
        <f t="shared" si="374"/>
        <v>1</v>
      </c>
      <c r="BL860" s="49">
        <f t="shared" si="375"/>
        <v>0</v>
      </c>
      <c r="BM860" s="49">
        <f t="shared" si="376"/>
        <v>0</v>
      </c>
      <c r="BN860" s="49">
        <f t="shared" si="377"/>
        <v>0</v>
      </c>
    </row>
    <row r="861" spans="1:66" x14ac:dyDescent="0.2">
      <c r="A861" s="514"/>
      <c r="B861" s="805"/>
      <c r="C861" s="364"/>
      <c r="D861" s="364"/>
      <c r="E861" s="511" t="str">
        <f t="shared" si="368"/>
        <v xml:space="preserve"> </v>
      </c>
      <c r="F861" s="201">
        <f t="shared" si="351"/>
        <v>0</v>
      </c>
      <c r="G861" s="198">
        <f t="shared" si="352"/>
        <v>849</v>
      </c>
      <c r="H861" s="197"/>
      <c r="I861" s="416"/>
      <c r="J861" s="115"/>
      <c r="K861" s="418"/>
      <c r="L861" s="417"/>
      <c r="M861" s="60"/>
      <c r="N861" s="102"/>
      <c r="O861" s="419"/>
      <c r="P861" s="116"/>
      <c r="Q861" s="116"/>
      <c r="R861" s="179"/>
      <c r="S861" s="248"/>
      <c r="T861" s="116"/>
      <c r="U861" s="116"/>
      <c r="V861" s="116"/>
      <c r="W861" s="117"/>
      <c r="X861" s="115"/>
      <c r="Y861" s="102"/>
      <c r="Z861" s="118"/>
      <c r="AA861" s="145">
        <f t="shared" si="356"/>
        <v>849</v>
      </c>
      <c r="AB861" s="751">
        <f t="shared" si="369"/>
        <v>0</v>
      </c>
      <c r="AC861" s="744">
        <f t="shared" si="357"/>
        <v>0</v>
      </c>
      <c r="AD861" s="254">
        <f t="shared" si="353"/>
        <v>0</v>
      </c>
      <c r="AE861" s="17"/>
      <c r="AF861" s="527" t="str">
        <f t="shared" si="358"/>
        <v xml:space="preserve"> </v>
      </c>
      <c r="AG861" s="49">
        <f t="shared" si="359"/>
        <v>0</v>
      </c>
      <c r="AH861" s="49">
        <f t="shared" si="360"/>
        <v>0</v>
      </c>
      <c r="AR861" s="49">
        <f t="shared" si="361"/>
        <v>0</v>
      </c>
      <c r="AS861" s="49">
        <f t="shared" si="362"/>
        <v>0</v>
      </c>
      <c r="AT861" s="49">
        <f t="shared" si="363"/>
        <v>0</v>
      </c>
      <c r="AU861" s="49">
        <f t="shared" si="364"/>
        <v>0</v>
      </c>
      <c r="AX861" s="372">
        <f t="shared" si="365"/>
        <v>0</v>
      </c>
      <c r="AY861" s="372">
        <f t="shared" si="366"/>
        <v>0</v>
      </c>
      <c r="AZ861" s="49">
        <f t="shared" si="354"/>
        <v>0</v>
      </c>
      <c r="BB861" s="49">
        <f t="shared" si="370"/>
        <v>0</v>
      </c>
      <c r="BC861" s="537">
        <f t="shared" si="371"/>
        <v>0</v>
      </c>
      <c r="BD861" s="144">
        <f t="shared" si="367"/>
        <v>0</v>
      </c>
      <c r="BE861" s="144">
        <f t="shared" si="372"/>
        <v>0</v>
      </c>
      <c r="BF861" s="559">
        <f t="shared" si="355"/>
        <v>0</v>
      </c>
      <c r="BG861" s="17"/>
      <c r="BH861" s="10"/>
      <c r="BJ861" s="49">
        <f t="shared" si="373"/>
        <v>0</v>
      </c>
      <c r="BK861" s="49">
        <f t="shared" si="374"/>
        <v>1</v>
      </c>
      <c r="BL861" s="49">
        <f t="shared" si="375"/>
        <v>0</v>
      </c>
      <c r="BM861" s="49">
        <f t="shared" si="376"/>
        <v>0</v>
      </c>
      <c r="BN861" s="49">
        <f t="shared" si="377"/>
        <v>0</v>
      </c>
    </row>
    <row r="862" spans="1:66" x14ac:dyDescent="0.2">
      <c r="A862" s="514"/>
      <c r="B862" s="805"/>
      <c r="C862" s="364"/>
      <c r="D862" s="364"/>
      <c r="E862" s="511" t="str">
        <f t="shared" si="368"/>
        <v xml:space="preserve"> </v>
      </c>
      <c r="F862" s="201">
        <f t="shared" si="351"/>
        <v>0</v>
      </c>
      <c r="G862" s="198">
        <f t="shared" si="352"/>
        <v>850</v>
      </c>
      <c r="H862" s="197"/>
      <c r="I862" s="416"/>
      <c r="J862" s="115"/>
      <c r="K862" s="418"/>
      <c r="L862" s="417"/>
      <c r="M862" s="60"/>
      <c r="N862" s="102"/>
      <c r="O862" s="419"/>
      <c r="P862" s="116"/>
      <c r="Q862" s="116"/>
      <c r="R862" s="179"/>
      <c r="S862" s="248"/>
      <c r="T862" s="116"/>
      <c r="U862" s="116"/>
      <c r="V862" s="116"/>
      <c r="W862" s="117"/>
      <c r="X862" s="115"/>
      <c r="Y862" s="102"/>
      <c r="Z862" s="118"/>
      <c r="AA862" s="145">
        <f t="shared" si="356"/>
        <v>850</v>
      </c>
      <c r="AB862" s="751">
        <f t="shared" si="369"/>
        <v>0</v>
      </c>
      <c r="AC862" s="744">
        <f t="shared" si="357"/>
        <v>0</v>
      </c>
      <c r="AD862" s="254">
        <f t="shared" si="353"/>
        <v>0</v>
      </c>
      <c r="AE862" s="17"/>
      <c r="AF862" s="527" t="str">
        <f t="shared" si="358"/>
        <v xml:space="preserve"> </v>
      </c>
      <c r="AG862" s="49">
        <f t="shared" si="359"/>
        <v>0</v>
      </c>
      <c r="AH862" s="49">
        <f t="shared" si="360"/>
        <v>0</v>
      </c>
      <c r="AR862" s="49">
        <f t="shared" si="361"/>
        <v>0</v>
      </c>
      <c r="AS862" s="49">
        <f t="shared" si="362"/>
        <v>0</v>
      </c>
      <c r="AT862" s="49">
        <f t="shared" si="363"/>
        <v>0</v>
      </c>
      <c r="AU862" s="49">
        <f t="shared" si="364"/>
        <v>0</v>
      </c>
      <c r="AX862" s="372">
        <f t="shared" si="365"/>
        <v>0</v>
      </c>
      <c r="AY862" s="372">
        <f t="shared" si="366"/>
        <v>0</v>
      </c>
      <c r="AZ862" s="49">
        <f t="shared" si="354"/>
        <v>0</v>
      </c>
      <c r="BB862" s="49">
        <f t="shared" si="370"/>
        <v>0</v>
      </c>
      <c r="BC862" s="537">
        <f t="shared" si="371"/>
        <v>0</v>
      </c>
      <c r="BD862" s="144">
        <f t="shared" si="367"/>
        <v>0</v>
      </c>
      <c r="BE862" s="144">
        <f t="shared" si="372"/>
        <v>0</v>
      </c>
      <c r="BF862" s="559">
        <f t="shared" si="355"/>
        <v>0</v>
      </c>
      <c r="BG862" s="17"/>
      <c r="BH862" s="10"/>
      <c r="BJ862" s="49">
        <f t="shared" si="373"/>
        <v>0</v>
      </c>
      <c r="BK862" s="49">
        <f t="shared" si="374"/>
        <v>1</v>
      </c>
      <c r="BL862" s="49">
        <f t="shared" si="375"/>
        <v>0</v>
      </c>
      <c r="BM862" s="49">
        <f t="shared" si="376"/>
        <v>0</v>
      </c>
      <c r="BN862" s="49">
        <f t="shared" si="377"/>
        <v>0</v>
      </c>
    </row>
    <row r="863" spans="1:66" x14ac:dyDescent="0.2">
      <c r="A863" s="514"/>
      <c r="B863" s="805"/>
      <c r="C863" s="364"/>
      <c r="D863" s="364"/>
      <c r="E863" s="511" t="str">
        <f t="shared" si="368"/>
        <v xml:space="preserve"> </v>
      </c>
      <c r="F863" s="201">
        <f t="shared" si="351"/>
        <v>0</v>
      </c>
      <c r="G863" s="198">
        <f t="shared" si="352"/>
        <v>851</v>
      </c>
      <c r="H863" s="197"/>
      <c r="I863" s="416"/>
      <c r="J863" s="115"/>
      <c r="K863" s="418"/>
      <c r="L863" s="417"/>
      <c r="M863" s="60"/>
      <c r="N863" s="102"/>
      <c r="O863" s="419"/>
      <c r="P863" s="116"/>
      <c r="Q863" s="116"/>
      <c r="R863" s="179"/>
      <c r="S863" s="248"/>
      <c r="T863" s="116"/>
      <c r="U863" s="116"/>
      <c r="V863" s="116"/>
      <c r="W863" s="117"/>
      <c r="X863" s="115"/>
      <c r="Y863" s="102"/>
      <c r="Z863" s="118"/>
      <c r="AA863" s="145">
        <f t="shared" si="356"/>
        <v>851</v>
      </c>
      <c r="AB863" s="751">
        <f t="shared" si="369"/>
        <v>0</v>
      </c>
      <c r="AC863" s="744">
        <f t="shared" si="357"/>
        <v>0</v>
      </c>
      <c r="AD863" s="254">
        <f t="shared" si="353"/>
        <v>0</v>
      </c>
      <c r="AE863" s="17"/>
      <c r="AF863" s="527" t="str">
        <f t="shared" si="358"/>
        <v xml:space="preserve"> </v>
      </c>
      <c r="AG863" s="49">
        <f t="shared" si="359"/>
        <v>0</v>
      </c>
      <c r="AH863" s="49">
        <f t="shared" si="360"/>
        <v>0</v>
      </c>
      <c r="AR863" s="49">
        <f t="shared" si="361"/>
        <v>0</v>
      </c>
      <c r="AS863" s="49">
        <f t="shared" si="362"/>
        <v>0</v>
      </c>
      <c r="AT863" s="49">
        <f t="shared" si="363"/>
        <v>0</v>
      </c>
      <c r="AU863" s="49">
        <f t="shared" si="364"/>
        <v>0</v>
      </c>
      <c r="AX863" s="372">
        <f t="shared" si="365"/>
        <v>0</v>
      </c>
      <c r="AY863" s="372">
        <f t="shared" si="366"/>
        <v>0</v>
      </c>
      <c r="AZ863" s="49">
        <f t="shared" si="354"/>
        <v>0</v>
      </c>
      <c r="BB863" s="49">
        <f t="shared" si="370"/>
        <v>0</v>
      </c>
      <c r="BC863" s="537">
        <f t="shared" si="371"/>
        <v>0</v>
      </c>
      <c r="BD863" s="144">
        <f t="shared" si="367"/>
        <v>0</v>
      </c>
      <c r="BE863" s="144">
        <f t="shared" si="372"/>
        <v>0</v>
      </c>
      <c r="BF863" s="559">
        <f t="shared" si="355"/>
        <v>0</v>
      </c>
      <c r="BG863" s="17"/>
      <c r="BH863" s="10"/>
      <c r="BJ863" s="49">
        <f t="shared" si="373"/>
        <v>0</v>
      </c>
      <c r="BK863" s="49">
        <f t="shared" si="374"/>
        <v>1</v>
      </c>
      <c r="BL863" s="49">
        <f t="shared" si="375"/>
        <v>0</v>
      </c>
      <c r="BM863" s="49">
        <f t="shared" si="376"/>
        <v>0</v>
      </c>
      <c r="BN863" s="49">
        <f t="shared" si="377"/>
        <v>0</v>
      </c>
    </row>
    <row r="864" spans="1:66" x14ac:dyDescent="0.2">
      <c r="A864" s="514"/>
      <c r="B864" s="805"/>
      <c r="C864" s="364"/>
      <c r="D864" s="364"/>
      <c r="E864" s="511" t="str">
        <f t="shared" si="368"/>
        <v xml:space="preserve"> </v>
      </c>
      <c r="F864" s="201">
        <f t="shared" si="351"/>
        <v>0</v>
      </c>
      <c r="G864" s="198">
        <f t="shared" si="352"/>
        <v>852</v>
      </c>
      <c r="H864" s="197"/>
      <c r="I864" s="416"/>
      <c r="J864" s="115"/>
      <c r="K864" s="418"/>
      <c r="L864" s="417"/>
      <c r="M864" s="60"/>
      <c r="N864" s="102"/>
      <c r="O864" s="419"/>
      <c r="P864" s="116"/>
      <c r="Q864" s="116"/>
      <c r="R864" s="179"/>
      <c r="S864" s="248"/>
      <c r="T864" s="116"/>
      <c r="U864" s="116"/>
      <c r="V864" s="116"/>
      <c r="W864" s="117"/>
      <c r="X864" s="115"/>
      <c r="Y864" s="102"/>
      <c r="Z864" s="118"/>
      <c r="AA864" s="145">
        <f t="shared" si="356"/>
        <v>852</v>
      </c>
      <c r="AB864" s="751">
        <f t="shared" si="369"/>
        <v>0</v>
      </c>
      <c r="AC864" s="744">
        <f t="shared" si="357"/>
        <v>0</v>
      </c>
      <c r="AD864" s="254">
        <f t="shared" si="353"/>
        <v>0</v>
      </c>
      <c r="AE864" s="17"/>
      <c r="AF864" s="527" t="str">
        <f t="shared" si="358"/>
        <v xml:space="preserve"> </v>
      </c>
      <c r="AG864" s="49">
        <f t="shared" si="359"/>
        <v>0</v>
      </c>
      <c r="AH864" s="49">
        <f t="shared" si="360"/>
        <v>0</v>
      </c>
      <c r="AR864" s="49">
        <f t="shared" si="361"/>
        <v>0</v>
      </c>
      <c r="AS864" s="49">
        <f t="shared" si="362"/>
        <v>0</v>
      </c>
      <c r="AT864" s="49">
        <f t="shared" si="363"/>
        <v>0</v>
      </c>
      <c r="AU864" s="49">
        <f t="shared" si="364"/>
        <v>0</v>
      </c>
      <c r="AX864" s="372">
        <f t="shared" si="365"/>
        <v>0</v>
      </c>
      <c r="AY864" s="372">
        <f t="shared" si="366"/>
        <v>0</v>
      </c>
      <c r="AZ864" s="49">
        <f t="shared" si="354"/>
        <v>0</v>
      </c>
      <c r="BB864" s="49">
        <f t="shared" si="370"/>
        <v>0</v>
      </c>
      <c r="BC864" s="537">
        <f t="shared" si="371"/>
        <v>0</v>
      </c>
      <c r="BD864" s="144">
        <f t="shared" si="367"/>
        <v>0</v>
      </c>
      <c r="BE864" s="144">
        <f t="shared" si="372"/>
        <v>0</v>
      </c>
      <c r="BF864" s="559">
        <f t="shared" si="355"/>
        <v>0</v>
      </c>
      <c r="BG864" s="17"/>
      <c r="BH864" s="10"/>
      <c r="BJ864" s="49">
        <f t="shared" si="373"/>
        <v>0</v>
      </c>
      <c r="BK864" s="49">
        <f t="shared" si="374"/>
        <v>1</v>
      </c>
      <c r="BL864" s="49">
        <f t="shared" si="375"/>
        <v>0</v>
      </c>
      <c r="BM864" s="49">
        <f t="shared" si="376"/>
        <v>0</v>
      </c>
      <c r="BN864" s="49">
        <f t="shared" si="377"/>
        <v>0</v>
      </c>
    </row>
    <row r="865" spans="1:66" x14ac:dyDescent="0.2">
      <c r="A865" s="514"/>
      <c r="B865" s="805"/>
      <c r="C865" s="364"/>
      <c r="D865" s="364"/>
      <c r="E865" s="511" t="str">
        <f t="shared" si="368"/>
        <v xml:space="preserve"> </v>
      </c>
      <c r="F865" s="201">
        <f t="shared" si="351"/>
        <v>0</v>
      </c>
      <c r="G865" s="198">
        <f t="shared" si="352"/>
        <v>853</v>
      </c>
      <c r="H865" s="197"/>
      <c r="I865" s="416"/>
      <c r="J865" s="115"/>
      <c r="K865" s="418"/>
      <c r="L865" s="417"/>
      <c r="M865" s="60"/>
      <c r="N865" s="102"/>
      <c r="O865" s="419"/>
      <c r="P865" s="116"/>
      <c r="Q865" s="116"/>
      <c r="R865" s="179"/>
      <c r="S865" s="248"/>
      <c r="T865" s="116"/>
      <c r="U865" s="116"/>
      <c r="V865" s="116"/>
      <c r="W865" s="117"/>
      <c r="X865" s="115"/>
      <c r="Y865" s="102"/>
      <c r="Z865" s="118"/>
      <c r="AA865" s="145">
        <f t="shared" si="356"/>
        <v>853</v>
      </c>
      <c r="AB865" s="751">
        <f t="shared" si="369"/>
        <v>0</v>
      </c>
      <c r="AC865" s="744">
        <f t="shared" si="357"/>
        <v>0</v>
      </c>
      <c r="AD865" s="254">
        <f t="shared" si="353"/>
        <v>0</v>
      </c>
      <c r="AE865" s="17"/>
      <c r="AF865" s="527" t="str">
        <f t="shared" si="358"/>
        <v xml:space="preserve"> </v>
      </c>
      <c r="AG865" s="49">
        <f t="shared" si="359"/>
        <v>0</v>
      </c>
      <c r="AH865" s="49">
        <f t="shared" si="360"/>
        <v>0</v>
      </c>
      <c r="AR865" s="49">
        <f t="shared" si="361"/>
        <v>0</v>
      </c>
      <c r="AS865" s="49">
        <f t="shared" si="362"/>
        <v>0</v>
      </c>
      <c r="AT865" s="49">
        <f t="shared" si="363"/>
        <v>0</v>
      </c>
      <c r="AU865" s="49">
        <f t="shared" si="364"/>
        <v>0</v>
      </c>
      <c r="AX865" s="372">
        <f t="shared" si="365"/>
        <v>0</v>
      </c>
      <c r="AY865" s="372">
        <f t="shared" si="366"/>
        <v>0</v>
      </c>
      <c r="AZ865" s="49">
        <f t="shared" si="354"/>
        <v>0</v>
      </c>
      <c r="BB865" s="49">
        <f t="shared" si="370"/>
        <v>0</v>
      </c>
      <c r="BC865" s="537">
        <f t="shared" si="371"/>
        <v>0</v>
      </c>
      <c r="BD865" s="144">
        <f t="shared" si="367"/>
        <v>0</v>
      </c>
      <c r="BE865" s="144">
        <f t="shared" si="372"/>
        <v>0</v>
      </c>
      <c r="BF865" s="559">
        <f t="shared" si="355"/>
        <v>0</v>
      </c>
      <c r="BG865" s="17"/>
      <c r="BH865" s="10"/>
      <c r="BJ865" s="49">
        <f t="shared" si="373"/>
        <v>0</v>
      </c>
      <c r="BK865" s="49">
        <f t="shared" si="374"/>
        <v>1</v>
      </c>
      <c r="BL865" s="49">
        <f t="shared" si="375"/>
        <v>0</v>
      </c>
      <c r="BM865" s="49">
        <f t="shared" si="376"/>
        <v>0</v>
      </c>
      <c r="BN865" s="49">
        <f t="shared" si="377"/>
        <v>0</v>
      </c>
    </row>
    <row r="866" spans="1:66" x14ac:dyDescent="0.2">
      <c r="A866" s="514"/>
      <c r="B866" s="805"/>
      <c r="C866" s="364"/>
      <c r="D866" s="364"/>
      <c r="E866" s="511" t="str">
        <f t="shared" si="368"/>
        <v xml:space="preserve"> </v>
      </c>
      <c r="F866" s="201">
        <f t="shared" si="351"/>
        <v>0</v>
      </c>
      <c r="G866" s="198">
        <f t="shared" si="352"/>
        <v>854</v>
      </c>
      <c r="H866" s="197"/>
      <c r="I866" s="416"/>
      <c r="J866" s="115"/>
      <c r="K866" s="418"/>
      <c r="L866" s="417"/>
      <c r="M866" s="60"/>
      <c r="N866" s="102"/>
      <c r="O866" s="419"/>
      <c r="P866" s="116"/>
      <c r="Q866" s="116"/>
      <c r="R866" s="179"/>
      <c r="S866" s="248"/>
      <c r="T866" s="116"/>
      <c r="U866" s="116"/>
      <c r="V866" s="116"/>
      <c r="W866" s="117"/>
      <c r="X866" s="115"/>
      <c r="Y866" s="102"/>
      <c r="Z866" s="118"/>
      <c r="AA866" s="145">
        <f t="shared" si="356"/>
        <v>854</v>
      </c>
      <c r="AB866" s="751">
        <f t="shared" si="369"/>
        <v>0</v>
      </c>
      <c r="AC866" s="744">
        <f t="shared" si="357"/>
        <v>0</v>
      </c>
      <c r="AD866" s="254">
        <f t="shared" si="353"/>
        <v>0</v>
      </c>
      <c r="AE866" s="17"/>
      <c r="AF866" s="527" t="str">
        <f t="shared" si="358"/>
        <v xml:space="preserve"> </v>
      </c>
      <c r="AG866" s="49">
        <f t="shared" si="359"/>
        <v>0</v>
      </c>
      <c r="AH866" s="49">
        <f t="shared" si="360"/>
        <v>0</v>
      </c>
      <c r="AR866" s="49">
        <f t="shared" si="361"/>
        <v>0</v>
      </c>
      <c r="AS866" s="49">
        <f t="shared" si="362"/>
        <v>0</v>
      </c>
      <c r="AT866" s="49">
        <f t="shared" si="363"/>
        <v>0</v>
      </c>
      <c r="AU866" s="49">
        <f t="shared" si="364"/>
        <v>0</v>
      </c>
      <c r="AX866" s="372">
        <f t="shared" si="365"/>
        <v>0</v>
      </c>
      <c r="AY866" s="372">
        <f t="shared" si="366"/>
        <v>0</v>
      </c>
      <c r="AZ866" s="49">
        <f t="shared" si="354"/>
        <v>0</v>
      </c>
      <c r="BB866" s="49">
        <f t="shared" si="370"/>
        <v>0</v>
      </c>
      <c r="BC866" s="537">
        <f t="shared" si="371"/>
        <v>0</v>
      </c>
      <c r="BD866" s="144">
        <f t="shared" si="367"/>
        <v>0</v>
      </c>
      <c r="BE866" s="144">
        <f t="shared" si="372"/>
        <v>0</v>
      </c>
      <c r="BF866" s="559">
        <f t="shared" si="355"/>
        <v>0</v>
      </c>
      <c r="BG866" s="17"/>
      <c r="BH866" s="10"/>
      <c r="BJ866" s="49">
        <f t="shared" si="373"/>
        <v>0</v>
      </c>
      <c r="BK866" s="49">
        <f t="shared" si="374"/>
        <v>1</v>
      </c>
      <c r="BL866" s="49">
        <f t="shared" si="375"/>
        <v>0</v>
      </c>
      <c r="BM866" s="49">
        <f t="shared" si="376"/>
        <v>0</v>
      </c>
      <c r="BN866" s="49">
        <f t="shared" si="377"/>
        <v>0</v>
      </c>
    </row>
    <row r="867" spans="1:66" x14ac:dyDescent="0.2">
      <c r="A867" s="514"/>
      <c r="B867" s="805"/>
      <c r="C867" s="364"/>
      <c r="D867" s="364"/>
      <c r="E867" s="511" t="str">
        <f t="shared" si="368"/>
        <v xml:space="preserve"> </v>
      </c>
      <c r="F867" s="201">
        <f t="shared" si="351"/>
        <v>0</v>
      </c>
      <c r="G867" s="198">
        <f t="shared" si="352"/>
        <v>855</v>
      </c>
      <c r="H867" s="197"/>
      <c r="I867" s="416"/>
      <c r="J867" s="115"/>
      <c r="K867" s="418"/>
      <c r="L867" s="417"/>
      <c r="M867" s="60"/>
      <c r="N867" s="102"/>
      <c r="O867" s="419"/>
      <c r="P867" s="116"/>
      <c r="Q867" s="116"/>
      <c r="R867" s="179"/>
      <c r="S867" s="248"/>
      <c r="T867" s="116"/>
      <c r="U867" s="116"/>
      <c r="V867" s="116"/>
      <c r="W867" s="117"/>
      <c r="X867" s="115"/>
      <c r="Y867" s="102"/>
      <c r="Z867" s="118"/>
      <c r="AA867" s="145">
        <f t="shared" si="356"/>
        <v>855</v>
      </c>
      <c r="AB867" s="751">
        <f t="shared" si="369"/>
        <v>0</v>
      </c>
      <c r="AC867" s="744">
        <f t="shared" si="357"/>
        <v>0</v>
      </c>
      <c r="AD867" s="254">
        <f t="shared" si="353"/>
        <v>0</v>
      </c>
      <c r="AE867" s="17"/>
      <c r="AF867" s="527" t="str">
        <f t="shared" si="358"/>
        <v xml:space="preserve"> </v>
      </c>
      <c r="AG867" s="49">
        <f t="shared" si="359"/>
        <v>0</v>
      </c>
      <c r="AH867" s="49">
        <f t="shared" si="360"/>
        <v>0</v>
      </c>
      <c r="AR867" s="49">
        <f t="shared" si="361"/>
        <v>0</v>
      </c>
      <c r="AS867" s="49">
        <f t="shared" si="362"/>
        <v>0</v>
      </c>
      <c r="AT867" s="49">
        <f t="shared" si="363"/>
        <v>0</v>
      </c>
      <c r="AU867" s="49">
        <f t="shared" si="364"/>
        <v>0</v>
      </c>
      <c r="AX867" s="372">
        <f t="shared" si="365"/>
        <v>0</v>
      </c>
      <c r="AY867" s="372">
        <f t="shared" si="366"/>
        <v>0</v>
      </c>
      <c r="AZ867" s="49">
        <f t="shared" si="354"/>
        <v>0</v>
      </c>
      <c r="BB867" s="49">
        <f t="shared" si="370"/>
        <v>0</v>
      </c>
      <c r="BC867" s="537">
        <f t="shared" si="371"/>
        <v>0</v>
      </c>
      <c r="BD867" s="144">
        <f t="shared" si="367"/>
        <v>0</v>
      </c>
      <c r="BE867" s="144">
        <f t="shared" si="372"/>
        <v>0</v>
      </c>
      <c r="BF867" s="559">
        <f t="shared" si="355"/>
        <v>0</v>
      </c>
      <c r="BG867" s="17"/>
      <c r="BH867" s="10"/>
      <c r="BJ867" s="49">
        <f t="shared" si="373"/>
        <v>0</v>
      </c>
      <c r="BK867" s="49">
        <f t="shared" si="374"/>
        <v>1</v>
      </c>
      <c r="BL867" s="49">
        <f t="shared" si="375"/>
        <v>0</v>
      </c>
      <c r="BM867" s="49">
        <f t="shared" si="376"/>
        <v>0</v>
      </c>
      <c r="BN867" s="49">
        <f t="shared" si="377"/>
        <v>0</v>
      </c>
    </row>
    <row r="868" spans="1:66" x14ac:dyDescent="0.2">
      <c r="A868" s="514"/>
      <c r="B868" s="805"/>
      <c r="C868" s="364"/>
      <c r="D868" s="364"/>
      <c r="E868" s="511" t="str">
        <f t="shared" si="368"/>
        <v xml:space="preserve"> </v>
      </c>
      <c r="F868" s="201">
        <f t="shared" si="351"/>
        <v>0</v>
      </c>
      <c r="G868" s="198">
        <f t="shared" si="352"/>
        <v>856</v>
      </c>
      <c r="H868" s="197"/>
      <c r="I868" s="416"/>
      <c r="J868" s="115"/>
      <c r="K868" s="418"/>
      <c r="L868" s="417"/>
      <c r="M868" s="60"/>
      <c r="N868" s="102"/>
      <c r="O868" s="419"/>
      <c r="P868" s="116"/>
      <c r="Q868" s="116"/>
      <c r="R868" s="179"/>
      <c r="S868" s="248"/>
      <c r="T868" s="116"/>
      <c r="U868" s="116"/>
      <c r="V868" s="116"/>
      <c r="W868" s="117"/>
      <c r="X868" s="115"/>
      <c r="Y868" s="102"/>
      <c r="Z868" s="118"/>
      <c r="AA868" s="145">
        <f t="shared" si="356"/>
        <v>856</v>
      </c>
      <c r="AB868" s="751">
        <f t="shared" si="369"/>
        <v>0</v>
      </c>
      <c r="AC868" s="744">
        <f t="shared" si="357"/>
        <v>0</v>
      </c>
      <c r="AD868" s="254">
        <f t="shared" si="353"/>
        <v>0</v>
      </c>
      <c r="AE868" s="17"/>
      <c r="AF868" s="527" t="str">
        <f t="shared" si="358"/>
        <v xml:space="preserve"> </v>
      </c>
      <c r="AG868" s="49">
        <f t="shared" si="359"/>
        <v>0</v>
      </c>
      <c r="AH868" s="49">
        <f t="shared" si="360"/>
        <v>0</v>
      </c>
      <c r="AR868" s="49">
        <f t="shared" si="361"/>
        <v>0</v>
      </c>
      <c r="AS868" s="49">
        <f t="shared" si="362"/>
        <v>0</v>
      </c>
      <c r="AT868" s="49">
        <f t="shared" si="363"/>
        <v>0</v>
      </c>
      <c r="AU868" s="49">
        <f t="shared" si="364"/>
        <v>0</v>
      </c>
      <c r="AX868" s="372">
        <f t="shared" si="365"/>
        <v>0</v>
      </c>
      <c r="AY868" s="372">
        <f t="shared" si="366"/>
        <v>0</v>
      </c>
      <c r="AZ868" s="49">
        <f t="shared" si="354"/>
        <v>0</v>
      </c>
      <c r="BB868" s="49">
        <f t="shared" si="370"/>
        <v>0</v>
      </c>
      <c r="BC868" s="537">
        <f t="shared" si="371"/>
        <v>0</v>
      </c>
      <c r="BD868" s="144">
        <f t="shared" si="367"/>
        <v>0</v>
      </c>
      <c r="BE868" s="144">
        <f t="shared" si="372"/>
        <v>0</v>
      </c>
      <c r="BF868" s="559">
        <f t="shared" si="355"/>
        <v>0</v>
      </c>
      <c r="BG868" s="17"/>
      <c r="BH868" s="10"/>
      <c r="BJ868" s="49">
        <f t="shared" si="373"/>
        <v>0</v>
      </c>
      <c r="BK868" s="49">
        <f t="shared" si="374"/>
        <v>1</v>
      </c>
      <c r="BL868" s="49">
        <f t="shared" si="375"/>
        <v>0</v>
      </c>
      <c r="BM868" s="49">
        <f t="shared" si="376"/>
        <v>0</v>
      </c>
      <c r="BN868" s="49">
        <f t="shared" si="377"/>
        <v>0</v>
      </c>
    </row>
    <row r="869" spans="1:66" x14ac:dyDescent="0.2">
      <c r="A869" s="514"/>
      <c r="B869" s="805"/>
      <c r="C869" s="364"/>
      <c r="D869" s="364"/>
      <c r="E869" s="511" t="str">
        <f t="shared" si="368"/>
        <v xml:space="preserve"> </v>
      </c>
      <c r="F869" s="201">
        <f t="shared" si="351"/>
        <v>0</v>
      </c>
      <c r="G869" s="198">
        <f t="shared" si="352"/>
        <v>857</v>
      </c>
      <c r="H869" s="197"/>
      <c r="I869" s="416"/>
      <c r="J869" s="115"/>
      <c r="K869" s="418"/>
      <c r="L869" s="417"/>
      <c r="M869" s="60"/>
      <c r="N869" s="102"/>
      <c r="O869" s="419"/>
      <c r="P869" s="116"/>
      <c r="Q869" s="116"/>
      <c r="R869" s="179"/>
      <c r="S869" s="248"/>
      <c r="T869" s="116"/>
      <c r="U869" s="116"/>
      <c r="V869" s="116"/>
      <c r="W869" s="117"/>
      <c r="X869" s="115"/>
      <c r="Y869" s="102"/>
      <c r="Z869" s="118"/>
      <c r="AA869" s="145">
        <f t="shared" si="356"/>
        <v>857</v>
      </c>
      <c r="AB869" s="751">
        <f t="shared" si="369"/>
        <v>0</v>
      </c>
      <c r="AC869" s="744">
        <f t="shared" si="357"/>
        <v>0</v>
      </c>
      <c r="AD869" s="254">
        <f t="shared" si="353"/>
        <v>0</v>
      </c>
      <c r="AE869" s="17"/>
      <c r="AF869" s="527" t="str">
        <f t="shared" si="358"/>
        <v xml:space="preserve"> </v>
      </c>
      <c r="AG869" s="49">
        <f t="shared" si="359"/>
        <v>0</v>
      </c>
      <c r="AH869" s="49">
        <f t="shared" si="360"/>
        <v>0</v>
      </c>
      <c r="AR869" s="49">
        <f t="shared" si="361"/>
        <v>0</v>
      </c>
      <c r="AS869" s="49">
        <f t="shared" si="362"/>
        <v>0</v>
      </c>
      <c r="AT869" s="49">
        <f t="shared" si="363"/>
        <v>0</v>
      </c>
      <c r="AU869" s="49">
        <f t="shared" si="364"/>
        <v>0</v>
      </c>
      <c r="AX869" s="372">
        <f t="shared" si="365"/>
        <v>0</v>
      </c>
      <c r="AY869" s="372">
        <f t="shared" si="366"/>
        <v>0</v>
      </c>
      <c r="AZ869" s="49">
        <f t="shared" si="354"/>
        <v>0</v>
      </c>
      <c r="BB869" s="49">
        <f t="shared" si="370"/>
        <v>0</v>
      </c>
      <c r="BC869" s="537">
        <f t="shared" si="371"/>
        <v>0</v>
      </c>
      <c r="BD869" s="144">
        <f t="shared" si="367"/>
        <v>0</v>
      </c>
      <c r="BE869" s="144">
        <f t="shared" si="372"/>
        <v>0</v>
      </c>
      <c r="BF869" s="559">
        <f t="shared" si="355"/>
        <v>0</v>
      </c>
      <c r="BG869" s="17"/>
      <c r="BH869" s="10"/>
      <c r="BJ869" s="49">
        <f t="shared" si="373"/>
        <v>0</v>
      </c>
      <c r="BK869" s="49">
        <f t="shared" si="374"/>
        <v>1</v>
      </c>
      <c r="BL869" s="49">
        <f t="shared" si="375"/>
        <v>0</v>
      </c>
      <c r="BM869" s="49">
        <f t="shared" si="376"/>
        <v>0</v>
      </c>
      <c r="BN869" s="49">
        <f t="shared" si="377"/>
        <v>0</v>
      </c>
    </row>
    <row r="870" spans="1:66" x14ac:dyDescent="0.2">
      <c r="A870" s="514"/>
      <c r="B870" s="805"/>
      <c r="C870" s="364"/>
      <c r="D870" s="364"/>
      <c r="E870" s="511" t="str">
        <f t="shared" si="368"/>
        <v xml:space="preserve"> </v>
      </c>
      <c r="F870" s="201">
        <f t="shared" si="351"/>
        <v>0</v>
      </c>
      <c r="G870" s="198">
        <f t="shared" si="352"/>
        <v>858</v>
      </c>
      <c r="H870" s="197"/>
      <c r="I870" s="416"/>
      <c r="J870" s="115"/>
      <c r="K870" s="418"/>
      <c r="L870" s="417"/>
      <c r="M870" s="60"/>
      <c r="N870" s="102"/>
      <c r="O870" s="419"/>
      <c r="P870" s="116"/>
      <c r="Q870" s="116"/>
      <c r="R870" s="179"/>
      <c r="S870" s="248"/>
      <c r="T870" s="116"/>
      <c r="U870" s="116"/>
      <c r="V870" s="116"/>
      <c r="W870" s="117"/>
      <c r="X870" s="115"/>
      <c r="Y870" s="102"/>
      <c r="Z870" s="118"/>
      <c r="AA870" s="145">
        <f t="shared" si="356"/>
        <v>858</v>
      </c>
      <c r="AB870" s="751">
        <f t="shared" si="369"/>
        <v>0</v>
      </c>
      <c r="AC870" s="744">
        <f t="shared" si="357"/>
        <v>0</v>
      </c>
      <c r="AD870" s="254">
        <f t="shared" si="353"/>
        <v>0</v>
      </c>
      <c r="AE870" s="17"/>
      <c r="AF870" s="527" t="str">
        <f t="shared" si="358"/>
        <v xml:space="preserve"> </v>
      </c>
      <c r="AG870" s="49">
        <f t="shared" si="359"/>
        <v>0</v>
      </c>
      <c r="AH870" s="49">
        <f t="shared" si="360"/>
        <v>0</v>
      </c>
      <c r="AR870" s="49">
        <f t="shared" si="361"/>
        <v>0</v>
      </c>
      <c r="AS870" s="49">
        <f t="shared" si="362"/>
        <v>0</v>
      </c>
      <c r="AT870" s="49">
        <f t="shared" si="363"/>
        <v>0</v>
      </c>
      <c r="AU870" s="49">
        <f t="shared" si="364"/>
        <v>0</v>
      </c>
      <c r="AX870" s="372">
        <f t="shared" si="365"/>
        <v>0</v>
      </c>
      <c r="AY870" s="372">
        <f t="shared" si="366"/>
        <v>0</v>
      </c>
      <c r="AZ870" s="49">
        <f t="shared" si="354"/>
        <v>0</v>
      </c>
      <c r="BB870" s="49">
        <f t="shared" si="370"/>
        <v>0</v>
      </c>
      <c r="BC870" s="537">
        <f t="shared" si="371"/>
        <v>0</v>
      </c>
      <c r="BD870" s="144">
        <f t="shared" si="367"/>
        <v>0</v>
      </c>
      <c r="BE870" s="144">
        <f t="shared" si="372"/>
        <v>0</v>
      </c>
      <c r="BF870" s="559">
        <f t="shared" si="355"/>
        <v>0</v>
      </c>
      <c r="BG870" s="17"/>
      <c r="BH870" s="10"/>
      <c r="BJ870" s="49">
        <f t="shared" si="373"/>
        <v>0</v>
      </c>
      <c r="BK870" s="49">
        <f t="shared" si="374"/>
        <v>1</v>
      </c>
      <c r="BL870" s="49">
        <f t="shared" si="375"/>
        <v>0</v>
      </c>
      <c r="BM870" s="49">
        <f t="shared" si="376"/>
        <v>0</v>
      </c>
      <c r="BN870" s="49">
        <f t="shared" si="377"/>
        <v>0</v>
      </c>
    </row>
    <row r="871" spans="1:66" x14ac:dyDescent="0.2">
      <c r="A871" s="514"/>
      <c r="B871" s="805"/>
      <c r="C871" s="364"/>
      <c r="D871" s="364"/>
      <c r="E871" s="511" t="str">
        <f t="shared" si="368"/>
        <v xml:space="preserve"> </v>
      </c>
      <c r="F871" s="201">
        <f t="shared" si="351"/>
        <v>0</v>
      </c>
      <c r="G871" s="198">
        <f t="shared" si="352"/>
        <v>859</v>
      </c>
      <c r="H871" s="197"/>
      <c r="I871" s="416"/>
      <c r="J871" s="115"/>
      <c r="K871" s="418"/>
      <c r="L871" s="417"/>
      <c r="M871" s="60"/>
      <c r="N871" s="102"/>
      <c r="O871" s="419"/>
      <c r="P871" s="116"/>
      <c r="Q871" s="116"/>
      <c r="R871" s="179"/>
      <c r="S871" s="248"/>
      <c r="T871" s="116"/>
      <c r="U871" s="116"/>
      <c r="V871" s="116"/>
      <c r="W871" s="117"/>
      <c r="X871" s="115"/>
      <c r="Y871" s="102"/>
      <c r="Z871" s="118"/>
      <c r="AA871" s="145">
        <f t="shared" si="356"/>
        <v>859</v>
      </c>
      <c r="AB871" s="751">
        <f t="shared" si="369"/>
        <v>0</v>
      </c>
      <c r="AC871" s="744">
        <f t="shared" si="357"/>
        <v>0</v>
      </c>
      <c r="AD871" s="254">
        <f t="shared" si="353"/>
        <v>0</v>
      </c>
      <c r="AE871" s="17"/>
      <c r="AF871" s="527" t="str">
        <f t="shared" si="358"/>
        <v xml:space="preserve"> </v>
      </c>
      <c r="AG871" s="49">
        <f t="shared" si="359"/>
        <v>0</v>
      </c>
      <c r="AH871" s="49">
        <f t="shared" si="360"/>
        <v>0</v>
      </c>
      <c r="AR871" s="49">
        <f t="shared" si="361"/>
        <v>0</v>
      </c>
      <c r="AS871" s="49">
        <f t="shared" si="362"/>
        <v>0</v>
      </c>
      <c r="AT871" s="49">
        <f t="shared" si="363"/>
        <v>0</v>
      </c>
      <c r="AU871" s="49">
        <f t="shared" si="364"/>
        <v>0</v>
      </c>
      <c r="AX871" s="372">
        <f t="shared" si="365"/>
        <v>0</v>
      </c>
      <c r="AY871" s="372">
        <f t="shared" si="366"/>
        <v>0</v>
      </c>
      <c r="AZ871" s="49">
        <f t="shared" si="354"/>
        <v>0</v>
      </c>
      <c r="BB871" s="49">
        <f t="shared" si="370"/>
        <v>0</v>
      </c>
      <c r="BC871" s="537">
        <f t="shared" si="371"/>
        <v>0</v>
      </c>
      <c r="BD871" s="144">
        <f t="shared" si="367"/>
        <v>0</v>
      </c>
      <c r="BE871" s="144">
        <f t="shared" si="372"/>
        <v>0</v>
      </c>
      <c r="BF871" s="559">
        <f t="shared" si="355"/>
        <v>0</v>
      </c>
      <c r="BG871" s="17"/>
      <c r="BH871" s="10"/>
      <c r="BJ871" s="49">
        <f t="shared" si="373"/>
        <v>0</v>
      </c>
      <c r="BK871" s="49">
        <f t="shared" si="374"/>
        <v>1</v>
      </c>
      <c r="BL871" s="49">
        <f t="shared" si="375"/>
        <v>0</v>
      </c>
      <c r="BM871" s="49">
        <f t="shared" si="376"/>
        <v>0</v>
      </c>
      <c r="BN871" s="49">
        <f t="shared" si="377"/>
        <v>0</v>
      </c>
    </row>
    <row r="872" spans="1:66" x14ac:dyDescent="0.2">
      <c r="A872" s="514"/>
      <c r="B872" s="805"/>
      <c r="C872" s="364"/>
      <c r="D872" s="364"/>
      <c r="E872" s="511" t="str">
        <f t="shared" si="368"/>
        <v xml:space="preserve"> </v>
      </c>
      <c r="F872" s="201">
        <f t="shared" si="351"/>
        <v>0</v>
      </c>
      <c r="G872" s="198">
        <f t="shared" si="352"/>
        <v>860</v>
      </c>
      <c r="H872" s="197"/>
      <c r="I872" s="416"/>
      <c r="J872" s="115"/>
      <c r="K872" s="418"/>
      <c r="L872" s="417"/>
      <c r="M872" s="60"/>
      <c r="N872" s="102"/>
      <c r="O872" s="419"/>
      <c r="P872" s="116"/>
      <c r="Q872" s="116"/>
      <c r="R872" s="179"/>
      <c r="S872" s="248"/>
      <c r="T872" s="116"/>
      <c r="U872" s="116"/>
      <c r="V872" s="116"/>
      <c r="W872" s="117"/>
      <c r="X872" s="115"/>
      <c r="Y872" s="102"/>
      <c r="Z872" s="118"/>
      <c r="AA872" s="145">
        <f t="shared" si="356"/>
        <v>860</v>
      </c>
      <c r="AB872" s="751">
        <f t="shared" si="369"/>
        <v>0</v>
      </c>
      <c r="AC872" s="744">
        <f t="shared" si="357"/>
        <v>0</v>
      </c>
      <c r="AD872" s="254">
        <f t="shared" si="353"/>
        <v>0</v>
      </c>
      <c r="AE872" s="17"/>
      <c r="AF872" s="527" t="str">
        <f t="shared" si="358"/>
        <v xml:space="preserve"> </v>
      </c>
      <c r="AG872" s="49">
        <f t="shared" si="359"/>
        <v>0</v>
      </c>
      <c r="AH872" s="49">
        <f t="shared" si="360"/>
        <v>0</v>
      </c>
      <c r="AR872" s="49">
        <f t="shared" si="361"/>
        <v>0</v>
      </c>
      <c r="AS872" s="49">
        <f t="shared" si="362"/>
        <v>0</v>
      </c>
      <c r="AT872" s="49">
        <f t="shared" si="363"/>
        <v>0</v>
      </c>
      <c r="AU872" s="49">
        <f t="shared" si="364"/>
        <v>0</v>
      </c>
      <c r="AX872" s="372">
        <f t="shared" si="365"/>
        <v>0</v>
      </c>
      <c r="AY872" s="372">
        <f t="shared" si="366"/>
        <v>0</v>
      </c>
      <c r="AZ872" s="49">
        <f t="shared" si="354"/>
        <v>0</v>
      </c>
      <c r="BB872" s="49">
        <f t="shared" si="370"/>
        <v>0</v>
      </c>
      <c r="BC872" s="537">
        <f t="shared" si="371"/>
        <v>0</v>
      </c>
      <c r="BD872" s="144">
        <f t="shared" si="367"/>
        <v>0</v>
      </c>
      <c r="BE872" s="144">
        <f t="shared" si="372"/>
        <v>0</v>
      </c>
      <c r="BF872" s="559">
        <f t="shared" si="355"/>
        <v>0</v>
      </c>
      <c r="BG872" s="17"/>
      <c r="BH872" s="10"/>
      <c r="BJ872" s="49">
        <f t="shared" si="373"/>
        <v>0</v>
      </c>
      <c r="BK872" s="49">
        <f t="shared" si="374"/>
        <v>1</v>
      </c>
      <c r="BL872" s="49">
        <f t="shared" si="375"/>
        <v>0</v>
      </c>
      <c r="BM872" s="49">
        <f t="shared" si="376"/>
        <v>0</v>
      </c>
      <c r="BN872" s="49">
        <f t="shared" si="377"/>
        <v>0</v>
      </c>
    </row>
    <row r="873" spans="1:66" x14ac:dyDescent="0.2">
      <c r="A873" s="514"/>
      <c r="B873" s="805"/>
      <c r="C873" s="364"/>
      <c r="D873" s="364"/>
      <c r="E873" s="511" t="str">
        <f t="shared" si="368"/>
        <v xml:space="preserve"> </v>
      </c>
      <c r="F873" s="201">
        <f t="shared" si="351"/>
        <v>0</v>
      </c>
      <c r="G873" s="198">
        <f t="shared" si="352"/>
        <v>861</v>
      </c>
      <c r="H873" s="197"/>
      <c r="I873" s="416"/>
      <c r="J873" s="115"/>
      <c r="K873" s="418"/>
      <c r="L873" s="417"/>
      <c r="M873" s="60"/>
      <c r="N873" s="102"/>
      <c r="O873" s="419"/>
      <c r="P873" s="116"/>
      <c r="Q873" s="116"/>
      <c r="R873" s="179"/>
      <c r="S873" s="248"/>
      <c r="T873" s="116"/>
      <c r="U873" s="116"/>
      <c r="V873" s="116"/>
      <c r="W873" s="117"/>
      <c r="X873" s="115"/>
      <c r="Y873" s="102"/>
      <c r="Z873" s="118"/>
      <c r="AA873" s="145">
        <f t="shared" si="356"/>
        <v>861</v>
      </c>
      <c r="AB873" s="751">
        <f t="shared" si="369"/>
        <v>0</v>
      </c>
      <c r="AC873" s="744">
        <f t="shared" si="357"/>
        <v>0</v>
      </c>
      <c r="AD873" s="254">
        <f t="shared" si="353"/>
        <v>0</v>
      </c>
      <c r="AE873" s="17"/>
      <c r="AF873" s="527" t="str">
        <f t="shared" si="358"/>
        <v xml:space="preserve"> </v>
      </c>
      <c r="AG873" s="49">
        <f t="shared" si="359"/>
        <v>0</v>
      </c>
      <c r="AH873" s="49">
        <f t="shared" si="360"/>
        <v>0</v>
      </c>
      <c r="AR873" s="49">
        <f t="shared" si="361"/>
        <v>0</v>
      </c>
      <c r="AS873" s="49">
        <f t="shared" si="362"/>
        <v>0</v>
      </c>
      <c r="AT873" s="49">
        <f t="shared" si="363"/>
        <v>0</v>
      </c>
      <c r="AU873" s="49">
        <f t="shared" si="364"/>
        <v>0</v>
      </c>
      <c r="AX873" s="372">
        <f t="shared" si="365"/>
        <v>0</v>
      </c>
      <c r="AY873" s="372">
        <f t="shared" si="366"/>
        <v>0</v>
      </c>
      <c r="AZ873" s="49">
        <f t="shared" si="354"/>
        <v>0</v>
      </c>
      <c r="BB873" s="49">
        <f t="shared" si="370"/>
        <v>0</v>
      </c>
      <c r="BC873" s="537">
        <f t="shared" si="371"/>
        <v>0</v>
      </c>
      <c r="BD873" s="144">
        <f t="shared" si="367"/>
        <v>0</v>
      </c>
      <c r="BE873" s="144">
        <f t="shared" si="372"/>
        <v>0</v>
      </c>
      <c r="BF873" s="559">
        <f t="shared" si="355"/>
        <v>0</v>
      </c>
      <c r="BG873" s="17"/>
      <c r="BH873" s="10"/>
      <c r="BJ873" s="49">
        <f t="shared" si="373"/>
        <v>0</v>
      </c>
      <c r="BK873" s="49">
        <f t="shared" si="374"/>
        <v>1</v>
      </c>
      <c r="BL873" s="49">
        <f t="shared" si="375"/>
        <v>0</v>
      </c>
      <c r="BM873" s="49">
        <f t="shared" si="376"/>
        <v>0</v>
      </c>
      <c r="BN873" s="49">
        <f t="shared" si="377"/>
        <v>0</v>
      </c>
    </row>
    <row r="874" spans="1:66" x14ac:dyDescent="0.2">
      <c r="A874" s="514"/>
      <c r="B874" s="805"/>
      <c r="C874" s="364"/>
      <c r="D874" s="364"/>
      <c r="E874" s="511" t="str">
        <f t="shared" si="368"/>
        <v xml:space="preserve"> </v>
      </c>
      <c r="F874" s="201">
        <f t="shared" si="351"/>
        <v>0</v>
      </c>
      <c r="G874" s="198">
        <f t="shared" si="352"/>
        <v>862</v>
      </c>
      <c r="H874" s="197"/>
      <c r="I874" s="416"/>
      <c r="J874" s="115"/>
      <c r="K874" s="418"/>
      <c r="L874" s="417"/>
      <c r="M874" s="60"/>
      <c r="N874" s="102"/>
      <c r="O874" s="419"/>
      <c r="P874" s="116"/>
      <c r="Q874" s="116"/>
      <c r="R874" s="179"/>
      <c r="S874" s="248"/>
      <c r="T874" s="116"/>
      <c r="U874" s="116"/>
      <c r="V874" s="116"/>
      <c r="W874" s="117"/>
      <c r="X874" s="115"/>
      <c r="Y874" s="102"/>
      <c r="Z874" s="118"/>
      <c r="AA874" s="145">
        <f t="shared" si="356"/>
        <v>862</v>
      </c>
      <c r="AB874" s="751">
        <f t="shared" si="369"/>
        <v>0</v>
      </c>
      <c r="AC874" s="744">
        <f t="shared" si="357"/>
        <v>0</v>
      </c>
      <c r="AD874" s="254">
        <f t="shared" si="353"/>
        <v>0</v>
      </c>
      <c r="AE874" s="17"/>
      <c r="AF874" s="527" t="str">
        <f t="shared" si="358"/>
        <v xml:space="preserve"> </v>
      </c>
      <c r="AG874" s="49">
        <f t="shared" si="359"/>
        <v>0</v>
      </c>
      <c r="AH874" s="49">
        <f t="shared" si="360"/>
        <v>0</v>
      </c>
      <c r="AR874" s="49">
        <f t="shared" si="361"/>
        <v>0</v>
      </c>
      <c r="AS874" s="49">
        <f t="shared" si="362"/>
        <v>0</v>
      </c>
      <c r="AT874" s="49">
        <f t="shared" si="363"/>
        <v>0</v>
      </c>
      <c r="AU874" s="49">
        <f t="shared" si="364"/>
        <v>0</v>
      </c>
      <c r="AX874" s="372">
        <f t="shared" si="365"/>
        <v>0</v>
      </c>
      <c r="AY874" s="372">
        <f t="shared" si="366"/>
        <v>0</v>
      </c>
      <c r="AZ874" s="49">
        <f t="shared" si="354"/>
        <v>0</v>
      </c>
      <c r="BB874" s="49">
        <f t="shared" si="370"/>
        <v>0</v>
      </c>
      <c r="BC874" s="537">
        <f t="shared" si="371"/>
        <v>0</v>
      </c>
      <c r="BD874" s="144">
        <f t="shared" si="367"/>
        <v>0</v>
      </c>
      <c r="BE874" s="144">
        <f t="shared" si="372"/>
        <v>0</v>
      </c>
      <c r="BF874" s="559">
        <f t="shared" si="355"/>
        <v>0</v>
      </c>
      <c r="BG874" s="17"/>
      <c r="BH874" s="10"/>
      <c r="BJ874" s="49">
        <f t="shared" si="373"/>
        <v>0</v>
      </c>
      <c r="BK874" s="49">
        <f t="shared" si="374"/>
        <v>1</v>
      </c>
      <c r="BL874" s="49">
        <f t="shared" si="375"/>
        <v>0</v>
      </c>
      <c r="BM874" s="49">
        <f t="shared" si="376"/>
        <v>0</v>
      </c>
      <c r="BN874" s="49">
        <f t="shared" si="377"/>
        <v>0</v>
      </c>
    </row>
    <row r="875" spans="1:66" x14ac:dyDescent="0.2">
      <c r="A875" s="514"/>
      <c r="B875" s="805"/>
      <c r="C875" s="364"/>
      <c r="D875" s="364"/>
      <c r="E875" s="511" t="str">
        <f t="shared" si="368"/>
        <v xml:space="preserve"> </v>
      </c>
      <c r="F875" s="201">
        <f t="shared" si="351"/>
        <v>0</v>
      </c>
      <c r="G875" s="198">
        <f t="shared" si="352"/>
        <v>863</v>
      </c>
      <c r="H875" s="197"/>
      <c r="I875" s="416"/>
      <c r="J875" s="115"/>
      <c r="K875" s="418"/>
      <c r="L875" s="417"/>
      <c r="M875" s="60"/>
      <c r="N875" s="102"/>
      <c r="O875" s="419"/>
      <c r="P875" s="116"/>
      <c r="Q875" s="116"/>
      <c r="R875" s="179"/>
      <c r="S875" s="248"/>
      <c r="T875" s="116"/>
      <c r="U875" s="116"/>
      <c r="V875" s="116"/>
      <c r="W875" s="117"/>
      <c r="X875" s="115"/>
      <c r="Y875" s="102"/>
      <c r="Z875" s="118"/>
      <c r="AA875" s="145">
        <f t="shared" si="356"/>
        <v>863</v>
      </c>
      <c r="AB875" s="751">
        <f t="shared" si="369"/>
        <v>0</v>
      </c>
      <c r="AC875" s="744">
        <f t="shared" si="357"/>
        <v>0</v>
      </c>
      <c r="AD875" s="254">
        <f t="shared" si="353"/>
        <v>0</v>
      </c>
      <c r="AE875" s="17"/>
      <c r="AF875" s="527" t="str">
        <f t="shared" si="358"/>
        <v xml:space="preserve"> </v>
      </c>
      <c r="AG875" s="49">
        <f t="shared" si="359"/>
        <v>0</v>
      </c>
      <c r="AH875" s="49">
        <f t="shared" si="360"/>
        <v>0</v>
      </c>
      <c r="AR875" s="49">
        <f t="shared" si="361"/>
        <v>0</v>
      </c>
      <c r="AS875" s="49">
        <f t="shared" si="362"/>
        <v>0</v>
      </c>
      <c r="AT875" s="49">
        <f t="shared" si="363"/>
        <v>0</v>
      </c>
      <c r="AU875" s="49">
        <f t="shared" si="364"/>
        <v>0</v>
      </c>
      <c r="AX875" s="372">
        <f t="shared" si="365"/>
        <v>0</v>
      </c>
      <c r="AY875" s="372">
        <f t="shared" si="366"/>
        <v>0</v>
      </c>
      <c r="AZ875" s="49">
        <f t="shared" si="354"/>
        <v>0</v>
      </c>
      <c r="BB875" s="49">
        <f t="shared" si="370"/>
        <v>0</v>
      </c>
      <c r="BC875" s="537">
        <f t="shared" si="371"/>
        <v>0</v>
      </c>
      <c r="BD875" s="144">
        <f t="shared" si="367"/>
        <v>0</v>
      </c>
      <c r="BE875" s="144">
        <f t="shared" si="372"/>
        <v>0</v>
      </c>
      <c r="BF875" s="559">
        <f t="shared" si="355"/>
        <v>0</v>
      </c>
      <c r="BG875" s="17"/>
      <c r="BH875" s="10"/>
      <c r="BJ875" s="49">
        <f t="shared" si="373"/>
        <v>0</v>
      </c>
      <c r="BK875" s="49">
        <f t="shared" si="374"/>
        <v>1</v>
      </c>
      <c r="BL875" s="49">
        <f t="shared" si="375"/>
        <v>0</v>
      </c>
      <c r="BM875" s="49">
        <f t="shared" si="376"/>
        <v>0</v>
      </c>
      <c r="BN875" s="49">
        <f t="shared" si="377"/>
        <v>0</v>
      </c>
    </row>
    <row r="876" spans="1:66" x14ac:dyDescent="0.2">
      <c r="A876" s="514"/>
      <c r="B876" s="805"/>
      <c r="C876" s="364"/>
      <c r="D876" s="364"/>
      <c r="E876" s="511" t="str">
        <f t="shared" si="368"/>
        <v xml:space="preserve"> </v>
      </c>
      <c r="F876" s="201">
        <f t="shared" si="351"/>
        <v>0</v>
      </c>
      <c r="G876" s="198">
        <f t="shared" si="352"/>
        <v>864</v>
      </c>
      <c r="H876" s="197"/>
      <c r="I876" s="416"/>
      <c r="J876" s="115"/>
      <c r="K876" s="418"/>
      <c r="L876" s="417"/>
      <c r="M876" s="60"/>
      <c r="N876" s="102"/>
      <c r="O876" s="419"/>
      <c r="P876" s="116"/>
      <c r="Q876" s="116"/>
      <c r="R876" s="179"/>
      <c r="S876" s="248"/>
      <c r="T876" s="116"/>
      <c r="U876" s="116"/>
      <c r="V876" s="116"/>
      <c r="W876" s="117"/>
      <c r="X876" s="115"/>
      <c r="Y876" s="102"/>
      <c r="Z876" s="118"/>
      <c r="AA876" s="145">
        <f t="shared" si="356"/>
        <v>864</v>
      </c>
      <c r="AB876" s="751">
        <f t="shared" si="369"/>
        <v>0</v>
      </c>
      <c r="AC876" s="744">
        <f t="shared" si="357"/>
        <v>0</v>
      </c>
      <c r="AD876" s="254">
        <f t="shared" si="353"/>
        <v>0</v>
      </c>
      <c r="AE876" s="17"/>
      <c r="AF876" s="527" t="str">
        <f t="shared" si="358"/>
        <v xml:space="preserve"> </v>
      </c>
      <c r="AG876" s="49">
        <f t="shared" si="359"/>
        <v>0</v>
      </c>
      <c r="AH876" s="49">
        <f t="shared" si="360"/>
        <v>0</v>
      </c>
      <c r="AR876" s="49">
        <f t="shared" si="361"/>
        <v>0</v>
      </c>
      <c r="AS876" s="49">
        <f t="shared" si="362"/>
        <v>0</v>
      </c>
      <c r="AT876" s="49">
        <f t="shared" si="363"/>
        <v>0</v>
      </c>
      <c r="AU876" s="49">
        <f t="shared" si="364"/>
        <v>0</v>
      </c>
      <c r="AX876" s="372">
        <f t="shared" si="365"/>
        <v>0</v>
      </c>
      <c r="AY876" s="372">
        <f t="shared" si="366"/>
        <v>0</v>
      </c>
      <c r="AZ876" s="49">
        <f t="shared" si="354"/>
        <v>0</v>
      </c>
      <c r="BB876" s="49">
        <f t="shared" si="370"/>
        <v>0</v>
      </c>
      <c r="BC876" s="537">
        <f t="shared" si="371"/>
        <v>0</v>
      </c>
      <c r="BD876" s="144">
        <f t="shared" si="367"/>
        <v>0</v>
      </c>
      <c r="BE876" s="144">
        <f t="shared" si="372"/>
        <v>0</v>
      </c>
      <c r="BF876" s="559">
        <f t="shared" si="355"/>
        <v>0</v>
      </c>
      <c r="BG876" s="17"/>
      <c r="BH876" s="10"/>
      <c r="BJ876" s="49">
        <f t="shared" si="373"/>
        <v>0</v>
      </c>
      <c r="BK876" s="49">
        <f t="shared" si="374"/>
        <v>1</v>
      </c>
      <c r="BL876" s="49">
        <f t="shared" si="375"/>
        <v>0</v>
      </c>
      <c r="BM876" s="49">
        <f t="shared" si="376"/>
        <v>0</v>
      </c>
      <c r="BN876" s="49">
        <f t="shared" si="377"/>
        <v>0</v>
      </c>
    </row>
    <row r="877" spans="1:66" x14ac:dyDescent="0.2">
      <c r="A877" s="514"/>
      <c r="B877" s="805"/>
      <c r="C877" s="364"/>
      <c r="D877" s="364"/>
      <c r="E877" s="511" t="str">
        <f t="shared" si="368"/>
        <v xml:space="preserve"> </v>
      </c>
      <c r="F877" s="201">
        <f t="shared" si="351"/>
        <v>0</v>
      </c>
      <c r="G877" s="198">
        <f t="shared" si="352"/>
        <v>865</v>
      </c>
      <c r="H877" s="197"/>
      <c r="I877" s="416"/>
      <c r="J877" s="115"/>
      <c r="K877" s="418"/>
      <c r="L877" s="417"/>
      <c r="M877" s="60"/>
      <c r="N877" s="102"/>
      <c r="O877" s="419"/>
      <c r="P877" s="116"/>
      <c r="Q877" s="116"/>
      <c r="R877" s="179"/>
      <c r="S877" s="248"/>
      <c r="T877" s="116"/>
      <c r="U877" s="116"/>
      <c r="V877" s="116"/>
      <c r="W877" s="117"/>
      <c r="X877" s="115"/>
      <c r="Y877" s="102"/>
      <c r="Z877" s="118"/>
      <c r="AA877" s="145">
        <f t="shared" si="356"/>
        <v>865</v>
      </c>
      <c r="AB877" s="751">
        <f t="shared" si="369"/>
        <v>0</v>
      </c>
      <c r="AC877" s="744">
        <f t="shared" si="357"/>
        <v>0</v>
      </c>
      <c r="AD877" s="254">
        <f t="shared" si="353"/>
        <v>0</v>
      </c>
      <c r="AE877" s="17"/>
      <c r="AF877" s="527" t="str">
        <f t="shared" si="358"/>
        <v xml:space="preserve"> </v>
      </c>
      <c r="AG877" s="49">
        <f t="shared" si="359"/>
        <v>0</v>
      </c>
      <c r="AH877" s="49">
        <f t="shared" si="360"/>
        <v>0</v>
      </c>
      <c r="AR877" s="49">
        <f t="shared" si="361"/>
        <v>0</v>
      </c>
      <c r="AS877" s="49">
        <f t="shared" si="362"/>
        <v>0</v>
      </c>
      <c r="AT877" s="49">
        <f t="shared" si="363"/>
        <v>0</v>
      </c>
      <c r="AU877" s="49">
        <f t="shared" si="364"/>
        <v>0</v>
      </c>
      <c r="AX877" s="372">
        <f t="shared" si="365"/>
        <v>0</v>
      </c>
      <c r="AY877" s="372">
        <f t="shared" si="366"/>
        <v>0</v>
      </c>
      <c r="AZ877" s="49">
        <f t="shared" si="354"/>
        <v>0</v>
      </c>
      <c r="BB877" s="49">
        <f t="shared" si="370"/>
        <v>0</v>
      </c>
      <c r="BC877" s="537">
        <f t="shared" si="371"/>
        <v>0</v>
      </c>
      <c r="BD877" s="144">
        <f t="shared" si="367"/>
        <v>0</v>
      </c>
      <c r="BE877" s="144">
        <f t="shared" si="372"/>
        <v>0</v>
      </c>
      <c r="BF877" s="559">
        <f t="shared" si="355"/>
        <v>0</v>
      </c>
      <c r="BG877" s="17"/>
      <c r="BH877" s="10"/>
      <c r="BJ877" s="49">
        <f t="shared" si="373"/>
        <v>0</v>
      </c>
      <c r="BK877" s="49">
        <f t="shared" si="374"/>
        <v>1</v>
      </c>
      <c r="BL877" s="49">
        <f t="shared" si="375"/>
        <v>0</v>
      </c>
      <c r="BM877" s="49">
        <f t="shared" si="376"/>
        <v>0</v>
      </c>
      <c r="BN877" s="49">
        <f t="shared" si="377"/>
        <v>0</v>
      </c>
    </row>
    <row r="878" spans="1:66" x14ac:dyDescent="0.2">
      <c r="A878" s="514"/>
      <c r="B878" s="805"/>
      <c r="C878" s="364"/>
      <c r="D878" s="364"/>
      <c r="E878" s="511" t="str">
        <f t="shared" si="368"/>
        <v xml:space="preserve"> </v>
      </c>
      <c r="F878" s="201">
        <f t="shared" si="351"/>
        <v>0</v>
      </c>
      <c r="G878" s="198">
        <f t="shared" si="352"/>
        <v>866</v>
      </c>
      <c r="H878" s="197"/>
      <c r="I878" s="416"/>
      <c r="J878" s="115"/>
      <c r="K878" s="418"/>
      <c r="L878" s="417"/>
      <c r="M878" s="60"/>
      <c r="N878" s="102"/>
      <c r="O878" s="419"/>
      <c r="P878" s="116"/>
      <c r="Q878" s="116"/>
      <c r="R878" s="179"/>
      <c r="S878" s="248"/>
      <c r="T878" s="116"/>
      <c r="U878" s="116"/>
      <c r="V878" s="116"/>
      <c r="W878" s="117"/>
      <c r="X878" s="115"/>
      <c r="Y878" s="102"/>
      <c r="Z878" s="118"/>
      <c r="AA878" s="145">
        <f t="shared" si="356"/>
        <v>866</v>
      </c>
      <c r="AB878" s="751">
        <f t="shared" si="369"/>
        <v>0</v>
      </c>
      <c r="AC878" s="744">
        <f t="shared" si="357"/>
        <v>0</v>
      </c>
      <c r="AD878" s="254">
        <f t="shared" si="353"/>
        <v>0</v>
      </c>
      <c r="AE878" s="17"/>
      <c r="AF878" s="527" t="str">
        <f t="shared" si="358"/>
        <v xml:space="preserve"> </v>
      </c>
      <c r="AG878" s="49">
        <f t="shared" si="359"/>
        <v>0</v>
      </c>
      <c r="AH878" s="49">
        <f t="shared" si="360"/>
        <v>0</v>
      </c>
      <c r="AR878" s="49">
        <f t="shared" si="361"/>
        <v>0</v>
      </c>
      <c r="AS878" s="49">
        <f t="shared" si="362"/>
        <v>0</v>
      </c>
      <c r="AT878" s="49">
        <f t="shared" si="363"/>
        <v>0</v>
      </c>
      <c r="AU878" s="49">
        <f t="shared" si="364"/>
        <v>0</v>
      </c>
      <c r="AX878" s="372">
        <f t="shared" si="365"/>
        <v>0</v>
      </c>
      <c r="AY878" s="372">
        <f t="shared" si="366"/>
        <v>0</v>
      </c>
      <c r="AZ878" s="49">
        <f t="shared" si="354"/>
        <v>0</v>
      </c>
      <c r="BB878" s="49">
        <f t="shared" si="370"/>
        <v>0</v>
      </c>
      <c r="BC878" s="537">
        <f t="shared" si="371"/>
        <v>0</v>
      </c>
      <c r="BD878" s="144">
        <f t="shared" si="367"/>
        <v>0</v>
      </c>
      <c r="BE878" s="144">
        <f t="shared" si="372"/>
        <v>0</v>
      </c>
      <c r="BF878" s="559">
        <f t="shared" si="355"/>
        <v>0</v>
      </c>
      <c r="BG878" s="17"/>
      <c r="BH878" s="10"/>
      <c r="BJ878" s="49">
        <f t="shared" si="373"/>
        <v>0</v>
      </c>
      <c r="BK878" s="49">
        <f t="shared" si="374"/>
        <v>1</v>
      </c>
      <c r="BL878" s="49">
        <f t="shared" si="375"/>
        <v>0</v>
      </c>
      <c r="BM878" s="49">
        <f t="shared" si="376"/>
        <v>0</v>
      </c>
      <c r="BN878" s="49">
        <f t="shared" si="377"/>
        <v>0</v>
      </c>
    </row>
    <row r="879" spans="1:66" x14ac:dyDescent="0.2">
      <c r="A879" s="514"/>
      <c r="B879" s="805"/>
      <c r="C879" s="364"/>
      <c r="D879" s="364"/>
      <c r="E879" s="511" t="str">
        <f t="shared" si="368"/>
        <v xml:space="preserve"> </v>
      </c>
      <c r="F879" s="201">
        <f t="shared" si="351"/>
        <v>0</v>
      </c>
      <c r="G879" s="198">
        <f t="shared" si="352"/>
        <v>867</v>
      </c>
      <c r="H879" s="197"/>
      <c r="I879" s="416"/>
      <c r="J879" s="115"/>
      <c r="K879" s="418"/>
      <c r="L879" s="417"/>
      <c r="M879" s="60"/>
      <c r="N879" s="102"/>
      <c r="O879" s="419"/>
      <c r="P879" s="116"/>
      <c r="Q879" s="116"/>
      <c r="R879" s="179"/>
      <c r="S879" s="248"/>
      <c r="T879" s="116"/>
      <c r="U879" s="116"/>
      <c r="V879" s="116"/>
      <c r="W879" s="117"/>
      <c r="X879" s="115"/>
      <c r="Y879" s="102"/>
      <c r="Z879" s="118"/>
      <c r="AA879" s="145">
        <f t="shared" si="356"/>
        <v>867</v>
      </c>
      <c r="AB879" s="751">
        <f t="shared" si="369"/>
        <v>0</v>
      </c>
      <c r="AC879" s="744">
        <f t="shared" si="357"/>
        <v>0</v>
      </c>
      <c r="AD879" s="254">
        <f t="shared" si="353"/>
        <v>0</v>
      </c>
      <c r="AE879" s="17"/>
      <c r="AF879" s="527" t="str">
        <f t="shared" si="358"/>
        <v xml:space="preserve"> </v>
      </c>
      <c r="AG879" s="49">
        <f t="shared" si="359"/>
        <v>0</v>
      </c>
      <c r="AH879" s="49">
        <f t="shared" si="360"/>
        <v>0</v>
      </c>
      <c r="AR879" s="49">
        <f t="shared" si="361"/>
        <v>0</v>
      </c>
      <c r="AS879" s="49">
        <f t="shared" si="362"/>
        <v>0</v>
      </c>
      <c r="AT879" s="49">
        <f t="shared" si="363"/>
        <v>0</v>
      </c>
      <c r="AU879" s="49">
        <f t="shared" si="364"/>
        <v>0</v>
      </c>
      <c r="AX879" s="372">
        <f t="shared" si="365"/>
        <v>0</v>
      </c>
      <c r="AY879" s="372">
        <f t="shared" si="366"/>
        <v>0</v>
      </c>
      <c r="AZ879" s="49">
        <f t="shared" si="354"/>
        <v>0</v>
      </c>
      <c r="BB879" s="49">
        <f t="shared" si="370"/>
        <v>0</v>
      </c>
      <c r="BC879" s="537">
        <f t="shared" si="371"/>
        <v>0</v>
      </c>
      <c r="BD879" s="144">
        <f t="shared" si="367"/>
        <v>0</v>
      </c>
      <c r="BE879" s="144">
        <f t="shared" si="372"/>
        <v>0</v>
      </c>
      <c r="BF879" s="559">
        <f t="shared" si="355"/>
        <v>0</v>
      </c>
      <c r="BG879" s="17"/>
      <c r="BH879" s="10"/>
      <c r="BJ879" s="49">
        <f t="shared" si="373"/>
        <v>0</v>
      </c>
      <c r="BK879" s="49">
        <f t="shared" si="374"/>
        <v>1</v>
      </c>
      <c r="BL879" s="49">
        <f t="shared" si="375"/>
        <v>0</v>
      </c>
      <c r="BM879" s="49">
        <f t="shared" si="376"/>
        <v>0</v>
      </c>
      <c r="BN879" s="49">
        <f t="shared" si="377"/>
        <v>0</v>
      </c>
    </row>
    <row r="880" spans="1:66" x14ac:dyDescent="0.2">
      <c r="A880" s="514"/>
      <c r="B880" s="805"/>
      <c r="C880" s="364"/>
      <c r="D880" s="364"/>
      <c r="E880" s="511" t="str">
        <f t="shared" si="368"/>
        <v xml:space="preserve"> </v>
      </c>
      <c r="F880" s="201">
        <f t="shared" si="351"/>
        <v>0</v>
      </c>
      <c r="G880" s="198">
        <f t="shared" si="352"/>
        <v>868</v>
      </c>
      <c r="H880" s="197"/>
      <c r="I880" s="416"/>
      <c r="J880" s="115"/>
      <c r="K880" s="418"/>
      <c r="L880" s="417"/>
      <c r="M880" s="60"/>
      <c r="N880" s="102"/>
      <c r="O880" s="419"/>
      <c r="P880" s="116"/>
      <c r="Q880" s="116"/>
      <c r="R880" s="179"/>
      <c r="S880" s="248"/>
      <c r="T880" s="116"/>
      <c r="U880" s="116"/>
      <c r="V880" s="116"/>
      <c r="W880" s="117"/>
      <c r="X880" s="115"/>
      <c r="Y880" s="102"/>
      <c r="Z880" s="118"/>
      <c r="AA880" s="145">
        <f t="shared" si="356"/>
        <v>868</v>
      </c>
      <c r="AB880" s="751">
        <f t="shared" si="369"/>
        <v>0</v>
      </c>
      <c r="AC880" s="744">
        <f t="shared" si="357"/>
        <v>0</v>
      </c>
      <c r="AD880" s="254">
        <f t="shared" si="353"/>
        <v>0</v>
      </c>
      <c r="AE880" s="17"/>
      <c r="AF880" s="527" t="str">
        <f t="shared" si="358"/>
        <v xml:space="preserve"> </v>
      </c>
      <c r="AG880" s="49">
        <f t="shared" si="359"/>
        <v>0</v>
      </c>
      <c r="AH880" s="49">
        <f t="shared" si="360"/>
        <v>0</v>
      </c>
      <c r="AR880" s="49">
        <f t="shared" si="361"/>
        <v>0</v>
      </c>
      <c r="AS880" s="49">
        <f t="shared" si="362"/>
        <v>0</v>
      </c>
      <c r="AT880" s="49">
        <f t="shared" si="363"/>
        <v>0</v>
      </c>
      <c r="AU880" s="49">
        <f t="shared" si="364"/>
        <v>0</v>
      </c>
      <c r="AX880" s="372">
        <f t="shared" si="365"/>
        <v>0</v>
      </c>
      <c r="AY880" s="372">
        <f t="shared" si="366"/>
        <v>0</v>
      </c>
      <c r="AZ880" s="49">
        <f t="shared" si="354"/>
        <v>0</v>
      </c>
      <c r="BB880" s="49">
        <f t="shared" si="370"/>
        <v>0</v>
      </c>
      <c r="BC880" s="537">
        <f t="shared" si="371"/>
        <v>0</v>
      </c>
      <c r="BD880" s="144">
        <f t="shared" si="367"/>
        <v>0</v>
      </c>
      <c r="BE880" s="144">
        <f t="shared" si="372"/>
        <v>0</v>
      </c>
      <c r="BF880" s="559">
        <f t="shared" si="355"/>
        <v>0</v>
      </c>
      <c r="BG880" s="17"/>
      <c r="BH880" s="10"/>
      <c r="BJ880" s="49">
        <f t="shared" si="373"/>
        <v>0</v>
      </c>
      <c r="BK880" s="49">
        <f t="shared" si="374"/>
        <v>1</v>
      </c>
      <c r="BL880" s="49">
        <f t="shared" si="375"/>
        <v>0</v>
      </c>
      <c r="BM880" s="49">
        <f t="shared" si="376"/>
        <v>0</v>
      </c>
      <c r="BN880" s="49">
        <f t="shared" si="377"/>
        <v>0</v>
      </c>
    </row>
    <row r="881" spans="1:66" x14ac:dyDescent="0.2">
      <c r="A881" s="514"/>
      <c r="B881" s="805"/>
      <c r="C881" s="364"/>
      <c r="D881" s="364"/>
      <c r="E881" s="511" t="str">
        <f t="shared" si="368"/>
        <v xml:space="preserve"> </v>
      </c>
      <c r="F881" s="201">
        <f t="shared" si="351"/>
        <v>0</v>
      </c>
      <c r="G881" s="198">
        <f t="shared" si="352"/>
        <v>869</v>
      </c>
      <c r="H881" s="197"/>
      <c r="I881" s="416"/>
      <c r="J881" s="115"/>
      <c r="K881" s="418"/>
      <c r="L881" s="417"/>
      <c r="M881" s="60"/>
      <c r="N881" s="102"/>
      <c r="O881" s="419"/>
      <c r="P881" s="116"/>
      <c r="Q881" s="116"/>
      <c r="R881" s="179"/>
      <c r="S881" s="248"/>
      <c r="T881" s="116"/>
      <c r="U881" s="116"/>
      <c r="V881" s="116"/>
      <c r="W881" s="117"/>
      <c r="X881" s="115"/>
      <c r="Y881" s="102"/>
      <c r="Z881" s="118"/>
      <c r="AA881" s="145">
        <f t="shared" si="356"/>
        <v>869</v>
      </c>
      <c r="AB881" s="751">
        <f t="shared" si="369"/>
        <v>0</v>
      </c>
      <c r="AC881" s="744">
        <f t="shared" si="357"/>
        <v>0</v>
      </c>
      <c r="AD881" s="254">
        <f t="shared" si="353"/>
        <v>0</v>
      </c>
      <c r="AE881" s="17"/>
      <c r="AF881" s="527" t="str">
        <f t="shared" si="358"/>
        <v xml:space="preserve"> </v>
      </c>
      <c r="AG881" s="49">
        <f t="shared" si="359"/>
        <v>0</v>
      </c>
      <c r="AH881" s="49">
        <f t="shared" si="360"/>
        <v>0</v>
      </c>
      <c r="AR881" s="49">
        <f t="shared" si="361"/>
        <v>0</v>
      </c>
      <c r="AS881" s="49">
        <f t="shared" si="362"/>
        <v>0</v>
      </c>
      <c r="AT881" s="49">
        <f t="shared" si="363"/>
        <v>0</v>
      </c>
      <c r="AU881" s="49">
        <f t="shared" si="364"/>
        <v>0</v>
      </c>
      <c r="AX881" s="372">
        <f t="shared" si="365"/>
        <v>0</v>
      </c>
      <c r="AY881" s="372">
        <f t="shared" si="366"/>
        <v>0</v>
      </c>
      <c r="AZ881" s="49">
        <f t="shared" si="354"/>
        <v>0</v>
      </c>
      <c r="BB881" s="49">
        <f t="shared" si="370"/>
        <v>0</v>
      </c>
      <c r="BC881" s="537">
        <f t="shared" si="371"/>
        <v>0</v>
      </c>
      <c r="BD881" s="144">
        <f t="shared" si="367"/>
        <v>0</v>
      </c>
      <c r="BE881" s="144">
        <f t="shared" si="372"/>
        <v>0</v>
      </c>
      <c r="BF881" s="559">
        <f t="shared" si="355"/>
        <v>0</v>
      </c>
      <c r="BG881" s="17"/>
      <c r="BH881" s="10"/>
      <c r="BJ881" s="49">
        <f t="shared" si="373"/>
        <v>0</v>
      </c>
      <c r="BK881" s="49">
        <f t="shared" si="374"/>
        <v>1</v>
      </c>
      <c r="BL881" s="49">
        <f t="shared" si="375"/>
        <v>0</v>
      </c>
      <c r="BM881" s="49">
        <f t="shared" si="376"/>
        <v>0</v>
      </c>
      <c r="BN881" s="49">
        <f t="shared" si="377"/>
        <v>0</v>
      </c>
    </row>
    <row r="882" spans="1:66" x14ac:dyDescent="0.2">
      <c r="A882" s="514"/>
      <c r="B882" s="805"/>
      <c r="C882" s="364"/>
      <c r="D882" s="364"/>
      <c r="E882" s="511" t="str">
        <f t="shared" si="368"/>
        <v xml:space="preserve"> </v>
      </c>
      <c r="F882" s="201">
        <f t="shared" si="351"/>
        <v>0</v>
      </c>
      <c r="G882" s="198">
        <f t="shared" si="352"/>
        <v>870</v>
      </c>
      <c r="H882" s="197"/>
      <c r="I882" s="416"/>
      <c r="J882" s="115"/>
      <c r="K882" s="418"/>
      <c r="L882" s="417"/>
      <c r="M882" s="60"/>
      <c r="N882" s="102"/>
      <c r="O882" s="419"/>
      <c r="P882" s="116"/>
      <c r="Q882" s="116"/>
      <c r="R882" s="179"/>
      <c r="S882" s="248"/>
      <c r="T882" s="116"/>
      <c r="U882" s="116"/>
      <c r="V882" s="116"/>
      <c r="W882" s="117"/>
      <c r="X882" s="115"/>
      <c r="Y882" s="102"/>
      <c r="Z882" s="118"/>
      <c r="AA882" s="145">
        <f t="shared" si="356"/>
        <v>870</v>
      </c>
      <c r="AB882" s="751">
        <f t="shared" si="369"/>
        <v>0</v>
      </c>
      <c r="AC882" s="744">
        <f t="shared" si="357"/>
        <v>0</v>
      </c>
      <c r="AD882" s="254">
        <f t="shared" si="353"/>
        <v>0</v>
      </c>
      <c r="AE882" s="17"/>
      <c r="AF882" s="527" t="str">
        <f t="shared" si="358"/>
        <v xml:space="preserve"> </v>
      </c>
      <c r="AG882" s="49">
        <f t="shared" si="359"/>
        <v>0</v>
      </c>
      <c r="AH882" s="49">
        <f t="shared" si="360"/>
        <v>0</v>
      </c>
      <c r="AR882" s="49">
        <f t="shared" si="361"/>
        <v>0</v>
      </c>
      <c r="AS882" s="49">
        <f t="shared" si="362"/>
        <v>0</v>
      </c>
      <c r="AT882" s="49">
        <f t="shared" si="363"/>
        <v>0</v>
      </c>
      <c r="AU882" s="49">
        <f t="shared" si="364"/>
        <v>0</v>
      </c>
      <c r="AX882" s="372">
        <f t="shared" si="365"/>
        <v>0</v>
      </c>
      <c r="AY882" s="372">
        <f t="shared" si="366"/>
        <v>0</v>
      </c>
      <c r="AZ882" s="49">
        <f t="shared" si="354"/>
        <v>0</v>
      </c>
      <c r="BB882" s="49">
        <f t="shared" si="370"/>
        <v>0</v>
      </c>
      <c r="BC882" s="537">
        <f t="shared" si="371"/>
        <v>0</v>
      </c>
      <c r="BD882" s="144">
        <f t="shared" si="367"/>
        <v>0</v>
      </c>
      <c r="BE882" s="144">
        <f t="shared" si="372"/>
        <v>0</v>
      </c>
      <c r="BF882" s="559">
        <f t="shared" si="355"/>
        <v>0</v>
      </c>
      <c r="BG882" s="17"/>
      <c r="BH882" s="10"/>
      <c r="BJ882" s="49">
        <f t="shared" si="373"/>
        <v>0</v>
      </c>
      <c r="BK882" s="49">
        <f t="shared" si="374"/>
        <v>1</v>
      </c>
      <c r="BL882" s="49">
        <f t="shared" si="375"/>
        <v>0</v>
      </c>
      <c r="BM882" s="49">
        <f t="shared" si="376"/>
        <v>0</v>
      </c>
      <c r="BN882" s="49">
        <f t="shared" si="377"/>
        <v>0</v>
      </c>
    </row>
    <row r="883" spans="1:66" x14ac:dyDescent="0.2">
      <c r="A883" s="514"/>
      <c r="B883" s="805"/>
      <c r="C883" s="364"/>
      <c r="D883" s="364"/>
      <c r="E883" s="511" t="str">
        <f t="shared" si="368"/>
        <v xml:space="preserve"> </v>
      </c>
      <c r="F883" s="201">
        <f t="shared" si="351"/>
        <v>0</v>
      </c>
      <c r="G883" s="198">
        <f t="shared" si="352"/>
        <v>871</v>
      </c>
      <c r="H883" s="197"/>
      <c r="I883" s="416"/>
      <c r="J883" s="115"/>
      <c r="K883" s="418"/>
      <c r="L883" s="417"/>
      <c r="M883" s="60"/>
      <c r="N883" s="102"/>
      <c r="O883" s="419"/>
      <c r="P883" s="116"/>
      <c r="Q883" s="116"/>
      <c r="R883" s="179"/>
      <c r="S883" s="248"/>
      <c r="T883" s="116"/>
      <c r="U883" s="116"/>
      <c r="V883" s="116"/>
      <c r="W883" s="117"/>
      <c r="X883" s="115"/>
      <c r="Y883" s="102"/>
      <c r="Z883" s="118"/>
      <c r="AA883" s="145">
        <f t="shared" si="356"/>
        <v>871</v>
      </c>
      <c r="AB883" s="751">
        <f t="shared" si="369"/>
        <v>0</v>
      </c>
      <c r="AC883" s="744">
        <f t="shared" si="357"/>
        <v>0</v>
      </c>
      <c r="AD883" s="254">
        <f t="shared" si="353"/>
        <v>0</v>
      </c>
      <c r="AE883" s="17"/>
      <c r="AF883" s="527" t="str">
        <f t="shared" si="358"/>
        <v xml:space="preserve"> </v>
      </c>
      <c r="AG883" s="49">
        <f t="shared" si="359"/>
        <v>0</v>
      </c>
      <c r="AH883" s="49">
        <f t="shared" si="360"/>
        <v>0</v>
      </c>
      <c r="AR883" s="49">
        <f t="shared" si="361"/>
        <v>0</v>
      </c>
      <c r="AS883" s="49">
        <f t="shared" si="362"/>
        <v>0</v>
      </c>
      <c r="AT883" s="49">
        <f t="shared" si="363"/>
        <v>0</v>
      </c>
      <c r="AU883" s="49">
        <f t="shared" si="364"/>
        <v>0</v>
      </c>
      <c r="AX883" s="372">
        <f t="shared" si="365"/>
        <v>0</v>
      </c>
      <c r="AY883" s="372">
        <f t="shared" si="366"/>
        <v>0</v>
      </c>
      <c r="AZ883" s="49">
        <f t="shared" si="354"/>
        <v>0</v>
      </c>
      <c r="BB883" s="49">
        <f t="shared" si="370"/>
        <v>0</v>
      </c>
      <c r="BC883" s="537">
        <f t="shared" si="371"/>
        <v>0</v>
      </c>
      <c r="BD883" s="144">
        <f t="shared" si="367"/>
        <v>0</v>
      </c>
      <c r="BE883" s="144">
        <f t="shared" si="372"/>
        <v>0</v>
      </c>
      <c r="BF883" s="559">
        <f t="shared" si="355"/>
        <v>0</v>
      </c>
      <c r="BG883" s="17"/>
      <c r="BH883" s="10"/>
      <c r="BJ883" s="49">
        <f t="shared" si="373"/>
        <v>0</v>
      </c>
      <c r="BK883" s="49">
        <f t="shared" si="374"/>
        <v>1</v>
      </c>
      <c r="BL883" s="49">
        <f t="shared" si="375"/>
        <v>0</v>
      </c>
      <c r="BM883" s="49">
        <f t="shared" si="376"/>
        <v>0</v>
      </c>
      <c r="BN883" s="49">
        <f t="shared" si="377"/>
        <v>0</v>
      </c>
    </row>
    <row r="884" spans="1:66" x14ac:dyDescent="0.2">
      <c r="A884" s="514"/>
      <c r="B884" s="805"/>
      <c r="C884" s="364"/>
      <c r="D884" s="364"/>
      <c r="E884" s="511" t="str">
        <f t="shared" si="368"/>
        <v xml:space="preserve"> </v>
      </c>
      <c r="F884" s="201">
        <f t="shared" si="351"/>
        <v>0</v>
      </c>
      <c r="G884" s="198">
        <f t="shared" si="352"/>
        <v>872</v>
      </c>
      <c r="H884" s="197"/>
      <c r="I884" s="416"/>
      <c r="J884" s="115"/>
      <c r="K884" s="418"/>
      <c r="L884" s="417"/>
      <c r="M884" s="60"/>
      <c r="N884" s="102"/>
      <c r="O884" s="419"/>
      <c r="P884" s="116"/>
      <c r="Q884" s="116"/>
      <c r="R884" s="179"/>
      <c r="S884" s="248"/>
      <c r="T884" s="116"/>
      <c r="U884" s="116"/>
      <c r="V884" s="116"/>
      <c r="W884" s="117"/>
      <c r="X884" s="115"/>
      <c r="Y884" s="102"/>
      <c r="Z884" s="118"/>
      <c r="AA884" s="145">
        <f t="shared" si="356"/>
        <v>872</v>
      </c>
      <c r="AB884" s="751">
        <f t="shared" si="369"/>
        <v>0</v>
      </c>
      <c r="AC884" s="744">
        <f t="shared" si="357"/>
        <v>0</v>
      </c>
      <c r="AD884" s="254">
        <f t="shared" si="353"/>
        <v>0</v>
      </c>
      <c r="AE884" s="17"/>
      <c r="AF884" s="527" t="str">
        <f t="shared" si="358"/>
        <v xml:space="preserve"> </v>
      </c>
      <c r="AG884" s="49">
        <f t="shared" si="359"/>
        <v>0</v>
      </c>
      <c r="AH884" s="49">
        <f t="shared" si="360"/>
        <v>0</v>
      </c>
      <c r="AR884" s="49">
        <f t="shared" si="361"/>
        <v>0</v>
      </c>
      <c r="AS884" s="49">
        <f t="shared" si="362"/>
        <v>0</v>
      </c>
      <c r="AT884" s="49">
        <f t="shared" si="363"/>
        <v>0</v>
      </c>
      <c r="AU884" s="49">
        <f t="shared" si="364"/>
        <v>0</v>
      </c>
      <c r="AX884" s="372">
        <f t="shared" si="365"/>
        <v>0</v>
      </c>
      <c r="AY884" s="372">
        <f t="shared" si="366"/>
        <v>0</v>
      </c>
      <c r="AZ884" s="49">
        <f t="shared" si="354"/>
        <v>0</v>
      </c>
      <c r="BB884" s="49">
        <f t="shared" si="370"/>
        <v>0</v>
      </c>
      <c r="BC884" s="537">
        <f t="shared" si="371"/>
        <v>0</v>
      </c>
      <c r="BD884" s="144">
        <f t="shared" si="367"/>
        <v>0</v>
      </c>
      <c r="BE884" s="144">
        <f t="shared" si="372"/>
        <v>0</v>
      </c>
      <c r="BF884" s="559">
        <f t="shared" si="355"/>
        <v>0</v>
      </c>
      <c r="BG884" s="17"/>
      <c r="BH884" s="10"/>
      <c r="BJ884" s="49">
        <f t="shared" si="373"/>
        <v>0</v>
      </c>
      <c r="BK884" s="49">
        <f t="shared" si="374"/>
        <v>1</v>
      </c>
      <c r="BL884" s="49">
        <f t="shared" si="375"/>
        <v>0</v>
      </c>
      <c r="BM884" s="49">
        <f t="shared" si="376"/>
        <v>0</v>
      </c>
      <c r="BN884" s="49">
        <f t="shared" si="377"/>
        <v>0</v>
      </c>
    </row>
    <row r="885" spans="1:66" x14ac:dyDescent="0.2">
      <c r="A885" s="514"/>
      <c r="B885" s="805"/>
      <c r="C885" s="364"/>
      <c r="D885" s="364"/>
      <c r="E885" s="511" t="str">
        <f t="shared" si="368"/>
        <v xml:space="preserve"> </v>
      </c>
      <c r="F885" s="201">
        <f t="shared" si="351"/>
        <v>0</v>
      </c>
      <c r="G885" s="198">
        <f t="shared" si="352"/>
        <v>873</v>
      </c>
      <c r="H885" s="197"/>
      <c r="I885" s="416"/>
      <c r="J885" s="115"/>
      <c r="K885" s="418"/>
      <c r="L885" s="417"/>
      <c r="M885" s="60"/>
      <c r="N885" s="102"/>
      <c r="O885" s="419"/>
      <c r="P885" s="116"/>
      <c r="Q885" s="116"/>
      <c r="R885" s="179"/>
      <c r="S885" s="248"/>
      <c r="T885" s="116"/>
      <c r="U885" s="116"/>
      <c r="V885" s="116"/>
      <c r="W885" s="117"/>
      <c r="X885" s="115"/>
      <c r="Y885" s="102"/>
      <c r="Z885" s="118"/>
      <c r="AA885" s="145">
        <f t="shared" si="356"/>
        <v>873</v>
      </c>
      <c r="AB885" s="751">
        <f t="shared" si="369"/>
        <v>0</v>
      </c>
      <c r="AC885" s="744">
        <f t="shared" si="357"/>
        <v>0</v>
      </c>
      <c r="AD885" s="254">
        <f t="shared" si="353"/>
        <v>0</v>
      </c>
      <c r="AE885" s="17"/>
      <c r="AF885" s="527" t="str">
        <f t="shared" si="358"/>
        <v xml:space="preserve"> </v>
      </c>
      <c r="AG885" s="49">
        <f t="shared" si="359"/>
        <v>0</v>
      </c>
      <c r="AH885" s="49">
        <f t="shared" si="360"/>
        <v>0</v>
      </c>
      <c r="AR885" s="49">
        <f t="shared" si="361"/>
        <v>0</v>
      </c>
      <c r="AS885" s="49">
        <f t="shared" si="362"/>
        <v>0</v>
      </c>
      <c r="AT885" s="49">
        <f t="shared" si="363"/>
        <v>0</v>
      </c>
      <c r="AU885" s="49">
        <f t="shared" si="364"/>
        <v>0</v>
      </c>
      <c r="AX885" s="372">
        <f t="shared" si="365"/>
        <v>0</v>
      </c>
      <c r="AY885" s="372">
        <f t="shared" si="366"/>
        <v>0</v>
      </c>
      <c r="AZ885" s="49">
        <f t="shared" si="354"/>
        <v>0</v>
      </c>
      <c r="BB885" s="49">
        <f t="shared" si="370"/>
        <v>0</v>
      </c>
      <c r="BC885" s="537">
        <f t="shared" si="371"/>
        <v>0</v>
      </c>
      <c r="BD885" s="144">
        <f t="shared" si="367"/>
        <v>0</v>
      </c>
      <c r="BE885" s="144">
        <f t="shared" si="372"/>
        <v>0</v>
      </c>
      <c r="BF885" s="559">
        <f t="shared" si="355"/>
        <v>0</v>
      </c>
      <c r="BG885" s="17"/>
      <c r="BH885" s="10"/>
      <c r="BJ885" s="49">
        <f t="shared" si="373"/>
        <v>0</v>
      </c>
      <c r="BK885" s="49">
        <f t="shared" si="374"/>
        <v>1</v>
      </c>
      <c r="BL885" s="49">
        <f t="shared" si="375"/>
        <v>0</v>
      </c>
      <c r="BM885" s="49">
        <f t="shared" si="376"/>
        <v>0</v>
      </c>
      <c r="BN885" s="49">
        <f t="shared" si="377"/>
        <v>0</v>
      </c>
    </row>
    <row r="886" spans="1:66" x14ac:dyDescent="0.2">
      <c r="A886" s="514"/>
      <c r="B886" s="805"/>
      <c r="C886" s="364"/>
      <c r="D886" s="364"/>
      <c r="E886" s="511" t="str">
        <f t="shared" si="368"/>
        <v xml:space="preserve"> </v>
      </c>
      <c r="F886" s="201">
        <f t="shared" si="351"/>
        <v>0</v>
      </c>
      <c r="G886" s="198">
        <f t="shared" si="352"/>
        <v>874</v>
      </c>
      <c r="H886" s="197"/>
      <c r="I886" s="416"/>
      <c r="J886" s="115"/>
      <c r="K886" s="418"/>
      <c r="L886" s="417"/>
      <c r="M886" s="60"/>
      <c r="N886" s="102"/>
      <c r="O886" s="419"/>
      <c r="P886" s="116"/>
      <c r="Q886" s="116"/>
      <c r="R886" s="179"/>
      <c r="S886" s="248"/>
      <c r="T886" s="116"/>
      <c r="U886" s="116"/>
      <c r="V886" s="116"/>
      <c r="W886" s="117"/>
      <c r="X886" s="115"/>
      <c r="Y886" s="102"/>
      <c r="Z886" s="118"/>
      <c r="AA886" s="145">
        <f t="shared" si="356"/>
        <v>874</v>
      </c>
      <c r="AB886" s="751">
        <f t="shared" si="369"/>
        <v>0</v>
      </c>
      <c r="AC886" s="744">
        <f t="shared" si="357"/>
        <v>0</v>
      </c>
      <c r="AD886" s="254">
        <f t="shared" si="353"/>
        <v>0</v>
      </c>
      <c r="AE886" s="17"/>
      <c r="AF886" s="527" t="str">
        <f t="shared" si="358"/>
        <v xml:space="preserve"> </v>
      </c>
      <c r="AG886" s="49">
        <f t="shared" si="359"/>
        <v>0</v>
      </c>
      <c r="AH886" s="49">
        <f t="shared" si="360"/>
        <v>0</v>
      </c>
      <c r="AR886" s="49">
        <f t="shared" si="361"/>
        <v>0</v>
      </c>
      <c r="AS886" s="49">
        <f t="shared" si="362"/>
        <v>0</v>
      </c>
      <c r="AT886" s="49">
        <f t="shared" si="363"/>
        <v>0</v>
      </c>
      <c r="AU886" s="49">
        <f t="shared" si="364"/>
        <v>0</v>
      </c>
      <c r="AX886" s="372">
        <f t="shared" si="365"/>
        <v>0</v>
      </c>
      <c r="AY886" s="372">
        <f t="shared" si="366"/>
        <v>0</v>
      </c>
      <c r="AZ886" s="49">
        <f t="shared" si="354"/>
        <v>0</v>
      </c>
      <c r="BB886" s="49">
        <f t="shared" si="370"/>
        <v>0</v>
      </c>
      <c r="BC886" s="537">
        <f t="shared" si="371"/>
        <v>0</v>
      </c>
      <c r="BD886" s="144">
        <f t="shared" si="367"/>
        <v>0</v>
      </c>
      <c r="BE886" s="144">
        <f t="shared" si="372"/>
        <v>0</v>
      </c>
      <c r="BF886" s="559">
        <f t="shared" si="355"/>
        <v>0</v>
      </c>
      <c r="BG886" s="17"/>
      <c r="BH886" s="10"/>
      <c r="BJ886" s="49">
        <f t="shared" si="373"/>
        <v>0</v>
      </c>
      <c r="BK886" s="49">
        <f t="shared" si="374"/>
        <v>1</v>
      </c>
      <c r="BL886" s="49">
        <f t="shared" si="375"/>
        <v>0</v>
      </c>
      <c r="BM886" s="49">
        <f t="shared" si="376"/>
        <v>0</v>
      </c>
      <c r="BN886" s="49">
        <f t="shared" si="377"/>
        <v>0</v>
      </c>
    </row>
    <row r="887" spans="1:66" x14ac:dyDescent="0.2">
      <c r="A887" s="514"/>
      <c r="B887" s="805"/>
      <c r="C887" s="364"/>
      <c r="D887" s="364"/>
      <c r="E887" s="511" t="str">
        <f t="shared" si="368"/>
        <v xml:space="preserve"> </v>
      </c>
      <c r="F887" s="201">
        <f t="shared" si="351"/>
        <v>0</v>
      </c>
      <c r="G887" s="198">
        <f t="shared" si="352"/>
        <v>875</v>
      </c>
      <c r="H887" s="197"/>
      <c r="I887" s="416"/>
      <c r="J887" s="115"/>
      <c r="K887" s="418"/>
      <c r="L887" s="417"/>
      <c r="M887" s="60"/>
      <c r="N887" s="102"/>
      <c r="O887" s="419"/>
      <c r="P887" s="116"/>
      <c r="Q887" s="116"/>
      <c r="R887" s="179"/>
      <c r="S887" s="248"/>
      <c r="T887" s="116"/>
      <c r="U887" s="116"/>
      <c r="V887" s="116"/>
      <c r="W887" s="117"/>
      <c r="X887" s="115"/>
      <c r="Y887" s="102"/>
      <c r="Z887" s="118"/>
      <c r="AA887" s="145">
        <f t="shared" si="356"/>
        <v>875</v>
      </c>
      <c r="AB887" s="751">
        <f t="shared" si="369"/>
        <v>0</v>
      </c>
      <c r="AC887" s="744">
        <f t="shared" si="357"/>
        <v>0</v>
      </c>
      <c r="AD887" s="254">
        <f t="shared" si="353"/>
        <v>0</v>
      </c>
      <c r="AE887" s="17"/>
      <c r="AF887" s="527" t="str">
        <f t="shared" si="358"/>
        <v xml:space="preserve"> </v>
      </c>
      <c r="AG887" s="49">
        <f t="shared" si="359"/>
        <v>0</v>
      </c>
      <c r="AH887" s="49">
        <f t="shared" si="360"/>
        <v>0</v>
      </c>
      <c r="AR887" s="49">
        <f t="shared" si="361"/>
        <v>0</v>
      </c>
      <c r="AS887" s="49">
        <f t="shared" si="362"/>
        <v>0</v>
      </c>
      <c r="AT887" s="49">
        <f t="shared" si="363"/>
        <v>0</v>
      </c>
      <c r="AU887" s="49">
        <f t="shared" si="364"/>
        <v>0</v>
      </c>
      <c r="AX887" s="372">
        <f t="shared" si="365"/>
        <v>0</v>
      </c>
      <c r="AY887" s="372">
        <f t="shared" si="366"/>
        <v>0</v>
      </c>
      <c r="AZ887" s="49">
        <f t="shared" si="354"/>
        <v>0</v>
      </c>
      <c r="BB887" s="49">
        <f t="shared" si="370"/>
        <v>0</v>
      </c>
      <c r="BC887" s="537">
        <f t="shared" si="371"/>
        <v>0</v>
      </c>
      <c r="BD887" s="144">
        <f t="shared" si="367"/>
        <v>0</v>
      </c>
      <c r="BE887" s="144">
        <f t="shared" si="372"/>
        <v>0</v>
      </c>
      <c r="BF887" s="559">
        <f t="shared" si="355"/>
        <v>0</v>
      </c>
      <c r="BG887" s="17"/>
      <c r="BH887" s="10"/>
      <c r="BJ887" s="49">
        <f t="shared" si="373"/>
        <v>0</v>
      </c>
      <c r="BK887" s="49">
        <f t="shared" si="374"/>
        <v>1</v>
      </c>
      <c r="BL887" s="49">
        <f t="shared" si="375"/>
        <v>0</v>
      </c>
      <c r="BM887" s="49">
        <f t="shared" si="376"/>
        <v>0</v>
      </c>
      <c r="BN887" s="49">
        <f t="shared" si="377"/>
        <v>0</v>
      </c>
    </row>
    <row r="888" spans="1:66" x14ac:dyDescent="0.2">
      <c r="A888" s="514"/>
      <c r="B888" s="805"/>
      <c r="C888" s="364"/>
      <c r="D888" s="364"/>
      <c r="E888" s="511" t="str">
        <f t="shared" si="368"/>
        <v xml:space="preserve"> </v>
      </c>
      <c r="F888" s="201">
        <f t="shared" si="351"/>
        <v>0</v>
      </c>
      <c r="G888" s="198">
        <f t="shared" si="352"/>
        <v>876</v>
      </c>
      <c r="H888" s="197"/>
      <c r="I888" s="416"/>
      <c r="J888" s="115"/>
      <c r="K888" s="418"/>
      <c r="L888" s="417"/>
      <c r="M888" s="60"/>
      <c r="N888" s="102"/>
      <c r="O888" s="419"/>
      <c r="P888" s="116"/>
      <c r="Q888" s="116"/>
      <c r="R888" s="179"/>
      <c r="S888" s="248"/>
      <c r="T888" s="116"/>
      <c r="U888" s="116"/>
      <c r="V888" s="116"/>
      <c r="W888" s="117"/>
      <c r="X888" s="115"/>
      <c r="Y888" s="102"/>
      <c r="Z888" s="118"/>
      <c r="AA888" s="145">
        <f t="shared" si="356"/>
        <v>876</v>
      </c>
      <c r="AB888" s="751">
        <f t="shared" si="369"/>
        <v>0</v>
      </c>
      <c r="AC888" s="744">
        <f t="shared" si="357"/>
        <v>0</v>
      </c>
      <c r="AD888" s="254">
        <f t="shared" si="353"/>
        <v>0</v>
      </c>
      <c r="AE888" s="17"/>
      <c r="AF888" s="527" t="str">
        <f t="shared" si="358"/>
        <v xml:space="preserve"> </v>
      </c>
      <c r="AG888" s="49">
        <f t="shared" si="359"/>
        <v>0</v>
      </c>
      <c r="AH888" s="49">
        <f t="shared" si="360"/>
        <v>0</v>
      </c>
      <c r="AR888" s="49">
        <f t="shared" si="361"/>
        <v>0</v>
      </c>
      <c r="AS888" s="49">
        <f t="shared" si="362"/>
        <v>0</v>
      </c>
      <c r="AT888" s="49">
        <f t="shared" si="363"/>
        <v>0</v>
      </c>
      <c r="AU888" s="49">
        <f t="shared" si="364"/>
        <v>0</v>
      </c>
      <c r="AX888" s="372">
        <f t="shared" si="365"/>
        <v>0</v>
      </c>
      <c r="AY888" s="372">
        <f t="shared" si="366"/>
        <v>0</v>
      </c>
      <c r="AZ888" s="49">
        <f t="shared" si="354"/>
        <v>0</v>
      </c>
      <c r="BB888" s="49">
        <f t="shared" si="370"/>
        <v>0</v>
      </c>
      <c r="BC888" s="537">
        <f t="shared" si="371"/>
        <v>0</v>
      </c>
      <c r="BD888" s="144">
        <f t="shared" si="367"/>
        <v>0</v>
      </c>
      <c r="BE888" s="144">
        <f t="shared" si="372"/>
        <v>0</v>
      </c>
      <c r="BF888" s="559">
        <f t="shared" si="355"/>
        <v>0</v>
      </c>
      <c r="BG888" s="17"/>
      <c r="BH888" s="10"/>
      <c r="BJ888" s="49">
        <f t="shared" si="373"/>
        <v>0</v>
      </c>
      <c r="BK888" s="49">
        <f t="shared" si="374"/>
        <v>1</v>
      </c>
      <c r="BL888" s="49">
        <f t="shared" si="375"/>
        <v>0</v>
      </c>
      <c r="BM888" s="49">
        <f t="shared" si="376"/>
        <v>0</v>
      </c>
      <c r="BN888" s="49">
        <f t="shared" si="377"/>
        <v>0</v>
      </c>
    </row>
    <row r="889" spans="1:66" x14ac:dyDescent="0.2">
      <c r="A889" s="514"/>
      <c r="B889" s="805"/>
      <c r="C889" s="364"/>
      <c r="D889" s="364"/>
      <c r="E889" s="511" t="str">
        <f t="shared" si="368"/>
        <v xml:space="preserve"> </v>
      </c>
      <c r="F889" s="201">
        <f t="shared" si="351"/>
        <v>0</v>
      </c>
      <c r="G889" s="198">
        <f t="shared" si="352"/>
        <v>877</v>
      </c>
      <c r="H889" s="197"/>
      <c r="I889" s="416"/>
      <c r="J889" s="115"/>
      <c r="K889" s="418"/>
      <c r="L889" s="417"/>
      <c r="M889" s="60"/>
      <c r="N889" s="102"/>
      <c r="O889" s="419"/>
      <c r="P889" s="116"/>
      <c r="Q889" s="116"/>
      <c r="R889" s="179"/>
      <c r="S889" s="248"/>
      <c r="T889" s="116"/>
      <c r="U889" s="116"/>
      <c r="V889" s="116"/>
      <c r="W889" s="117"/>
      <c r="X889" s="115"/>
      <c r="Y889" s="102"/>
      <c r="Z889" s="118"/>
      <c r="AA889" s="145">
        <f t="shared" si="356"/>
        <v>877</v>
      </c>
      <c r="AB889" s="751">
        <f t="shared" si="369"/>
        <v>0</v>
      </c>
      <c r="AC889" s="744">
        <f t="shared" si="357"/>
        <v>0</v>
      </c>
      <c r="AD889" s="254">
        <f t="shared" si="353"/>
        <v>0</v>
      </c>
      <c r="AE889" s="17"/>
      <c r="AF889" s="527" t="str">
        <f t="shared" si="358"/>
        <v xml:space="preserve"> </v>
      </c>
      <c r="AG889" s="49">
        <f t="shared" si="359"/>
        <v>0</v>
      </c>
      <c r="AH889" s="49">
        <f t="shared" si="360"/>
        <v>0</v>
      </c>
      <c r="AR889" s="49">
        <f t="shared" si="361"/>
        <v>0</v>
      </c>
      <c r="AS889" s="49">
        <f t="shared" si="362"/>
        <v>0</v>
      </c>
      <c r="AT889" s="49">
        <f t="shared" si="363"/>
        <v>0</v>
      </c>
      <c r="AU889" s="49">
        <f t="shared" si="364"/>
        <v>0</v>
      </c>
      <c r="AX889" s="372">
        <f t="shared" si="365"/>
        <v>0</v>
      </c>
      <c r="AY889" s="372">
        <f t="shared" si="366"/>
        <v>0</v>
      </c>
      <c r="AZ889" s="49">
        <f t="shared" si="354"/>
        <v>0</v>
      </c>
      <c r="BB889" s="49">
        <f t="shared" si="370"/>
        <v>0</v>
      </c>
      <c r="BC889" s="537">
        <f t="shared" si="371"/>
        <v>0</v>
      </c>
      <c r="BD889" s="144">
        <f t="shared" si="367"/>
        <v>0</v>
      </c>
      <c r="BE889" s="144">
        <f t="shared" si="372"/>
        <v>0</v>
      </c>
      <c r="BF889" s="559">
        <f t="shared" si="355"/>
        <v>0</v>
      </c>
      <c r="BG889" s="17"/>
      <c r="BH889" s="10"/>
      <c r="BJ889" s="49">
        <f t="shared" si="373"/>
        <v>0</v>
      </c>
      <c r="BK889" s="49">
        <f t="shared" si="374"/>
        <v>1</v>
      </c>
      <c r="BL889" s="49">
        <f t="shared" si="375"/>
        <v>0</v>
      </c>
      <c r="BM889" s="49">
        <f t="shared" si="376"/>
        <v>0</v>
      </c>
      <c r="BN889" s="49">
        <f t="shared" si="377"/>
        <v>0</v>
      </c>
    </row>
    <row r="890" spans="1:66" x14ac:dyDescent="0.2">
      <c r="A890" s="514"/>
      <c r="B890" s="805"/>
      <c r="C890" s="364"/>
      <c r="D890" s="364"/>
      <c r="E890" s="511" t="str">
        <f t="shared" si="368"/>
        <v xml:space="preserve"> </v>
      </c>
      <c r="F890" s="201">
        <f t="shared" si="351"/>
        <v>0</v>
      </c>
      <c r="G890" s="198">
        <f t="shared" si="352"/>
        <v>878</v>
      </c>
      <c r="H890" s="197"/>
      <c r="I890" s="416"/>
      <c r="J890" s="115"/>
      <c r="K890" s="418"/>
      <c r="L890" s="417"/>
      <c r="M890" s="60"/>
      <c r="N890" s="102"/>
      <c r="O890" s="419"/>
      <c r="P890" s="116"/>
      <c r="Q890" s="116"/>
      <c r="R890" s="179"/>
      <c r="S890" s="248"/>
      <c r="T890" s="116"/>
      <c r="U890" s="116"/>
      <c r="V890" s="116"/>
      <c r="W890" s="117"/>
      <c r="X890" s="115"/>
      <c r="Y890" s="102"/>
      <c r="Z890" s="118"/>
      <c r="AA890" s="145">
        <f t="shared" si="356"/>
        <v>878</v>
      </c>
      <c r="AB890" s="751">
        <f t="shared" si="369"/>
        <v>0</v>
      </c>
      <c r="AC890" s="744">
        <f t="shared" si="357"/>
        <v>0</v>
      </c>
      <c r="AD890" s="254">
        <f t="shared" si="353"/>
        <v>0</v>
      </c>
      <c r="AE890" s="17"/>
      <c r="AF890" s="527" t="str">
        <f t="shared" si="358"/>
        <v xml:space="preserve"> </v>
      </c>
      <c r="AG890" s="49">
        <f t="shared" si="359"/>
        <v>0</v>
      </c>
      <c r="AH890" s="49">
        <f t="shared" si="360"/>
        <v>0</v>
      </c>
      <c r="AR890" s="49">
        <f t="shared" si="361"/>
        <v>0</v>
      </c>
      <c r="AS890" s="49">
        <f t="shared" si="362"/>
        <v>0</v>
      </c>
      <c r="AT890" s="49">
        <f t="shared" si="363"/>
        <v>0</v>
      </c>
      <c r="AU890" s="49">
        <f t="shared" si="364"/>
        <v>0</v>
      </c>
      <c r="AX890" s="372">
        <f t="shared" si="365"/>
        <v>0</v>
      </c>
      <c r="AY890" s="372">
        <f t="shared" si="366"/>
        <v>0</v>
      </c>
      <c r="AZ890" s="49">
        <f t="shared" si="354"/>
        <v>0</v>
      </c>
      <c r="BB890" s="49">
        <f t="shared" si="370"/>
        <v>0</v>
      </c>
      <c r="BC890" s="537">
        <f t="shared" si="371"/>
        <v>0</v>
      </c>
      <c r="BD890" s="144">
        <f t="shared" si="367"/>
        <v>0</v>
      </c>
      <c r="BE890" s="144">
        <f t="shared" si="372"/>
        <v>0</v>
      </c>
      <c r="BF890" s="559">
        <f t="shared" si="355"/>
        <v>0</v>
      </c>
      <c r="BG890" s="17"/>
      <c r="BH890" s="10"/>
      <c r="BJ890" s="49">
        <f t="shared" si="373"/>
        <v>0</v>
      </c>
      <c r="BK890" s="49">
        <f t="shared" si="374"/>
        <v>1</v>
      </c>
      <c r="BL890" s="49">
        <f t="shared" si="375"/>
        <v>0</v>
      </c>
      <c r="BM890" s="49">
        <f t="shared" si="376"/>
        <v>0</v>
      </c>
      <c r="BN890" s="49">
        <f t="shared" si="377"/>
        <v>0</v>
      </c>
    </row>
    <row r="891" spans="1:66" x14ac:dyDescent="0.2">
      <c r="A891" s="514"/>
      <c r="B891" s="805"/>
      <c r="C891" s="364"/>
      <c r="D891" s="364"/>
      <c r="E891" s="511" t="str">
        <f t="shared" si="368"/>
        <v xml:space="preserve"> </v>
      </c>
      <c r="F891" s="201">
        <f t="shared" si="351"/>
        <v>0</v>
      </c>
      <c r="G891" s="198">
        <f t="shared" si="352"/>
        <v>879</v>
      </c>
      <c r="H891" s="197"/>
      <c r="I891" s="416"/>
      <c r="J891" s="115"/>
      <c r="K891" s="418"/>
      <c r="L891" s="417"/>
      <c r="M891" s="60"/>
      <c r="N891" s="102"/>
      <c r="O891" s="419"/>
      <c r="P891" s="116"/>
      <c r="Q891" s="116"/>
      <c r="R891" s="179"/>
      <c r="S891" s="248"/>
      <c r="T891" s="116"/>
      <c r="U891" s="116"/>
      <c r="V891" s="116"/>
      <c r="W891" s="117"/>
      <c r="X891" s="115"/>
      <c r="Y891" s="102"/>
      <c r="Z891" s="118"/>
      <c r="AA891" s="145">
        <f t="shared" si="356"/>
        <v>879</v>
      </c>
      <c r="AB891" s="751">
        <f t="shared" si="369"/>
        <v>0</v>
      </c>
      <c r="AC891" s="744">
        <f t="shared" si="357"/>
        <v>0</v>
      </c>
      <c r="AD891" s="254">
        <f t="shared" si="353"/>
        <v>0</v>
      </c>
      <c r="AE891" s="17"/>
      <c r="AF891" s="527" t="str">
        <f t="shared" si="358"/>
        <v xml:space="preserve"> </v>
      </c>
      <c r="AG891" s="49">
        <f t="shared" si="359"/>
        <v>0</v>
      </c>
      <c r="AH891" s="49">
        <f t="shared" si="360"/>
        <v>0</v>
      </c>
      <c r="AR891" s="49">
        <f t="shared" si="361"/>
        <v>0</v>
      </c>
      <c r="AS891" s="49">
        <f t="shared" si="362"/>
        <v>0</v>
      </c>
      <c r="AT891" s="49">
        <f t="shared" si="363"/>
        <v>0</v>
      </c>
      <c r="AU891" s="49">
        <f t="shared" si="364"/>
        <v>0</v>
      </c>
      <c r="AX891" s="372">
        <f t="shared" si="365"/>
        <v>0</v>
      </c>
      <c r="AY891" s="372">
        <f t="shared" si="366"/>
        <v>0</v>
      </c>
      <c r="AZ891" s="49">
        <f t="shared" si="354"/>
        <v>0</v>
      </c>
      <c r="BB891" s="49">
        <f t="shared" si="370"/>
        <v>0</v>
      </c>
      <c r="BC891" s="537">
        <f t="shared" si="371"/>
        <v>0</v>
      </c>
      <c r="BD891" s="144">
        <f t="shared" si="367"/>
        <v>0</v>
      </c>
      <c r="BE891" s="144">
        <f t="shared" si="372"/>
        <v>0</v>
      </c>
      <c r="BF891" s="559">
        <f t="shared" si="355"/>
        <v>0</v>
      </c>
      <c r="BG891" s="17"/>
      <c r="BH891" s="10"/>
      <c r="BJ891" s="49">
        <f t="shared" si="373"/>
        <v>0</v>
      </c>
      <c r="BK891" s="49">
        <f t="shared" si="374"/>
        <v>1</v>
      </c>
      <c r="BL891" s="49">
        <f t="shared" si="375"/>
        <v>0</v>
      </c>
      <c r="BM891" s="49">
        <f t="shared" si="376"/>
        <v>0</v>
      </c>
      <c r="BN891" s="49">
        <f t="shared" si="377"/>
        <v>0</v>
      </c>
    </row>
    <row r="892" spans="1:66" x14ac:dyDescent="0.2">
      <c r="A892" s="514"/>
      <c r="B892" s="805"/>
      <c r="C892" s="364"/>
      <c r="D892" s="364"/>
      <c r="E892" s="511" t="str">
        <f t="shared" si="368"/>
        <v xml:space="preserve"> </v>
      </c>
      <c r="F892" s="201">
        <f t="shared" si="351"/>
        <v>0</v>
      </c>
      <c r="G892" s="198">
        <f t="shared" si="352"/>
        <v>880</v>
      </c>
      <c r="H892" s="197"/>
      <c r="I892" s="416"/>
      <c r="J892" s="115"/>
      <c r="K892" s="418"/>
      <c r="L892" s="417"/>
      <c r="M892" s="60"/>
      <c r="N892" s="102"/>
      <c r="O892" s="419"/>
      <c r="P892" s="116"/>
      <c r="Q892" s="116"/>
      <c r="R892" s="179"/>
      <c r="S892" s="248"/>
      <c r="T892" s="116"/>
      <c r="U892" s="116"/>
      <c r="V892" s="116"/>
      <c r="W892" s="117"/>
      <c r="X892" s="115"/>
      <c r="Y892" s="102"/>
      <c r="Z892" s="118"/>
      <c r="AA892" s="145">
        <f t="shared" si="356"/>
        <v>880</v>
      </c>
      <c r="AB892" s="751">
        <f t="shared" si="369"/>
        <v>0</v>
      </c>
      <c r="AC892" s="744">
        <f t="shared" si="357"/>
        <v>0</v>
      </c>
      <c r="AD892" s="254">
        <f t="shared" si="353"/>
        <v>0</v>
      </c>
      <c r="AE892" s="17"/>
      <c r="AF892" s="527" t="str">
        <f t="shared" si="358"/>
        <v xml:space="preserve"> </v>
      </c>
      <c r="AG892" s="49">
        <f t="shared" si="359"/>
        <v>0</v>
      </c>
      <c r="AH892" s="49">
        <f t="shared" si="360"/>
        <v>0</v>
      </c>
      <c r="AR892" s="49">
        <f t="shared" si="361"/>
        <v>0</v>
      </c>
      <c r="AS892" s="49">
        <f t="shared" si="362"/>
        <v>0</v>
      </c>
      <c r="AT892" s="49">
        <f t="shared" si="363"/>
        <v>0</v>
      </c>
      <c r="AU892" s="49">
        <f t="shared" si="364"/>
        <v>0</v>
      </c>
      <c r="AX892" s="372">
        <f t="shared" si="365"/>
        <v>0</v>
      </c>
      <c r="AY892" s="372">
        <f t="shared" si="366"/>
        <v>0</v>
      </c>
      <c r="AZ892" s="49">
        <f t="shared" si="354"/>
        <v>0</v>
      </c>
      <c r="BB892" s="49">
        <f t="shared" si="370"/>
        <v>0</v>
      </c>
      <c r="BC892" s="537">
        <f t="shared" si="371"/>
        <v>0</v>
      </c>
      <c r="BD892" s="144">
        <f t="shared" si="367"/>
        <v>0</v>
      </c>
      <c r="BE892" s="144">
        <f t="shared" si="372"/>
        <v>0</v>
      </c>
      <c r="BF892" s="559">
        <f t="shared" si="355"/>
        <v>0</v>
      </c>
      <c r="BG892" s="17"/>
      <c r="BH892" s="10"/>
      <c r="BJ892" s="49">
        <f t="shared" si="373"/>
        <v>0</v>
      </c>
      <c r="BK892" s="49">
        <f t="shared" si="374"/>
        <v>1</v>
      </c>
      <c r="BL892" s="49">
        <f t="shared" si="375"/>
        <v>0</v>
      </c>
      <c r="BM892" s="49">
        <f t="shared" si="376"/>
        <v>0</v>
      </c>
      <c r="BN892" s="49">
        <f t="shared" si="377"/>
        <v>0</v>
      </c>
    </row>
    <row r="893" spans="1:66" x14ac:dyDescent="0.2">
      <c r="A893" s="514"/>
      <c r="B893" s="805"/>
      <c r="C893" s="364"/>
      <c r="D893" s="364"/>
      <c r="E893" s="511" t="str">
        <f t="shared" si="368"/>
        <v xml:space="preserve"> </v>
      </c>
      <c r="F893" s="201">
        <f t="shared" si="351"/>
        <v>0</v>
      </c>
      <c r="G893" s="198">
        <f t="shared" si="352"/>
        <v>881</v>
      </c>
      <c r="H893" s="197"/>
      <c r="I893" s="416"/>
      <c r="J893" s="115"/>
      <c r="K893" s="418"/>
      <c r="L893" s="417"/>
      <c r="M893" s="60"/>
      <c r="N893" s="102"/>
      <c r="O893" s="419"/>
      <c r="P893" s="116"/>
      <c r="Q893" s="116"/>
      <c r="R893" s="179"/>
      <c r="S893" s="248"/>
      <c r="T893" s="116"/>
      <c r="U893" s="116"/>
      <c r="V893" s="116"/>
      <c r="W893" s="117"/>
      <c r="X893" s="115"/>
      <c r="Y893" s="102"/>
      <c r="Z893" s="118"/>
      <c r="AA893" s="145">
        <f t="shared" si="356"/>
        <v>881</v>
      </c>
      <c r="AB893" s="751">
        <f t="shared" si="369"/>
        <v>0</v>
      </c>
      <c r="AC893" s="744">
        <f t="shared" si="357"/>
        <v>0</v>
      </c>
      <c r="AD893" s="254">
        <f t="shared" si="353"/>
        <v>0</v>
      </c>
      <c r="AE893" s="17"/>
      <c r="AF893" s="527" t="str">
        <f t="shared" si="358"/>
        <v xml:space="preserve"> </v>
      </c>
      <c r="AG893" s="49">
        <f t="shared" si="359"/>
        <v>0</v>
      </c>
      <c r="AH893" s="49">
        <f t="shared" si="360"/>
        <v>0</v>
      </c>
      <c r="AR893" s="49">
        <f t="shared" si="361"/>
        <v>0</v>
      </c>
      <c r="AS893" s="49">
        <f t="shared" si="362"/>
        <v>0</v>
      </c>
      <c r="AT893" s="49">
        <f t="shared" si="363"/>
        <v>0</v>
      </c>
      <c r="AU893" s="49">
        <f t="shared" si="364"/>
        <v>0</v>
      </c>
      <c r="AX893" s="372">
        <f t="shared" si="365"/>
        <v>0</v>
      </c>
      <c r="AY893" s="372">
        <f t="shared" si="366"/>
        <v>0</v>
      </c>
      <c r="AZ893" s="49">
        <f t="shared" si="354"/>
        <v>0</v>
      </c>
      <c r="BB893" s="49">
        <f t="shared" si="370"/>
        <v>0</v>
      </c>
      <c r="BC893" s="537">
        <f t="shared" si="371"/>
        <v>0</v>
      </c>
      <c r="BD893" s="144">
        <f t="shared" si="367"/>
        <v>0</v>
      </c>
      <c r="BE893" s="144">
        <f t="shared" si="372"/>
        <v>0</v>
      </c>
      <c r="BF893" s="559">
        <f t="shared" si="355"/>
        <v>0</v>
      </c>
      <c r="BG893" s="17"/>
      <c r="BH893" s="10"/>
      <c r="BJ893" s="49">
        <f t="shared" si="373"/>
        <v>0</v>
      </c>
      <c r="BK893" s="49">
        <f t="shared" si="374"/>
        <v>1</v>
      </c>
      <c r="BL893" s="49">
        <f t="shared" si="375"/>
        <v>0</v>
      </c>
      <c r="BM893" s="49">
        <f t="shared" si="376"/>
        <v>0</v>
      </c>
      <c r="BN893" s="49">
        <f t="shared" si="377"/>
        <v>0</v>
      </c>
    </row>
    <row r="894" spans="1:66" x14ac:dyDescent="0.2">
      <c r="A894" s="514"/>
      <c r="B894" s="805"/>
      <c r="C894" s="364"/>
      <c r="D894" s="364"/>
      <c r="E894" s="511" t="str">
        <f t="shared" si="368"/>
        <v xml:space="preserve"> </v>
      </c>
      <c r="F894" s="201">
        <f t="shared" si="351"/>
        <v>0</v>
      </c>
      <c r="G894" s="198">
        <f t="shared" si="352"/>
        <v>882</v>
      </c>
      <c r="H894" s="197"/>
      <c r="I894" s="416"/>
      <c r="J894" s="115"/>
      <c r="K894" s="418"/>
      <c r="L894" s="417"/>
      <c r="M894" s="60"/>
      <c r="N894" s="102"/>
      <c r="O894" s="419"/>
      <c r="P894" s="116"/>
      <c r="Q894" s="116"/>
      <c r="R894" s="179"/>
      <c r="S894" s="248"/>
      <c r="T894" s="116"/>
      <c r="U894" s="116"/>
      <c r="V894" s="116"/>
      <c r="W894" s="117"/>
      <c r="X894" s="115"/>
      <c r="Y894" s="102"/>
      <c r="Z894" s="118"/>
      <c r="AA894" s="145">
        <f t="shared" si="356"/>
        <v>882</v>
      </c>
      <c r="AB894" s="751">
        <f t="shared" si="369"/>
        <v>0</v>
      </c>
      <c r="AC894" s="744">
        <f t="shared" si="357"/>
        <v>0</v>
      </c>
      <c r="AD894" s="254">
        <f t="shared" si="353"/>
        <v>0</v>
      </c>
      <c r="AE894" s="17"/>
      <c r="AF894" s="527" t="str">
        <f t="shared" si="358"/>
        <v xml:space="preserve"> </v>
      </c>
      <c r="AG894" s="49">
        <f t="shared" si="359"/>
        <v>0</v>
      </c>
      <c r="AH894" s="49">
        <f t="shared" si="360"/>
        <v>0</v>
      </c>
      <c r="AR894" s="49">
        <f t="shared" si="361"/>
        <v>0</v>
      </c>
      <c r="AS894" s="49">
        <f t="shared" si="362"/>
        <v>0</v>
      </c>
      <c r="AT894" s="49">
        <f t="shared" si="363"/>
        <v>0</v>
      </c>
      <c r="AU894" s="49">
        <f t="shared" si="364"/>
        <v>0</v>
      </c>
      <c r="AX894" s="372">
        <f t="shared" si="365"/>
        <v>0</v>
      </c>
      <c r="AY894" s="372">
        <f t="shared" si="366"/>
        <v>0</v>
      </c>
      <c r="AZ894" s="49">
        <f t="shared" si="354"/>
        <v>0</v>
      </c>
      <c r="BB894" s="49">
        <f t="shared" si="370"/>
        <v>0</v>
      </c>
      <c r="BC894" s="537">
        <f t="shared" si="371"/>
        <v>0</v>
      </c>
      <c r="BD894" s="144">
        <f t="shared" si="367"/>
        <v>0</v>
      </c>
      <c r="BE894" s="144">
        <f t="shared" si="372"/>
        <v>0</v>
      </c>
      <c r="BF894" s="559">
        <f t="shared" si="355"/>
        <v>0</v>
      </c>
      <c r="BG894" s="17"/>
      <c r="BH894" s="10"/>
      <c r="BJ894" s="49">
        <f t="shared" si="373"/>
        <v>0</v>
      </c>
      <c r="BK894" s="49">
        <f t="shared" si="374"/>
        <v>1</v>
      </c>
      <c r="BL894" s="49">
        <f t="shared" si="375"/>
        <v>0</v>
      </c>
      <c r="BM894" s="49">
        <f t="shared" si="376"/>
        <v>0</v>
      </c>
      <c r="BN894" s="49">
        <f t="shared" si="377"/>
        <v>0</v>
      </c>
    </row>
    <row r="895" spans="1:66" x14ac:dyDescent="0.2">
      <c r="A895" s="514"/>
      <c r="B895" s="805"/>
      <c r="C895" s="364"/>
      <c r="D895" s="364"/>
      <c r="E895" s="511" t="str">
        <f t="shared" si="368"/>
        <v xml:space="preserve"> </v>
      </c>
      <c r="F895" s="201">
        <f t="shared" si="351"/>
        <v>0</v>
      </c>
      <c r="G895" s="198">
        <f t="shared" si="352"/>
        <v>883</v>
      </c>
      <c r="H895" s="197"/>
      <c r="I895" s="416"/>
      <c r="J895" s="115"/>
      <c r="K895" s="418"/>
      <c r="L895" s="417"/>
      <c r="M895" s="60"/>
      <c r="N895" s="102"/>
      <c r="O895" s="419"/>
      <c r="P895" s="116"/>
      <c r="Q895" s="116"/>
      <c r="R895" s="179"/>
      <c r="S895" s="248"/>
      <c r="T895" s="116"/>
      <c r="U895" s="116"/>
      <c r="V895" s="116"/>
      <c r="W895" s="117"/>
      <c r="X895" s="115"/>
      <c r="Y895" s="102"/>
      <c r="Z895" s="118"/>
      <c r="AA895" s="145">
        <f t="shared" si="356"/>
        <v>883</v>
      </c>
      <c r="AB895" s="751">
        <f t="shared" si="369"/>
        <v>0</v>
      </c>
      <c r="AC895" s="744">
        <f t="shared" si="357"/>
        <v>0</v>
      </c>
      <c r="AD895" s="254">
        <f t="shared" si="353"/>
        <v>0</v>
      </c>
      <c r="AE895" s="17"/>
      <c r="AF895" s="527" t="str">
        <f t="shared" si="358"/>
        <v xml:space="preserve"> </v>
      </c>
      <c r="AG895" s="49">
        <f t="shared" si="359"/>
        <v>0</v>
      </c>
      <c r="AH895" s="49">
        <f t="shared" si="360"/>
        <v>0</v>
      </c>
      <c r="AR895" s="49">
        <f t="shared" si="361"/>
        <v>0</v>
      </c>
      <c r="AS895" s="49">
        <f t="shared" si="362"/>
        <v>0</v>
      </c>
      <c r="AT895" s="49">
        <f t="shared" si="363"/>
        <v>0</v>
      </c>
      <c r="AU895" s="49">
        <f t="shared" si="364"/>
        <v>0</v>
      </c>
      <c r="AX895" s="372">
        <f t="shared" si="365"/>
        <v>0</v>
      </c>
      <c r="AY895" s="372">
        <f t="shared" si="366"/>
        <v>0</v>
      </c>
      <c r="AZ895" s="49">
        <f t="shared" si="354"/>
        <v>0</v>
      </c>
      <c r="BB895" s="49">
        <f t="shared" si="370"/>
        <v>0</v>
      </c>
      <c r="BC895" s="537">
        <f t="shared" si="371"/>
        <v>0</v>
      </c>
      <c r="BD895" s="144">
        <f t="shared" si="367"/>
        <v>0</v>
      </c>
      <c r="BE895" s="144">
        <f t="shared" si="372"/>
        <v>0</v>
      </c>
      <c r="BF895" s="559">
        <f t="shared" si="355"/>
        <v>0</v>
      </c>
      <c r="BG895" s="17"/>
      <c r="BH895" s="10"/>
      <c r="BJ895" s="49">
        <f t="shared" si="373"/>
        <v>0</v>
      </c>
      <c r="BK895" s="49">
        <f t="shared" si="374"/>
        <v>1</v>
      </c>
      <c r="BL895" s="49">
        <f t="shared" si="375"/>
        <v>0</v>
      </c>
      <c r="BM895" s="49">
        <f t="shared" si="376"/>
        <v>0</v>
      </c>
      <c r="BN895" s="49">
        <f t="shared" si="377"/>
        <v>0</v>
      </c>
    </row>
    <row r="896" spans="1:66" x14ac:dyDescent="0.2">
      <c r="A896" s="514"/>
      <c r="B896" s="805"/>
      <c r="C896" s="364"/>
      <c r="D896" s="364"/>
      <c r="E896" s="511" t="str">
        <f t="shared" si="368"/>
        <v xml:space="preserve"> </v>
      </c>
      <c r="F896" s="201">
        <f t="shared" si="351"/>
        <v>0</v>
      </c>
      <c r="G896" s="198">
        <f t="shared" si="352"/>
        <v>884</v>
      </c>
      <c r="H896" s="197"/>
      <c r="I896" s="416"/>
      <c r="J896" s="115"/>
      <c r="K896" s="418"/>
      <c r="L896" s="417"/>
      <c r="M896" s="60"/>
      <c r="N896" s="102"/>
      <c r="O896" s="419"/>
      <c r="P896" s="116"/>
      <c r="Q896" s="116"/>
      <c r="R896" s="179"/>
      <c r="S896" s="248"/>
      <c r="T896" s="116"/>
      <c r="U896" s="116"/>
      <c r="V896" s="116"/>
      <c r="W896" s="117"/>
      <c r="X896" s="115"/>
      <c r="Y896" s="102"/>
      <c r="Z896" s="118"/>
      <c r="AA896" s="145">
        <f t="shared" si="356"/>
        <v>884</v>
      </c>
      <c r="AB896" s="751">
        <f t="shared" si="369"/>
        <v>0</v>
      </c>
      <c r="AC896" s="744">
        <f t="shared" si="357"/>
        <v>0</v>
      </c>
      <c r="AD896" s="254">
        <f t="shared" si="353"/>
        <v>0</v>
      </c>
      <c r="AE896" s="17"/>
      <c r="AF896" s="527" t="str">
        <f t="shared" si="358"/>
        <v xml:space="preserve"> </v>
      </c>
      <c r="AG896" s="49">
        <f t="shared" si="359"/>
        <v>0</v>
      </c>
      <c r="AH896" s="49">
        <f t="shared" si="360"/>
        <v>0</v>
      </c>
      <c r="AR896" s="49">
        <f t="shared" si="361"/>
        <v>0</v>
      </c>
      <c r="AS896" s="49">
        <f t="shared" si="362"/>
        <v>0</v>
      </c>
      <c r="AT896" s="49">
        <f t="shared" si="363"/>
        <v>0</v>
      </c>
      <c r="AU896" s="49">
        <f t="shared" si="364"/>
        <v>0</v>
      </c>
      <c r="AX896" s="372">
        <f t="shared" si="365"/>
        <v>0</v>
      </c>
      <c r="AY896" s="372">
        <f t="shared" si="366"/>
        <v>0</v>
      </c>
      <c r="AZ896" s="49">
        <f t="shared" si="354"/>
        <v>0</v>
      </c>
      <c r="BB896" s="49">
        <f t="shared" si="370"/>
        <v>0</v>
      </c>
      <c r="BC896" s="537">
        <f t="shared" si="371"/>
        <v>0</v>
      </c>
      <c r="BD896" s="144">
        <f t="shared" si="367"/>
        <v>0</v>
      </c>
      <c r="BE896" s="144">
        <f t="shared" si="372"/>
        <v>0</v>
      </c>
      <c r="BF896" s="559">
        <f t="shared" si="355"/>
        <v>0</v>
      </c>
      <c r="BG896" s="17"/>
      <c r="BH896" s="10"/>
      <c r="BJ896" s="49">
        <f t="shared" si="373"/>
        <v>0</v>
      </c>
      <c r="BK896" s="49">
        <f t="shared" si="374"/>
        <v>1</v>
      </c>
      <c r="BL896" s="49">
        <f t="shared" si="375"/>
        <v>0</v>
      </c>
      <c r="BM896" s="49">
        <f t="shared" si="376"/>
        <v>0</v>
      </c>
      <c r="BN896" s="49">
        <f t="shared" si="377"/>
        <v>0</v>
      </c>
    </row>
    <row r="897" spans="1:66" x14ac:dyDescent="0.2">
      <c r="A897" s="514"/>
      <c r="B897" s="805"/>
      <c r="C897" s="364"/>
      <c r="D897" s="364"/>
      <c r="E897" s="511" t="str">
        <f t="shared" si="368"/>
        <v xml:space="preserve"> </v>
      </c>
      <c r="F897" s="201">
        <f t="shared" si="351"/>
        <v>0</v>
      </c>
      <c r="G897" s="198">
        <f t="shared" si="352"/>
        <v>885</v>
      </c>
      <c r="H897" s="197"/>
      <c r="I897" s="416"/>
      <c r="J897" s="115"/>
      <c r="K897" s="418"/>
      <c r="L897" s="417"/>
      <c r="M897" s="60"/>
      <c r="N897" s="102"/>
      <c r="O897" s="419"/>
      <c r="P897" s="116"/>
      <c r="Q897" s="116"/>
      <c r="R897" s="179"/>
      <c r="S897" s="248"/>
      <c r="T897" s="116"/>
      <c r="U897" s="116"/>
      <c r="V897" s="116"/>
      <c r="W897" s="117"/>
      <c r="X897" s="115"/>
      <c r="Y897" s="102"/>
      <c r="Z897" s="118"/>
      <c r="AA897" s="145">
        <f t="shared" si="356"/>
        <v>885</v>
      </c>
      <c r="AB897" s="751">
        <f t="shared" si="369"/>
        <v>0</v>
      </c>
      <c r="AC897" s="744">
        <f t="shared" si="357"/>
        <v>0</v>
      </c>
      <c r="AD897" s="254">
        <f t="shared" si="353"/>
        <v>0</v>
      </c>
      <c r="AE897" s="17"/>
      <c r="AF897" s="527" t="str">
        <f t="shared" si="358"/>
        <v xml:space="preserve"> </v>
      </c>
      <c r="AG897" s="49">
        <f t="shared" si="359"/>
        <v>0</v>
      </c>
      <c r="AH897" s="49">
        <f t="shared" si="360"/>
        <v>0</v>
      </c>
      <c r="AR897" s="49">
        <f t="shared" si="361"/>
        <v>0</v>
      </c>
      <c r="AS897" s="49">
        <f t="shared" si="362"/>
        <v>0</v>
      </c>
      <c r="AT897" s="49">
        <f t="shared" si="363"/>
        <v>0</v>
      </c>
      <c r="AU897" s="49">
        <f t="shared" si="364"/>
        <v>0</v>
      </c>
      <c r="AX897" s="372">
        <f t="shared" si="365"/>
        <v>0</v>
      </c>
      <c r="AY897" s="372">
        <f t="shared" si="366"/>
        <v>0</v>
      </c>
      <c r="AZ897" s="49">
        <f t="shared" si="354"/>
        <v>0</v>
      </c>
      <c r="BB897" s="49">
        <f t="shared" si="370"/>
        <v>0</v>
      </c>
      <c r="BC897" s="537">
        <f t="shared" si="371"/>
        <v>0</v>
      </c>
      <c r="BD897" s="144">
        <f t="shared" si="367"/>
        <v>0</v>
      </c>
      <c r="BE897" s="144">
        <f t="shared" si="372"/>
        <v>0</v>
      </c>
      <c r="BF897" s="559">
        <f t="shared" si="355"/>
        <v>0</v>
      </c>
      <c r="BG897" s="17"/>
      <c r="BH897" s="10"/>
      <c r="BJ897" s="49">
        <f t="shared" si="373"/>
        <v>0</v>
      </c>
      <c r="BK897" s="49">
        <f t="shared" si="374"/>
        <v>1</v>
      </c>
      <c r="BL897" s="49">
        <f t="shared" si="375"/>
        <v>0</v>
      </c>
      <c r="BM897" s="49">
        <f t="shared" si="376"/>
        <v>0</v>
      </c>
      <c r="BN897" s="49">
        <f t="shared" si="377"/>
        <v>0</v>
      </c>
    </row>
    <row r="898" spans="1:66" x14ac:dyDescent="0.2">
      <c r="A898" s="514"/>
      <c r="B898" s="805"/>
      <c r="C898" s="364"/>
      <c r="D898" s="364"/>
      <c r="E898" s="511" t="str">
        <f t="shared" si="368"/>
        <v xml:space="preserve"> </v>
      </c>
      <c r="F898" s="201">
        <f t="shared" si="351"/>
        <v>0</v>
      </c>
      <c r="G898" s="198">
        <f t="shared" si="352"/>
        <v>886</v>
      </c>
      <c r="H898" s="197"/>
      <c r="I898" s="416"/>
      <c r="J898" s="115"/>
      <c r="K898" s="418"/>
      <c r="L898" s="417"/>
      <c r="M898" s="60"/>
      <c r="N898" s="102"/>
      <c r="O898" s="419"/>
      <c r="P898" s="116"/>
      <c r="Q898" s="116"/>
      <c r="R898" s="179"/>
      <c r="S898" s="248"/>
      <c r="T898" s="116"/>
      <c r="U898" s="116"/>
      <c r="V898" s="116"/>
      <c r="W898" s="117"/>
      <c r="X898" s="115"/>
      <c r="Y898" s="102"/>
      <c r="Z898" s="118"/>
      <c r="AA898" s="145">
        <f t="shared" si="356"/>
        <v>886</v>
      </c>
      <c r="AB898" s="751">
        <f t="shared" si="369"/>
        <v>0</v>
      </c>
      <c r="AC898" s="744">
        <f t="shared" si="357"/>
        <v>0</v>
      </c>
      <c r="AD898" s="254">
        <f t="shared" si="353"/>
        <v>0</v>
      </c>
      <c r="AE898" s="17"/>
      <c r="AF898" s="527" t="str">
        <f t="shared" si="358"/>
        <v xml:space="preserve"> </v>
      </c>
      <c r="AG898" s="49">
        <f t="shared" si="359"/>
        <v>0</v>
      </c>
      <c r="AH898" s="49">
        <f t="shared" si="360"/>
        <v>0</v>
      </c>
      <c r="AR898" s="49">
        <f t="shared" si="361"/>
        <v>0</v>
      </c>
      <c r="AS898" s="49">
        <f t="shared" si="362"/>
        <v>0</v>
      </c>
      <c r="AT898" s="49">
        <f t="shared" si="363"/>
        <v>0</v>
      </c>
      <c r="AU898" s="49">
        <f t="shared" si="364"/>
        <v>0</v>
      </c>
      <c r="AX898" s="372">
        <f t="shared" si="365"/>
        <v>0</v>
      </c>
      <c r="AY898" s="372">
        <f t="shared" si="366"/>
        <v>0</v>
      </c>
      <c r="AZ898" s="49">
        <f t="shared" si="354"/>
        <v>0</v>
      </c>
      <c r="BB898" s="49">
        <f t="shared" si="370"/>
        <v>0</v>
      </c>
      <c r="BC898" s="537">
        <f t="shared" si="371"/>
        <v>0</v>
      </c>
      <c r="BD898" s="144">
        <f t="shared" si="367"/>
        <v>0</v>
      </c>
      <c r="BE898" s="144">
        <f t="shared" si="372"/>
        <v>0</v>
      </c>
      <c r="BF898" s="559">
        <f t="shared" si="355"/>
        <v>0</v>
      </c>
      <c r="BG898" s="17"/>
      <c r="BH898" s="10"/>
      <c r="BJ898" s="49">
        <f t="shared" si="373"/>
        <v>0</v>
      </c>
      <c r="BK898" s="49">
        <f t="shared" si="374"/>
        <v>1</v>
      </c>
      <c r="BL898" s="49">
        <f t="shared" si="375"/>
        <v>0</v>
      </c>
      <c r="BM898" s="49">
        <f t="shared" si="376"/>
        <v>0</v>
      </c>
      <c r="BN898" s="49">
        <f t="shared" si="377"/>
        <v>0</v>
      </c>
    </row>
    <row r="899" spans="1:66" x14ac:dyDescent="0.2">
      <c r="A899" s="514"/>
      <c r="B899" s="805"/>
      <c r="C899" s="364"/>
      <c r="D899" s="364"/>
      <c r="E899" s="511" t="str">
        <f t="shared" si="368"/>
        <v xml:space="preserve"> </v>
      </c>
      <c r="F899" s="201">
        <f t="shared" si="351"/>
        <v>0</v>
      </c>
      <c r="G899" s="198">
        <f t="shared" si="352"/>
        <v>887</v>
      </c>
      <c r="H899" s="197"/>
      <c r="I899" s="416"/>
      <c r="J899" s="115"/>
      <c r="K899" s="418"/>
      <c r="L899" s="417"/>
      <c r="M899" s="60"/>
      <c r="N899" s="102"/>
      <c r="O899" s="419"/>
      <c r="P899" s="116"/>
      <c r="Q899" s="116"/>
      <c r="R899" s="179"/>
      <c r="S899" s="248"/>
      <c r="T899" s="116"/>
      <c r="U899" s="116"/>
      <c r="V899" s="116"/>
      <c r="W899" s="117"/>
      <c r="X899" s="115"/>
      <c r="Y899" s="102"/>
      <c r="Z899" s="118"/>
      <c r="AA899" s="145">
        <f t="shared" si="356"/>
        <v>887</v>
      </c>
      <c r="AB899" s="751">
        <f t="shared" si="369"/>
        <v>0</v>
      </c>
      <c r="AC899" s="744">
        <f t="shared" si="357"/>
        <v>0</v>
      </c>
      <c r="AD899" s="254">
        <f t="shared" si="353"/>
        <v>0</v>
      </c>
      <c r="AE899" s="17"/>
      <c r="AF899" s="527" t="str">
        <f t="shared" si="358"/>
        <v xml:space="preserve"> </v>
      </c>
      <c r="AG899" s="49">
        <f t="shared" si="359"/>
        <v>0</v>
      </c>
      <c r="AH899" s="49">
        <f t="shared" si="360"/>
        <v>0</v>
      </c>
      <c r="AR899" s="49">
        <f t="shared" si="361"/>
        <v>0</v>
      </c>
      <c r="AS899" s="49">
        <f t="shared" si="362"/>
        <v>0</v>
      </c>
      <c r="AT899" s="49">
        <f t="shared" si="363"/>
        <v>0</v>
      </c>
      <c r="AU899" s="49">
        <f t="shared" si="364"/>
        <v>0</v>
      </c>
      <c r="AX899" s="372">
        <f t="shared" si="365"/>
        <v>0</v>
      </c>
      <c r="AY899" s="372">
        <f t="shared" si="366"/>
        <v>0</v>
      </c>
      <c r="AZ899" s="49">
        <f t="shared" si="354"/>
        <v>0</v>
      </c>
      <c r="BB899" s="49">
        <f t="shared" si="370"/>
        <v>0</v>
      </c>
      <c r="BC899" s="537">
        <f t="shared" si="371"/>
        <v>0</v>
      </c>
      <c r="BD899" s="144">
        <f t="shared" si="367"/>
        <v>0</v>
      </c>
      <c r="BE899" s="144">
        <f t="shared" si="372"/>
        <v>0</v>
      </c>
      <c r="BF899" s="559">
        <f t="shared" si="355"/>
        <v>0</v>
      </c>
      <c r="BG899" s="17"/>
      <c r="BH899" s="10"/>
      <c r="BJ899" s="49">
        <f t="shared" si="373"/>
        <v>0</v>
      </c>
      <c r="BK899" s="49">
        <f t="shared" si="374"/>
        <v>1</v>
      </c>
      <c r="BL899" s="49">
        <f t="shared" si="375"/>
        <v>0</v>
      </c>
      <c r="BM899" s="49">
        <f t="shared" si="376"/>
        <v>0</v>
      </c>
      <c r="BN899" s="49">
        <f t="shared" si="377"/>
        <v>0</v>
      </c>
    </row>
    <row r="900" spans="1:66" x14ac:dyDescent="0.2">
      <c r="A900" s="514"/>
      <c r="B900" s="805"/>
      <c r="C900" s="364"/>
      <c r="D900" s="364"/>
      <c r="E900" s="511" t="str">
        <f t="shared" si="368"/>
        <v xml:space="preserve"> </v>
      </c>
      <c r="F900" s="201">
        <f t="shared" si="351"/>
        <v>0</v>
      </c>
      <c r="G900" s="198">
        <f t="shared" si="352"/>
        <v>888</v>
      </c>
      <c r="H900" s="197"/>
      <c r="I900" s="416"/>
      <c r="J900" s="115"/>
      <c r="K900" s="418"/>
      <c r="L900" s="417"/>
      <c r="M900" s="60"/>
      <c r="N900" s="102"/>
      <c r="O900" s="419"/>
      <c r="P900" s="116"/>
      <c r="Q900" s="116"/>
      <c r="R900" s="179"/>
      <c r="S900" s="248"/>
      <c r="T900" s="116"/>
      <c r="U900" s="116"/>
      <c r="V900" s="116"/>
      <c r="W900" s="117"/>
      <c r="X900" s="115"/>
      <c r="Y900" s="102"/>
      <c r="Z900" s="118"/>
      <c r="AA900" s="145">
        <f t="shared" si="356"/>
        <v>888</v>
      </c>
      <c r="AB900" s="751">
        <f t="shared" si="369"/>
        <v>0</v>
      </c>
      <c r="AC900" s="744">
        <f t="shared" si="357"/>
        <v>0</v>
      </c>
      <c r="AD900" s="254">
        <f t="shared" si="353"/>
        <v>0</v>
      </c>
      <c r="AE900" s="17"/>
      <c r="AF900" s="527" t="str">
        <f t="shared" si="358"/>
        <v xml:space="preserve"> </v>
      </c>
      <c r="AG900" s="49">
        <f t="shared" si="359"/>
        <v>0</v>
      </c>
      <c r="AH900" s="49">
        <f t="shared" si="360"/>
        <v>0</v>
      </c>
      <c r="AR900" s="49">
        <f t="shared" si="361"/>
        <v>0</v>
      </c>
      <c r="AS900" s="49">
        <f t="shared" si="362"/>
        <v>0</v>
      </c>
      <c r="AT900" s="49">
        <f t="shared" si="363"/>
        <v>0</v>
      </c>
      <c r="AU900" s="49">
        <f t="shared" si="364"/>
        <v>0</v>
      </c>
      <c r="AX900" s="372">
        <f t="shared" si="365"/>
        <v>0</v>
      </c>
      <c r="AY900" s="372">
        <f t="shared" si="366"/>
        <v>0</v>
      </c>
      <c r="AZ900" s="49">
        <f t="shared" si="354"/>
        <v>0</v>
      </c>
      <c r="BB900" s="49">
        <f t="shared" si="370"/>
        <v>0</v>
      </c>
      <c r="BC900" s="537">
        <f t="shared" si="371"/>
        <v>0</v>
      </c>
      <c r="BD900" s="144">
        <f t="shared" si="367"/>
        <v>0</v>
      </c>
      <c r="BE900" s="144">
        <f t="shared" si="372"/>
        <v>0</v>
      </c>
      <c r="BF900" s="559">
        <f t="shared" si="355"/>
        <v>0</v>
      </c>
      <c r="BG900" s="17"/>
      <c r="BH900" s="10"/>
      <c r="BJ900" s="49">
        <f t="shared" si="373"/>
        <v>0</v>
      </c>
      <c r="BK900" s="49">
        <f t="shared" si="374"/>
        <v>1</v>
      </c>
      <c r="BL900" s="49">
        <f t="shared" si="375"/>
        <v>0</v>
      </c>
      <c r="BM900" s="49">
        <f t="shared" si="376"/>
        <v>0</v>
      </c>
      <c r="BN900" s="49">
        <f t="shared" si="377"/>
        <v>0</v>
      </c>
    </row>
    <row r="901" spans="1:66" x14ac:dyDescent="0.2">
      <c r="A901" s="514"/>
      <c r="B901" s="805"/>
      <c r="C901" s="364"/>
      <c r="D901" s="364"/>
      <c r="E901" s="511" t="str">
        <f t="shared" si="368"/>
        <v xml:space="preserve"> </v>
      </c>
      <c r="F901" s="201">
        <f t="shared" si="351"/>
        <v>0</v>
      </c>
      <c r="G901" s="198">
        <f t="shared" si="352"/>
        <v>889</v>
      </c>
      <c r="H901" s="197"/>
      <c r="I901" s="416"/>
      <c r="J901" s="115"/>
      <c r="K901" s="418"/>
      <c r="L901" s="417"/>
      <c r="M901" s="60"/>
      <c r="N901" s="102"/>
      <c r="O901" s="419"/>
      <c r="P901" s="116"/>
      <c r="Q901" s="116"/>
      <c r="R901" s="179"/>
      <c r="S901" s="248"/>
      <c r="T901" s="116"/>
      <c r="U901" s="116"/>
      <c r="V901" s="116"/>
      <c r="W901" s="117"/>
      <c r="X901" s="115"/>
      <c r="Y901" s="102"/>
      <c r="Z901" s="118"/>
      <c r="AA901" s="145">
        <f t="shared" si="356"/>
        <v>889</v>
      </c>
      <c r="AB901" s="751">
        <f t="shared" si="369"/>
        <v>0</v>
      </c>
      <c r="AC901" s="744">
        <f t="shared" si="357"/>
        <v>0</v>
      </c>
      <c r="AD901" s="254">
        <f t="shared" si="353"/>
        <v>0</v>
      </c>
      <c r="AE901" s="17"/>
      <c r="AF901" s="527" t="str">
        <f t="shared" si="358"/>
        <v xml:space="preserve"> </v>
      </c>
      <c r="AG901" s="49">
        <f t="shared" si="359"/>
        <v>0</v>
      </c>
      <c r="AH901" s="49">
        <f t="shared" si="360"/>
        <v>0</v>
      </c>
      <c r="AR901" s="49">
        <f t="shared" si="361"/>
        <v>0</v>
      </c>
      <c r="AS901" s="49">
        <f t="shared" si="362"/>
        <v>0</v>
      </c>
      <c r="AT901" s="49">
        <f t="shared" si="363"/>
        <v>0</v>
      </c>
      <c r="AU901" s="49">
        <f t="shared" si="364"/>
        <v>0</v>
      </c>
      <c r="AX901" s="372">
        <f t="shared" si="365"/>
        <v>0</v>
      </c>
      <c r="AY901" s="372">
        <f t="shared" si="366"/>
        <v>0</v>
      </c>
      <c r="AZ901" s="49">
        <f t="shared" si="354"/>
        <v>0</v>
      </c>
      <c r="BB901" s="49">
        <f t="shared" si="370"/>
        <v>0</v>
      </c>
      <c r="BC901" s="537">
        <f t="shared" si="371"/>
        <v>0</v>
      </c>
      <c r="BD901" s="144">
        <f t="shared" si="367"/>
        <v>0</v>
      </c>
      <c r="BE901" s="144">
        <f t="shared" si="372"/>
        <v>0</v>
      </c>
      <c r="BF901" s="559">
        <f t="shared" si="355"/>
        <v>0</v>
      </c>
      <c r="BG901" s="17"/>
      <c r="BH901" s="10"/>
      <c r="BJ901" s="49">
        <f t="shared" si="373"/>
        <v>0</v>
      </c>
      <c r="BK901" s="49">
        <f t="shared" si="374"/>
        <v>1</v>
      </c>
      <c r="BL901" s="49">
        <f t="shared" si="375"/>
        <v>0</v>
      </c>
      <c r="BM901" s="49">
        <f t="shared" si="376"/>
        <v>0</v>
      </c>
      <c r="BN901" s="49">
        <f t="shared" si="377"/>
        <v>0</v>
      </c>
    </row>
    <row r="902" spans="1:66" x14ac:dyDescent="0.2">
      <c r="A902" s="514"/>
      <c r="B902" s="805"/>
      <c r="C902" s="364"/>
      <c r="D902" s="364"/>
      <c r="E902" s="511" t="str">
        <f t="shared" si="368"/>
        <v xml:space="preserve"> </v>
      </c>
      <c r="F902" s="201">
        <f t="shared" si="351"/>
        <v>0</v>
      </c>
      <c r="G902" s="198">
        <f t="shared" si="352"/>
        <v>890</v>
      </c>
      <c r="H902" s="197"/>
      <c r="I902" s="416"/>
      <c r="J902" s="115"/>
      <c r="K902" s="418"/>
      <c r="L902" s="417"/>
      <c r="M902" s="60"/>
      <c r="N902" s="102"/>
      <c r="O902" s="419"/>
      <c r="P902" s="116"/>
      <c r="Q902" s="116"/>
      <c r="R902" s="179"/>
      <c r="S902" s="248"/>
      <c r="T902" s="116"/>
      <c r="U902" s="116"/>
      <c r="V902" s="116"/>
      <c r="W902" s="117"/>
      <c r="X902" s="115"/>
      <c r="Y902" s="102"/>
      <c r="Z902" s="118"/>
      <c r="AA902" s="145">
        <f t="shared" si="356"/>
        <v>890</v>
      </c>
      <c r="AB902" s="751">
        <f t="shared" si="369"/>
        <v>0</v>
      </c>
      <c r="AC902" s="744">
        <f t="shared" si="357"/>
        <v>0</v>
      </c>
      <c r="AD902" s="254">
        <f t="shared" si="353"/>
        <v>0</v>
      </c>
      <c r="AE902" s="17"/>
      <c r="AF902" s="527" t="str">
        <f t="shared" si="358"/>
        <v xml:space="preserve"> </v>
      </c>
      <c r="AG902" s="49">
        <f t="shared" si="359"/>
        <v>0</v>
      </c>
      <c r="AH902" s="49">
        <f t="shared" si="360"/>
        <v>0</v>
      </c>
      <c r="AR902" s="49">
        <f t="shared" si="361"/>
        <v>0</v>
      </c>
      <c r="AS902" s="49">
        <f t="shared" si="362"/>
        <v>0</v>
      </c>
      <c r="AT902" s="49">
        <f t="shared" si="363"/>
        <v>0</v>
      </c>
      <c r="AU902" s="49">
        <f t="shared" si="364"/>
        <v>0</v>
      </c>
      <c r="AX902" s="372">
        <f t="shared" si="365"/>
        <v>0</v>
      </c>
      <c r="AY902" s="372">
        <f t="shared" si="366"/>
        <v>0</v>
      </c>
      <c r="AZ902" s="49">
        <f t="shared" si="354"/>
        <v>0</v>
      </c>
      <c r="BB902" s="49">
        <f t="shared" si="370"/>
        <v>0</v>
      </c>
      <c r="BC902" s="537">
        <f t="shared" si="371"/>
        <v>0</v>
      </c>
      <c r="BD902" s="144">
        <f t="shared" si="367"/>
        <v>0</v>
      </c>
      <c r="BE902" s="144">
        <f t="shared" si="372"/>
        <v>0</v>
      </c>
      <c r="BF902" s="559">
        <f t="shared" si="355"/>
        <v>0</v>
      </c>
      <c r="BG902" s="17"/>
      <c r="BH902" s="10"/>
      <c r="BJ902" s="49">
        <f t="shared" si="373"/>
        <v>0</v>
      </c>
      <c r="BK902" s="49">
        <f t="shared" si="374"/>
        <v>1</v>
      </c>
      <c r="BL902" s="49">
        <f t="shared" si="375"/>
        <v>0</v>
      </c>
      <c r="BM902" s="49">
        <f t="shared" si="376"/>
        <v>0</v>
      </c>
      <c r="BN902" s="49">
        <f t="shared" si="377"/>
        <v>0</v>
      </c>
    </row>
    <row r="903" spans="1:66" x14ac:dyDescent="0.2">
      <c r="A903" s="514"/>
      <c r="B903" s="805"/>
      <c r="C903" s="364"/>
      <c r="D903" s="364"/>
      <c r="E903" s="511" t="str">
        <f t="shared" si="368"/>
        <v xml:space="preserve"> </v>
      </c>
      <c r="F903" s="201">
        <f t="shared" si="351"/>
        <v>0</v>
      </c>
      <c r="G903" s="198">
        <f t="shared" si="352"/>
        <v>891</v>
      </c>
      <c r="H903" s="197"/>
      <c r="I903" s="416"/>
      <c r="J903" s="115"/>
      <c r="K903" s="418"/>
      <c r="L903" s="417"/>
      <c r="M903" s="60"/>
      <c r="N903" s="102"/>
      <c r="O903" s="419"/>
      <c r="P903" s="116"/>
      <c r="Q903" s="116"/>
      <c r="R903" s="179"/>
      <c r="S903" s="248"/>
      <c r="T903" s="116"/>
      <c r="U903" s="116"/>
      <c r="V903" s="116"/>
      <c r="W903" s="117"/>
      <c r="X903" s="115"/>
      <c r="Y903" s="102"/>
      <c r="Z903" s="118"/>
      <c r="AA903" s="145">
        <f t="shared" si="356"/>
        <v>891</v>
      </c>
      <c r="AB903" s="751">
        <f t="shared" si="369"/>
        <v>0</v>
      </c>
      <c r="AC903" s="744">
        <f t="shared" si="357"/>
        <v>0</v>
      </c>
      <c r="AD903" s="254">
        <f t="shared" si="353"/>
        <v>0</v>
      </c>
      <c r="AE903" s="17"/>
      <c r="AF903" s="527" t="str">
        <f t="shared" si="358"/>
        <v xml:space="preserve"> </v>
      </c>
      <c r="AG903" s="49">
        <f t="shared" si="359"/>
        <v>0</v>
      </c>
      <c r="AH903" s="49">
        <f t="shared" si="360"/>
        <v>0</v>
      </c>
      <c r="AR903" s="49">
        <f t="shared" si="361"/>
        <v>0</v>
      </c>
      <c r="AS903" s="49">
        <f t="shared" si="362"/>
        <v>0</v>
      </c>
      <c r="AT903" s="49">
        <f t="shared" si="363"/>
        <v>0</v>
      </c>
      <c r="AU903" s="49">
        <f t="shared" si="364"/>
        <v>0</v>
      </c>
      <c r="AX903" s="372">
        <f t="shared" si="365"/>
        <v>0</v>
      </c>
      <c r="AY903" s="372">
        <f t="shared" si="366"/>
        <v>0</v>
      </c>
      <c r="AZ903" s="49">
        <f t="shared" si="354"/>
        <v>0</v>
      </c>
      <c r="BB903" s="49">
        <f t="shared" si="370"/>
        <v>0</v>
      </c>
      <c r="BC903" s="537">
        <f t="shared" si="371"/>
        <v>0</v>
      </c>
      <c r="BD903" s="144">
        <f t="shared" si="367"/>
        <v>0</v>
      </c>
      <c r="BE903" s="144">
        <f t="shared" si="372"/>
        <v>0</v>
      </c>
      <c r="BF903" s="559">
        <f t="shared" si="355"/>
        <v>0</v>
      </c>
      <c r="BG903" s="17"/>
      <c r="BH903" s="10"/>
      <c r="BJ903" s="49">
        <f t="shared" si="373"/>
        <v>0</v>
      </c>
      <c r="BK903" s="49">
        <f t="shared" si="374"/>
        <v>1</v>
      </c>
      <c r="BL903" s="49">
        <f t="shared" si="375"/>
        <v>0</v>
      </c>
      <c r="BM903" s="49">
        <f t="shared" si="376"/>
        <v>0</v>
      </c>
      <c r="BN903" s="49">
        <f t="shared" si="377"/>
        <v>0</v>
      </c>
    </row>
    <row r="904" spans="1:66" x14ac:dyDescent="0.2">
      <c r="A904" s="514"/>
      <c r="B904" s="805"/>
      <c r="C904" s="364"/>
      <c r="D904" s="364"/>
      <c r="E904" s="511" t="str">
        <f t="shared" si="368"/>
        <v xml:space="preserve"> </v>
      </c>
      <c r="F904" s="201">
        <f t="shared" si="351"/>
        <v>0</v>
      </c>
      <c r="G904" s="198">
        <f t="shared" si="352"/>
        <v>892</v>
      </c>
      <c r="H904" s="197"/>
      <c r="I904" s="416"/>
      <c r="J904" s="115"/>
      <c r="K904" s="418"/>
      <c r="L904" s="417"/>
      <c r="M904" s="60"/>
      <c r="N904" s="102"/>
      <c r="O904" s="419"/>
      <c r="P904" s="116"/>
      <c r="Q904" s="116"/>
      <c r="R904" s="179"/>
      <c r="S904" s="248"/>
      <c r="T904" s="116"/>
      <c r="U904" s="116"/>
      <c r="V904" s="116"/>
      <c r="W904" s="117"/>
      <c r="X904" s="115"/>
      <c r="Y904" s="102"/>
      <c r="Z904" s="118"/>
      <c r="AA904" s="145">
        <f t="shared" si="356"/>
        <v>892</v>
      </c>
      <c r="AB904" s="751">
        <f t="shared" si="369"/>
        <v>0</v>
      </c>
      <c r="AC904" s="744">
        <f t="shared" si="357"/>
        <v>0</v>
      </c>
      <c r="AD904" s="254">
        <f t="shared" si="353"/>
        <v>0</v>
      </c>
      <c r="AE904" s="17"/>
      <c r="AF904" s="527" t="str">
        <f t="shared" si="358"/>
        <v xml:space="preserve"> </v>
      </c>
      <c r="AG904" s="49">
        <f t="shared" si="359"/>
        <v>0</v>
      </c>
      <c r="AH904" s="49">
        <f t="shared" si="360"/>
        <v>0</v>
      </c>
      <c r="AR904" s="49">
        <f t="shared" si="361"/>
        <v>0</v>
      </c>
      <c r="AS904" s="49">
        <f t="shared" si="362"/>
        <v>0</v>
      </c>
      <c r="AT904" s="49">
        <f t="shared" si="363"/>
        <v>0</v>
      </c>
      <c r="AU904" s="49">
        <f t="shared" si="364"/>
        <v>0</v>
      </c>
      <c r="AX904" s="372">
        <f t="shared" si="365"/>
        <v>0</v>
      </c>
      <c r="AY904" s="372">
        <f t="shared" si="366"/>
        <v>0</v>
      </c>
      <c r="AZ904" s="49">
        <f t="shared" si="354"/>
        <v>0</v>
      </c>
      <c r="BB904" s="49">
        <f t="shared" si="370"/>
        <v>0</v>
      </c>
      <c r="BC904" s="537">
        <f t="shared" si="371"/>
        <v>0</v>
      </c>
      <c r="BD904" s="144">
        <f t="shared" si="367"/>
        <v>0</v>
      </c>
      <c r="BE904" s="144">
        <f t="shared" si="372"/>
        <v>0</v>
      </c>
      <c r="BF904" s="559">
        <f t="shared" si="355"/>
        <v>0</v>
      </c>
      <c r="BG904" s="17"/>
      <c r="BH904" s="10"/>
      <c r="BJ904" s="49">
        <f t="shared" si="373"/>
        <v>0</v>
      </c>
      <c r="BK904" s="49">
        <f t="shared" si="374"/>
        <v>1</v>
      </c>
      <c r="BL904" s="49">
        <f t="shared" si="375"/>
        <v>0</v>
      </c>
      <c r="BM904" s="49">
        <f t="shared" si="376"/>
        <v>0</v>
      </c>
      <c r="BN904" s="49">
        <f t="shared" si="377"/>
        <v>0</v>
      </c>
    </row>
    <row r="905" spans="1:66" x14ac:dyDescent="0.2">
      <c r="A905" s="514"/>
      <c r="B905" s="805"/>
      <c r="C905" s="364"/>
      <c r="D905" s="364"/>
      <c r="E905" s="511" t="str">
        <f t="shared" si="368"/>
        <v xml:space="preserve"> </v>
      </c>
      <c r="F905" s="201">
        <f t="shared" si="351"/>
        <v>0</v>
      </c>
      <c r="G905" s="198">
        <f t="shared" si="352"/>
        <v>893</v>
      </c>
      <c r="H905" s="197"/>
      <c r="I905" s="416"/>
      <c r="J905" s="115"/>
      <c r="K905" s="418"/>
      <c r="L905" s="417"/>
      <c r="M905" s="60"/>
      <c r="N905" s="102"/>
      <c r="O905" s="419"/>
      <c r="P905" s="116"/>
      <c r="Q905" s="116"/>
      <c r="R905" s="179"/>
      <c r="S905" s="248"/>
      <c r="T905" s="116"/>
      <c r="U905" s="116"/>
      <c r="V905" s="116"/>
      <c r="W905" s="117"/>
      <c r="X905" s="115"/>
      <c r="Y905" s="102"/>
      <c r="Z905" s="118"/>
      <c r="AA905" s="145">
        <f t="shared" si="356"/>
        <v>893</v>
      </c>
      <c r="AB905" s="751">
        <f t="shared" si="369"/>
        <v>0</v>
      </c>
      <c r="AC905" s="744">
        <f t="shared" si="357"/>
        <v>0</v>
      </c>
      <c r="AD905" s="254">
        <f t="shared" si="353"/>
        <v>0</v>
      </c>
      <c r="AE905" s="17"/>
      <c r="AF905" s="527" t="str">
        <f t="shared" si="358"/>
        <v xml:space="preserve"> </v>
      </c>
      <c r="AG905" s="49">
        <f t="shared" si="359"/>
        <v>0</v>
      </c>
      <c r="AH905" s="49">
        <f t="shared" si="360"/>
        <v>0</v>
      </c>
      <c r="AR905" s="49">
        <f t="shared" si="361"/>
        <v>0</v>
      </c>
      <c r="AS905" s="49">
        <f t="shared" si="362"/>
        <v>0</v>
      </c>
      <c r="AT905" s="49">
        <f t="shared" si="363"/>
        <v>0</v>
      </c>
      <c r="AU905" s="49">
        <f t="shared" si="364"/>
        <v>0</v>
      </c>
      <c r="AX905" s="372">
        <f t="shared" si="365"/>
        <v>0</v>
      </c>
      <c r="AY905" s="372">
        <f t="shared" si="366"/>
        <v>0</v>
      </c>
      <c r="AZ905" s="49">
        <f t="shared" si="354"/>
        <v>0</v>
      </c>
      <c r="BB905" s="49">
        <f t="shared" si="370"/>
        <v>0</v>
      </c>
      <c r="BC905" s="537">
        <f t="shared" si="371"/>
        <v>0</v>
      </c>
      <c r="BD905" s="144">
        <f t="shared" si="367"/>
        <v>0</v>
      </c>
      <c r="BE905" s="144">
        <f t="shared" si="372"/>
        <v>0</v>
      </c>
      <c r="BF905" s="559">
        <f t="shared" si="355"/>
        <v>0</v>
      </c>
      <c r="BG905" s="17"/>
      <c r="BH905" s="10"/>
      <c r="BJ905" s="49">
        <f t="shared" si="373"/>
        <v>0</v>
      </c>
      <c r="BK905" s="49">
        <f t="shared" si="374"/>
        <v>1</v>
      </c>
      <c r="BL905" s="49">
        <f t="shared" si="375"/>
        <v>0</v>
      </c>
      <c r="BM905" s="49">
        <f t="shared" si="376"/>
        <v>0</v>
      </c>
      <c r="BN905" s="49">
        <f t="shared" si="377"/>
        <v>0</v>
      </c>
    </row>
    <row r="906" spans="1:66" x14ac:dyDescent="0.2">
      <c r="A906" s="514"/>
      <c r="B906" s="805"/>
      <c r="C906" s="364"/>
      <c r="D906" s="364"/>
      <c r="E906" s="511" t="str">
        <f t="shared" si="368"/>
        <v xml:space="preserve"> </v>
      </c>
      <c r="F906" s="201">
        <f t="shared" si="351"/>
        <v>0</v>
      </c>
      <c r="G906" s="198">
        <f t="shared" si="352"/>
        <v>894</v>
      </c>
      <c r="H906" s="197"/>
      <c r="I906" s="416"/>
      <c r="J906" s="115"/>
      <c r="K906" s="418"/>
      <c r="L906" s="417"/>
      <c r="M906" s="60"/>
      <c r="N906" s="102"/>
      <c r="O906" s="419"/>
      <c r="P906" s="116"/>
      <c r="Q906" s="116"/>
      <c r="R906" s="179"/>
      <c r="S906" s="248"/>
      <c r="T906" s="116"/>
      <c r="U906" s="116"/>
      <c r="V906" s="116"/>
      <c r="W906" s="117"/>
      <c r="X906" s="115"/>
      <c r="Y906" s="102"/>
      <c r="Z906" s="118"/>
      <c r="AA906" s="145">
        <f t="shared" si="356"/>
        <v>894</v>
      </c>
      <c r="AB906" s="751">
        <f t="shared" si="369"/>
        <v>0</v>
      </c>
      <c r="AC906" s="744">
        <f t="shared" si="357"/>
        <v>0</v>
      </c>
      <c r="AD906" s="254">
        <f t="shared" si="353"/>
        <v>0</v>
      </c>
      <c r="AE906" s="17"/>
      <c r="AF906" s="527" t="str">
        <f t="shared" si="358"/>
        <v xml:space="preserve"> </v>
      </c>
      <c r="AG906" s="49">
        <f t="shared" si="359"/>
        <v>0</v>
      </c>
      <c r="AH906" s="49">
        <f t="shared" si="360"/>
        <v>0</v>
      </c>
      <c r="AR906" s="49">
        <f t="shared" si="361"/>
        <v>0</v>
      </c>
      <c r="AS906" s="49">
        <f t="shared" si="362"/>
        <v>0</v>
      </c>
      <c r="AT906" s="49">
        <f t="shared" si="363"/>
        <v>0</v>
      </c>
      <c r="AU906" s="49">
        <f t="shared" si="364"/>
        <v>0</v>
      </c>
      <c r="AX906" s="372">
        <f t="shared" si="365"/>
        <v>0</v>
      </c>
      <c r="AY906" s="372">
        <f t="shared" si="366"/>
        <v>0</v>
      </c>
      <c r="AZ906" s="49">
        <f t="shared" si="354"/>
        <v>0</v>
      </c>
      <c r="BB906" s="49">
        <f t="shared" si="370"/>
        <v>0</v>
      </c>
      <c r="BC906" s="537">
        <f t="shared" si="371"/>
        <v>0</v>
      </c>
      <c r="BD906" s="144">
        <f t="shared" si="367"/>
        <v>0</v>
      </c>
      <c r="BE906" s="144">
        <f t="shared" si="372"/>
        <v>0</v>
      </c>
      <c r="BF906" s="559">
        <f t="shared" si="355"/>
        <v>0</v>
      </c>
      <c r="BG906" s="17"/>
      <c r="BH906" s="10"/>
      <c r="BJ906" s="49">
        <f t="shared" si="373"/>
        <v>0</v>
      </c>
      <c r="BK906" s="49">
        <f t="shared" si="374"/>
        <v>1</v>
      </c>
      <c r="BL906" s="49">
        <f t="shared" si="375"/>
        <v>0</v>
      </c>
      <c r="BM906" s="49">
        <f t="shared" si="376"/>
        <v>0</v>
      </c>
      <c r="BN906" s="49">
        <f t="shared" si="377"/>
        <v>0</v>
      </c>
    </row>
    <row r="907" spans="1:66" x14ac:dyDescent="0.2">
      <c r="A907" s="514"/>
      <c r="B907" s="805"/>
      <c r="C907" s="364"/>
      <c r="D907" s="364"/>
      <c r="E907" s="511" t="str">
        <f t="shared" si="368"/>
        <v xml:space="preserve"> </v>
      </c>
      <c r="F907" s="201">
        <f t="shared" si="351"/>
        <v>0</v>
      </c>
      <c r="G907" s="198">
        <f t="shared" si="352"/>
        <v>895</v>
      </c>
      <c r="H907" s="197"/>
      <c r="I907" s="416"/>
      <c r="J907" s="115"/>
      <c r="K907" s="418"/>
      <c r="L907" s="417"/>
      <c r="M907" s="60"/>
      <c r="N907" s="102"/>
      <c r="O907" s="419"/>
      <c r="P907" s="116"/>
      <c r="Q907" s="116"/>
      <c r="R907" s="179"/>
      <c r="S907" s="248"/>
      <c r="T907" s="116"/>
      <c r="U907" s="116"/>
      <c r="V907" s="116"/>
      <c r="W907" s="117"/>
      <c r="X907" s="115"/>
      <c r="Y907" s="102"/>
      <c r="Z907" s="118"/>
      <c r="AA907" s="145">
        <f t="shared" si="356"/>
        <v>895</v>
      </c>
      <c r="AB907" s="751">
        <f t="shared" si="369"/>
        <v>0</v>
      </c>
      <c r="AC907" s="744">
        <f t="shared" si="357"/>
        <v>0</v>
      </c>
      <c r="AD907" s="254">
        <f t="shared" si="353"/>
        <v>0</v>
      </c>
      <c r="AE907" s="17"/>
      <c r="AF907" s="527" t="str">
        <f t="shared" si="358"/>
        <v xml:space="preserve"> </v>
      </c>
      <c r="AG907" s="49">
        <f t="shared" si="359"/>
        <v>0</v>
      </c>
      <c r="AH907" s="49">
        <f t="shared" si="360"/>
        <v>0</v>
      </c>
      <c r="AR907" s="49">
        <f t="shared" si="361"/>
        <v>0</v>
      </c>
      <c r="AS907" s="49">
        <f t="shared" si="362"/>
        <v>0</v>
      </c>
      <c r="AT907" s="49">
        <f t="shared" si="363"/>
        <v>0</v>
      </c>
      <c r="AU907" s="49">
        <f t="shared" si="364"/>
        <v>0</v>
      </c>
      <c r="AX907" s="372">
        <f t="shared" si="365"/>
        <v>0</v>
      </c>
      <c r="AY907" s="372">
        <f t="shared" si="366"/>
        <v>0</v>
      </c>
      <c r="AZ907" s="49">
        <f t="shared" si="354"/>
        <v>0</v>
      </c>
      <c r="BB907" s="49">
        <f t="shared" si="370"/>
        <v>0</v>
      </c>
      <c r="BC907" s="537">
        <f t="shared" si="371"/>
        <v>0</v>
      </c>
      <c r="BD907" s="144">
        <f t="shared" si="367"/>
        <v>0</v>
      </c>
      <c r="BE907" s="144">
        <f t="shared" si="372"/>
        <v>0</v>
      </c>
      <c r="BF907" s="559">
        <f t="shared" si="355"/>
        <v>0</v>
      </c>
      <c r="BG907" s="17"/>
      <c r="BH907" s="10"/>
      <c r="BJ907" s="49">
        <f t="shared" si="373"/>
        <v>0</v>
      </c>
      <c r="BK907" s="49">
        <f t="shared" si="374"/>
        <v>1</v>
      </c>
      <c r="BL907" s="49">
        <f t="shared" si="375"/>
        <v>0</v>
      </c>
      <c r="BM907" s="49">
        <f t="shared" si="376"/>
        <v>0</v>
      </c>
      <c r="BN907" s="49">
        <f t="shared" si="377"/>
        <v>0</v>
      </c>
    </row>
    <row r="908" spans="1:66" x14ac:dyDescent="0.2">
      <c r="A908" s="514"/>
      <c r="B908" s="805"/>
      <c r="C908" s="364"/>
      <c r="D908" s="364"/>
      <c r="E908" s="511" t="str">
        <f t="shared" si="368"/>
        <v xml:space="preserve"> </v>
      </c>
      <c r="F908" s="201">
        <f t="shared" si="351"/>
        <v>0</v>
      </c>
      <c r="G908" s="198">
        <f t="shared" si="352"/>
        <v>896</v>
      </c>
      <c r="H908" s="197"/>
      <c r="I908" s="416"/>
      <c r="J908" s="115"/>
      <c r="K908" s="418"/>
      <c r="L908" s="417"/>
      <c r="M908" s="60"/>
      <c r="N908" s="102"/>
      <c r="O908" s="419"/>
      <c r="P908" s="116"/>
      <c r="Q908" s="116"/>
      <c r="R908" s="179"/>
      <c r="S908" s="248"/>
      <c r="T908" s="116"/>
      <c r="U908" s="116"/>
      <c r="V908" s="116"/>
      <c r="W908" s="117"/>
      <c r="X908" s="115"/>
      <c r="Y908" s="102"/>
      <c r="Z908" s="118"/>
      <c r="AA908" s="145">
        <f t="shared" si="356"/>
        <v>896</v>
      </c>
      <c r="AB908" s="751">
        <f t="shared" si="369"/>
        <v>0</v>
      </c>
      <c r="AC908" s="744">
        <f t="shared" si="357"/>
        <v>0</v>
      </c>
      <c r="AD908" s="254">
        <f t="shared" si="353"/>
        <v>0</v>
      </c>
      <c r="AE908" s="17"/>
      <c r="AF908" s="527" t="str">
        <f t="shared" si="358"/>
        <v xml:space="preserve"> </v>
      </c>
      <c r="AG908" s="49">
        <f t="shared" si="359"/>
        <v>0</v>
      </c>
      <c r="AH908" s="49">
        <f t="shared" si="360"/>
        <v>0</v>
      </c>
      <c r="AR908" s="49">
        <f t="shared" si="361"/>
        <v>0</v>
      </c>
      <c r="AS908" s="49">
        <f t="shared" si="362"/>
        <v>0</v>
      </c>
      <c r="AT908" s="49">
        <f t="shared" si="363"/>
        <v>0</v>
      </c>
      <c r="AU908" s="49">
        <f t="shared" si="364"/>
        <v>0</v>
      </c>
      <c r="AX908" s="372">
        <f t="shared" si="365"/>
        <v>0</v>
      </c>
      <c r="AY908" s="372">
        <f t="shared" si="366"/>
        <v>0</v>
      </c>
      <c r="AZ908" s="49">
        <f t="shared" si="354"/>
        <v>0</v>
      </c>
      <c r="BB908" s="49">
        <f t="shared" si="370"/>
        <v>0</v>
      </c>
      <c r="BC908" s="537">
        <f t="shared" si="371"/>
        <v>0</v>
      </c>
      <c r="BD908" s="144">
        <f t="shared" si="367"/>
        <v>0</v>
      </c>
      <c r="BE908" s="144">
        <f t="shared" si="372"/>
        <v>0</v>
      </c>
      <c r="BF908" s="559">
        <f t="shared" si="355"/>
        <v>0</v>
      </c>
      <c r="BG908" s="17"/>
      <c r="BH908" s="10"/>
      <c r="BJ908" s="49">
        <f t="shared" si="373"/>
        <v>0</v>
      </c>
      <c r="BK908" s="49">
        <f t="shared" si="374"/>
        <v>1</v>
      </c>
      <c r="BL908" s="49">
        <f t="shared" si="375"/>
        <v>0</v>
      </c>
      <c r="BM908" s="49">
        <f t="shared" si="376"/>
        <v>0</v>
      </c>
      <c r="BN908" s="49">
        <f t="shared" si="377"/>
        <v>0</v>
      </c>
    </row>
    <row r="909" spans="1:66" x14ac:dyDescent="0.2">
      <c r="A909" s="514"/>
      <c r="B909" s="805"/>
      <c r="C909" s="364"/>
      <c r="D909" s="364"/>
      <c r="E909" s="511" t="str">
        <f t="shared" si="368"/>
        <v xml:space="preserve"> </v>
      </c>
      <c r="F909" s="201">
        <f t="shared" ref="F909:F972" si="378">IF(ISBLANK(H909),0,VLOOKUP(TRIM(H909),AllVarieties,4,FALSE))</f>
        <v>0</v>
      </c>
      <c r="G909" s="198">
        <f t="shared" ref="G909:G972" si="379">ROW()-DPline</f>
        <v>897</v>
      </c>
      <c r="H909" s="197"/>
      <c r="I909" s="416"/>
      <c r="J909" s="115"/>
      <c r="K909" s="418"/>
      <c r="L909" s="417"/>
      <c r="M909" s="60"/>
      <c r="N909" s="102"/>
      <c r="O909" s="419"/>
      <c r="P909" s="116"/>
      <c r="Q909" s="116"/>
      <c r="R909" s="179"/>
      <c r="S909" s="248"/>
      <c r="T909" s="116"/>
      <c r="U909" s="116"/>
      <c r="V909" s="116"/>
      <c r="W909" s="117"/>
      <c r="X909" s="115"/>
      <c r="Y909" s="102"/>
      <c r="Z909" s="118"/>
      <c r="AA909" s="145">
        <f t="shared" si="356"/>
        <v>897</v>
      </c>
      <c r="AB909" s="751">
        <f t="shared" si="369"/>
        <v>0</v>
      </c>
      <c r="AC909" s="744">
        <f t="shared" si="357"/>
        <v>0</v>
      </c>
      <c r="AD909" s="254">
        <f t="shared" ref="AD909:AD972" si="380">+AC909*PDArate</f>
        <v>0</v>
      </c>
      <c r="AE909" s="17"/>
      <c r="AF909" s="527" t="str">
        <f t="shared" si="358"/>
        <v xml:space="preserve"> </v>
      </c>
      <c r="AG909" s="49">
        <f t="shared" si="359"/>
        <v>0</v>
      </c>
      <c r="AH909" s="49">
        <f t="shared" si="360"/>
        <v>0</v>
      </c>
      <c r="AR909" s="49">
        <f t="shared" si="361"/>
        <v>0</v>
      </c>
      <c r="AS909" s="49">
        <f t="shared" si="362"/>
        <v>0</v>
      </c>
      <c r="AT909" s="49">
        <f t="shared" si="363"/>
        <v>0</v>
      </c>
      <c r="AU909" s="49">
        <f t="shared" si="364"/>
        <v>0</v>
      </c>
      <c r="AX909" s="372">
        <f t="shared" si="365"/>
        <v>0</v>
      </c>
      <c r="AY909" s="372">
        <f t="shared" si="366"/>
        <v>0</v>
      </c>
      <c r="AZ909" s="49">
        <f t="shared" ref="AZ909:AZ972" si="381">IF(J909+K909 &gt; 0, 1, 0)</f>
        <v>0</v>
      </c>
      <c r="BB909" s="49">
        <f t="shared" si="370"/>
        <v>0</v>
      </c>
      <c r="BC909" s="537">
        <f t="shared" si="371"/>
        <v>0</v>
      </c>
      <c r="BD909" s="144">
        <f t="shared" si="367"/>
        <v>0</v>
      </c>
      <c r="BE909" s="144">
        <f t="shared" si="372"/>
        <v>0</v>
      </c>
      <c r="BF909" s="559">
        <f t="shared" ref="BF909:BF972" si="382">+BE909*PDArate</f>
        <v>0</v>
      </c>
      <c r="BG909" s="17"/>
      <c r="BH909" s="10"/>
      <c r="BJ909" s="49">
        <f t="shared" si="373"/>
        <v>0</v>
      </c>
      <c r="BK909" s="49">
        <f t="shared" si="374"/>
        <v>1</v>
      </c>
      <c r="BL909" s="49">
        <f t="shared" si="375"/>
        <v>0</v>
      </c>
      <c r="BM909" s="49">
        <f t="shared" si="376"/>
        <v>0</v>
      </c>
      <c r="BN909" s="49">
        <f t="shared" si="377"/>
        <v>0</v>
      </c>
    </row>
    <row r="910" spans="1:66" x14ac:dyDescent="0.2">
      <c r="A910" s="514"/>
      <c r="B910" s="805"/>
      <c r="C910" s="364"/>
      <c r="D910" s="364"/>
      <c r="E910" s="511" t="str">
        <f t="shared" si="368"/>
        <v xml:space="preserve"> </v>
      </c>
      <c r="F910" s="201">
        <f t="shared" si="378"/>
        <v>0</v>
      </c>
      <c r="G910" s="198">
        <f t="shared" si="379"/>
        <v>898</v>
      </c>
      <c r="H910" s="197"/>
      <c r="I910" s="416"/>
      <c r="J910" s="115"/>
      <c r="K910" s="418"/>
      <c r="L910" s="417"/>
      <c r="M910" s="60"/>
      <c r="N910" s="102"/>
      <c r="O910" s="419"/>
      <c r="P910" s="116"/>
      <c r="Q910" s="116"/>
      <c r="R910" s="179"/>
      <c r="S910" s="248"/>
      <c r="T910" s="116"/>
      <c r="U910" s="116"/>
      <c r="V910" s="116"/>
      <c r="W910" s="117"/>
      <c r="X910" s="115"/>
      <c r="Y910" s="102"/>
      <c r="Z910" s="118"/>
      <c r="AA910" s="145">
        <f t="shared" ref="AA910:AA973" si="383">+G910</f>
        <v>898</v>
      </c>
      <c r="AB910" s="751">
        <f t="shared" si="369"/>
        <v>0</v>
      </c>
      <c r="AC910" s="744">
        <f t="shared" ref="AC910:AC973" si="384">+AX910+AY910</f>
        <v>0</v>
      </c>
      <c r="AD910" s="254">
        <f t="shared" si="380"/>
        <v>0</v>
      </c>
      <c r="AE910" s="17"/>
      <c r="AF910" s="527" t="str">
        <f t="shared" ref="AF910:AF973" si="385">IF(AG910+AH910=1,"Enter both columns 5 and 16.", " ")</f>
        <v xml:space="preserve"> </v>
      </c>
      <c r="AG910" s="49">
        <f t="shared" ref="AG910:AG973" si="386">IF(L910+M910+N910+O910+W910 &gt; 0, 1, 0)</f>
        <v>0</v>
      </c>
      <c r="AH910" s="49">
        <f t="shared" ref="AH910:AH973" si="387">IF(AX910 &gt; 0, 1, 0)</f>
        <v>0</v>
      </c>
      <c r="AR910" s="49">
        <f t="shared" ref="AR910:AR973" si="388">IF(ISNA(+F910), 1, 0)</f>
        <v>0</v>
      </c>
      <c r="AS910" s="49">
        <f t="shared" ref="AS910:AS973" si="389">IF(ISERR(+F910), 1, 0)</f>
        <v>0</v>
      </c>
      <c r="AT910" s="49">
        <f t="shared" ref="AT910:AT973" si="390">IF(ISERR(+AC910), 1, 0)</f>
        <v>0</v>
      </c>
      <c r="AU910" s="49">
        <f t="shared" ref="AU910:AU973" si="391">IF(ISERR(+AD910), 1, 0)</f>
        <v>0</v>
      </c>
      <c r="AX910" s="372">
        <f t="shared" ref="AX910:AX973" si="392">ROUND(L910,1)*W910</f>
        <v>0</v>
      </c>
      <c r="AY910" s="372">
        <f t="shared" ref="AY910:AY973" si="393">ROUND(X910,1)*Z910</f>
        <v>0</v>
      </c>
      <c r="AZ910" s="49">
        <f t="shared" si="381"/>
        <v>0</v>
      </c>
      <c r="BB910" s="49">
        <f t="shared" si="370"/>
        <v>0</v>
      </c>
      <c r="BC910" s="537">
        <f t="shared" si="371"/>
        <v>0</v>
      </c>
      <c r="BD910" s="144">
        <f t="shared" si="367"/>
        <v>0</v>
      </c>
      <c r="BE910" s="144">
        <f t="shared" si="372"/>
        <v>0</v>
      </c>
      <c r="BF910" s="559">
        <f t="shared" si="382"/>
        <v>0</v>
      </c>
      <c r="BG910" s="17"/>
      <c r="BH910" s="10"/>
      <c r="BJ910" s="49">
        <f t="shared" si="373"/>
        <v>0</v>
      </c>
      <c r="BK910" s="49">
        <f t="shared" si="374"/>
        <v>1</v>
      </c>
      <c r="BL910" s="49">
        <f t="shared" si="375"/>
        <v>0</v>
      </c>
      <c r="BM910" s="49">
        <f t="shared" si="376"/>
        <v>0</v>
      </c>
      <c r="BN910" s="49">
        <f t="shared" si="377"/>
        <v>0</v>
      </c>
    </row>
    <row r="911" spans="1:66" x14ac:dyDescent="0.2">
      <c r="A911" s="514"/>
      <c r="B911" s="805"/>
      <c r="C911" s="364"/>
      <c r="D911" s="364"/>
      <c r="E911" s="511" t="str">
        <f t="shared" si="368"/>
        <v xml:space="preserve"> </v>
      </c>
      <c r="F911" s="201">
        <f t="shared" si="378"/>
        <v>0</v>
      </c>
      <c r="G911" s="198">
        <f t="shared" si="379"/>
        <v>899</v>
      </c>
      <c r="H911" s="197"/>
      <c r="I911" s="416"/>
      <c r="J911" s="115"/>
      <c r="K911" s="418"/>
      <c r="L911" s="417"/>
      <c r="M911" s="60"/>
      <c r="N911" s="102"/>
      <c r="O911" s="419"/>
      <c r="P911" s="116"/>
      <c r="Q911" s="116"/>
      <c r="R911" s="179"/>
      <c r="S911" s="248"/>
      <c r="T911" s="116"/>
      <c r="U911" s="116"/>
      <c r="V911" s="116"/>
      <c r="W911" s="117"/>
      <c r="X911" s="115"/>
      <c r="Y911" s="102"/>
      <c r="Z911" s="118"/>
      <c r="AA911" s="145">
        <f t="shared" si="383"/>
        <v>899</v>
      </c>
      <c r="AB911" s="751">
        <f t="shared" si="369"/>
        <v>0</v>
      </c>
      <c r="AC911" s="744">
        <f t="shared" si="384"/>
        <v>0</v>
      </c>
      <c r="AD911" s="254">
        <f t="shared" si="380"/>
        <v>0</v>
      </c>
      <c r="AE911" s="17"/>
      <c r="AF911" s="527" t="str">
        <f t="shared" si="385"/>
        <v xml:space="preserve"> </v>
      </c>
      <c r="AG911" s="49">
        <f t="shared" si="386"/>
        <v>0</v>
      </c>
      <c r="AH911" s="49">
        <f t="shared" si="387"/>
        <v>0</v>
      </c>
      <c r="AR911" s="49">
        <f t="shared" si="388"/>
        <v>0</v>
      </c>
      <c r="AS911" s="49">
        <f t="shared" si="389"/>
        <v>0</v>
      </c>
      <c r="AT911" s="49">
        <f t="shared" si="390"/>
        <v>0</v>
      </c>
      <c r="AU911" s="49">
        <f t="shared" si="391"/>
        <v>0</v>
      </c>
      <c r="AX911" s="372">
        <f t="shared" si="392"/>
        <v>0</v>
      </c>
      <c r="AY911" s="372">
        <f t="shared" si="393"/>
        <v>0</v>
      </c>
      <c r="AZ911" s="49">
        <f t="shared" si="381"/>
        <v>0</v>
      </c>
      <c r="BB911" s="49">
        <f t="shared" si="370"/>
        <v>0</v>
      </c>
      <c r="BC911" s="537">
        <f t="shared" si="371"/>
        <v>0</v>
      </c>
      <c r="BD911" s="144">
        <f t="shared" si="367"/>
        <v>0</v>
      </c>
      <c r="BE911" s="144">
        <f t="shared" si="372"/>
        <v>0</v>
      </c>
      <c r="BF911" s="559">
        <f t="shared" si="382"/>
        <v>0</v>
      </c>
      <c r="BG911" s="17"/>
      <c r="BH911" s="10"/>
      <c r="BJ911" s="49">
        <f t="shared" si="373"/>
        <v>0</v>
      </c>
      <c r="BK911" s="49">
        <f t="shared" si="374"/>
        <v>1</v>
      </c>
      <c r="BL911" s="49">
        <f t="shared" si="375"/>
        <v>0</v>
      </c>
      <c r="BM911" s="49">
        <f t="shared" si="376"/>
        <v>0</v>
      </c>
      <c r="BN911" s="49">
        <f t="shared" si="377"/>
        <v>0</v>
      </c>
    </row>
    <row r="912" spans="1:66" x14ac:dyDescent="0.2">
      <c r="A912" s="514"/>
      <c r="B912" s="805"/>
      <c r="C912" s="364"/>
      <c r="D912" s="364"/>
      <c r="E912" s="511" t="str">
        <f t="shared" si="368"/>
        <v xml:space="preserve"> </v>
      </c>
      <c r="F912" s="201">
        <f t="shared" si="378"/>
        <v>0</v>
      </c>
      <c r="G912" s="198">
        <f t="shared" si="379"/>
        <v>900</v>
      </c>
      <c r="H912" s="197"/>
      <c r="I912" s="416"/>
      <c r="J912" s="115"/>
      <c r="K912" s="418"/>
      <c r="L912" s="417"/>
      <c r="M912" s="60"/>
      <c r="N912" s="102"/>
      <c r="O912" s="419"/>
      <c r="P912" s="116"/>
      <c r="Q912" s="116"/>
      <c r="R912" s="179"/>
      <c r="S912" s="248"/>
      <c r="T912" s="116"/>
      <c r="U912" s="116"/>
      <c r="V912" s="116"/>
      <c r="W912" s="117"/>
      <c r="X912" s="115"/>
      <c r="Y912" s="102"/>
      <c r="Z912" s="118"/>
      <c r="AA912" s="145">
        <f t="shared" si="383"/>
        <v>900</v>
      </c>
      <c r="AB912" s="751">
        <f t="shared" si="369"/>
        <v>0</v>
      </c>
      <c r="AC912" s="744">
        <f t="shared" si="384"/>
        <v>0</v>
      </c>
      <c r="AD912" s="254">
        <f t="shared" si="380"/>
        <v>0</v>
      </c>
      <c r="AE912" s="17"/>
      <c r="AF912" s="527" t="str">
        <f t="shared" si="385"/>
        <v xml:space="preserve"> </v>
      </c>
      <c r="AG912" s="49">
        <f t="shared" si="386"/>
        <v>0</v>
      </c>
      <c r="AH912" s="49">
        <f t="shared" si="387"/>
        <v>0</v>
      </c>
      <c r="AR912" s="49">
        <f t="shared" si="388"/>
        <v>0</v>
      </c>
      <c r="AS912" s="49">
        <f t="shared" si="389"/>
        <v>0</v>
      </c>
      <c r="AT912" s="49">
        <f t="shared" si="390"/>
        <v>0</v>
      </c>
      <c r="AU912" s="49">
        <f t="shared" si="391"/>
        <v>0</v>
      </c>
      <c r="AX912" s="372">
        <f t="shared" si="392"/>
        <v>0</v>
      </c>
      <c r="AY912" s="372">
        <f t="shared" si="393"/>
        <v>0</v>
      </c>
      <c r="AZ912" s="49">
        <f t="shared" si="381"/>
        <v>0</v>
      </c>
      <c r="BB912" s="49">
        <f t="shared" si="370"/>
        <v>0</v>
      </c>
      <c r="BC912" s="537">
        <f t="shared" si="371"/>
        <v>0</v>
      </c>
      <c r="BD912" s="144">
        <f t="shared" ref="BD912:BD975" si="394">IF(VALUE(I912)&lt;1,0,IF(VALUE(I912)&gt;17,0,VLOOKUP(VALUE(F912),T10Value,VALUE(I912)+1,FALSE)))</f>
        <v>0</v>
      </c>
      <c r="BE912" s="144">
        <f t="shared" si="372"/>
        <v>0</v>
      </c>
      <c r="BF912" s="559">
        <f t="shared" si="382"/>
        <v>0</v>
      </c>
      <c r="BG912" s="17"/>
      <c r="BH912" s="10"/>
      <c r="BJ912" s="49">
        <f t="shared" si="373"/>
        <v>0</v>
      </c>
      <c r="BK912" s="49">
        <f t="shared" si="374"/>
        <v>1</v>
      </c>
      <c r="BL912" s="49">
        <f t="shared" si="375"/>
        <v>0</v>
      </c>
      <c r="BM912" s="49">
        <f t="shared" si="376"/>
        <v>0</v>
      </c>
      <c r="BN912" s="49">
        <f t="shared" si="377"/>
        <v>0</v>
      </c>
    </row>
    <row r="913" spans="1:66" x14ac:dyDescent="0.2">
      <c r="A913" s="514"/>
      <c r="B913" s="805"/>
      <c r="C913" s="364"/>
      <c r="D913" s="364"/>
      <c r="E913" s="511" t="str">
        <f t="shared" ref="E913:E976" si="395">IF(+BN913+BM913&gt;0,"&lt; Error"," ")</f>
        <v xml:space="preserve"> </v>
      </c>
      <c r="F913" s="201">
        <f t="shared" si="378"/>
        <v>0</v>
      </c>
      <c r="G913" s="198">
        <f t="shared" si="379"/>
        <v>901</v>
      </c>
      <c r="H913" s="197"/>
      <c r="I913" s="416"/>
      <c r="J913" s="115"/>
      <c r="K913" s="418"/>
      <c r="L913" s="417"/>
      <c r="M913" s="60"/>
      <c r="N913" s="102"/>
      <c r="O913" s="419"/>
      <c r="P913" s="116"/>
      <c r="Q913" s="116"/>
      <c r="R913" s="179"/>
      <c r="S913" s="248"/>
      <c r="T913" s="116"/>
      <c r="U913" s="116"/>
      <c r="V913" s="116"/>
      <c r="W913" s="117"/>
      <c r="X913" s="115"/>
      <c r="Y913" s="102"/>
      <c r="Z913" s="118"/>
      <c r="AA913" s="145">
        <f t="shared" si="383"/>
        <v>901</v>
      </c>
      <c r="AB913" s="751">
        <f t="shared" ref="AB913:AB976" si="396">C913*BJ913</f>
        <v>0</v>
      </c>
      <c r="AC913" s="744">
        <f t="shared" si="384"/>
        <v>0</v>
      </c>
      <c r="AD913" s="254">
        <f t="shared" si="380"/>
        <v>0</v>
      </c>
      <c r="AE913" s="17"/>
      <c r="AF913" s="527" t="str">
        <f t="shared" si="385"/>
        <v xml:space="preserve"> </v>
      </c>
      <c r="AG913" s="49">
        <f t="shared" si="386"/>
        <v>0</v>
      </c>
      <c r="AH913" s="49">
        <f t="shared" si="387"/>
        <v>0</v>
      </c>
      <c r="AR913" s="49">
        <f t="shared" si="388"/>
        <v>0</v>
      </c>
      <c r="AS913" s="49">
        <f t="shared" si="389"/>
        <v>0</v>
      </c>
      <c r="AT913" s="49">
        <f t="shared" si="390"/>
        <v>0</v>
      </c>
      <c r="AU913" s="49">
        <f t="shared" si="391"/>
        <v>0</v>
      </c>
      <c r="AX913" s="372">
        <f t="shared" si="392"/>
        <v>0</v>
      </c>
      <c r="AY913" s="372">
        <f t="shared" si="393"/>
        <v>0</v>
      </c>
      <c r="AZ913" s="49">
        <f t="shared" si="381"/>
        <v>0</v>
      </c>
      <c r="BB913" s="49">
        <f t="shared" ref="BB913:BB976" si="397">IF(+BC913&gt;0,IF(+BE913&lt;=0,1,0),0)</f>
        <v>0</v>
      </c>
      <c r="BC913" s="537">
        <f t="shared" ref="BC913:BC976" si="398">IF(+D913=1,IF(J913&gt;0, +J913, 0),0)</f>
        <v>0</v>
      </c>
      <c r="BD913" s="144">
        <f t="shared" si="394"/>
        <v>0</v>
      </c>
      <c r="BE913" s="144">
        <f t="shared" ref="BE913:BE976" si="399">ROUND(+BC913,1)*BD913</f>
        <v>0</v>
      </c>
      <c r="BF913" s="559">
        <f t="shared" si="382"/>
        <v>0</v>
      </c>
      <c r="BG913" s="17"/>
      <c r="BH913" s="10"/>
      <c r="BJ913" s="49">
        <f t="shared" ref="BJ913:BJ976" si="400">IF(J913+L913+M913=J913,0,IF(J913-L913-0.09&gt;0,IF(J913-L913&lt;=0.1*J913,J913-L913,0),0))</f>
        <v>0</v>
      </c>
      <c r="BK913" s="49">
        <f t="shared" ref="BK913:BK976" si="401">IF(L913+M913+J913+X913&lt;=0,1,IF(L913+M913+X913&gt;0,1,0))</f>
        <v>1</v>
      </c>
      <c r="BL913" s="49">
        <f t="shared" ref="BL913:BL976" si="402">IF(+BJ913&gt;0,1,0)</f>
        <v>0</v>
      </c>
      <c r="BM913" s="49">
        <f t="shared" ref="BM913:BM976" si="403">IF(ISNUMBER(C913),IF(2*BL913-C913&lt;0,1,IF(2*BL913-C913&gt;2,1,0)),IF(ISBLANK(C913),0,1))</f>
        <v>0</v>
      </c>
      <c r="BN913" s="49">
        <f t="shared" ref="BN913:BN976" si="404">IF(ISNUMBER(D913),IF(2*AG913-D913=1,1,IF(+D913=0,0, IF(+D913=1,0,1))),IF(ISBLANK(D913),0,1))</f>
        <v>0</v>
      </c>
    </row>
    <row r="914" spans="1:66" x14ac:dyDescent="0.2">
      <c r="A914" s="514"/>
      <c r="B914" s="805"/>
      <c r="C914" s="364"/>
      <c r="D914" s="364"/>
      <c r="E914" s="511" t="str">
        <f t="shared" si="395"/>
        <v xml:space="preserve"> </v>
      </c>
      <c r="F914" s="201">
        <f t="shared" si="378"/>
        <v>0</v>
      </c>
      <c r="G914" s="198">
        <f t="shared" si="379"/>
        <v>902</v>
      </c>
      <c r="H914" s="197"/>
      <c r="I914" s="416"/>
      <c r="J914" s="115"/>
      <c r="K914" s="418"/>
      <c r="L914" s="417"/>
      <c r="M914" s="60"/>
      <c r="N914" s="102"/>
      <c r="O914" s="419"/>
      <c r="P914" s="116"/>
      <c r="Q914" s="116"/>
      <c r="R914" s="179"/>
      <c r="S914" s="248"/>
      <c r="T914" s="116"/>
      <c r="U914" s="116"/>
      <c r="V914" s="116"/>
      <c r="W914" s="117"/>
      <c r="X914" s="115"/>
      <c r="Y914" s="102"/>
      <c r="Z914" s="118"/>
      <c r="AA914" s="145">
        <f t="shared" si="383"/>
        <v>902</v>
      </c>
      <c r="AB914" s="751">
        <f t="shared" si="396"/>
        <v>0</v>
      </c>
      <c r="AC914" s="744">
        <f t="shared" si="384"/>
        <v>0</v>
      </c>
      <c r="AD914" s="254">
        <f t="shared" si="380"/>
        <v>0</v>
      </c>
      <c r="AE914" s="17"/>
      <c r="AF914" s="527" t="str">
        <f t="shared" si="385"/>
        <v xml:space="preserve"> </v>
      </c>
      <c r="AG914" s="49">
        <f t="shared" si="386"/>
        <v>0</v>
      </c>
      <c r="AH914" s="49">
        <f t="shared" si="387"/>
        <v>0</v>
      </c>
      <c r="AR914" s="49">
        <f t="shared" si="388"/>
        <v>0</v>
      </c>
      <c r="AS914" s="49">
        <f t="shared" si="389"/>
        <v>0</v>
      </c>
      <c r="AT914" s="49">
        <f t="shared" si="390"/>
        <v>0</v>
      </c>
      <c r="AU914" s="49">
        <f t="shared" si="391"/>
        <v>0</v>
      </c>
      <c r="AX914" s="372">
        <f t="shared" si="392"/>
        <v>0</v>
      </c>
      <c r="AY914" s="372">
        <f t="shared" si="393"/>
        <v>0</v>
      </c>
      <c r="AZ914" s="49">
        <f t="shared" si="381"/>
        <v>0</v>
      </c>
      <c r="BB914" s="49">
        <f t="shared" si="397"/>
        <v>0</v>
      </c>
      <c r="BC914" s="537">
        <f t="shared" si="398"/>
        <v>0</v>
      </c>
      <c r="BD914" s="144">
        <f t="shared" si="394"/>
        <v>0</v>
      </c>
      <c r="BE914" s="144">
        <f t="shared" si="399"/>
        <v>0</v>
      </c>
      <c r="BF914" s="559">
        <f t="shared" si="382"/>
        <v>0</v>
      </c>
      <c r="BG914" s="17"/>
      <c r="BH914" s="10"/>
      <c r="BJ914" s="49">
        <f t="shared" si="400"/>
        <v>0</v>
      </c>
      <c r="BK914" s="49">
        <f t="shared" si="401"/>
        <v>1</v>
      </c>
      <c r="BL914" s="49">
        <f t="shared" si="402"/>
        <v>0</v>
      </c>
      <c r="BM914" s="49">
        <f t="shared" si="403"/>
        <v>0</v>
      </c>
      <c r="BN914" s="49">
        <f t="shared" si="404"/>
        <v>0</v>
      </c>
    </row>
    <row r="915" spans="1:66" x14ac:dyDescent="0.2">
      <c r="A915" s="514"/>
      <c r="B915" s="805"/>
      <c r="C915" s="364"/>
      <c r="D915" s="364"/>
      <c r="E915" s="511" t="str">
        <f t="shared" si="395"/>
        <v xml:space="preserve"> </v>
      </c>
      <c r="F915" s="201">
        <f t="shared" si="378"/>
        <v>0</v>
      </c>
      <c r="G915" s="198">
        <f t="shared" si="379"/>
        <v>903</v>
      </c>
      <c r="H915" s="197"/>
      <c r="I915" s="416"/>
      <c r="J915" s="115"/>
      <c r="K915" s="418"/>
      <c r="L915" s="417"/>
      <c r="M915" s="60"/>
      <c r="N915" s="102"/>
      <c r="O915" s="419"/>
      <c r="P915" s="116"/>
      <c r="Q915" s="116"/>
      <c r="R915" s="179"/>
      <c r="S915" s="248"/>
      <c r="T915" s="116"/>
      <c r="U915" s="116"/>
      <c r="V915" s="116"/>
      <c r="W915" s="117"/>
      <c r="X915" s="115"/>
      <c r="Y915" s="102"/>
      <c r="Z915" s="118"/>
      <c r="AA915" s="145">
        <f t="shared" si="383"/>
        <v>903</v>
      </c>
      <c r="AB915" s="751">
        <f t="shared" si="396"/>
        <v>0</v>
      </c>
      <c r="AC915" s="744">
        <f t="shared" si="384"/>
        <v>0</v>
      </c>
      <c r="AD915" s="254">
        <f t="shared" si="380"/>
        <v>0</v>
      </c>
      <c r="AE915" s="17"/>
      <c r="AF915" s="527" t="str">
        <f t="shared" si="385"/>
        <v xml:space="preserve"> </v>
      </c>
      <c r="AG915" s="49">
        <f t="shared" si="386"/>
        <v>0</v>
      </c>
      <c r="AH915" s="49">
        <f t="shared" si="387"/>
        <v>0</v>
      </c>
      <c r="AR915" s="49">
        <f t="shared" si="388"/>
        <v>0</v>
      </c>
      <c r="AS915" s="49">
        <f t="shared" si="389"/>
        <v>0</v>
      </c>
      <c r="AT915" s="49">
        <f t="shared" si="390"/>
        <v>0</v>
      </c>
      <c r="AU915" s="49">
        <f t="shared" si="391"/>
        <v>0</v>
      </c>
      <c r="AX915" s="372">
        <f t="shared" si="392"/>
        <v>0</v>
      </c>
      <c r="AY915" s="372">
        <f t="shared" si="393"/>
        <v>0</v>
      </c>
      <c r="AZ915" s="49">
        <f t="shared" si="381"/>
        <v>0</v>
      </c>
      <c r="BB915" s="49">
        <f t="shared" si="397"/>
        <v>0</v>
      </c>
      <c r="BC915" s="537">
        <f t="shared" si="398"/>
        <v>0</v>
      </c>
      <c r="BD915" s="144">
        <f t="shared" si="394"/>
        <v>0</v>
      </c>
      <c r="BE915" s="144">
        <f t="shared" si="399"/>
        <v>0</v>
      </c>
      <c r="BF915" s="559">
        <f t="shared" si="382"/>
        <v>0</v>
      </c>
      <c r="BG915" s="17"/>
      <c r="BH915" s="10"/>
      <c r="BJ915" s="49">
        <f t="shared" si="400"/>
        <v>0</v>
      </c>
      <c r="BK915" s="49">
        <f t="shared" si="401"/>
        <v>1</v>
      </c>
      <c r="BL915" s="49">
        <f t="shared" si="402"/>
        <v>0</v>
      </c>
      <c r="BM915" s="49">
        <f t="shared" si="403"/>
        <v>0</v>
      </c>
      <c r="BN915" s="49">
        <f t="shared" si="404"/>
        <v>0</v>
      </c>
    </row>
    <row r="916" spans="1:66" x14ac:dyDescent="0.2">
      <c r="A916" s="514"/>
      <c r="B916" s="805"/>
      <c r="C916" s="364"/>
      <c r="D916" s="364"/>
      <c r="E916" s="511" t="str">
        <f t="shared" si="395"/>
        <v xml:space="preserve"> </v>
      </c>
      <c r="F916" s="201">
        <f t="shared" si="378"/>
        <v>0</v>
      </c>
      <c r="G916" s="198">
        <f t="shared" si="379"/>
        <v>904</v>
      </c>
      <c r="H916" s="197"/>
      <c r="I916" s="416"/>
      <c r="J916" s="115"/>
      <c r="K916" s="418"/>
      <c r="L916" s="417"/>
      <c r="M916" s="60"/>
      <c r="N916" s="102"/>
      <c r="O916" s="419"/>
      <c r="P916" s="116"/>
      <c r="Q916" s="116"/>
      <c r="R916" s="179"/>
      <c r="S916" s="248"/>
      <c r="T916" s="116"/>
      <c r="U916" s="116"/>
      <c r="V916" s="116"/>
      <c r="W916" s="117"/>
      <c r="X916" s="115"/>
      <c r="Y916" s="102"/>
      <c r="Z916" s="118"/>
      <c r="AA916" s="145">
        <f t="shared" si="383"/>
        <v>904</v>
      </c>
      <c r="AB916" s="751">
        <f t="shared" si="396"/>
        <v>0</v>
      </c>
      <c r="AC916" s="744">
        <f t="shared" si="384"/>
        <v>0</v>
      </c>
      <c r="AD916" s="254">
        <f t="shared" si="380"/>
        <v>0</v>
      </c>
      <c r="AE916" s="17"/>
      <c r="AF916" s="527" t="str">
        <f t="shared" si="385"/>
        <v xml:space="preserve"> </v>
      </c>
      <c r="AG916" s="49">
        <f t="shared" si="386"/>
        <v>0</v>
      </c>
      <c r="AH916" s="49">
        <f t="shared" si="387"/>
        <v>0</v>
      </c>
      <c r="AR916" s="49">
        <f t="shared" si="388"/>
        <v>0</v>
      </c>
      <c r="AS916" s="49">
        <f t="shared" si="389"/>
        <v>0</v>
      </c>
      <c r="AT916" s="49">
        <f t="shared" si="390"/>
        <v>0</v>
      </c>
      <c r="AU916" s="49">
        <f t="shared" si="391"/>
        <v>0</v>
      </c>
      <c r="AX916" s="372">
        <f t="shared" si="392"/>
        <v>0</v>
      </c>
      <c r="AY916" s="372">
        <f t="shared" si="393"/>
        <v>0</v>
      </c>
      <c r="AZ916" s="49">
        <f t="shared" si="381"/>
        <v>0</v>
      </c>
      <c r="BB916" s="49">
        <f t="shared" si="397"/>
        <v>0</v>
      </c>
      <c r="BC916" s="537">
        <f t="shared" si="398"/>
        <v>0</v>
      </c>
      <c r="BD916" s="144">
        <f t="shared" si="394"/>
        <v>0</v>
      </c>
      <c r="BE916" s="144">
        <f t="shared" si="399"/>
        <v>0</v>
      </c>
      <c r="BF916" s="559">
        <f t="shared" si="382"/>
        <v>0</v>
      </c>
      <c r="BG916" s="17"/>
      <c r="BH916" s="10"/>
      <c r="BJ916" s="49">
        <f t="shared" si="400"/>
        <v>0</v>
      </c>
      <c r="BK916" s="49">
        <f t="shared" si="401"/>
        <v>1</v>
      </c>
      <c r="BL916" s="49">
        <f t="shared" si="402"/>
        <v>0</v>
      </c>
      <c r="BM916" s="49">
        <f t="shared" si="403"/>
        <v>0</v>
      </c>
      <c r="BN916" s="49">
        <f t="shared" si="404"/>
        <v>0</v>
      </c>
    </row>
    <row r="917" spans="1:66" x14ac:dyDescent="0.2">
      <c r="A917" s="514"/>
      <c r="B917" s="805"/>
      <c r="C917" s="364"/>
      <c r="D917" s="364"/>
      <c r="E917" s="511" t="str">
        <f t="shared" si="395"/>
        <v xml:space="preserve"> </v>
      </c>
      <c r="F917" s="201">
        <f t="shared" si="378"/>
        <v>0</v>
      </c>
      <c r="G917" s="198">
        <f t="shared" si="379"/>
        <v>905</v>
      </c>
      <c r="H917" s="197"/>
      <c r="I917" s="416"/>
      <c r="J917" s="115"/>
      <c r="K917" s="418"/>
      <c r="L917" s="417"/>
      <c r="M917" s="60"/>
      <c r="N917" s="102"/>
      <c r="O917" s="419"/>
      <c r="P917" s="116"/>
      <c r="Q917" s="116"/>
      <c r="R917" s="179"/>
      <c r="S917" s="248"/>
      <c r="T917" s="116"/>
      <c r="U917" s="116"/>
      <c r="V917" s="116"/>
      <c r="W917" s="117"/>
      <c r="X917" s="115"/>
      <c r="Y917" s="102"/>
      <c r="Z917" s="118"/>
      <c r="AA917" s="145">
        <f t="shared" si="383"/>
        <v>905</v>
      </c>
      <c r="AB917" s="751">
        <f t="shared" si="396"/>
        <v>0</v>
      </c>
      <c r="AC917" s="744">
        <f t="shared" si="384"/>
        <v>0</v>
      </c>
      <c r="AD917" s="254">
        <f t="shared" si="380"/>
        <v>0</v>
      </c>
      <c r="AE917" s="17"/>
      <c r="AF917" s="527" t="str">
        <f t="shared" si="385"/>
        <v xml:space="preserve"> </v>
      </c>
      <c r="AG917" s="49">
        <f t="shared" si="386"/>
        <v>0</v>
      </c>
      <c r="AH917" s="49">
        <f t="shared" si="387"/>
        <v>0</v>
      </c>
      <c r="AR917" s="49">
        <f t="shared" si="388"/>
        <v>0</v>
      </c>
      <c r="AS917" s="49">
        <f t="shared" si="389"/>
        <v>0</v>
      </c>
      <c r="AT917" s="49">
        <f t="shared" si="390"/>
        <v>0</v>
      </c>
      <c r="AU917" s="49">
        <f t="shared" si="391"/>
        <v>0</v>
      </c>
      <c r="AX917" s="372">
        <f t="shared" si="392"/>
        <v>0</v>
      </c>
      <c r="AY917" s="372">
        <f t="shared" si="393"/>
        <v>0</v>
      </c>
      <c r="AZ917" s="49">
        <f t="shared" si="381"/>
        <v>0</v>
      </c>
      <c r="BB917" s="49">
        <f t="shared" si="397"/>
        <v>0</v>
      </c>
      <c r="BC917" s="537">
        <f t="shared" si="398"/>
        <v>0</v>
      </c>
      <c r="BD917" s="144">
        <f t="shared" si="394"/>
        <v>0</v>
      </c>
      <c r="BE917" s="144">
        <f t="shared" si="399"/>
        <v>0</v>
      </c>
      <c r="BF917" s="559">
        <f t="shared" si="382"/>
        <v>0</v>
      </c>
      <c r="BG917" s="17"/>
      <c r="BH917" s="10"/>
      <c r="BJ917" s="49">
        <f t="shared" si="400"/>
        <v>0</v>
      </c>
      <c r="BK917" s="49">
        <f t="shared" si="401"/>
        <v>1</v>
      </c>
      <c r="BL917" s="49">
        <f t="shared" si="402"/>
        <v>0</v>
      </c>
      <c r="BM917" s="49">
        <f t="shared" si="403"/>
        <v>0</v>
      </c>
      <c r="BN917" s="49">
        <f t="shared" si="404"/>
        <v>0</v>
      </c>
    </row>
    <row r="918" spans="1:66" x14ac:dyDescent="0.2">
      <c r="A918" s="514"/>
      <c r="B918" s="805"/>
      <c r="C918" s="364"/>
      <c r="D918" s="364"/>
      <c r="E918" s="511" t="str">
        <f t="shared" si="395"/>
        <v xml:space="preserve"> </v>
      </c>
      <c r="F918" s="201">
        <f t="shared" si="378"/>
        <v>0</v>
      </c>
      <c r="G918" s="198">
        <f t="shared" si="379"/>
        <v>906</v>
      </c>
      <c r="H918" s="197"/>
      <c r="I918" s="416"/>
      <c r="J918" s="115"/>
      <c r="K918" s="418"/>
      <c r="L918" s="417"/>
      <c r="M918" s="60"/>
      <c r="N918" s="102"/>
      <c r="O918" s="419"/>
      <c r="P918" s="116"/>
      <c r="Q918" s="116"/>
      <c r="R918" s="179"/>
      <c r="S918" s="248"/>
      <c r="T918" s="116"/>
      <c r="U918" s="116"/>
      <c r="V918" s="116"/>
      <c r="W918" s="117"/>
      <c r="X918" s="115"/>
      <c r="Y918" s="102"/>
      <c r="Z918" s="118"/>
      <c r="AA918" s="145">
        <f t="shared" si="383"/>
        <v>906</v>
      </c>
      <c r="AB918" s="751">
        <f t="shared" si="396"/>
        <v>0</v>
      </c>
      <c r="AC918" s="744">
        <f t="shared" si="384"/>
        <v>0</v>
      </c>
      <c r="AD918" s="254">
        <f t="shared" si="380"/>
        <v>0</v>
      </c>
      <c r="AE918" s="17"/>
      <c r="AF918" s="527" t="str">
        <f t="shared" si="385"/>
        <v xml:space="preserve"> </v>
      </c>
      <c r="AG918" s="49">
        <f t="shared" si="386"/>
        <v>0</v>
      </c>
      <c r="AH918" s="49">
        <f t="shared" si="387"/>
        <v>0</v>
      </c>
      <c r="AR918" s="49">
        <f t="shared" si="388"/>
        <v>0</v>
      </c>
      <c r="AS918" s="49">
        <f t="shared" si="389"/>
        <v>0</v>
      </c>
      <c r="AT918" s="49">
        <f t="shared" si="390"/>
        <v>0</v>
      </c>
      <c r="AU918" s="49">
        <f t="shared" si="391"/>
        <v>0</v>
      </c>
      <c r="AX918" s="372">
        <f t="shared" si="392"/>
        <v>0</v>
      </c>
      <c r="AY918" s="372">
        <f t="shared" si="393"/>
        <v>0</v>
      </c>
      <c r="AZ918" s="49">
        <f t="shared" si="381"/>
        <v>0</v>
      </c>
      <c r="BB918" s="49">
        <f t="shared" si="397"/>
        <v>0</v>
      </c>
      <c r="BC918" s="537">
        <f t="shared" si="398"/>
        <v>0</v>
      </c>
      <c r="BD918" s="144">
        <f t="shared" si="394"/>
        <v>0</v>
      </c>
      <c r="BE918" s="144">
        <f t="shared" si="399"/>
        <v>0</v>
      </c>
      <c r="BF918" s="559">
        <f t="shared" si="382"/>
        <v>0</v>
      </c>
      <c r="BG918" s="17"/>
      <c r="BH918" s="10"/>
      <c r="BJ918" s="49">
        <f t="shared" si="400"/>
        <v>0</v>
      </c>
      <c r="BK918" s="49">
        <f t="shared" si="401"/>
        <v>1</v>
      </c>
      <c r="BL918" s="49">
        <f t="shared" si="402"/>
        <v>0</v>
      </c>
      <c r="BM918" s="49">
        <f t="shared" si="403"/>
        <v>0</v>
      </c>
      <c r="BN918" s="49">
        <f t="shared" si="404"/>
        <v>0</v>
      </c>
    </row>
    <row r="919" spans="1:66" x14ac:dyDescent="0.2">
      <c r="A919" s="514"/>
      <c r="B919" s="805"/>
      <c r="C919" s="364"/>
      <c r="D919" s="364"/>
      <c r="E919" s="511" t="str">
        <f t="shared" si="395"/>
        <v xml:space="preserve"> </v>
      </c>
      <c r="F919" s="201">
        <f t="shared" si="378"/>
        <v>0</v>
      </c>
      <c r="G919" s="198">
        <f t="shared" si="379"/>
        <v>907</v>
      </c>
      <c r="H919" s="197"/>
      <c r="I919" s="416"/>
      <c r="J919" s="115"/>
      <c r="K919" s="418"/>
      <c r="L919" s="417"/>
      <c r="M919" s="60"/>
      <c r="N919" s="102"/>
      <c r="O919" s="419"/>
      <c r="P919" s="116"/>
      <c r="Q919" s="116"/>
      <c r="R919" s="179"/>
      <c r="S919" s="248"/>
      <c r="T919" s="116"/>
      <c r="U919" s="116"/>
      <c r="V919" s="116"/>
      <c r="W919" s="117"/>
      <c r="X919" s="115"/>
      <c r="Y919" s="102"/>
      <c r="Z919" s="118"/>
      <c r="AA919" s="145">
        <f t="shared" si="383"/>
        <v>907</v>
      </c>
      <c r="AB919" s="751">
        <f t="shared" si="396"/>
        <v>0</v>
      </c>
      <c r="AC919" s="744">
        <f t="shared" si="384"/>
        <v>0</v>
      </c>
      <c r="AD919" s="254">
        <f t="shared" si="380"/>
        <v>0</v>
      </c>
      <c r="AE919" s="17"/>
      <c r="AF919" s="527" t="str">
        <f t="shared" si="385"/>
        <v xml:space="preserve"> </v>
      </c>
      <c r="AG919" s="49">
        <f t="shared" si="386"/>
        <v>0</v>
      </c>
      <c r="AH919" s="49">
        <f t="shared" si="387"/>
        <v>0</v>
      </c>
      <c r="AR919" s="49">
        <f t="shared" si="388"/>
        <v>0</v>
      </c>
      <c r="AS919" s="49">
        <f t="shared" si="389"/>
        <v>0</v>
      </c>
      <c r="AT919" s="49">
        <f t="shared" si="390"/>
        <v>0</v>
      </c>
      <c r="AU919" s="49">
        <f t="shared" si="391"/>
        <v>0</v>
      </c>
      <c r="AX919" s="372">
        <f t="shared" si="392"/>
        <v>0</v>
      </c>
      <c r="AY919" s="372">
        <f t="shared" si="393"/>
        <v>0</v>
      </c>
      <c r="AZ919" s="49">
        <f t="shared" si="381"/>
        <v>0</v>
      </c>
      <c r="BB919" s="49">
        <f t="shared" si="397"/>
        <v>0</v>
      </c>
      <c r="BC919" s="537">
        <f t="shared" si="398"/>
        <v>0</v>
      </c>
      <c r="BD919" s="144">
        <f t="shared" si="394"/>
        <v>0</v>
      </c>
      <c r="BE919" s="144">
        <f t="shared" si="399"/>
        <v>0</v>
      </c>
      <c r="BF919" s="559">
        <f t="shared" si="382"/>
        <v>0</v>
      </c>
      <c r="BG919" s="17"/>
      <c r="BH919" s="10"/>
      <c r="BJ919" s="49">
        <f t="shared" si="400"/>
        <v>0</v>
      </c>
      <c r="BK919" s="49">
        <f t="shared" si="401"/>
        <v>1</v>
      </c>
      <c r="BL919" s="49">
        <f t="shared" si="402"/>
        <v>0</v>
      </c>
      <c r="BM919" s="49">
        <f t="shared" si="403"/>
        <v>0</v>
      </c>
      <c r="BN919" s="49">
        <f t="shared" si="404"/>
        <v>0</v>
      </c>
    </row>
    <row r="920" spans="1:66" x14ac:dyDescent="0.2">
      <c r="A920" s="514"/>
      <c r="B920" s="805"/>
      <c r="C920" s="364"/>
      <c r="D920" s="364"/>
      <c r="E920" s="511" t="str">
        <f t="shared" si="395"/>
        <v xml:space="preserve"> </v>
      </c>
      <c r="F920" s="201">
        <f t="shared" si="378"/>
        <v>0</v>
      </c>
      <c r="G920" s="198">
        <f t="shared" si="379"/>
        <v>908</v>
      </c>
      <c r="H920" s="197"/>
      <c r="I920" s="416"/>
      <c r="J920" s="115"/>
      <c r="K920" s="418"/>
      <c r="L920" s="417"/>
      <c r="M920" s="60"/>
      <c r="N920" s="102"/>
      <c r="O920" s="419"/>
      <c r="P920" s="116"/>
      <c r="Q920" s="116"/>
      <c r="R920" s="179"/>
      <c r="S920" s="248"/>
      <c r="T920" s="116"/>
      <c r="U920" s="116"/>
      <c r="V920" s="116"/>
      <c r="W920" s="117"/>
      <c r="X920" s="115"/>
      <c r="Y920" s="102"/>
      <c r="Z920" s="118"/>
      <c r="AA920" s="145">
        <f t="shared" si="383"/>
        <v>908</v>
      </c>
      <c r="AB920" s="751">
        <f t="shared" si="396"/>
        <v>0</v>
      </c>
      <c r="AC920" s="744">
        <f t="shared" si="384"/>
        <v>0</v>
      </c>
      <c r="AD920" s="254">
        <f t="shared" si="380"/>
        <v>0</v>
      </c>
      <c r="AE920" s="17"/>
      <c r="AF920" s="527" t="str">
        <f t="shared" si="385"/>
        <v xml:space="preserve"> </v>
      </c>
      <c r="AG920" s="49">
        <f t="shared" si="386"/>
        <v>0</v>
      </c>
      <c r="AH920" s="49">
        <f t="shared" si="387"/>
        <v>0</v>
      </c>
      <c r="AR920" s="49">
        <f t="shared" si="388"/>
        <v>0</v>
      </c>
      <c r="AS920" s="49">
        <f t="shared" si="389"/>
        <v>0</v>
      </c>
      <c r="AT920" s="49">
        <f t="shared" si="390"/>
        <v>0</v>
      </c>
      <c r="AU920" s="49">
        <f t="shared" si="391"/>
        <v>0</v>
      </c>
      <c r="AX920" s="372">
        <f t="shared" si="392"/>
        <v>0</v>
      </c>
      <c r="AY920" s="372">
        <f t="shared" si="393"/>
        <v>0</v>
      </c>
      <c r="AZ920" s="49">
        <f t="shared" si="381"/>
        <v>0</v>
      </c>
      <c r="BB920" s="49">
        <f t="shared" si="397"/>
        <v>0</v>
      </c>
      <c r="BC920" s="537">
        <f t="shared" si="398"/>
        <v>0</v>
      </c>
      <c r="BD920" s="144">
        <f t="shared" si="394"/>
        <v>0</v>
      </c>
      <c r="BE920" s="144">
        <f t="shared" si="399"/>
        <v>0</v>
      </c>
      <c r="BF920" s="559">
        <f t="shared" si="382"/>
        <v>0</v>
      </c>
      <c r="BG920" s="17"/>
      <c r="BH920" s="10"/>
      <c r="BJ920" s="49">
        <f t="shared" si="400"/>
        <v>0</v>
      </c>
      <c r="BK920" s="49">
        <f t="shared" si="401"/>
        <v>1</v>
      </c>
      <c r="BL920" s="49">
        <f t="shared" si="402"/>
        <v>0</v>
      </c>
      <c r="BM920" s="49">
        <f t="shared" si="403"/>
        <v>0</v>
      </c>
      <c r="BN920" s="49">
        <f t="shared" si="404"/>
        <v>0</v>
      </c>
    </row>
    <row r="921" spans="1:66" x14ac:dyDescent="0.2">
      <c r="A921" s="514"/>
      <c r="B921" s="805"/>
      <c r="C921" s="364"/>
      <c r="D921" s="364"/>
      <c r="E921" s="511" t="str">
        <f t="shared" si="395"/>
        <v xml:space="preserve"> </v>
      </c>
      <c r="F921" s="201">
        <f t="shared" si="378"/>
        <v>0</v>
      </c>
      <c r="G921" s="198">
        <f t="shared" si="379"/>
        <v>909</v>
      </c>
      <c r="H921" s="197"/>
      <c r="I921" s="416"/>
      <c r="J921" s="115"/>
      <c r="K921" s="418"/>
      <c r="L921" s="417"/>
      <c r="M921" s="60"/>
      <c r="N921" s="102"/>
      <c r="O921" s="419"/>
      <c r="P921" s="116"/>
      <c r="Q921" s="116"/>
      <c r="R921" s="179"/>
      <c r="S921" s="248"/>
      <c r="T921" s="116"/>
      <c r="U921" s="116"/>
      <c r="V921" s="116"/>
      <c r="W921" s="117"/>
      <c r="X921" s="115"/>
      <c r="Y921" s="102"/>
      <c r="Z921" s="118"/>
      <c r="AA921" s="145">
        <f t="shared" si="383"/>
        <v>909</v>
      </c>
      <c r="AB921" s="751">
        <f t="shared" si="396"/>
        <v>0</v>
      </c>
      <c r="AC921" s="744">
        <f t="shared" si="384"/>
        <v>0</v>
      </c>
      <c r="AD921" s="254">
        <f t="shared" si="380"/>
        <v>0</v>
      </c>
      <c r="AE921" s="17"/>
      <c r="AF921" s="527" t="str">
        <f t="shared" si="385"/>
        <v xml:space="preserve"> </v>
      </c>
      <c r="AG921" s="49">
        <f t="shared" si="386"/>
        <v>0</v>
      </c>
      <c r="AH921" s="49">
        <f t="shared" si="387"/>
        <v>0</v>
      </c>
      <c r="AR921" s="49">
        <f t="shared" si="388"/>
        <v>0</v>
      </c>
      <c r="AS921" s="49">
        <f t="shared" si="389"/>
        <v>0</v>
      </c>
      <c r="AT921" s="49">
        <f t="shared" si="390"/>
        <v>0</v>
      </c>
      <c r="AU921" s="49">
        <f t="shared" si="391"/>
        <v>0</v>
      </c>
      <c r="AX921" s="372">
        <f t="shared" si="392"/>
        <v>0</v>
      </c>
      <c r="AY921" s="372">
        <f t="shared" si="393"/>
        <v>0</v>
      </c>
      <c r="AZ921" s="49">
        <f t="shared" si="381"/>
        <v>0</v>
      </c>
      <c r="BB921" s="49">
        <f t="shared" si="397"/>
        <v>0</v>
      </c>
      <c r="BC921" s="537">
        <f t="shared" si="398"/>
        <v>0</v>
      </c>
      <c r="BD921" s="144">
        <f t="shared" si="394"/>
        <v>0</v>
      </c>
      <c r="BE921" s="144">
        <f t="shared" si="399"/>
        <v>0</v>
      </c>
      <c r="BF921" s="559">
        <f t="shared" si="382"/>
        <v>0</v>
      </c>
      <c r="BG921" s="17"/>
      <c r="BH921" s="10"/>
      <c r="BJ921" s="49">
        <f t="shared" si="400"/>
        <v>0</v>
      </c>
      <c r="BK921" s="49">
        <f t="shared" si="401"/>
        <v>1</v>
      </c>
      <c r="BL921" s="49">
        <f t="shared" si="402"/>
        <v>0</v>
      </c>
      <c r="BM921" s="49">
        <f t="shared" si="403"/>
        <v>0</v>
      </c>
      <c r="BN921" s="49">
        <f t="shared" si="404"/>
        <v>0</v>
      </c>
    </row>
    <row r="922" spans="1:66" x14ac:dyDescent="0.2">
      <c r="A922" s="514"/>
      <c r="B922" s="805"/>
      <c r="C922" s="364"/>
      <c r="D922" s="364"/>
      <c r="E922" s="511" t="str">
        <f t="shared" si="395"/>
        <v xml:space="preserve"> </v>
      </c>
      <c r="F922" s="201">
        <f t="shared" si="378"/>
        <v>0</v>
      </c>
      <c r="G922" s="198">
        <f t="shared" si="379"/>
        <v>910</v>
      </c>
      <c r="H922" s="197"/>
      <c r="I922" s="416"/>
      <c r="J922" s="115"/>
      <c r="K922" s="418"/>
      <c r="L922" s="417"/>
      <c r="M922" s="60"/>
      <c r="N922" s="102"/>
      <c r="O922" s="419"/>
      <c r="P922" s="116"/>
      <c r="Q922" s="116"/>
      <c r="R922" s="179"/>
      <c r="S922" s="248"/>
      <c r="T922" s="116"/>
      <c r="U922" s="116"/>
      <c r="V922" s="116"/>
      <c r="W922" s="117"/>
      <c r="X922" s="115"/>
      <c r="Y922" s="102"/>
      <c r="Z922" s="118"/>
      <c r="AA922" s="145">
        <f t="shared" si="383"/>
        <v>910</v>
      </c>
      <c r="AB922" s="751">
        <f t="shared" si="396"/>
        <v>0</v>
      </c>
      <c r="AC922" s="744">
        <f t="shared" si="384"/>
        <v>0</v>
      </c>
      <c r="AD922" s="254">
        <f t="shared" si="380"/>
        <v>0</v>
      </c>
      <c r="AE922" s="17"/>
      <c r="AF922" s="527" t="str">
        <f t="shared" si="385"/>
        <v xml:space="preserve"> </v>
      </c>
      <c r="AG922" s="49">
        <f t="shared" si="386"/>
        <v>0</v>
      </c>
      <c r="AH922" s="49">
        <f t="shared" si="387"/>
        <v>0</v>
      </c>
      <c r="AR922" s="49">
        <f t="shared" si="388"/>
        <v>0</v>
      </c>
      <c r="AS922" s="49">
        <f t="shared" si="389"/>
        <v>0</v>
      </c>
      <c r="AT922" s="49">
        <f t="shared" si="390"/>
        <v>0</v>
      </c>
      <c r="AU922" s="49">
        <f t="shared" si="391"/>
        <v>0</v>
      </c>
      <c r="AX922" s="372">
        <f t="shared" si="392"/>
        <v>0</v>
      </c>
      <c r="AY922" s="372">
        <f t="shared" si="393"/>
        <v>0</v>
      </c>
      <c r="AZ922" s="49">
        <f t="shared" si="381"/>
        <v>0</v>
      </c>
      <c r="BB922" s="49">
        <f t="shared" si="397"/>
        <v>0</v>
      </c>
      <c r="BC922" s="537">
        <f t="shared" si="398"/>
        <v>0</v>
      </c>
      <c r="BD922" s="144">
        <f t="shared" si="394"/>
        <v>0</v>
      </c>
      <c r="BE922" s="144">
        <f t="shared" si="399"/>
        <v>0</v>
      </c>
      <c r="BF922" s="559">
        <f t="shared" si="382"/>
        <v>0</v>
      </c>
      <c r="BG922" s="17"/>
      <c r="BH922" s="10"/>
      <c r="BJ922" s="49">
        <f t="shared" si="400"/>
        <v>0</v>
      </c>
      <c r="BK922" s="49">
        <f t="shared" si="401"/>
        <v>1</v>
      </c>
      <c r="BL922" s="49">
        <f t="shared" si="402"/>
        <v>0</v>
      </c>
      <c r="BM922" s="49">
        <f t="shared" si="403"/>
        <v>0</v>
      </c>
      <c r="BN922" s="49">
        <f t="shared" si="404"/>
        <v>0</v>
      </c>
    </row>
    <row r="923" spans="1:66" x14ac:dyDescent="0.2">
      <c r="A923" s="514"/>
      <c r="B923" s="805"/>
      <c r="C923" s="364"/>
      <c r="D923" s="364"/>
      <c r="E923" s="511" t="str">
        <f t="shared" si="395"/>
        <v xml:space="preserve"> </v>
      </c>
      <c r="F923" s="201">
        <f t="shared" si="378"/>
        <v>0</v>
      </c>
      <c r="G923" s="198">
        <f t="shared" si="379"/>
        <v>911</v>
      </c>
      <c r="H923" s="197"/>
      <c r="I923" s="416"/>
      <c r="J923" s="115"/>
      <c r="K923" s="418"/>
      <c r="L923" s="417"/>
      <c r="M923" s="60"/>
      <c r="N923" s="102"/>
      <c r="O923" s="419"/>
      <c r="P923" s="116"/>
      <c r="Q923" s="116"/>
      <c r="R923" s="179"/>
      <c r="S923" s="248"/>
      <c r="T923" s="116"/>
      <c r="U923" s="116"/>
      <c r="V923" s="116"/>
      <c r="W923" s="117"/>
      <c r="X923" s="115"/>
      <c r="Y923" s="102"/>
      <c r="Z923" s="118"/>
      <c r="AA923" s="145">
        <f t="shared" si="383"/>
        <v>911</v>
      </c>
      <c r="AB923" s="751">
        <f t="shared" si="396"/>
        <v>0</v>
      </c>
      <c r="AC923" s="744">
        <f t="shared" si="384"/>
        <v>0</v>
      </c>
      <c r="AD923" s="254">
        <f t="shared" si="380"/>
        <v>0</v>
      </c>
      <c r="AE923" s="17"/>
      <c r="AF923" s="527" t="str">
        <f t="shared" si="385"/>
        <v xml:space="preserve"> </v>
      </c>
      <c r="AG923" s="49">
        <f t="shared" si="386"/>
        <v>0</v>
      </c>
      <c r="AH923" s="49">
        <f t="shared" si="387"/>
        <v>0</v>
      </c>
      <c r="AR923" s="49">
        <f t="shared" si="388"/>
        <v>0</v>
      </c>
      <c r="AS923" s="49">
        <f t="shared" si="389"/>
        <v>0</v>
      </c>
      <c r="AT923" s="49">
        <f t="shared" si="390"/>
        <v>0</v>
      </c>
      <c r="AU923" s="49">
        <f t="shared" si="391"/>
        <v>0</v>
      </c>
      <c r="AX923" s="372">
        <f t="shared" si="392"/>
        <v>0</v>
      </c>
      <c r="AY923" s="372">
        <f t="shared" si="393"/>
        <v>0</v>
      </c>
      <c r="AZ923" s="49">
        <f t="shared" si="381"/>
        <v>0</v>
      </c>
      <c r="BB923" s="49">
        <f t="shared" si="397"/>
        <v>0</v>
      </c>
      <c r="BC923" s="537">
        <f t="shared" si="398"/>
        <v>0</v>
      </c>
      <c r="BD923" s="144">
        <f t="shared" si="394"/>
        <v>0</v>
      </c>
      <c r="BE923" s="144">
        <f t="shared" si="399"/>
        <v>0</v>
      </c>
      <c r="BF923" s="559">
        <f t="shared" si="382"/>
        <v>0</v>
      </c>
      <c r="BG923" s="17"/>
      <c r="BH923" s="10"/>
      <c r="BJ923" s="49">
        <f t="shared" si="400"/>
        <v>0</v>
      </c>
      <c r="BK923" s="49">
        <f t="shared" si="401"/>
        <v>1</v>
      </c>
      <c r="BL923" s="49">
        <f t="shared" si="402"/>
        <v>0</v>
      </c>
      <c r="BM923" s="49">
        <f t="shared" si="403"/>
        <v>0</v>
      </c>
      <c r="BN923" s="49">
        <f t="shared" si="404"/>
        <v>0</v>
      </c>
    </row>
    <row r="924" spans="1:66" x14ac:dyDescent="0.2">
      <c r="A924" s="514"/>
      <c r="B924" s="805"/>
      <c r="C924" s="364"/>
      <c r="D924" s="364"/>
      <c r="E924" s="511" t="str">
        <f t="shared" si="395"/>
        <v xml:space="preserve"> </v>
      </c>
      <c r="F924" s="201">
        <f t="shared" si="378"/>
        <v>0</v>
      </c>
      <c r="G924" s="198">
        <f t="shared" si="379"/>
        <v>912</v>
      </c>
      <c r="H924" s="197"/>
      <c r="I924" s="416"/>
      <c r="J924" s="115"/>
      <c r="K924" s="418"/>
      <c r="L924" s="417"/>
      <c r="M924" s="60"/>
      <c r="N924" s="102"/>
      <c r="O924" s="419"/>
      <c r="P924" s="116"/>
      <c r="Q924" s="116"/>
      <c r="R924" s="179"/>
      <c r="S924" s="248"/>
      <c r="T924" s="116"/>
      <c r="U924" s="116"/>
      <c r="V924" s="116"/>
      <c r="W924" s="117"/>
      <c r="X924" s="115"/>
      <c r="Y924" s="102"/>
      <c r="Z924" s="118"/>
      <c r="AA924" s="145">
        <f t="shared" si="383"/>
        <v>912</v>
      </c>
      <c r="AB924" s="751">
        <f t="shared" si="396"/>
        <v>0</v>
      </c>
      <c r="AC924" s="744">
        <f t="shared" si="384"/>
        <v>0</v>
      </c>
      <c r="AD924" s="254">
        <f t="shared" si="380"/>
        <v>0</v>
      </c>
      <c r="AE924" s="17"/>
      <c r="AF924" s="527" t="str">
        <f t="shared" si="385"/>
        <v xml:space="preserve"> </v>
      </c>
      <c r="AG924" s="49">
        <f t="shared" si="386"/>
        <v>0</v>
      </c>
      <c r="AH924" s="49">
        <f t="shared" si="387"/>
        <v>0</v>
      </c>
      <c r="AR924" s="49">
        <f t="shared" si="388"/>
        <v>0</v>
      </c>
      <c r="AS924" s="49">
        <f t="shared" si="389"/>
        <v>0</v>
      </c>
      <c r="AT924" s="49">
        <f t="shared" si="390"/>
        <v>0</v>
      </c>
      <c r="AU924" s="49">
        <f t="shared" si="391"/>
        <v>0</v>
      </c>
      <c r="AX924" s="372">
        <f t="shared" si="392"/>
        <v>0</v>
      </c>
      <c r="AY924" s="372">
        <f t="shared" si="393"/>
        <v>0</v>
      </c>
      <c r="AZ924" s="49">
        <f t="shared" si="381"/>
        <v>0</v>
      </c>
      <c r="BB924" s="49">
        <f t="shared" si="397"/>
        <v>0</v>
      </c>
      <c r="BC924" s="537">
        <f t="shared" si="398"/>
        <v>0</v>
      </c>
      <c r="BD924" s="144">
        <f t="shared" si="394"/>
        <v>0</v>
      </c>
      <c r="BE924" s="144">
        <f t="shared" si="399"/>
        <v>0</v>
      </c>
      <c r="BF924" s="559">
        <f t="shared" si="382"/>
        <v>0</v>
      </c>
      <c r="BG924" s="17"/>
      <c r="BH924" s="10"/>
      <c r="BJ924" s="49">
        <f t="shared" si="400"/>
        <v>0</v>
      </c>
      <c r="BK924" s="49">
        <f t="shared" si="401"/>
        <v>1</v>
      </c>
      <c r="BL924" s="49">
        <f t="shared" si="402"/>
        <v>0</v>
      </c>
      <c r="BM924" s="49">
        <f t="shared" si="403"/>
        <v>0</v>
      </c>
      <c r="BN924" s="49">
        <f t="shared" si="404"/>
        <v>0</v>
      </c>
    </row>
    <row r="925" spans="1:66" x14ac:dyDescent="0.2">
      <c r="A925" s="514"/>
      <c r="B925" s="805"/>
      <c r="C925" s="364"/>
      <c r="D925" s="364"/>
      <c r="E925" s="511" t="str">
        <f t="shared" si="395"/>
        <v xml:space="preserve"> </v>
      </c>
      <c r="F925" s="201">
        <f t="shared" si="378"/>
        <v>0</v>
      </c>
      <c r="G925" s="198">
        <f t="shared" si="379"/>
        <v>913</v>
      </c>
      <c r="H925" s="197"/>
      <c r="I925" s="416"/>
      <c r="J925" s="115"/>
      <c r="K925" s="418"/>
      <c r="L925" s="417"/>
      <c r="M925" s="60"/>
      <c r="N925" s="102"/>
      <c r="O925" s="419"/>
      <c r="P925" s="116"/>
      <c r="Q925" s="116"/>
      <c r="R925" s="179"/>
      <c r="S925" s="248"/>
      <c r="T925" s="116"/>
      <c r="U925" s="116"/>
      <c r="V925" s="116"/>
      <c r="W925" s="117"/>
      <c r="X925" s="115"/>
      <c r="Y925" s="102"/>
      <c r="Z925" s="118"/>
      <c r="AA925" s="145">
        <f t="shared" si="383"/>
        <v>913</v>
      </c>
      <c r="AB925" s="751">
        <f t="shared" si="396"/>
        <v>0</v>
      </c>
      <c r="AC925" s="744">
        <f t="shared" si="384"/>
        <v>0</v>
      </c>
      <c r="AD925" s="254">
        <f t="shared" si="380"/>
        <v>0</v>
      </c>
      <c r="AE925" s="17"/>
      <c r="AF925" s="527" t="str">
        <f t="shared" si="385"/>
        <v xml:space="preserve"> </v>
      </c>
      <c r="AG925" s="49">
        <f t="shared" si="386"/>
        <v>0</v>
      </c>
      <c r="AH925" s="49">
        <f t="shared" si="387"/>
        <v>0</v>
      </c>
      <c r="AR925" s="49">
        <f t="shared" si="388"/>
        <v>0</v>
      </c>
      <c r="AS925" s="49">
        <f t="shared" si="389"/>
        <v>0</v>
      </c>
      <c r="AT925" s="49">
        <f t="shared" si="390"/>
        <v>0</v>
      </c>
      <c r="AU925" s="49">
        <f t="shared" si="391"/>
        <v>0</v>
      </c>
      <c r="AX925" s="372">
        <f t="shared" si="392"/>
        <v>0</v>
      </c>
      <c r="AY925" s="372">
        <f t="shared" si="393"/>
        <v>0</v>
      </c>
      <c r="AZ925" s="49">
        <f t="shared" si="381"/>
        <v>0</v>
      </c>
      <c r="BB925" s="49">
        <f t="shared" si="397"/>
        <v>0</v>
      </c>
      <c r="BC925" s="537">
        <f t="shared" si="398"/>
        <v>0</v>
      </c>
      <c r="BD925" s="144">
        <f t="shared" si="394"/>
        <v>0</v>
      </c>
      <c r="BE925" s="144">
        <f t="shared" si="399"/>
        <v>0</v>
      </c>
      <c r="BF925" s="559">
        <f t="shared" si="382"/>
        <v>0</v>
      </c>
      <c r="BG925" s="17"/>
      <c r="BH925" s="10"/>
      <c r="BJ925" s="49">
        <f t="shared" si="400"/>
        <v>0</v>
      </c>
      <c r="BK925" s="49">
        <f t="shared" si="401"/>
        <v>1</v>
      </c>
      <c r="BL925" s="49">
        <f t="shared" si="402"/>
        <v>0</v>
      </c>
      <c r="BM925" s="49">
        <f t="shared" si="403"/>
        <v>0</v>
      </c>
      <c r="BN925" s="49">
        <f t="shared" si="404"/>
        <v>0</v>
      </c>
    </row>
    <row r="926" spans="1:66" x14ac:dyDescent="0.2">
      <c r="A926" s="514"/>
      <c r="B926" s="805"/>
      <c r="C926" s="364"/>
      <c r="D926" s="364"/>
      <c r="E926" s="511" t="str">
        <f t="shared" si="395"/>
        <v xml:space="preserve"> </v>
      </c>
      <c r="F926" s="201">
        <f t="shared" si="378"/>
        <v>0</v>
      </c>
      <c r="G926" s="198">
        <f t="shared" si="379"/>
        <v>914</v>
      </c>
      <c r="H926" s="197"/>
      <c r="I926" s="416"/>
      <c r="J926" s="115"/>
      <c r="K926" s="418"/>
      <c r="L926" s="417"/>
      <c r="M926" s="60"/>
      <c r="N926" s="102"/>
      <c r="O926" s="419"/>
      <c r="P926" s="116"/>
      <c r="Q926" s="116"/>
      <c r="R926" s="179"/>
      <c r="S926" s="248"/>
      <c r="T926" s="116"/>
      <c r="U926" s="116"/>
      <c r="V926" s="116"/>
      <c r="W926" s="117"/>
      <c r="X926" s="115"/>
      <c r="Y926" s="102"/>
      <c r="Z926" s="118"/>
      <c r="AA926" s="145">
        <f t="shared" si="383"/>
        <v>914</v>
      </c>
      <c r="AB926" s="751">
        <f t="shared" si="396"/>
        <v>0</v>
      </c>
      <c r="AC926" s="744">
        <f t="shared" si="384"/>
        <v>0</v>
      </c>
      <c r="AD926" s="254">
        <f t="shared" si="380"/>
        <v>0</v>
      </c>
      <c r="AE926" s="17"/>
      <c r="AF926" s="527" t="str">
        <f t="shared" si="385"/>
        <v xml:space="preserve"> </v>
      </c>
      <c r="AG926" s="49">
        <f t="shared" si="386"/>
        <v>0</v>
      </c>
      <c r="AH926" s="49">
        <f t="shared" si="387"/>
        <v>0</v>
      </c>
      <c r="AR926" s="49">
        <f t="shared" si="388"/>
        <v>0</v>
      </c>
      <c r="AS926" s="49">
        <f t="shared" si="389"/>
        <v>0</v>
      </c>
      <c r="AT926" s="49">
        <f t="shared" si="390"/>
        <v>0</v>
      </c>
      <c r="AU926" s="49">
        <f t="shared" si="391"/>
        <v>0</v>
      </c>
      <c r="AX926" s="372">
        <f t="shared" si="392"/>
        <v>0</v>
      </c>
      <c r="AY926" s="372">
        <f t="shared" si="393"/>
        <v>0</v>
      </c>
      <c r="AZ926" s="49">
        <f t="shared" si="381"/>
        <v>0</v>
      </c>
      <c r="BB926" s="49">
        <f t="shared" si="397"/>
        <v>0</v>
      </c>
      <c r="BC926" s="537">
        <f t="shared" si="398"/>
        <v>0</v>
      </c>
      <c r="BD926" s="144">
        <f t="shared" si="394"/>
        <v>0</v>
      </c>
      <c r="BE926" s="144">
        <f t="shared" si="399"/>
        <v>0</v>
      </c>
      <c r="BF926" s="559">
        <f t="shared" si="382"/>
        <v>0</v>
      </c>
      <c r="BG926" s="17"/>
      <c r="BH926" s="10"/>
      <c r="BJ926" s="49">
        <f t="shared" si="400"/>
        <v>0</v>
      </c>
      <c r="BK926" s="49">
        <f t="shared" si="401"/>
        <v>1</v>
      </c>
      <c r="BL926" s="49">
        <f t="shared" si="402"/>
        <v>0</v>
      </c>
      <c r="BM926" s="49">
        <f t="shared" si="403"/>
        <v>0</v>
      </c>
      <c r="BN926" s="49">
        <f t="shared" si="404"/>
        <v>0</v>
      </c>
    </row>
    <row r="927" spans="1:66" x14ac:dyDescent="0.2">
      <c r="A927" s="514"/>
      <c r="B927" s="805"/>
      <c r="C927" s="364"/>
      <c r="D927" s="364"/>
      <c r="E927" s="511" t="str">
        <f t="shared" si="395"/>
        <v xml:space="preserve"> </v>
      </c>
      <c r="F927" s="201">
        <f t="shared" si="378"/>
        <v>0</v>
      </c>
      <c r="G927" s="198">
        <f t="shared" si="379"/>
        <v>915</v>
      </c>
      <c r="H927" s="197"/>
      <c r="I927" s="416"/>
      <c r="J927" s="115"/>
      <c r="K927" s="418"/>
      <c r="L927" s="417"/>
      <c r="M927" s="60"/>
      <c r="N927" s="102"/>
      <c r="O927" s="419"/>
      <c r="P927" s="116"/>
      <c r="Q927" s="116"/>
      <c r="R927" s="179"/>
      <c r="S927" s="248"/>
      <c r="T927" s="116"/>
      <c r="U927" s="116"/>
      <c r="V927" s="116"/>
      <c r="W927" s="117"/>
      <c r="X927" s="115"/>
      <c r="Y927" s="102"/>
      <c r="Z927" s="118"/>
      <c r="AA927" s="145">
        <f t="shared" si="383"/>
        <v>915</v>
      </c>
      <c r="AB927" s="751">
        <f t="shared" si="396"/>
        <v>0</v>
      </c>
      <c r="AC927" s="744">
        <f t="shared" si="384"/>
        <v>0</v>
      </c>
      <c r="AD927" s="254">
        <f t="shared" si="380"/>
        <v>0</v>
      </c>
      <c r="AE927" s="17"/>
      <c r="AF927" s="527" t="str">
        <f t="shared" si="385"/>
        <v xml:space="preserve"> </v>
      </c>
      <c r="AG927" s="49">
        <f t="shared" si="386"/>
        <v>0</v>
      </c>
      <c r="AH927" s="49">
        <f t="shared" si="387"/>
        <v>0</v>
      </c>
      <c r="AR927" s="49">
        <f t="shared" si="388"/>
        <v>0</v>
      </c>
      <c r="AS927" s="49">
        <f t="shared" si="389"/>
        <v>0</v>
      </c>
      <c r="AT927" s="49">
        <f t="shared" si="390"/>
        <v>0</v>
      </c>
      <c r="AU927" s="49">
        <f t="shared" si="391"/>
        <v>0</v>
      </c>
      <c r="AX927" s="372">
        <f t="shared" si="392"/>
        <v>0</v>
      </c>
      <c r="AY927" s="372">
        <f t="shared" si="393"/>
        <v>0</v>
      </c>
      <c r="AZ927" s="49">
        <f t="shared" si="381"/>
        <v>0</v>
      </c>
      <c r="BB927" s="49">
        <f t="shared" si="397"/>
        <v>0</v>
      </c>
      <c r="BC927" s="537">
        <f t="shared" si="398"/>
        <v>0</v>
      </c>
      <c r="BD927" s="144">
        <f t="shared" si="394"/>
        <v>0</v>
      </c>
      <c r="BE927" s="144">
        <f t="shared" si="399"/>
        <v>0</v>
      </c>
      <c r="BF927" s="559">
        <f t="shared" si="382"/>
        <v>0</v>
      </c>
      <c r="BG927" s="17"/>
      <c r="BH927" s="10"/>
      <c r="BJ927" s="49">
        <f t="shared" si="400"/>
        <v>0</v>
      </c>
      <c r="BK927" s="49">
        <f t="shared" si="401"/>
        <v>1</v>
      </c>
      <c r="BL927" s="49">
        <f t="shared" si="402"/>
        <v>0</v>
      </c>
      <c r="BM927" s="49">
        <f t="shared" si="403"/>
        <v>0</v>
      </c>
      <c r="BN927" s="49">
        <f t="shared" si="404"/>
        <v>0</v>
      </c>
    </row>
    <row r="928" spans="1:66" x14ac:dyDescent="0.2">
      <c r="A928" s="514"/>
      <c r="B928" s="805"/>
      <c r="C928" s="364"/>
      <c r="D928" s="364"/>
      <c r="E928" s="511" t="str">
        <f t="shared" si="395"/>
        <v xml:space="preserve"> </v>
      </c>
      <c r="F928" s="201">
        <f t="shared" si="378"/>
        <v>0</v>
      </c>
      <c r="G928" s="198">
        <f t="shared" si="379"/>
        <v>916</v>
      </c>
      <c r="H928" s="197"/>
      <c r="I928" s="416"/>
      <c r="J928" s="115"/>
      <c r="K928" s="418"/>
      <c r="L928" s="417"/>
      <c r="M928" s="60"/>
      <c r="N928" s="102"/>
      <c r="O928" s="419"/>
      <c r="P928" s="116"/>
      <c r="Q928" s="116"/>
      <c r="R928" s="179"/>
      <c r="S928" s="248"/>
      <c r="T928" s="116"/>
      <c r="U928" s="116"/>
      <c r="V928" s="116"/>
      <c r="W928" s="117"/>
      <c r="X928" s="115"/>
      <c r="Y928" s="102"/>
      <c r="Z928" s="118"/>
      <c r="AA928" s="145">
        <f t="shared" si="383"/>
        <v>916</v>
      </c>
      <c r="AB928" s="751">
        <f t="shared" si="396"/>
        <v>0</v>
      </c>
      <c r="AC928" s="744">
        <f t="shared" si="384"/>
        <v>0</v>
      </c>
      <c r="AD928" s="254">
        <f t="shared" si="380"/>
        <v>0</v>
      </c>
      <c r="AE928" s="17"/>
      <c r="AF928" s="527" t="str">
        <f t="shared" si="385"/>
        <v xml:space="preserve"> </v>
      </c>
      <c r="AG928" s="49">
        <f t="shared" si="386"/>
        <v>0</v>
      </c>
      <c r="AH928" s="49">
        <f t="shared" si="387"/>
        <v>0</v>
      </c>
      <c r="AR928" s="49">
        <f t="shared" si="388"/>
        <v>0</v>
      </c>
      <c r="AS928" s="49">
        <f t="shared" si="389"/>
        <v>0</v>
      </c>
      <c r="AT928" s="49">
        <f t="shared" si="390"/>
        <v>0</v>
      </c>
      <c r="AU928" s="49">
        <f t="shared" si="391"/>
        <v>0</v>
      </c>
      <c r="AX928" s="372">
        <f t="shared" si="392"/>
        <v>0</v>
      </c>
      <c r="AY928" s="372">
        <f t="shared" si="393"/>
        <v>0</v>
      </c>
      <c r="AZ928" s="49">
        <f t="shared" si="381"/>
        <v>0</v>
      </c>
      <c r="BB928" s="49">
        <f t="shared" si="397"/>
        <v>0</v>
      </c>
      <c r="BC928" s="537">
        <f t="shared" si="398"/>
        <v>0</v>
      </c>
      <c r="BD928" s="144">
        <f t="shared" si="394"/>
        <v>0</v>
      </c>
      <c r="BE928" s="144">
        <f t="shared" si="399"/>
        <v>0</v>
      </c>
      <c r="BF928" s="559">
        <f t="shared" si="382"/>
        <v>0</v>
      </c>
      <c r="BG928" s="17"/>
      <c r="BH928" s="10"/>
      <c r="BJ928" s="49">
        <f t="shared" si="400"/>
        <v>0</v>
      </c>
      <c r="BK928" s="49">
        <f t="shared" si="401"/>
        <v>1</v>
      </c>
      <c r="BL928" s="49">
        <f t="shared" si="402"/>
        <v>0</v>
      </c>
      <c r="BM928" s="49">
        <f t="shared" si="403"/>
        <v>0</v>
      </c>
      <c r="BN928" s="49">
        <f t="shared" si="404"/>
        <v>0</v>
      </c>
    </row>
    <row r="929" spans="1:66" x14ac:dyDescent="0.2">
      <c r="A929" s="514"/>
      <c r="B929" s="805"/>
      <c r="C929" s="364"/>
      <c r="D929" s="364"/>
      <c r="E929" s="511" t="str">
        <f t="shared" si="395"/>
        <v xml:space="preserve"> </v>
      </c>
      <c r="F929" s="201">
        <f t="shared" si="378"/>
        <v>0</v>
      </c>
      <c r="G929" s="198">
        <f t="shared" si="379"/>
        <v>917</v>
      </c>
      <c r="H929" s="197"/>
      <c r="I929" s="416"/>
      <c r="J929" s="115"/>
      <c r="K929" s="418"/>
      <c r="L929" s="417"/>
      <c r="M929" s="60"/>
      <c r="N929" s="102"/>
      <c r="O929" s="419"/>
      <c r="P929" s="116"/>
      <c r="Q929" s="116"/>
      <c r="R929" s="179"/>
      <c r="S929" s="248"/>
      <c r="T929" s="116"/>
      <c r="U929" s="116"/>
      <c r="V929" s="116"/>
      <c r="W929" s="117"/>
      <c r="X929" s="115"/>
      <c r="Y929" s="102"/>
      <c r="Z929" s="118"/>
      <c r="AA929" s="145">
        <f t="shared" si="383"/>
        <v>917</v>
      </c>
      <c r="AB929" s="751">
        <f t="shared" si="396"/>
        <v>0</v>
      </c>
      <c r="AC929" s="744">
        <f t="shared" si="384"/>
        <v>0</v>
      </c>
      <c r="AD929" s="254">
        <f t="shared" si="380"/>
        <v>0</v>
      </c>
      <c r="AE929" s="17"/>
      <c r="AF929" s="527" t="str">
        <f t="shared" si="385"/>
        <v xml:space="preserve"> </v>
      </c>
      <c r="AG929" s="49">
        <f t="shared" si="386"/>
        <v>0</v>
      </c>
      <c r="AH929" s="49">
        <f t="shared" si="387"/>
        <v>0</v>
      </c>
      <c r="AR929" s="49">
        <f t="shared" si="388"/>
        <v>0</v>
      </c>
      <c r="AS929" s="49">
        <f t="shared" si="389"/>
        <v>0</v>
      </c>
      <c r="AT929" s="49">
        <f t="shared" si="390"/>
        <v>0</v>
      </c>
      <c r="AU929" s="49">
        <f t="shared" si="391"/>
        <v>0</v>
      </c>
      <c r="AX929" s="372">
        <f t="shared" si="392"/>
        <v>0</v>
      </c>
      <c r="AY929" s="372">
        <f t="shared" si="393"/>
        <v>0</v>
      </c>
      <c r="AZ929" s="49">
        <f t="shared" si="381"/>
        <v>0</v>
      </c>
      <c r="BB929" s="49">
        <f t="shared" si="397"/>
        <v>0</v>
      </c>
      <c r="BC929" s="537">
        <f t="shared" si="398"/>
        <v>0</v>
      </c>
      <c r="BD929" s="144">
        <f t="shared" si="394"/>
        <v>0</v>
      </c>
      <c r="BE929" s="144">
        <f t="shared" si="399"/>
        <v>0</v>
      </c>
      <c r="BF929" s="559">
        <f t="shared" si="382"/>
        <v>0</v>
      </c>
      <c r="BG929" s="17"/>
      <c r="BH929" s="10"/>
      <c r="BJ929" s="49">
        <f t="shared" si="400"/>
        <v>0</v>
      </c>
      <c r="BK929" s="49">
        <f t="shared" si="401"/>
        <v>1</v>
      </c>
      <c r="BL929" s="49">
        <f t="shared" si="402"/>
        <v>0</v>
      </c>
      <c r="BM929" s="49">
        <f t="shared" si="403"/>
        <v>0</v>
      </c>
      <c r="BN929" s="49">
        <f t="shared" si="404"/>
        <v>0</v>
      </c>
    </row>
    <row r="930" spans="1:66" x14ac:dyDescent="0.2">
      <c r="A930" s="514"/>
      <c r="B930" s="805"/>
      <c r="C930" s="364"/>
      <c r="D930" s="364"/>
      <c r="E930" s="511" t="str">
        <f t="shared" si="395"/>
        <v xml:space="preserve"> </v>
      </c>
      <c r="F930" s="201">
        <f t="shared" si="378"/>
        <v>0</v>
      </c>
      <c r="G930" s="198">
        <f t="shared" si="379"/>
        <v>918</v>
      </c>
      <c r="H930" s="197"/>
      <c r="I930" s="416"/>
      <c r="J930" s="115"/>
      <c r="K930" s="418"/>
      <c r="L930" s="417"/>
      <c r="M930" s="60"/>
      <c r="N930" s="102"/>
      <c r="O930" s="419"/>
      <c r="P930" s="116"/>
      <c r="Q930" s="116"/>
      <c r="R930" s="179"/>
      <c r="S930" s="248"/>
      <c r="T930" s="116"/>
      <c r="U930" s="116"/>
      <c r="V930" s="116"/>
      <c r="W930" s="117"/>
      <c r="X930" s="115"/>
      <c r="Y930" s="102"/>
      <c r="Z930" s="118"/>
      <c r="AA930" s="145">
        <f t="shared" si="383"/>
        <v>918</v>
      </c>
      <c r="AB930" s="751">
        <f t="shared" si="396"/>
        <v>0</v>
      </c>
      <c r="AC930" s="744">
        <f t="shared" si="384"/>
        <v>0</v>
      </c>
      <c r="AD930" s="254">
        <f t="shared" si="380"/>
        <v>0</v>
      </c>
      <c r="AE930" s="17"/>
      <c r="AF930" s="527" t="str">
        <f t="shared" si="385"/>
        <v xml:space="preserve"> </v>
      </c>
      <c r="AG930" s="49">
        <f t="shared" si="386"/>
        <v>0</v>
      </c>
      <c r="AH930" s="49">
        <f t="shared" si="387"/>
        <v>0</v>
      </c>
      <c r="AR930" s="49">
        <f t="shared" si="388"/>
        <v>0</v>
      </c>
      <c r="AS930" s="49">
        <f t="shared" si="389"/>
        <v>0</v>
      </c>
      <c r="AT930" s="49">
        <f t="shared" si="390"/>
        <v>0</v>
      </c>
      <c r="AU930" s="49">
        <f t="shared" si="391"/>
        <v>0</v>
      </c>
      <c r="AX930" s="372">
        <f t="shared" si="392"/>
        <v>0</v>
      </c>
      <c r="AY930" s="372">
        <f t="shared" si="393"/>
        <v>0</v>
      </c>
      <c r="AZ930" s="49">
        <f t="shared" si="381"/>
        <v>0</v>
      </c>
      <c r="BB930" s="49">
        <f t="shared" si="397"/>
        <v>0</v>
      </c>
      <c r="BC930" s="537">
        <f t="shared" si="398"/>
        <v>0</v>
      </c>
      <c r="BD930" s="144">
        <f t="shared" si="394"/>
        <v>0</v>
      </c>
      <c r="BE930" s="144">
        <f t="shared" si="399"/>
        <v>0</v>
      </c>
      <c r="BF930" s="559">
        <f t="shared" si="382"/>
        <v>0</v>
      </c>
      <c r="BG930" s="17"/>
      <c r="BH930" s="10"/>
      <c r="BJ930" s="49">
        <f t="shared" si="400"/>
        <v>0</v>
      </c>
      <c r="BK930" s="49">
        <f t="shared" si="401"/>
        <v>1</v>
      </c>
      <c r="BL930" s="49">
        <f t="shared" si="402"/>
        <v>0</v>
      </c>
      <c r="BM930" s="49">
        <f t="shared" si="403"/>
        <v>0</v>
      </c>
      <c r="BN930" s="49">
        <f t="shared" si="404"/>
        <v>0</v>
      </c>
    </row>
    <row r="931" spans="1:66" x14ac:dyDescent="0.2">
      <c r="A931" s="514"/>
      <c r="B931" s="805"/>
      <c r="C931" s="364"/>
      <c r="D931" s="364"/>
      <c r="E931" s="511" t="str">
        <f t="shared" si="395"/>
        <v xml:space="preserve"> </v>
      </c>
      <c r="F931" s="201">
        <f t="shared" si="378"/>
        <v>0</v>
      </c>
      <c r="G931" s="198">
        <f t="shared" si="379"/>
        <v>919</v>
      </c>
      <c r="H931" s="197"/>
      <c r="I931" s="416"/>
      <c r="J931" s="115"/>
      <c r="K931" s="418"/>
      <c r="L931" s="417"/>
      <c r="M931" s="60"/>
      <c r="N931" s="102"/>
      <c r="O931" s="419"/>
      <c r="P931" s="116"/>
      <c r="Q931" s="116"/>
      <c r="R931" s="179"/>
      <c r="S931" s="248"/>
      <c r="T931" s="116"/>
      <c r="U931" s="116"/>
      <c r="V931" s="116"/>
      <c r="W931" s="117"/>
      <c r="X931" s="115"/>
      <c r="Y931" s="102"/>
      <c r="Z931" s="118"/>
      <c r="AA931" s="145">
        <f t="shared" si="383"/>
        <v>919</v>
      </c>
      <c r="AB931" s="751">
        <f t="shared" si="396"/>
        <v>0</v>
      </c>
      <c r="AC931" s="744">
        <f t="shared" si="384"/>
        <v>0</v>
      </c>
      <c r="AD931" s="254">
        <f t="shared" si="380"/>
        <v>0</v>
      </c>
      <c r="AE931" s="17"/>
      <c r="AF931" s="527" t="str">
        <f t="shared" si="385"/>
        <v xml:space="preserve"> </v>
      </c>
      <c r="AG931" s="49">
        <f t="shared" si="386"/>
        <v>0</v>
      </c>
      <c r="AH931" s="49">
        <f t="shared" si="387"/>
        <v>0</v>
      </c>
      <c r="AR931" s="49">
        <f t="shared" si="388"/>
        <v>0</v>
      </c>
      <c r="AS931" s="49">
        <f t="shared" si="389"/>
        <v>0</v>
      </c>
      <c r="AT931" s="49">
        <f t="shared" si="390"/>
        <v>0</v>
      </c>
      <c r="AU931" s="49">
        <f t="shared" si="391"/>
        <v>0</v>
      </c>
      <c r="AX931" s="372">
        <f t="shared" si="392"/>
        <v>0</v>
      </c>
      <c r="AY931" s="372">
        <f t="shared" si="393"/>
        <v>0</v>
      </c>
      <c r="AZ931" s="49">
        <f t="shared" si="381"/>
        <v>0</v>
      </c>
      <c r="BB931" s="49">
        <f t="shared" si="397"/>
        <v>0</v>
      </c>
      <c r="BC931" s="537">
        <f t="shared" si="398"/>
        <v>0</v>
      </c>
      <c r="BD931" s="144">
        <f t="shared" si="394"/>
        <v>0</v>
      </c>
      <c r="BE931" s="144">
        <f t="shared" si="399"/>
        <v>0</v>
      </c>
      <c r="BF931" s="559">
        <f t="shared" si="382"/>
        <v>0</v>
      </c>
      <c r="BG931" s="17"/>
      <c r="BH931" s="10"/>
      <c r="BJ931" s="49">
        <f t="shared" si="400"/>
        <v>0</v>
      </c>
      <c r="BK931" s="49">
        <f t="shared" si="401"/>
        <v>1</v>
      </c>
      <c r="BL931" s="49">
        <f t="shared" si="402"/>
        <v>0</v>
      </c>
      <c r="BM931" s="49">
        <f t="shared" si="403"/>
        <v>0</v>
      </c>
      <c r="BN931" s="49">
        <f t="shared" si="404"/>
        <v>0</v>
      </c>
    </row>
    <row r="932" spans="1:66" x14ac:dyDescent="0.2">
      <c r="A932" s="514"/>
      <c r="B932" s="805"/>
      <c r="C932" s="364"/>
      <c r="D932" s="364"/>
      <c r="E932" s="511" t="str">
        <f t="shared" si="395"/>
        <v xml:space="preserve"> </v>
      </c>
      <c r="F932" s="201">
        <f t="shared" si="378"/>
        <v>0</v>
      </c>
      <c r="G932" s="198">
        <f t="shared" si="379"/>
        <v>920</v>
      </c>
      <c r="H932" s="197"/>
      <c r="I932" s="416"/>
      <c r="J932" s="115"/>
      <c r="K932" s="418"/>
      <c r="L932" s="417"/>
      <c r="M932" s="60"/>
      <c r="N932" s="102"/>
      <c r="O932" s="419"/>
      <c r="P932" s="116"/>
      <c r="Q932" s="116"/>
      <c r="R932" s="179"/>
      <c r="S932" s="248"/>
      <c r="T932" s="116"/>
      <c r="U932" s="116"/>
      <c r="V932" s="116"/>
      <c r="W932" s="117"/>
      <c r="X932" s="115"/>
      <c r="Y932" s="102"/>
      <c r="Z932" s="118"/>
      <c r="AA932" s="145">
        <f t="shared" si="383"/>
        <v>920</v>
      </c>
      <c r="AB932" s="751">
        <f t="shared" si="396"/>
        <v>0</v>
      </c>
      <c r="AC932" s="744">
        <f t="shared" si="384"/>
        <v>0</v>
      </c>
      <c r="AD932" s="254">
        <f t="shared" si="380"/>
        <v>0</v>
      </c>
      <c r="AE932" s="17"/>
      <c r="AF932" s="527" t="str">
        <f t="shared" si="385"/>
        <v xml:space="preserve"> </v>
      </c>
      <c r="AG932" s="49">
        <f t="shared" si="386"/>
        <v>0</v>
      </c>
      <c r="AH932" s="49">
        <f t="shared" si="387"/>
        <v>0</v>
      </c>
      <c r="AR932" s="49">
        <f t="shared" si="388"/>
        <v>0</v>
      </c>
      <c r="AS932" s="49">
        <f t="shared" si="389"/>
        <v>0</v>
      </c>
      <c r="AT932" s="49">
        <f t="shared" si="390"/>
        <v>0</v>
      </c>
      <c r="AU932" s="49">
        <f t="shared" si="391"/>
        <v>0</v>
      </c>
      <c r="AX932" s="372">
        <f t="shared" si="392"/>
        <v>0</v>
      </c>
      <c r="AY932" s="372">
        <f t="shared" si="393"/>
        <v>0</v>
      </c>
      <c r="AZ932" s="49">
        <f t="shared" si="381"/>
        <v>0</v>
      </c>
      <c r="BB932" s="49">
        <f t="shared" si="397"/>
        <v>0</v>
      </c>
      <c r="BC932" s="537">
        <f t="shared" si="398"/>
        <v>0</v>
      </c>
      <c r="BD932" s="144">
        <f t="shared" si="394"/>
        <v>0</v>
      </c>
      <c r="BE932" s="144">
        <f t="shared" si="399"/>
        <v>0</v>
      </c>
      <c r="BF932" s="559">
        <f t="shared" si="382"/>
        <v>0</v>
      </c>
      <c r="BG932" s="17"/>
      <c r="BH932" s="10"/>
      <c r="BJ932" s="49">
        <f t="shared" si="400"/>
        <v>0</v>
      </c>
      <c r="BK932" s="49">
        <f t="shared" si="401"/>
        <v>1</v>
      </c>
      <c r="BL932" s="49">
        <f t="shared" si="402"/>
        <v>0</v>
      </c>
      <c r="BM932" s="49">
        <f t="shared" si="403"/>
        <v>0</v>
      </c>
      <c r="BN932" s="49">
        <f t="shared" si="404"/>
        <v>0</v>
      </c>
    </row>
    <row r="933" spans="1:66" x14ac:dyDescent="0.2">
      <c r="A933" s="514"/>
      <c r="B933" s="805"/>
      <c r="C933" s="364"/>
      <c r="D933" s="364"/>
      <c r="E933" s="511" t="str">
        <f t="shared" si="395"/>
        <v xml:space="preserve"> </v>
      </c>
      <c r="F933" s="201">
        <f t="shared" si="378"/>
        <v>0</v>
      </c>
      <c r="G933" s="198">
        <f t="shared" si="379"/>
        <v>921</v>
      </c>
      <c r="H933" s="197"/>
      <c r="I933" s="416"/>
      <c r="J933" s="115"/>
      <c r="K933" s="418"/>
      <c r="L933" s="417"/>
      <c r="M933" s="60"/>
      <c r="N933" s="102"/>
      <c r="O933" s="419"/>
      <c r="P933" s="116"/>
      <c r="Q933" s="116"/>
      <c r="R933" s="179"/>
      <c r="S933" s="248"/>
      <c r="T933" s="116"/>
      <c r="U933" s="116"/>
      <c r="V933" s="116"/>
      <c r="W933" s="117"/>
      <c r="X933" s="115"/>
      <c r="Y933" s="102"/>
      <c r="Z933" s="118"/>
      <c r="AA933" s="145">
        <f t="shared" si="383"/>
        <v>921</v>
      </c>
      <c r="AB933" s="751">
        <f t="shared" si="396"/>
        <v>0</v>
      </c>
      <c r="AC933" s="744">
        <f t="shared" si="384"/>
        <v>0</v>
      </c>
      <c r="AD933" s="254">
        <f t="shared" si="380"/>
        <v>0</v>
      </c>
      <c r="AE933" s="17"/>
      <c r="AF933" s="527" t="str">
        <f t="shared" si="385"/>
        <v xml:space="preserve"> </v>
      </c>
      <c r="AG933" s="49">
        <f t="shared" si="386"/>
        <v>0</v>
      </c>
      <c r="AH933" s="49">
        <f t="shared" si="387"/>
        <v>0</v>
      </c>
      <c r="AR933" s="49">
        <f t="shared" si="388"/>
        <v>0</v>
      </c>
      <c r="AS933" s="49">
        <f t="shared" si="389"/>
        <v>0</v>
      </c>
      <c r="AT933" s="49">
        <f t="shared" si="390"/>
        <v>0</v>
      </c>
      <c r="AU933" s="49">
        <f t="shared" si="391"/>
        <v>0</v>
      </c>
      <c r="AX933" s="372">
        <f t="shared" si="392"/>
        <v>0</v>
      </c>
      <c r="AY933" s="372">
        <f t="shared" si="393"/>
        <v>0</v>
      </c>
      <c r="AZ933" s="49">
        <f t="shared" si="381"/>
        <v>0</v>
      </c>
      <c r="BB933" s="49">
        <f t="shared" si="397"/>
        <v>0</v>
      </c>
      <c r="BC933" s="537">
        <f t="shared" si="398"/>
        <v>0</v>
      </c>
      <c r="BD933" s="144">
        <f t="shared" si="394"/>
        <v>0</v>
      </c>
      <c r="BE933" s="144">
        <f t="shared" si="399"/>
        <v>0</v>
      </c>
      <c r="BF933" s="559">
        <f t="shared" si="382"/>
        <v>0</v>
      </c>
      <c r="BG933" s="17"/>
      <c r="BH933" s="10"/>
      <c r="BJ933" s="49">
        <f t="shared" si="400"/>
        <v>0</v>
      </c>
      <c r="BK933" s="49">
        <f t="shared" si="401"/>
        <v>1</v>
      </c>
      <c r="BL933" s="49">
        <f t="shared" si="402"/>
        <v>0</v>
      </c>
      <c r="BM933" s="49">
        <f t="shared" si="403"/>
        <v>0</v>
      </c>
      <c r="BN933" s="49">
        <f t="shared" si="404"/>
        <v>0</v>
      </c>
    </row>
    <row r="934" spans="1:66" x14ac:dyDescent="0.2">
      <c r="A934" s="514"/>
      <c r="B934" s="805"/>
      <c r="C934" s="364"/>
      <c r="D934" s="364"/>
      <c r="E934" s="511" t="str">
        <f t="shared" si="395"/>
        <v xml:space="preserve"> </v>
      </c>
      <c r="F934" s="201">
        <f t="shared" si="378"/>
        <v>0</v>
      </c>
      <c r="G934" s="198">
        <f t="shared" si="379"/>
        <v>922</v>
      </c>
      <c r="H934" s="197"/>
      <c r="I934" s="416"/>
      <c r="J934" s="115"/>
      <c r="K934" s="418"/>
      <c r="L934" s="417"/>
      <c r="M934" s="60"/>
      <c r="N934" s="102"/>
      <c r="O934" s="419"/>
      <c r="P934" s="116"/>
      <c r="Q934" s="116"/>
      <c r="R934" s="179"/>
      <c r="S934" s="248"/>
      <c r="T934" s="116"/>
      <c r="U934" s="116"/>
      <c r="V934" s="116"/>
      <c r="W934" s="117"/>
      <c r="X934" s="115"/>
      <c r="Y934" s="102"/>
      <c r="Z934" s="118"/>
      <c r="AA934" s="145">
        <f t="shared" si="383"/>
        <v>922</v>
      </c>
      <c r="AB934" s="751">
        <f t="shared" si="396"/>
        <v>0</v>
      </c>
      <c r="AC934" s="744">
        <f t="shared" si="384"/>
        <v>0</v>
      </c>
      <c r="AD934" s="254">
        <f t="shared" si="380"/>
        <v>0</v>
      </c>
      <c r="AE934" s="17"/>
      <c r="AF934" s="527" t="str">
        <f t="shared" si="385"/>
        <v xml:space="preserve"> </v>
      </c>
      <c r="AG934" s="49">
        <f t="shared" si="386"/>
        <v>0</v>
      </c>
      <c r="AH934" s="49">
        <f t="shared" si="387"/>
        <v>0</v>
      </c>
      <c r="AR934" s="49">
        <f t="shared" si="388"/>
        <v>0</v>
      </c>
      <c r="AS934" s="49">
        <f t="shared" si="389"/>
        <v>0</v>
      </c>
      <c r="AT934" s="49">
        <f t="shared" si="390"/>
        <v>0</v>
      </c>
      <c r="AU934" s="49">
        <f t="shared" si="391"/>
        <v>0</v>
      </c>
      <c r="AX934" s="372">
        <f t="shared" si="392"/>
        <v>0</v>
      </c>
      <c r="AY934" s="372">
        <f t="shared" si="393"/>
        <v>0</v>
      </c>
      <c r="AZ934" s="49">
        <f t="shared" si="381"/>
        <v>0</v>
      </c>
      <c r="BB934" s="49">
        <f t="shared" si="397"/>
        <v>0</v>
      </c>
      <c r="BC934" s="537">
        <f t="shared" si="398"/>
        <v>0</v>
      </c>
      <c r="BD934" s="144">
        <f t="shared" si="394"/>
        <v>0</v>
      </c>
      <c r="BE934" s="144">
        <f t="shared" si="399"/>
        <v>0</v>
      </c>
      <c r="BF934" s="559">
        <f t="shared" si="382"/>
        <v>0</v>
      </c>
      <c r="BG934" s="17"/>
      <c r="BH934" s="10"/>
      <c r="BJ934" s="49">
        <f t="shared" si="400"/>
        <v>0</v>
      </c>
      <c r="BK934" s="49">
        <f t="shared" si="401"/>
        <v>1</v>
      </c>
      <c r="BL934" s="49">
        <f t="shared" si="402"/>
        <v>0</v>
      </c>
      <c r="BM934" s="49">
        <f t="shared" si="403"/>
        <v>0</v>
      </c>
      <c r="BN934" s="49">
        <f t="shared" si="404"/>
        <v>0</v>
      </c>
    </row>
    <row r="935" spans="1:66" x14ac:dyDescent="0.2">
      <c r="A935" s="514"/>
      <c r="B935" s="805"/>
      <c r="C935" s="364"/>
      <c r="D935" s="364"/>
      <c r="E935" s="511" t="str">
        <f t="shared" si="395"/>
        <v xml:space="preserve"> </v>
      </c>
      <c r="F935" s="201">
        <f t="shared" si="378"/>
        <v>0</v>
      </c>
      <c r="G935" s="198">
        <f t="shared" si="379"/>
        <v>923</v>
      </c>
      <c r="H935" s="197"/>
      <c r="I935" s="416"/>
      <c r="J935" s="115"/>
      <c r="K935" s="418"/>
      <c r="L935" s="417"/>
      <c r="M935" s="60"/>
      <c r="N935" s="102"/>
      <c r="O935" s="419"/>
      <c r="P935" s="116"/>
      <c r="Q935" s="116"/>
      <c r="R935" s="179"/>
      <c r="S935" s="248"/>
      <c r="T935" s="116"/>
      <c r="U935" s="116"/>
      <c r="V935" s="116"/>
      <c r="W935" s="117"/>
      <c r="X935" s="115"/>
      <c r="Y935" s="102"/>
      <c r="Z935" s="118"/>
      <c r="AA935" s="145">
        <f t="shared" si="383"/>
        <v>923</v>
      </c>
      <c r="AB935" s="751">
        <f t="shared" si="396"/>
        <v>0</v>
      </c>
      <c r="AC935" s="744">
        <f t="shared" si="384"/>
        <v>0</v>
      </c>
      <c r="AD935" s="254">
        <f t="shared" si="380"/>
        <v>0</v>
      </c>
      <c r="AE935" s="17"/>
      <c r="AF935" s="527" t="str">
        <f t="shared" si="385"/>
        <v xml:space="preserve"> </v>
      </c>
      <c r="AG935" s="49">
        <f t="shared" si="386"/>
        <v>0</v>
      </c>
      <c r="AH935" s="49">
        <f t="shared" si="387"/>
        <v>0</v>
      </c>
      <c r="AR935" s="49">
        <f t="shared" si="388"/>
        <v>0</v>
      </c>
      <c r="AS935" s="49">
        <f t="shared" si="389"/>
        <v>0</v>
      </c>
      <c r="AT935" s="49">
        <f t="shared" si="390"/>
        <v>0</v>
      </c>
      <c r="AU935" s="49">
        <f t="shared" si="391"/>
        <v>0</v>
      </c>
      <c r="AX935" s="372">
        <f t="shared" si="392"/>
        <v>0</v>
      </c>
      <c r="AY935" s="372">
        <f t="shared" si="393"/>
        <v>0</v>
      </c>
      <c r="AZ935" s="49">
        <f t="shared" si="381"/>
        <v>0</v>
      </c>
      <c r="BB935" s="49">
        <f t="shared" si="397"/>
        <v>0</v>
      </c>
      <c r="BC935" s="537">
        <f t="shared" si="398"/>
        <v>0</v>
      </c>
      <c r="BD935" s="144">
        <f t="shared" si="394"/>
        <v>0</v>
      </c>
      <c r="BE935" s="144">
        <f t="shared" si="399"/>
        <v>0</v>
      </c>
      <c r="BF935" s="559">
        <f t="shared" si="382"/>
        <v>0</v>
      </c>
      <c r="BG935" s="17"/>
      <c r="BH935" s="10"/>
      <c r="BJ935" s="49">
        <f t="shared" si="400"/>
        <v>0</v>
      </c>
      <c r="BK935" s="49">
        <f t="shared" si="401"/>
        <v>1</v>
      </c>
      <c r="BL935" s="49">
        <f t="shared" si="402"/>
        <v>0</v>
      </c>
      <c r="BM935" s="49">
        <f t="shared" si="403"/>
        <v>0</v>
      </c>
      <c r="BN935" s="49">
        <f t="shared" si="404"/>
        <v>0</v>
      </c>
    </row>
    <row r="936" spans="1:66" x14ac:dyDescent="0.2">
      <c r="A936" s="514"/>
      <c r="B936" s="805"/>
      <c r="C936" s="364"/>
      <c r="D936" s="364"/>
      <c r="E936" s="511" t="str">
        <f t="shared" si="395"/>
        <v xml:space="preserve"> </v>
      </c>
      <c r="F936" s="201">
        <f t="shared" si="378"/>
        <v>0</v>
      </c>
      <c r="G936" s="198">
        <f t="shared" si="379"/>
        <v>924</v>
      </c>
      <c r="H936" s="197"/>
      <c r="I936" s="416"/>
      <c r="J936" s="115"/>
      <c r="K936" s="418"/>
      <c r="L936" s="417"/>
      <c r="M936" s="60"/>
      <c r="N936" s="102"/>
      <c r="O936" s="419"/>
      <c r="P936" s="116"/>
      <c r="Q936" s="116"/>
      <c r="R936" s="179"/>
      <c r="S936" s="248"/>
      <c r="T936" s="116"/>
      <c r="U936" s="116"/>
      <c r="V936" s="116"/>
      <c r="W936" s="117"/>
      <c r="X936" s="115"/>
      <c r="Y936" s="102"/>
      <c r="Z936" s="118"/>
      <c r="AA936" s="145">
        <f t="shared" si="383"/>
        <v>924</v>
      </c>
      <c r="AB936" s="751">
        <f t="shared" si="396"/>
        <v>0</v>
      </c>
      <c r="AC936" s="744">
        <f t="shared" si="384"/>
        <v>0</v>
      </c>
      <c r="AD936" s="254">
        <f t="shared" si="380"/>
        <v>0</v>
      </c>
      <c r="AE936" s="17"/>
      <c r="AF936" s="527" t="str">
        <f t="shared" si="385"/>
        <v xml:space="preserve"> </v>
      </c>
      <c r="AG936" s="49">
        <f t="shared" si="386"/>
        <v>0</v>
      </c>
      <c r="AH936" s="49">
        <f t="shared" si="387"/>
        <v>0</v>
      </c>
      <c r="AR936" s="49">
        <f t="shared" si="388"/>
        <v>0</v>
      </c>
      <c r="AS936" s="49">
        <f t="shared" si="389"/>
        <v>0</v>
      </c>
      <c r="AT936" s="49">
        <f t="shared" si="390"/>
        <v>0</v>
      </c>
      <c r="AU936" s="49">
        <f t="shared" si="391"/>
        <v>0</v>
      </c>
      <c r="AX936" s="372">
        <f t="shared" si="392"/>
        <v>0</v>
      </c>
      <c r="AY936" s="372">
        <f t="shared" si="393"/>
        <v>0</v>
      </c>
      <c r="AZ936" s="49">
        <f t="shared" si="381"/>
        <v>0</v>
      </c>
      <c r="BB936" s="49">
        <f t="shared" si="397"/>
        <v>0</v>
      </c>
      <c r="BC936" s="537">
        <f t="shared" si="398"/>
        <v>0</v>
      </c>
      <c r="BD936" s="144">
        <f t="shared" si="394"/>
        <v>0</v>
      </c>
      <c r="BE936" s="144">
        <f t="shared" si="399"/>
        <v>0</v>
      </c>
      <c r="BF936" s="559">
        <f t="shared" si="382"/>
        <v>0</v>
      </c>
      <c r="BG936" s="17"/>
      <c r="BH936" s="10"/>
      <c r="BJ936" s="49">
        <f t="shared" si="400"/>
        <v>0</v>
      </c>
      <c r="BK936" s="49">
        <f t="shared" si="401"/>
        <v>1</v>
      </c>
      <c r="BL936" s="49">
        <f t="shared" si="402"/>
        <v>0</v>
      </c>
      <c r="BM936" s="49">
        <f t="shared" si="403"/>
        <v>0</v>
      </c>
      <c r="BN936" s="49">
        <f t="shared" si="404"/>
        <v>0</v>
      </c>
    </row>
    <row r="937" spans="1:66" x14ac:dyDescent="0.2">
      <c r="A937" s="514"/>
      <c r="B937" s="805"/>
      <c r="C937" s="364"/>
      <c r="D937" s="364"/>
      <c r="E937" s="511" t="str">
        <f t="shared" si="395"/>
        <v xml:space="preserve"> </v>
      </c>
      <c r="F937" s="201">
        <f t="shared" si="378"/>
        <v>0</v>
      </c>
      <c r="G937" s="198">
        <f t="shared" si="379"/>
        <v>925</v>
      </c>
      <c r="H937" s="197"/>
      <c r="I937" s="416"/>
      <c r="J937" s="115"/>
      <c r="K937" s="418"/>
      <c r="L937" s="417"/>
      <c r="M937" s="60"/>
      <c r="N937" s="102"/>
      <c r="O937" s="419"/>
      <c r="P937" s="116"/>
      <c r="Q937" s="116"/>
      <c r="R937" s="179"/>
      <c r="S937" s="248"/>
      <c r="T937" s="116"/>
      <c r="U937" s="116"/>
      <c r="V937" s="116"/>
      <c r="W937" s="117"/>
      <c r="X937" s="115"/>
      <c r="Y937" s="102"/>
      <c r="Z937" s="118"/>
      <c r="AA937" s="145">
        <f t="shared" si="383"/>
        <v>925</v>
      </c>
      <c r="AB937" s="751">
        <f t="shared" si="396"/>
        <v>0</v>
      </c>
      <c r="AC937" s="744">
        <f t="shared" si="384"/>
        <v>0</v>
      </c>
      <c r="AD937" s="254">
        <f t="shared" si="380"/>
        <v>0</v>
      </c>
      <c r="AE937" s="17"/>
      <c r="AF937" s="527" t="str">
        <f t="shared" si="385"/>
        <v xml:space="preserve"> </v>
      </c>
      <c r="AG937" s="49">
        <f t="shared" si="386"/>
        <v>0</v>
      </c>
      <c r="AH937" s="49">
        <f t="shared" si="387"/>
        <v>0</v>
      </c>
      <c r="AR937" s="49">
        <f t="shared" si="388"/>
        <v>0</v>
      </c>
      <c r="AS937" s="49">
        <f t="shared" si="389"/>
        <v>0</v>
      </c>
      <c r="AT937" s="49">
        <f t="shared" si="390"/>
        <v>0</v>
      </c>
      <c r="AU937" s="49">
        <f t="shared" si="391"/>
        <v>0</v>
      </c>
      <c r="AX937" s="372">
        <f t="shared" si="392"/>
        <v>0</v>
      </c>
      <c r="AY937" s="372">
        <f t="shared" si="393"/>
        <v>0</v>
      </c>
      <c r="AZ937" s="49">
        <f t="shared" si="381"/>
        <v>0</v>
      </c>
      <c r="BB937" s="49">
        <f t="shared" si="397"/>
        <v>0</v>
      </c>
      <c r="BC937" s="537">
        <f t="shared" si="398"/>
        <v>0</v>
      </c>
      <c r="BD937" s="144">
        <f t="shared" si="394"/>
        <v>0</v>
      </c>
      <c r="BE937" s="144">
        <f t="shared" si="399"/>
        <v>0</v>
      </c>
      <c r="BF937" s="559">
        <f t="shared" si="382"/>
        <v>0</v>
      </c>
      <c r="BG937" s="17"/>
      <c r="BH937" s="10"/>
      <c r="BJ937" s="49">
        <f t="shared" si="400"/>
        <v>0</v>
      </c>
      <c r="BK937" s="49">
        <f t="shared" si="401"/>
        <v>1</v>
      </c>
      <c r="BL937" s="49">
        <f t="shared" si="402"/>
        <v>0</v>
      </c>
      <c r="BM937" s="49">
        <f t="shared" si="403"/>
        <v>0</v>
      </c>
      <c r="BN937" s="49">
        <f t="shared" si="404"/>
        <v>0</v>
      </c>
    </row>
    <row r="938" spans="1:66" x14ac:dyDescent="0.2">
      <c r="A938" s="514"/>
      <c r="B938" s="805"/>
      <c r="C938" s="364"/>
      <c r="D938" s="364"/>
      <c r="E938" s="511" t="str">
        <f t="shared" si="395"/>
        <v xml:space="preserve"> </v>
      </c>
      <c r="F938" s="201">
        <f t="shared" si="378"/>
        <v>0</v>
      </c>
      <c r="G938" s="198">
        <f t="shared" si="379"/>
        <v>926</v>
      </c>
      <c r="H938" s="197"/>
      <c r="I938" s="416"/>
      <c r="J938" s="115"/>
      <c r="K938" s="418"/>
      <c r="L938" s="417"/>
      <c r="M938" s="60"/>
      <c r="N938" s="102"/>
      <c r="O938" s="419"/>
      <c r="P938" s="116"/>
      <c r="Q938" s="116"/>
      <c r="R938" s="179"/>
      <c r="S938" s="248"/>
      <c r="T938" s="116"/>
      <c r="U938" s="116"/>
      <c r="V938" s="116"/>
      <c r="W938" s="117"/>
      <c r="X938" s="115"/>
      <c r="Y938" s="102"/>
      <c r="Z938" s="118"/>
      <c r="AA938" s="145">
        <f t="shared" si="383"/>
        <v>926</v>
      </c>
      <c r="AB938" s="751">
        <f t="shared" si="396"/>
        <v>0</v>
      </c>
      <c r="AC938" s="744">
        <f t="shared" si="384"/>
        <v>0</v>
      </c>
      <c r="AD938" s="254">
        <f t="shared" si="380"/>
        <v>0</v>
      </c>
      <c r="AE938" s="17"/>
      <c r="AF938" s="527" t="str">
        <f t="shared" si="385"/>
        <v xml:space="preserve"> </v>
      </c>
      <c r="AG938" s="49">
        <f t="shared" si="386"/>
        <v>0</v>
      </c>
      <c r="AH938" s="49">
        <f t="shared" si="387"/>
        <v>0</v>
      </c>
      <c r="AR938" s="49">
        <f t="shared" si="388"/>
        <v>0</v>
      </c>
      <c r="AS938" s="49">
        <f t="shared" si="389"/>
        <v>0</v>
      </c>
      <c r="AT938" s="49">
        <f t="shared" si="390"/>
        <v>0</v>
      </c>
      <c r="AU938" s="49">
        <f t="shared" si="391"/>
        <v>0</v>
      </c>
      <c r="AX938" s="372">
        <f t="shared" si="392"/>
        <v>0</v>
      </c>
      <c r="AY938" s="372">
        <f t="shared" si="393"/>
        <v>0</v>
      </c>
      <c r="AZ938" s="49">
        <f t="shared" si="381"/>
        <v>0</v>
      </c>
      <c r="BB938" s="49">
        <f t="shared" si="397"/>
        <v>0</v>
      </c>
      <c r="BC938" s="537">
        <f t="shared" si="398"/>
        <v>0</v>
      </c>
      <c r="BD938" s="144">
        <f t="shared" si="394"/>
        <v>0</v>
      </c>
      <c r="BE938" s="144">
        <f t="shared" si="399"/>
        <v>0</v>
      </c>
      <c r="BF938" s="559">
        <f t="shared" si="382"/>
        <v>0</v>
      </c>
      <c r="BG938" s="17"/>
      <c r="BH938" s="10"/>
      <c r="BJ938" s="49">
        <f t="shared" si="400"/>
        <v>0</v>
      </c>
      <c r="BK938" s="49">
        <f t="shared" si="401"/>
        <v>1</v>
      </c>
      <c r="BL938" s="49">
        <f t="shared" si="402"/>
        <v>0</v>
      </c>
      <c r="BM938" s="49">
        <f t="shared" si="403"/>
        <v>0</v>
      </c>
      <c r="BN938" s="49">
        <f t="shared" si="404"/>
        <v>0</v>
      </c>
    </row>
    <row r="939" spans="1:66" x14ac:dyDescent="0.2">
      <c r="A939" s="514"/>
      <c r="B939" s="805"/>
      <c r="C939" s="364"/>
      <c r="D939" s="364"/>
      <c r="E939" s="511" t="str">
        <f t="shared" si="395"/>
        <v xml:space="preserve"> </v>
      </c>
      <c r="F939" s="201">
        <f t="shared" si="378"/>
        <v>0</v>
      </c>
      <c r="G939" s="198">
        <f t="shared" si="379"/>
        <v>927</v>
      </c>
      <c r="H939" s="197"/>
      <c r="I939" s="416"/>
      <c r="J939" s="115"/>
      <c r="K939" s="418"/>
      <c r="L939" s="417"/>
      <c r="M939" s="60"/>
      <c r="N939" s="102"/>
      <c r="O939" s="419"/>
      <c r="P939" s="116"/>
      <c r="Q939" s="116"/>
      <c r="R939" s="179"/>
      <c r="S939" s="248"/>
      <c r="T939" s="116"/>
      <c r="U939" s="116"/>
      <c r="V939" s="116"/>
      <c r="W939" s="117"/>
      <c r="X939" s="115"/>
      <c r="Y939" s="102"/>
      <c r="Z939" s="118"/>
      <c r="AA939" s="145">
        <f t="shared" si="383"/>
        <v>927</v>
      </c>
      <c r="AB939" s="751">
        <f t="shared" si="396"/>
        <v>0</v>
      </c>
      <c r="AC939" s="744">
        <f t="shared" si="384"/>
        <v>0</v>
      </c>
      <c r="AD939" s="254">
        <f t="shared" si="380"/>
        <v>0</v>
      </c>
      <c r="AE939" s="17"/>
      <c r="AF939" s="527" t="str">
        <f t="shared" si="385"/>
        <v xml:space="preserve"> </v>
      </c>
      <c r="AG939" s="49">
        <f t="shared" si="386"/>
        <v>0</v>
      </c>
      <c r="AH939" s="49">
        <f t="shared" si="387"/>
        <v>0</v>
      </c>
      <c r="AR939" s="49">
        <f t="shared" si="388"/>
        <v>0</v>
      </c>
      <c r="AS939" s="49">
        <f t="shared" si="389"/>
        <v>0</v>
      </c>
      <c r="AT939" s="49">
        <f t="shared" si="390"/>
        <v>0</v>
      </c>
      <c r="AU939" s="49">
        <f t="shared" si="391"/>
        <v>0</v>
      </c>
      <c r="AX939" s="372">
        <f t="shared" si="392"/>
        <v>0</v>
      </c>
      <c r="AY939" s="372">
        <f t="shared" si="393"/>
        <v>0</v>
      </c>
      <c r="AZ939" s="49">
        <f t="shared" si="381"/>
        <v>0</v>
      </c>
      <c r="BB939" s="49">
        <f t="shared" si="397"/>
        <v>0</v>
      </c>
      <c r="BC939" s="537">
        <f t="shared" si="398"/>
        <v>0</v>
      </c>
      <c r="BD939" s="144">
        <f t="shared" si="394"/>
        <v>0</v>
      </c>
      <c r="BE939" s="144">
        <f t="shared" si="399"/>
        <v>0</v>
      </c>
      <c r="BF939" s="559">
        <f t="shared" si="382"/>
        <v>0</v>
      </c>
      <c r="BG939" s="17"/>
      <c r="BH939" s="10"/>
      <c r="BJ939" s="49">
        <f t="shared" si="400"/>
        <v>0</v>
      </c>
      <c r="BK939" s="49">
        <f t="shared" si="401"/>
        <v>1</v>
      </c>
      <c r="BL939" s="49">
        <f t="shared" si="402"/>
        <v>0</v>
      </c>
      <c r="BM939" s="49">
        <f t="shared" si="403"/>
        <v>0</v>
      </c>
      <c r="BN939" s="49">
        <f t="shared" si="404"/>
        <v>0</v>
      </c>
    </row>
    <row r="940" spans="1:66" x14ac:dyDescent="0.2">
      <c r="A940" s="514"/>
      <c r="B940" s="805"/>
      <c r="C940" s="364"/>
      <c r="D940" s="364"/>
      <c r="E940" s="511" t="str">
        <f t="shared" si="395"/>
        <v xml:space="preserve"> </v>
      </c>
      <c r="F940" s="201">
        <f t="shared" si="378"/>
        <v>0</v>
      </c>
      <c r="G940" s="198">
        <f t="shared" si="379"/>
        <v>928</v>
      </c>
      <c r="H940" s="197"/>
      <c r="I940" s="416"/>
      <c r="J940" s="115"/>
      <c r="K940" s="418"/>
      <c r="L940" s="417"/>
      <c r="M940" s="60"/>
      <c r="N940" s="102"/>
      <c r="O940" s="419"/>
      <c r="P940" s="116"/>
      <c r="Q940" s="116"/>
      <c r="R940" s="179"/>
      <c r="S940" s="248"/>
      <c r="T940" s="116"/>
      <c r="U940" s="116"/>
      <c r="V940" s="116"/>
      <c r="W940" s="117"/>
      <c r="X940" s="115"/>
      <c r="Y940" s="102"/>
      <c r="Z940" s="118"/>
      <c r="AA940" s="145">
        <f t="shared" si="383"/>
        <v>928</v>
      </c>
      <c r="AB940" s="751">
        <f t="shared" si="396"/>
        <v>0</v>
      </c>
      <c r="AC940" s="744">
        <f t="shared" si="384"/>
        <v>0</v>
      </c>
      <c r="AD940" s="254">
        <f t="shared" si="380"/>
        <v>0</v>
      </c>
      <c r="AE940" s="17"/>
      <c r="AF940" s="527" t="str">
        <f t="shared" si="385"/>
        <v xml:space="preserve"> </v>
      </c>
      <c r="AG940" s="49">
        <f t="shared" si="386"/>
        <v>0</v>
      </c>
      <c r="AH940" s="49">
        <f t="shared" si="387"/>
        <v>0</v>
      </c>
      <c r="AR940" s="49">
        <f t="shared" si="388"/>
        <v>0</v>
      </c>
      <c r="AS940" s="49">
        <f t="shared" si="389"/>
        <v>0</v>
      </c>
      <c r="AT940" s="49">
        <f t="shared" si="390"/>
        <v>0</v>
      </c>
      <c r="AU940" s="49">
        <f t="shared" si="391"/>
        <v>0</v>
      </c>
      <c r="AX940" s="372">
        <f t="shared" si="392"/>
        <v>0</v>
      </c>
      <c r="AY940" s="372">
        <f t="shared" si="393"/>
        <v>0</v>
      </c>
      <c r="AZ940" s="49">
        <f t="shared" si="381"/>
        <v>0</v>
      </c>
      <c r="BB940" s="49">
        <f t="shared" si="397"/>
        <v>0</v>
      </c>
      <c r="BC940" s="537">
        <f t="shared" si="398"/>
        <v>0</v>
      </c>
      <c r="BD940" s="144">
        <f t="shared" si="394"/>
        <v>0</v>
      </c>
      <c r="BE940" s="144">
        <f t="shared" si="399"/>
        <v>0</v>
      </c>
      <c r="BF940" s="559">
        <f t="shared" si="382"/>
        <v>0</v>
      </c>
      <c r="BG940" s="17"/>
      <c r="BH940" s="10"/>
      <c r="BJ940" s="49">
        <f t="shared" si="400"/>
        <v>0</v>
      </c>
      <c r="BK940" s="49">
        <f t="shared" si="401"/>
        <v>1</v>
      </c>
      <c r="BL940" s="49">
        <f t="shared" si="402"/>
        <v>0</v>
      </c>
      <c r="BM940" s="49">
        <f t="shared" si="403"/>
        <v>0</v>
      </c>
      <c r="BN940" s="49">
        <f t="shared" si="404"/>
        <v>0</v>
      </c>
    </row>
    <row r="941" spans="1:66" x14ac:dyDescent="0.2">
      <c r="A941" s="514"/>
      <c r="B941" s="805"/>
      <c r="C941" s="364"/>
      <c r="D941" s="364"/>
      <c r="E941" s="511" t="str">
        <f t="shared" si="395"/>
        <v xml:space="preserve"> </v>
      </c>
      <c r="F941" s="201">
        <f t="shared" si="378"/>
        <v>0</v>
      </c>
      <c r="G941" s="198">
        <f t="shared" si="379"/>
        <v>929</v>
      </c>
      <c r="H941" s="197"/>
      <c r="I941" s="416"/>
      <c r="J941" s="115"/>
      <c r="K941" s="418"/>
      <c r="L941" s="417"/>
      <c r="M941" s="60"/>
      <c r="N941" s="102"/>
      <c r="O941" s="419"/>
      <c r="P941" s="116"/>
      <c r="Q941" s="116"/>
      <c r="R941" s="179"/>
      <c r="S941" s="248"/>
      <c r="T941" s="116"/>
      <c r="U941" s="116"/>
      <c r="V941" s="116"/>
      <c r="W941" s="117"/>
      <c r="X941" s="115"/>
      <c r="Y941" s="102"/>
      <c r="Z941" s="118"/>
      <c r="AA941" s="145">
        <f t="shared" si="383"/>
        <v>929</v>
      </c>
      <c r="AB941" s="751">
        <f t="shared" si="396"/>
        <v>0</v>
      </c>
      <c r="AC941" s="744">
        <f t="shared" si="384"/>
        <v>0</v>
      </c>
      <c r="AD941" s="254">
        <f t="shared" si="380"/>
        <v>0</v>
      </c>
      <c r="AE941" s="17"/>
      <c r="AF941" s="527" t="str">
        <f t="shared" si="385"/>
        <v xml:space="preserve"> </v>
      </c>
      <c r="AG941" s="49">
        <f t="shared" si="386"/>
        <v>0</v>
      </c>
      <c r="AH941" s="49">
        <f t="shared" si="387"/>
        <v>0</v>
      </c>
      <c r="AR941" s="49">
        <f t="shared" si="388"/>
        <v>0</v>
      </c>
      <c r="AS941" s="49">
        <f t="shared" si="389"/>
        <v>0</v>
      </c>
      <c r="AT941" s="49">
        <f t="shared" si="390"/>
        <v>0</v>
      </c>
      <c r="AU941" s="49">
        <f t="shared" si="391"/>
        <v>0</v>
      </c>
      <c r="AX941" s="372">
        <f t="shared" si="392"/>
        <v>0</v>
      </c>
      <c r="AY941" s="372">
        <f t="shared" si="393"/>
        <v>0</v>
      </c>
      <c r="AZ941" s="49">
        <f t="shared" si="381"/>
        <v>0</v>
      </c>
      <c r="BB941" s="49">
        <f t="shared" si="397"/>
        <v>0</v>
      </c>
      <c r="BC941" s="537">
        <f t="shared" si="398"/>
        <v>0</v>
      </c>
      <c r="BD941" s="144">
        <f t="shared" si="394"/>
        <v>0</v>
      </c>
      <c r="BE941" s="144">
        <f t="shared" si="399"/>
        <v>0</v>
      </c>
      <c r="BF941" s="559">
        <f t="shared" si="382"/>
        <v>0</v>
      </c>
      <c r="BG941" s="17"/>
      <c r="BH941" s="10"/>
      <c r="BJ941" s="49">
        <f t="shared" si="400"/>
        <v>0</v>
      </c>
      <c r="BK941" s="49">
        <f t="shared" si="401"/>
        <v>1</v>
      </c>
      <c r="BL941" s="49">
        <f t="shared" si="402"/>
        <v>0</v>
      </c>
      <c r="BM941" s="49">
        <f t="shared" si="403"/>
        <v>0</v>
      </c>
      <c r="BN941" s="49">
        <f t="shared" si="404"/>
        <v>0</v>
      </c>
    </row>
    <row r="942" spans="1:66" x14ac:dyDescent="0.2">
      <c r="A942" s="514"/>
      <c r="B942" s="805"/>
      <c r="C942" s="364"/>
      <c r="D942" s="364"/>
      <c r="E942" s="511" t="str">
        <f t="shared" si="395"/>
        <v xml:space="preserve"> </v>
      </c>
      <c r="F942" s="201">
        <f t="shared" si="378"/>
        <v>0</v>
      </c>
      <c r="G942" s="198">
        <f t="shared" si="379"/>
        <v>930</v>
      </c>
      <c r="H942" s="197"/>
      <c r="I942" s="416"/>
      <c r="J942" s="115"/>
      <c r="K942" s="418"/>
      <c r="L942" s="417"/>
      <c r="M942" s="60"/>
      <c r="N942" s="102"/>
      <c r="O942" s="419"/>
      <c r="P942" s="116"/>
      <c r="Q942" s="116"/>
      <c r="R942" s="179"/>
      <c r="S942" s="248"/>
      <c r="T942" s="116"/>
      <c r="U942" s="116"/>
      <c r="V942" s="116"/>
      <c r="W942" s="117"/>
      <c r="X942" s="115"/>
      <c r="Y942" s="102"/>
      <c r="Z942" s="118"/>
      <c r="AA942" s="145">
        <f t="shared" si="383"/>
        <v>930</v>
      </c>
      <c r="AB942" s="751">
        <f t="shared" si="396"/>
        <v>0</v>
      </c>
      <c r="AC942" s="744">
        <f t="shared" si="384"/>
        <v>0</v>
      </c>
      <c r="AD942" s="254">
        <f t="shared" si="380"/>
        <v>0</v>
      </c>
      <c r="AE942" s="17"/>
      <c r="AF942" s="527" t="str">
        <f t="shared" si="385"/>
        <v xml:space="preserve"> </v>
      </c>
      <c r="AG942" s="49">
        <f t="shared" si="386"/>
        <v>0</v>
      </c>
      <c r="AH942" s="49">
        <f t="shared" si="387"/>
        <v>0</v>
      </c>
      <c r="AR942" s="49">
        <f t="shared" si="388"/>
        <v>0</v>
      </c>
      <c r="AS942" s="49">
        <f t="shared" si="389"/>
        <v>0</v>
      </c>
      <c r="AT942" s="49">
        <f t="shared" si="390"/>
        <v>0</v>
      </c>
      <c r="AU942" s="49">
        <f t="shared" si="391"/>
        <v>0</v>
      </c>
      <c r="AX942" s="372">
        <f t="shared" si="392"/>
        <v>0</v>
      </c>
      <c r="AY942" s="372">
        <f t="shared" si="393"/>
        <v>0</v>
      </c>
      <c r="AZ942" s="49">
        <f t="shared" si="381"/>
        <v>0</v>
      </c>
      <c r="BB942" s="49">
        <f t="shared" si="397"/>
        <v>0</v>
      </c>
      <c r="BC942" s="537">
        <f t="shared" si="398"/>
        <v>0</v>
      </c>
      <c r="BD942" s="144">
        <f t="shared" si="394"/>
        <v>0</v>
      </c>
      <c r="BE942" s="144">
        <f t="shared" si="399"/>
        <v>0</v>
      </c>
      <c r="BF942" s="559">
        <f t="shared" si="382"/>
        <v>0</v>
      </c>
      <c r="BG942" s="17"/>
      <c r="BH942" s="10"/>
      <c r="BJ942" s="49">
        <f t="shared" si="400"/>
        <v>0</v>
      </c>
      <c r="BK942" s="49">
        <f t="shared" si="401"/>
        <v>1</v>
      </c>
      <c r="BL942" s="49">
        <f t="shared" si="402"/>
        <v>0</v>
      </c>
      <c r="BM942" s="49">
        <f t="shared" si="403"/>
        <v>0</v>
      </c>
      <c r="BN942" s="49">
        <f t="shared" si="404"/>
        <v>0</v>
      </c>
    </row>
    <row r="943" spans="1:66" x14ac:dyDescent="0.2">
      <c r="A943" s="514"/>
      <c r="B943" s="805"/>
      <c r="C943" s="364"/>
      <c r="D943" s="364"/>
      <c r="E943" s="511" t="str">
        <f t="shared" si="395"/>
        <v xml:space="preserve"> </v>
      </c>
      <c r="F943" s="201">
        <f t="shared" si="378"/>
        <v>0</v>
      </c>
      <c r="G943" s="198">
        <f t="shared" si="379"/>
        <v>931</v>
      </c>
      <c r="H943" s="197"/>
      <c r="I943" s="416"/>
      <c r="J943" s="115"/>
      <c r="K943" s="418"/>
      <c r="L943" s="417"/>
      <c r="M943" s="60"/>
      <c r="N943" s="102"/>
      <c r="O943" s="419"/>
      <c r="P943" s="116"/>
      <c r="Q943" s="116"/>
      <c r="R943" s="179"/>
      <c r="S943" s="248"/>
      <c r="T943" s="116"/>
      <c r="U943" s="116"/>
      <c r="V943" s="116"/>
      <c r="W943" s="117"/>
      <c r="X943" s="115"/>
      <c r="Y943" s="102"/>
      <c r="Z943" s="118"/>
      <c r="AA943" s="145">
        <f t="shared" si="383"/>
        <v>931</v>
      </c>
      <c r="AB943" s="751">
        <f t="shared" si="396"/>
        <v>0</v>
      </c>
      <c r="AC943" s="744">
        <f t="shared" si="384"/>
        <v>0</v>
      </c>
      <c r="AD943" s="254">
        <f t="shared" si="380"/>
        <v>0</v>
      </c>
      <c r="AE943" s="17"/>
      <c r="AF943" s="527" t="str">
        <f t="shared" si="385"/>
        <v xml:space="preserve"> </v>
      </c>
      <c r="AG943" s="49">
        <f t="shared" si="386"/>
        <v>0</v>
      </c>
      <c r="AH943" s="49">
        <f t="shared" si="387"/>
        <v>0</v>
      </c>
      <c r="AR943" s="49">
        <f t="shared" si="388"/>
        <v>0</v>
      </c>
      <c r="AS943" s="49">
        <f t="shared" si="389"/>
        <v>0</v>
      </c>
      <c r="AT943" s="49">
        <f t="shared" si="390"/>
        <v>0</v>
      </c>
      <c r="AU943" s="49">
        <f t="shared" si="391"/>
        <v>0</v>
      </c>
      <c r="AX943" s="372">
        <f t="shared" si="392"/>
        <v>0</v>
      </c>
      <c r="AY943" s="372">
        <f t="shared" si="393"/>
        <v>0</v>
      </c>
      <c r="AZ943" s="49">
        <f t="shared" si="381"/>
        <v>0</v>
      </c>
      <c r="BB943" s="49">
        <f t="shared" si="397"/>
        <v>0</v>
      </c>
      <c r="BC943" s="537">
        <f t="shared" si="398"/>
        <v>0</v>
      </c>
      <c r="BD943" s="144">
        <f t="shared" si="394"/>
        <v>0</v>
      </c>
      <c r="BE943" s="144">
        <f t="shared" si="399"/>
        <v>0</v>
      </c>
      <c r="BF943" s="559">
        <f t="shared" si="382"/>
        <v>0</v>
      </c>
      <c r="BG943" s="17"/>
      <c r="BH943" s="10"/>
      <c r="BJ943" s="49">
        <f t="shared" si="400"/>
        <v>0</v>
      </c>
      <c r="BK943" s="49">
        <f t="shared" si="401"/>
        <v>1</v>
      </c>
      <c r="BL943" s="49">
        <f t="shared" si="402"/>
        <v>0</v>
      </c>
      <c r="BM943" s="49">
        <f t="shared" si="403"/>
        <v>0</v>
      </c>
      <c r="BN943" s="49">
        <f t="shared" si="404"/>
        <v>0</v>
      </c>
    </row>
    <row r="944" spans="1:66" x14ac:dyDescent="0.2">
      <c r="A944" s="514"/>
      <c r="B944" s="805"/>
      <c r="C944" s="364"/>
      <c r="D944" s="364"/>
      <c r="E944" s="511" t="str">
        <f t="shared" si="395"/>
        <v xml:space="preserve"> </v>
      </c>
      <c r="F944" s="201">
        <f t="shared" si="378"/>
        <v>0</v>
      </c>
      <c r="G944" s="198">
        <f t="shared" si="379"/>
        <v>932</v>
      </c>
      <c r="H944" s="197"/>
      <c r="I944" s="416"/>
      <c r="J944" s="115"/>
      <c r="K944" s="418"/>
      <c r="L944" s="417"/>
      <c r="M944" s="60"/>
      <c r="N944" s="102"/>
      <c r="O944" s="419"/>
      <c r="P944" s="116"/>
      <c r="Q944" s="116"/>
      <c r="R944" s="179"/>
      <c r="S944" s="248"/>
      <c r="T944" s="116"/>
      <c r="U944" s="116"/>
      <c r="V944" s="116"/>
      <c r="W944" s="117"/>
      <c r="X944" s="115"/>
      <c r="Y944" s="102"/>
      <c r="Z944" s="118"/>
      <c r="AA944" s="145">
        <f t="shared" si="383"/>
        <v>932</v>
      </c>
      <c r="AB944" s="751">
        <f t="shared" si="396"/>
        <v>0</v>
      </c>
      <c r="AC944" s="744">
        <f t="shared" si="384"/>
        <v>0</v>
      </c>
      <c r="AD944" s="254">
        <f t="shared" si="380"/>
        <v>0</v>
      </c>
      <c r="AE944" s="17"/>
      <c r="AF944" s="527" t="str">
        <f t="shared" si="385"/>
        <v xml:space="preserve"> </v>
      </c>
      <c r="AG944" s="49">
        <f t="shared" si="386"/>
        <v>0</v>
      </c>
      <c r="AH944" s="49">
        <f t="shared" si="387"/>
        <v>0</v>
      </c>
      <c r="AR944" s="49">
        <f t="shared" si="388"/>
        <v>0</v>
      </c>
      <c r="AS944" s="49">
        <f t="shared" si="389"/>
        <v>0</v>
      </c>
      <c r="AT944" s="49">
        <f t="shared" si="390"/>
        <v>0</v>
      </c>
      <c r="AU944" s="49">
        <f t="shared" si="391"/>
        <v>0</v>
      </c>
      <c r="AX944" s="372">
        <f t="shared" si="392"/>
        <v>0</v>
      </c>
      <c r="AY944" s="372">
        <f t="shared" si="393"/>
        <v>0</v>
      </c>
      <c r="AZ944" s="49">
        <f t="shared" si="381"/>
        <v>0</v>
      </c>
      <c r="BB944" s="49">
        <f t="shared" si="397"/>
        <v>0</v>
      </c>
      <c r="BC944" s="537">
        <f t="shared" si="398"/>
        <v>0</v>
      </c>
      <c r="BD944" s="144">
        <f t="shared" si="394"/>
        <v>0</v>
      </c>
      <c r="BE944" s="144">
        <f t="shared" si="399"/>
        <v>0</v>
      </c>
      <c r="BF944" s="559">
        <f t="shared" si="382"/>
        <v>0</v>
      </c>
      <c r="BG944" s="17"/>
      <c r="BH944" s="10"/>
      <c r="BJ944" s="49">
        <f t="shared" si="400"/>
        <v>0</v>
      </c>
      <c r="BK944" s="49">
        <f t="shared" si="401"/>
        <v>1</v>
      </c>
      <c r="BL944" s="49">
        <f t="shared" si="402"/>
        <v>0</v>
      </c>
      <c r="BM944" s="49">
        <f t="shared" si="403"/>
        <v>0</v>
      </c>
      <c r="BN944" s="49">
        <f t="shared" si="404"/>
        <v>0</v>
      </c>
    </row>
    <row r="945" spans="1:66" x14ac:dyDescent="0.2">
      <c r="A945" s="514"/>
      <c r="B945" s="805"/>
      <c r="C945" s="364"/>
      <c r="D945" s="364"/>
      <c r="E945" s="511" t="str">
        <f t="shared" si="395"/>
        <v xml:space="preserve"> </v>
      </c>
      <c r="F945" s="201">
        <f t="shared" si="378"/>
        <v>0</v>
      </c>
      <c r="G945" s="198">
        <f t="shared" si="379"/>
        <v>933</v>
      </c>
      <c r="H945" s="197"/>
      <c r="I945" s="416"/>
      <c r="J945" s="115"/>
      <c r="K945" s="418"/>
      <c r="L945" s="417"/>
      <c r="M945" s="60"/>
      <c r="N945" s="102"/>
      <c r="O945" s="419"/>
      <c r="P945" s="116"/>
      <c r="Q945" s="116"/>
      <c r="R945" s="179"/>
      <c r="S945" s="248"/>
      <c r="T945" s="116"/>
      <c r="U945" s="116"/>
      <c r="V945" s="116"/>
      <c r="W945" s="117"/>
      <c r="X945" s="115"/>
      <c r="Y945" s="102"/>
      <c r="Z945" s="118"/>
      <c r="AA945" s="145">
        <f t="shared" si="383"/>
        <v>933</v>
      </c>
      <c r="AB945" s="751">
        <f t="shared" si="396"/>
        <v>0</v>
      </c>
      <c r="AC945" s="744">
        <f t="shared" si="384"/>
        <v>0</v>
      </c>
      <c r="AD945" s="254">
        <f t="shared" si="380"/>
        <v>0</v>
      </c>
      <c r="AE945" s="17"/>
      <c r="AF945" s="527" t="str">
        <f t="shared" si="385"/>
        <v xml:space="preserve"> </v>
      </c>
      <c r="AG945" s="49">
        <f t="shared" si="386"/>
        <v>0</v>
      </c>
      <c r="AH945" s="49">
        <f t="shared" si="387"/>
        <v>0</v>
      </c>
      <c r="AR945" s="49">
        <f t="shared" si="388"/>
        <v>0</v>
      </c>
      <c r="AS945" s="49">
        <f t="shared" si="389"/>
        <v>0</v>
      </c>
      <c r="AT945" s="49">
        <f t="shared" si="390"/>
        <v>0</v>
      </c>
      <c r="AU945" s="49">
        <f t="shared" si="391"/>
        <v>0</v>
      </c>
      <c r="AX945" s="372">
        <f t="shared" si="392"/>
        <v>0</v>
      </c>
      <c r="AY945" s="372">
        <f t="shared" si="393"/>
        <v>0</v>
      </c>
      <c r="AZ945" s="49">
        <f t="shared" si="381"/>
        <v>0</v>
      </c>
      <c r="BB945" s="49">
        <f t="shared" si="397"/>
        <v>0</v>
      </c>
      <c r="BC945" s="537">
        <f t="shared" si="398"/>
        <v>0</v>
      </c>
      <c r="BD945" s="144">
        <f t="shared" si="394"/>
        <v>0</v>
      </c>
      <c r="BE945" s="144">
        <f t="shared" si="399"/>
        <v>0</v>
      </c>
      <c r="BF945" s="559">
        <f t="shared" si="382"/>
        <v>0</v>
      </c>
      <c r="BG945" s="17"/>
      <c r="BH945" s="10"/>
      <c r="BJ945" s="49">
        <f t="shared" si="400"/>
        <v>0</v>
      </c>
      <c r="BK945" s="49">
        <f t="shared" si="401"/>
        <v>1</v>
      </c>
      <c r="BL945" s="49">
        <f t="shared" si="402"/>
        <v>0</v>
      </c>
      <c r="BM945" s="49">
        <f t="shared" si="403"/>
        <v>0</v>
      </c>
      <c r="BN945" s="49">
        <f t="shared" si="404"/>
        <v>0</v>
      </c>
    </row>
    <row r="946" spans="1:66" x14ac:dyDescent="0.2">
      <c r="A946" s="514"/>
      <c r="B946" s="805"/>
      <c r="C946" s="364"/>
      <c r="D946" s="364"/>
      <c r="E946" s="511" t="str">
        <f t="shared" si="395"/>
        <v xml:space="preserve"> </v>
      </c>
      <c r="F946" s="201">
        <f t="shared" si="378"/>
        <v>0</v>
      </c>
      <c r="G946" s="198">
        <f t="shared" si="379"/>
        <v>934</v>
      </c>
      <c r="H946" s="197"/>
      <c r="I946" s="416"/>
      <c r="J946" s="115"/>
      <c r="K946" s="418"/>
      <c r="L946" s="417"/>
      <c r="M946" s="60"/>
      <c r="N946" s="102"/>
      <c r="O946" s="419"/>
      <c r="P946" s="116"/>
      <c r="Q946" s="116"/>
      <c r="R946" s="179"/>
      <c r="S946" s="248"/>
      <c r="T946" s="116"/>
      <c r="U946" s="116"/>
      <c r="V946" s="116"/>
      <c r="W946" s="117"/>
      <c r="X946" s="115"/>
      <c r="Y946" s="102"/>
      <c r="Z946" s="118"/>
      <c r="AA946" s="145">
        <f t="shared" si="383"/>
        <v>934</v>
      </c>
      <c r="AB946" s="751">
        <f t="shared" si="396"/>
        <v>0</v>
      </c>
      <c r="AC946" s="744">
        <f t="shared" si="384"/>
        <v>0</v>
      </c>
      <c r="AD946" s="254">
        <f t="shared" si="380"/>
        <v>0</v>
      </c>
      <c r="AE946" s="17"/>
      <c r="AF946" s="527" t="str">
        <f t="shared" si="385"/>
        <v xml:space="preserve"> </v>
      </c>
      <c r="AG946" s="49">
        <f t="shared" si="386"/>
        <v>0</v>
      </c>
      <c r="AH946" s="49">
        <f t="shared" si="387"/>
        <v>0</v>
      </c>
      <c r="AR946" s="49">
        <f t="shared" si="388"/>
        <v>0</v>
      </c>
      <c r="AS946" s="49">
        <f t="shared" si="389"/>
        <v>0</v>
      </c>
      <c r="AT946" s="49">
        <f t="shared" si="390"/>
        <v>0</v>
      </c>
      <c r="AU946" s="49">
        <f t="shared" si="391"/>
        <v>0</v>
      </c>
      <c r="AX946" s="372">
        <f t="shared" si="392"/>
        <v>0</v>
      </c>
      <c r="AY946" s="372">
        <f t="shared" si="393"/>
        <v>0</v>
      </c>
      <c r="AZ946" s="49">
        <f t="shared" si="381"/>
        <v>0</v>
      </c>
      <c r="BB946" s="49">
        <f t="shared" si="397"/>
        <v>0</v>
      </c>
      <c r="BC946" s="537">
        <f t="shared" si="398"/>
        <v>0</v>
      </c>
      <c r="BD946" s="144">
        <f t="shared" si="394"/>
        <v>0</v>
      </c>
      <c r="BE946" s="144">
        <f t="shared" si="399"/>
        <v>0</v>
      </c>
      <c r="BF946" s="559">
        <f t="shared" si="382"/>
        <v>0</v>
      </c>
      <c r="BG946" s="17"/>
      <c r="BH946" s="10"/>
      <c r="BJ946" s="49">
        <f t="shared" si="400"/>
        <v>0</v>
      </c>
      <c r="BK946" s="49">
        <f t="shared" si="401"/>
        <v>1</v>
      </c>
      <c r="BL946" s="49">
        <f t="shared" si="402"/>
        <v>0</v>
      </c>
      <c r="BM946" s="49">
        <f t="shared" si="403"/>
        <v>0</v>
      </c>
      <c r="BN946" s="49">
        <f t="shared" si="404"/>
        <v>0</v>
      </c>
    </row>
    <row r="947" spans="1:66" x14ac:dyDescent="0.2">
      <c r="A947" s="514"/>
      <c r="B947" s="805"/>
      <c r="C947" s="364"/>
      <c r="D947" s="364"/>
      <c r="E947" s="511" t="str">
        <f t="shared" si="395"/>
        <v xml:space="preserve"> </v>
      </c>
      <c r="F947" s="201">
        <f t="shared" si="378"/>
        <v>0</v>
      </c>
      <c r="G947" s="198">
        <f t="shared" si="379"/>
        <v>935</v>
      </c>
      <c r="H947" s="197"/>
      <c r="I947" s="416"/>
      <c r="J947" s="115"/>
      <c r="K947" s="418"/>
      <c r="L947" s="417"/>
      <c r="M947" s="60"/>
      <c r="N947" s="102"/>
      <c r="O947" s="419"/>
      <c r="P947" s="116"/>
      <c r="Q947" s="116"/>
      <c r="R947" s="179"/>
      <c r="S947" s="248"/>
      <c r="T947" s="116"/>
      <c r="U947" s="116"/>
      <c r="V947" s="116"/>
      <c r="W947" s="117"/>
      <c r="X947" s="115"/>
      <c r="Y947" s="102"/>
      <c r="Z947" s="118"/>
      <c r="AA947" s="145">
        <f t="shared" si="383"/>
        <v>935</v>
      </c>
      <c r="AB947" s="751">
        <f t="shared" si="396"/>
        <v>0</v>
      </c>
      <c r="AC947" s="744">
        <f t="shared" si="384"/>
        <v>0</v>
      </c>
      <c r="AD947" s="254">
        <f t="shared" si="380"/>
        <v>0</v>
      </c>
      <c r="AE947" s="17"/>
      <c r="AF947" s="527" t="str">
        <f t="shared" si="385"/>
        <v xml:space="preserve"> </v>
      </c>
      <c r="AG947" s="49">
        <f t="shared" si="386"/>
        <v>0</v>
      </c>
      <c r="AH947" s="49">
        <f t="shared" si="387"/>
        <v>0</v>
      </c>
      <c r="AR947" s="49">
        <f t="shared" si="388"/>
        <v>0</v>
      </c>
      <c r="AS947" s="49">
        <f t="shared" si="389"/>
        <v>0</v>
      </c>
      <c r="AT947" s="49">
        <f t="shared" si="390"/>
        <v>0</v>
      </c>
      <c r="AU947" s="49">
        <f t="shared" si="391"/>
        <v>0</v>
      </c>
      <c r="AX947" s="372">
        <f t="shared" si="392"/>
        <v>0</v>
      </c>
      <c r="AY947" s="372">
        <f t="shared" si="393"/>
        <v>0</v>
      </c>
      <c r="AZ947" s="49">
        <f t="shared" si="381"/>
        <v>0</v>
      </c>
      <c r="BB947" s="49">
        <f t="shared" si="397"/>
        <v>0</v>
      </c>
      <c r="BC947" s="537">
        <f t="shared" si="398"/>
        <v>0</v>
      </c>
      <c r="BD947" s="144">
        <f t="shared" si="394"/>
        <v>0</v>
      </c>
      <c r="BE947" s="144">
        <f t="shared" si="399"/>
        <v>0</v>
      </c>
      <c r="BF947" s="559">
        <f t="shared" si="382"/>
        <v>0</v>
      </c>
      <c r="BG947" s="17"/>
      <c r="BH947" s="10"/>
      <c r="BJ947" s="49">
        <f t="shared" si="400"/>
        <v>0</v>
      </c>
      <c r="BK947" s="49">
        <f t="shared" si="401"/>
        <v>1</v>
      </c>
      <c r="BL947" s="49">
        <f t="shared" si="402"/>
        <v>0</v>
      </c>
      <c r="BM947" s="49">
        <f t="shared" si="403"/>
        <v>0</v>
      </c>
      <c r="BN947" s="49">
        <f t="shared" si="404"/>
        <v>0</v>
      </c>
    </row>
    <row r="948" spans="1:66" x14ac:dyDescent="0.2">
      <c r="A948" s="514"/>
      <c r="B948" s="805"/>
      <c r="C948" s="364"/>
      <c r="D948" s="364"/>
      <c r="E948" s="511" t="str">
        <f t="shared" si="395"/>
        <v xml:space="preserve"> </v>
      </c>
      <c r="F948" s="201">
        <f t="shared" si="378"/>
        <v>0</v>
      </c>
      <c r="G948" s="198">
        <f t="shared" si="379"/>
        <v>936</v>
      </c>
      <c r="H948" s="197"/>
      <c r="I948" s="416"/>
      <c r="J948" s="115"/>
      <c r="K948" s="418"/>
      <c r="L948" s="417"/>
      <c r="M948" s="60"/>
      <c r="N948" s="102"/>
      <c r="O948" s="419"/>
      <c r="P948" s="116"/>
      <c r="Q948" s="116"/>
      <c r="R948" s="179"/>
      <c r="S948" s="248"/>
      <c r="T948" s="116"/>
      <c r="U948" s="116"/>
      <c r="V948" s="116"/>
      <c r="W948" s="117"/>
      <c r="X948" s="115"/>
      <c r="Y948" s="102"/>
      <c r="Z948" s="118"/>
      <c r="AA948" s="145">
        <f t="shared" si="383"/>
        <v>936</v>
      </c>
      <c r="AB948" s="751">
        <f t="shared" si="396"/>
        <v>0</v>
      </c>
      <c r="AC948" s="744">
        <f t="shared" si="384"/>
        <v>0</v>
      </c>
      <c r="AD948" s="254">
        <f t="shared" si="380"/>
        <v>0</v>
      </c>
      <c r="AE948" s="17"/>
      <c r="AF948" s="527" t="str">
        <f t="shared" si="385"/>
        <v xml:space="preserve"> </v>
      </c>
      <c r="AG948" s="49">
        <f t="shared" si="386"/>
        <v>0</v>
      </c>
      <c r="AH948" s="49">
        <f t="shared" si="387"/>
        <v>0</v>
      </c>
      <c r="AR948" s="49">
        <f t="shared" si="388"/>
        <v>0</v>
      </c>
      <c r="AS948" s="49">
        <f t="shared" si="389"/>
        <v>0</v>
      </c>
      <c r="AT948" s="49">
        <f t="shared" si="390"/>
        <v>0</v>
      </c>
      <c r="AU948" s="49">
        <f t="shared" si="391"/>
        <v>0</v>
      </c>
      <c r="AX948" s="372">
        <f t="shared" si="392"/>
        <v>0</v>
      </c>
      <c r="AY948" s="372">
        <f t="shared" si="393"/>
        <v>0</v>
      </c>
      <c r="AZ948" s="49">
        <f t="shared" si="381"/>
        <v>0</v>
      </c>
      <c r="BB948" s="49">
        <f t="shared" si="397"/>
        <v>0</v>
      </c>
      <c r="BC948" s="537">
        <f t="shared" si="398"/>
        <v>0</v>
      </c>
      <c r="BD948" s="144">
        <f t="shared" si="394"/>
        <v>0</v>
      </c>
      <c r="BE948" s="144">
        <f t="shared" si="399"/>
        <v>0</v>
      </c>
      <c r="BF948" s="559">
        <f t="shared" si="382"/>
        <v>0</v>
      </c>
      <c r="BG948" s="17"/>
      <c r="BH948" s="10"/>
      <c r="BJ948" s="49">
        <f t="shared" si="400"/>
        <v>0</v>
      </c>
      <c r="BK948" s="49">
        <f t="shared" si="401"/>
        <v>1</v>
      </c>
      <c r="BL948" s="49">
        <f t="shared" si="402"/>
        <v>0</v>
      </c>
      <c r="BM948" s="49">
        <f t="shared" si="403"/>
        <v>0</v>
      </c>
      <c r="BN948" s="49">
        <f t="shared" si="404"/>
        <v>0</v>
      </c>
    </row>
    <row r="949" spans="1:66" x14ac:dyDescent="0.2">
      <c r="A949" s="514"/>
      <c r="B949" s="805"/>
      <c r="C949" s="364"/>
      <c r="D949" s="364"/>
      <c r="E949" s="511" t="str">
        <f t="shared" si="395"/>
        <v xml:space="preserve"> </v>
      </c>
      <c r="F949" s="201">
        <f t="shared" si="378"/>
        <v>0</v>
      </c>
      <c r="G949" s="198">
        <f t="shared" si="379"/>
        <v>937</v>
      </c>
      <c r="H949" s="197"/>
      <c r="I949" s="416"/>
      <c r="J949" s="115"/>
      <c r="K949" s="418"/>
      <c r="L949" s="417"/>
      <c r="M949" s="60"/>
      <c r="N949" s="102"/>
      <c r="O949" s="419"/>
      <c r="P949" s="116"/>
      <c r="Q949" s="116"/>
      <c r="R949" s="179"/>
      <c r="S949" s="248"/>
      <c r="T949" s="116"/>
      <c r="U949" s="116"/>
      <c r="V949" s="116"/>
      <c r="W949" s="117"/>
      <c r="X949" s="115"/>
      <c r="Y949" s="102"/>
      <c r="Z949" s="118"/>
      <c r="AA949" s="145">
        <f t="shared" si="383"/>
        <v>937</v>
      </c>
      <c r="AB949" s="751">
        <f t="shared" si="396"/>
        <v>0</v>
      </c>
      <c r="AC949" s="744">
        <f t="shared" si="384"/>
        <v>0</v>
      </c>
      <c r="AD949" s="254">
        <f t="shared" si="380"/>
        <v>0</v>
      </c>
      <c r="AE949" s="17"/>
      <c r="AF949" s="527" t="str">
        <f t="shared" si="385"/>
        <v xml:space="preserve"> </v>
      </c>
      <c r="AG949" s="49">
        <f t="shared" si="386"/>
        <v>0</v>
      </c>
      <c r="AH949" s="49">
        <f t="shared" si="387"/>
        <v>0</v>
      </c>
      <c r="AR949" s="49">
        <f t="shared" si="388"/>
        <v>0</v>
      </c>
      <c r="AS949" s="49">
        <f t="shared" si="389"/>
        <v>0</v>
      </c>
      <c r="AT949" s="49">
        <f t="shared" si="390"/>
        <v>0</v>
      </c>
      <c r="AU949" s="49">
        <f t="shared" si="391"/>
        <v>0</v>
      </c>
      <c r="AX949" s="372">
        <f t="shared" si="392"/>
        <v>0</v>
      </c>
      <c r="AY949" s="372">
        <f t="shared" si="393"/>
        <v>0</v>
      </c>
      <c r="AZ949" s="49">
        <f t="shared" si="381"/>
        <v>0</v>
      </c>
      <c r="BB949" s="49">
        <f t="shared" si="397"/>
        <v>0</v>
      </c>
      <c r="BC949" s="537">
        <f t="shared" si="398"/>
        <v>0</v>
      </c>
      <c r="BD949" s="144">
        <f t="shared" si="394"/>
        <v>0</v>
      </c>
      <c r="BE949" s="144">
        <f t="shared" si="399"/>
        <v>0</v>
      </c>
      <c r="BF949" s="559">
        <f t="shared" si="382"/>
        <v>0</v>
      </c>
      <c r="BG949" s="17"/>
      <c r="BH949" s="10"/>
      <c r="BJ949" s="49">
        <f t="shared" si="400"/>
        <v>0</v>
      </c>
      <c r="BK949" s="49">
        <f t="shared" si="401"/>
        <v>1</v>
      </c>
      <c r="BL949" s="49">
        <f t="shared" si="402"/>
        <v>0</v>
      </c>
      <c r="BM949" s="49">
        <f t="shared" si="403"/>
        <v>0</v>
      </c>
      <c r="BN949" s="49">
        <f t="shared" si="404"/>
        <v>0</v>
      </c>
    </row>
    <row r="950" spans="1:66" x14ac:dyDescent="0.2">
      <c r="A950" s="514"/>
      <c r="B950" s="805"/>
      <c r="C950" s="364"/>
      <c r="D950" s="364"/>
      <c r="E950" s="511" t="str">
        <f t="shared" si="395"/>
        <v xml:space="preserve"> </v>
      </c>
      <c r="F950" s="201">
        <f t="shared" si="378"/>
        <v>0</v>
      </c>
      <c r="G950" s="198">
        <f t="shared" si="379"/>
        <v>938</v>
      </c>
      <c r="H950" s="197"/>
      <c r="I950" s="416"/>
      <c r="J950" s="115"/>
      <c r="K950" s="418"/>
      <c r="L950" s="417"/>
      <c r="M950" s="60"/>
      <c r="N950" s="102"/>
      <c r="O950" s="419"/>
      <c r="P950" s="116"/>
      <c r="Q950" s="116"/>
      <c r="R950" s="179"/>
      <c r="S950" s="248"/>
      <c r="T950" s="116"/>
      <c r="U950" s="116"/>
      <c r="V950" s="116"/>
      <c r="W950" s="117"/>
      <c r="X950" s="115"/>
      <c r="Y950" s="102"/>
      <c r="Z950" s="118"/>
      <c r="AA950" s="145">
        <f t="shared" si="383"/>
        <v>938</v>
      </c>
      <c r="AB950" s="751">
        <f t="shared" si="396"/>
        <v>0</v>
      </c>
      <c r="AC950" s="744">
        <f t="shared" si="384"/>
        <v>0</v>
      </c>
      <c r="AD950" s="254">
        <f t="shared" si="380"/>
        <v>0</v>
      </c>
      <c r="AE950" s="17"/>
      <c r="AF950" s="527" t="str">
        <f t="shared" si="385"/>
        <v xml:space="preserve"> </v>
      </c>
      <c r="AG950" s="49">
        <f t="shared" si="386"/>
        <v>0</v>
      </c>
      <c r="AH950" s="49">
        <f t="shared" si="387"/>
        <v>0</v>
      </c>
      <c r="AR950" s="49">
        <f t="shared" si="388"/>
        <v>0</v>
      </c>
      <c r="AS950" s="49">
        <f t="shared" si="389"/>
        <v>0</v>
      </c>
      <c r="AT950" s="49">
        <f t="shared" si="390"/>
        <v>0</v>
      </c>
      <c r="AU950" s="49">
        <f t="shared" si="391"/>
        <v>0</v>
      </c>
      <c r="AX950" s="372">
        <f t="shared" si="392"/>
        <v>0</v>
      </c>
      <c r="AY950" s="372">
        <f t="shared" si="393"/>
        <v>0</v>
      </c>
      <c r="AZ950" s="49">
        <f t="shared" si="381"/>
        <v>0</v>
      </c>
      <c r="BB950" s="49">
        <f t="shared" si="397"/>
        <v>0</v>
      </c>
      <c r="BC950" s="537">
        <f t="shared" si="398"/>
        <v>0</v>
      </c>
      <c r="BD950" s="144">
        <f t="shared" si="394"/>
        <v>0</v>
      </c>
      <c r="BE950" s="144">
        <f t="shared" si="399"/>
        <v>0</v>
      </c>
      <c r="BF950" s="559">
        <f t="shared" si="382"/>
        <v>0</v>
      </c>
      <c r="BG950" s="17"/>
      <c r="BH950" s="10"/>
      <c r="BJ950" s="49">
        <f t="shared" si="400"/>
        <v>0</v>
      </c>
      <c r="BK950" s="49">
        <f t="shared" si="401"/>
        <v>1</v>
      </c>
      <c r="BL950" s="49">
        <f t="shared" si="402"/>
        <v>0</v>
      </c>
      <c r="BM950" s="49">
        <f t="shared" si="403"/>
        <v>0</v>
      </c>
      <c r="BN950" s="49">
        <f t="shared" si="404"/>
        <v>0</v>
      </c>
    </row>
    <row r="951" spans="1:66" x14ac:dyDescent="0.2">
      <c r="A951" s="514"/>
      <c r="B951" s="805"/>
      <c r="C951" s="364"/>
      <c r="D951" s="364"/>
      <c r="E951" s="511" t="str">
        <f t="shared" si="395"/>
        <v xml:space="preserve"> </v>
      </c>
      <c r="F951" s="201">
        <f t="shared" si="378"/>
        <v>0</v>
      </c>
      <c r="G951" s="198">
        <f t="shared" si="379"/>
        <v>939</v>
      </c>
      <c r="H951" s="197"/>
      <c r="I951" s="416"/>
      <c r="J951" s="115"/>
      <c r="K951" s="418"/>
      <c r="L951" s="417"/>
      <c r="M951" s="60"/>
      <c r="N951" s="102"/>
      <c r="O951" s="419"/>
      <c r="P951" s="116"/>
      <c r="Q951" s="116"/>
      <c r="R951" s="179"/>
      <c r="S951" s="248"/>
      <c r="T951" s="116"/>
      <c r="U951" s="116"/>
      <c r="V951" s="116"/>
      <c r="W951" s="117"/>
      <c r="X951" s="115"/>
      <c r="Y951" s="102"/>
      <c r="Z951" s="118"/>
      <c r="AA951" s="145">
        <f t="shared" si="383"/>
        <v>939</v>
      </c>
      <c r="AB951" s="751">
        <f t="shared" si="396"/>
        <v>0</v>
      </c>
      <c r="AC951" s="744">
        <f t="shared" si="384"/>
        <v>0</v>
      </c>
      <c r="AD951" s="254">
        <f t="shared" si="380"/>
        <v>0</v>
      </c>
      <c r="AE951" s="17"/>
      <c r="AF951" s="527" t="str">
        <f t="shared" si="385"/>
        <v xml:space="preserve"> </v>
      </c>
      <c r="AG951" s="49">
        <f t="shared" si="386"/>
        <v>0</v>
      </c>
      <c r="AH951" s="49">
        <f t="shared" si="387"/>
        <v>0</v>
      </c>
      <c r="AR951" s="49">
        <f t="shared" si="388"/>
        <v>0</v>
      </c>
      <c r="AS951" s="49">
        <f t="shared" si="389"/>
        <v>0</v>
      </c>
      <c r="AT951" s="49">
        <f t="shared" si="390"/>
        <v>0</v>
      </c>
      <c r="AU951" s="49">
        <f t="shared" si="391"/>
        <v>0</v>
      </c>
      <c r="AX951" s="372">
        <f t="shared" si="392"/>
        <v>0</v>
      </c>
      <c r="AY951" s="372">
        <f t="shared" si="393"/>
        <v>0</v>
      </c>
      <c r="AZ951" s="49">
        <f t="shared" si="381"/>
        <v>0</v>
      </c>
      <c r="BB951" s="49">
        <f t="shared" si="397"/>
        <v>0</v>
      </c>
      <c r="BC951" s="537">
        <f t="shared" si="398"/>
        <v>0</v>
      </c>
      <c r="BD951" s="144">
        <f t="shared" si="394"/>
        <v>0</v>
      </c>
      <c r="BE951" s="144">
        <f t="shared" si="399"/>
        <v>0</v>
      </c>
      <c r="BF951" s="559">
        <f t="shared" si="382"/>
        <v>0</v>
      </c>
      <c r="BG951" s="17"/>
      <c r="BH951" s="10"/>
      <c r="BJ951" s="49">
        <f t="shared" si="400"/>
        <v>0</v>
      </c>
      <c r="BK951" s="49">
        <f t="shared" si="401"/>
        <v>1</v>
      </c>
      <c r="BL951" s="49">
        <f t="shared" si="402"/>
        <v>0</v>
      </c>
      <c r="BM951" s="49">
        <f t="shared" si="403"/>
        <v>0</v>
      </c>
      <c r="BN951" s="49">
        <f t="shared" si="404"/>
        <v>0</v>
      </c>
    </row>
    <row r="952" spans="1:66" x14ac:dyDescent="0.2">
      <c r="A952" s="514"/>
      <c r="B952" s="805"/>
      <c r="C952" s="364"/>
      <c r="D952" s="364"/>
      <c r="E952" s="511" t="str">
        <f t="shared" si="395"/>
        <v xml:space="preserve"> </v>
      </c>
      <c r="F952" s="201">
        <f t="shared" si="378"/>
        <v>0</v>
      </c>
      <c r="G952" s="198">
        <f t="shared" si="379"/>
        <v>940</v>
      </c>
      <c r="H952" s="197"/>
      <c r="I952" s="416"/>
      <c r="J952" s="115"/>
      <c r="K952" s="418"/>
      <c r="L952" s="417"/>
      <c r="M952" s="60"/>
      <c r="N952" s="102"/>
      <c r="O952" s="419"/>
      <c r="P952" s="116"/>
      <c r="Q952" s="116"/>
      <c r="R952" s="179"/>
      <c r="S952" s="248"/>
      <c r="T952" s="116"/>
      <c r="U952" s="116"/>
      <c r="V952" s="116"/>
      <c r="W952" s="117"/>
      <c r="X952" s="115"/>
      <c r="Y952" s="102"/>
      <c r="Z952" s="118"/>
      <c r="AA952" s="145">
        <f t="shared" si="383"/>
        <v>940</v>
      </c>
      <c r="AB952" s="751">
        <f t="shared" si="396"/>
        <v>0</v>
      </c>
      <c r="AC952" s="744">
        <f t="shared" si="384"/>
        <v>0</v>
      </c>
      <c r="AD952" s="254">
        <f t="shared" si="380"/>
        <v>0</v>
      </c>
      <c r="AE952" s="17"/>
      <c r="AF952" s="527" t="str">
        <f t="shared" si="385"/>
        <v xml:space="preserve"> </v>
      </c>
      <c r="AG952" s="49">
        <f t="shared" si="386"/>
        <v>0</v>
      </c>
      <c r="AH952" s="49">
        <f t="shared" si="387"/>
        <v>0</v>
      </c>
      <c r="AR952" s="49">
        <f t="shared" si="388"/>
        <v>0</v>
      </c>
      <c r="AS952" s="49">
        <f t="shared" si="389"/>
        <v>0</v>
      </c>
      <c r="AT952" s="49">
        <f t="shared" si="390"/>
        <v>0</v>
      </c>
      <c r="AU952" s="49">
        <f t="shared" si="391"/>
        <v>0</v>
      </c>
      <c r="AX952" s="372">
        <f t="shared" si="392"/>
        <v>0</v>
      </c>
      <c r="AY952" s="372">
        <f t="shared" si="393"/>
        <v>0</v>
      </c>
      <c r="AZ952" s="49">
        <f t="shared" si="381"/>
        <v>0</v>
      </c>
      <c r="BB952" s="49">
        <f t="shared" si="397"/>
        <v>0</v>
      </c>
      <c r="BC952" s="537">
        <f t="shared" si="398"/>
        <v>0</v>
      </c>
      <c r="BD952" s="144">
        <f t="shared" si="394"/>
        <v>0</v>
      </c>
      <c r="BE952" s="144">
        <f t="shared" si="399"/>
        <v>0</v>
      </c>
      <c r="BF952" s="559">
        <f t="shared" si="382"/>
        <v>0</v>
      </c>
      <c r="BG952" s="17"/>
      <c r="BH952" s="10"/>
      <c r="BJ952" s="49">
        <f t="shared" si="400"/>
        <v>0</v>
      </c>
      <c r="BK952" s="49">
        <f t="shared" si="401"/>
        <v>1</v>
      </c>
      <c r="BL952" s="49">
        <f t="shared" si="402"/>
        <v>0</v>
      </c>
      <c r="BM952" s="49">
        <f t="shared" si="403"/>
        <v>0</v>
      </c>
      <c r="BN952" s="49">
        <f t="shared" si="404"/>
        <v>0</v>
      </c>
    </row>
    <row r="953" spans="1:66" x14ac:dyDescent="0.2">
      <c r="A953" s="514"/>
      <c r="B953" s="805"/>
      <c r="C953" s="364"/>
      <c r="D953" s="364"/>
      <c r="E953" s="511" t="str">
        <f t="shared" si="395"/>
        <v xml:space="preserve"> </v>
      </c>
      <c r="F953" s="201">
        <f t="shared" si="378"/>
        <v>0</v>
      </c>
      <c r="G953" s="198">
        <f t="shared" si="379"/>
        <v>941</v>
      </c>
      <c r="H953" s="197"/>
      <c r="I953" s="416"/>
      <c r="J953" s="115"/>
      <c r="K953" s="418"/>
      <c r="L953" s="417"/>
      <c r="M953" s="60"/>
      <c r="N953" s="102"/>
      <c r="O953" s="419"/>
      <c r="P953" s="116"/>
      <c r="Q953" s="116"/>
      <c r="R953" s="179"/>
      <c r="S953" s="248"/>
      <c r="T953" s="116"/>
      <c r="U953" s="116"/>
      <c r="V953" s="116"/>
      <c r="W953" s="117"/>
      <c r="X953" s="115"/>
      <c r="Y953" s="102"/>
      <c r="Z953" s="118"/>
      <c r="AA953" s="145">
        <f t="shared" si="383"/>
        <v>941</v>
      </c>
      <c r="AB953" s="751">
        <f t="shared" si="396"/>
        <v>0</v>
      </c>
      <c r="AC953" s="744">
        <f t="shared" si="384"/>
        <v>0</v>
      </c>
      <c r="AD953" s="254">
        <f t="shared" si="380"/>
        <v>0</v>
      </c>
      <c r="AE953" s="17"/>
      <c r="AF953" s="527" t="str">
        <f t="shared" si="385"/>
        <v xml:space="preserve"> </v>
      </c>
      <c r="AG953" s="49">
        <f t="shared" si="386"/>
        <v>0</v>
      </c>
      <c r="AH953" s="49">
        <f t="shared" si="387"/>
        <v>0</v>
      </c>
      <c r="AR953" s="49">
        <f t="shared" si="388"/>
        <v>0</v>
      </c>
      <c r="AS953" s="49">
        <f t="shared" si="389"/>
        <v>0</v>
      </c>
      <c r="AT953" s="49">
        <f t="shared" si="390"/>
        <v>0</v>
      </c>
      <c r="AU953" s="49">
        <f t="shared" si="391"/>
        <v>0</v>
      </c>
      <c r="AX953" s="372">
        <f t="shared" si="392"/>
        <v>0</v>
      </c>
      <c r="AY953" s="372">
        <f t="shared" si="393"/>
        <v>0</v>
      </c>
      <c r="AZ953" s="49">
        <f t="shared" si="381"/>
        <v>0</v>
      </c>
      <c r="BB953" s="49">
        <f t="shared" si="397"/>
        <v>0</v>
      </c>
      <c r="BC953" s="537">
        <f t="shared" si="398"/>
        <v>0</v>
      </c>
      <c r="BD953" s="144">
        <f t="shared" si="394"/>
        <v>0</v>
      </c>
      <c r="BE953" s="144">
        <f t="shared" si="399"/>
        <v>0</v>
      </c>
      <c r="BF953" s="559">
        <f t="shared" si="382"/>
        <v>0</v>
      </c>
      <c r="BG953" s="17"/>
      <c r="BH953" s="10"/>
      <c r="BJ953" s="49">
        <f t="shared" si="400"/>
        <v>0</v>
      </c>
      <c r="BK953" s="49">
        <f t="shared" si="401"/>
        <v>1</v>
      </c>
      <c r="BL953" s="49">
        <f t="shared" si="402"/>
        <v>0</v>
      </c>
      <c r="BM953" s="49">
        <f t="shared" si="403"/>
        <v>0</v>
      </c>
      <c r="BN953" s="49">
        <f t="shared" si="404"/>
        <v>0</v>
      </c>
    </row>
    <row r="954" spans="1:66" x14ac:dyDescent="0.2">
      <c r="A954" s="514"/>
      <c r="B954" s="805"/>
      <c r="C954" s="364"/>
      <c r="D954" s="364"/>
      <c r="E954" s="511" t="str">
        <f t="shared" si="395"/>
        <v xml:space="preserve"> </v>
      </c>
      <c r="F954" s="201">
        <f t="shared" si="378"/>
        <v>0</v>
      </c>
      <c r="G954" s="198">
        <f t="shared" si="379"/>
        <v>942</v>
      </c>
      <c r="H954" s="197"/>
      <c r="I954" s="416"/>
      <c r="J954" s="115"/>
      <c r="K954" s="418"/>
      <c r="L954" s="417"/>
      <c r="M954" s="60"/>
      <c r="N954" s="102"/>
      <c r="O954" s="419"/>
      <c r="P954" s="116"/>
      <c r="Q954" s="116"/>
      <c r="R954" s="179"/>
      <c r="S954" s="248"/>
      <c r="T954" s="116"/>
      <c r="U954" s="116"/>
      <c r="V954" s="116"/>
      <c r="W954" s="117"/>
      <c r="X954" s="115"/>
      <c r="Y954" s="102"/>
      <c r="Z954" s="118"/>
      <c r="AA954" s="145">
        <f t="shared" si="383"/>
        <v>942</v>
      </c>
      <c r="AB954" s="751">
        <f t="shared" si="396"/>
        <v>0</v>
      </c>
      <c r="AC954" s="744">
        <f t="shared" si="384"/>
        <v>0</v>
      </c>
      <c r="AD954" s="254">
        <f t="shared" si="380"/>
        <v>0</v>
      </c>
      <c r="AE954" s="17"/>
      <c r="AF954" s="527" t="str">
        <f t="shared" si="385"/>
        <v xml:space="preserve"> </v>
      </c>
      <c r="AG954" s="49">
        <f t="shared" si="386"/>
        <v>0</v>
      </c>
      <c r="AH954" s="49">
        <f t="shared" si="387"/>
        <v>0</v>
      </c>
      <c r="AR954" s="49">
        <f t="shared" si="388"/>
        <v>0</v>
      </c>
      <c r="AS954" s="49">
        <f t="shared" si="389"/>
        <v>0</v>
      </c>
      <c r="AT954" s="49">
        <f t="shared" si="390"/>
        <v>0</v>
      </c>
      <c r="AU954" s="49">
        <f t="shared" si="391"/>
        <v>0</v>
      </c>
      <c r="AX954" s="372">
        <f t="shared" si="392"/>
        <v>0</v>
      </c>
      <c r="AY954" s="372">
        <f t="shared" si="393"/>
        <v>0</v>
      </c>
      <c r="AZ954" s="49">
        <f t="shared" si="381"/>
        <v>0</v>
      </c>
      <c r="BB954" s="49">
        <f t="shared" si="397"/>
        <v>0</v>
      </c>
      <c r="BC954" s="537">
        <f t="shared" si="398"/>
        <v>0</v>
      </c>
      <c r="BD954" s="144">
        <f t="shared" si="394"/>
        <v>0</v>
      </c>
      <c r="BE954" s="144">
        <f t="shared" si="399"/>
        <v>0</v>
      </c>
      <c r="BF954" s="559">
        <f t="shared" si="382"/>
        <v>0</v>
      </c>
      <c r="BG954" s="17"/>
      <c r="BH954" s="10"/>
      <c r="BJ954" s="49">
        <f t="shared" si="400"/>
        <v>0</v>
      </c>
      <c r="BK954" s="49">
        <f t="shared" si="401"/>
        <v>1</v>
      </c>
      <c r="BL954" s="49">
        <f t="shared" si="402"/>
        <v>0</v>
      </c>
      <c r="BM954" s="49">
        <f t="shared" si="403"/>
        <v>0</v>
      </c>
      <c r="BN954" s="49">
        <f t="shared" si="404"/>
        <v>0</v>
      </c>
    </row>
    <row r="955" spans="1:66" x14ac:dyDescent="0.2">
      <c r="A955" s="514"/>
      <c r="B955" s="805"/>
      <c r="C955" s="364"/>
      <c r="D955" s="364"/>
      <c r="E955" s="511" t="str">
        <f t="shared" si="395"/>
        <v xml:space="preserve"> </v>
      </c>
      <c r="F955" s="201">
        <f t="shared" si="378"/>
        <v>0</v>
      </c>
      <c r="G955" s="198">
        <f t="shared" si="379"/>
        <v>943</v>
      </c>
      <c r="H955" s="197"/>
      <c r="I955" s="416"/>
      <c r="J955" s="115"/>
      <c r="K955" s="418"/>
      <c r="L955" s="417"/>
      <c r="M955" s="60"/>
      <c r="N955" s="102"/>
      <c r="O955" s="419"/>
      <c r="P955" s="116"/>
      <c r="Q955" s="116"/>
      <c r="R955" s="179"/>
      <c r="S955" s="248"/>
      <c r="T955" s="116"/>
      <c r="U955" s="116"/>
      <c r="V955" s="116"/>
      <c r="W955" s="117"/>
      <c r="X955" s="115"/>
      <c r="Y955" s="102"/>
      <c r="Z955" s="118"/>
      <c r="AA955" s="145">
        <f t="shared" si="383"/>
        <v>943</v>
      </c>
      <c r="AB955" s="751">
        <f t="shared" si="396"/>
        <v>0</v>
      </c>
      <c r="AC955" s="744">
        <f t="shared" si="384"/>
        <v>0</v>
      </c>
      <c r="AD955" s="254">
        <f t="shared" si="380"/>
        <v>0</v>
      </c>
      <c r="AE955" s="17"/>
      <c r="AF955" s="527" t="str">
        <f t="shared" si="385"/>
        <v xml:space="preserve"> </v>
      </c>
      <c r="AG955" s="49">
        <f t="shared" si="386"/>
        <v>0</v>
      </c>
      <c r="AH955" s="49">
        <f t="shared" si="387"/>
        <v>0</v>
      </c>
      <c r="AR955" s="49">
        <f t="shared" si="388"/>
        <v>0</v>
      </c>
      <c r="AS955" s="49">
        <f t="shared" si="389"/>
        <v>0</v>
      </c>
      <c r="AT955" s="49">
        <f t="shared" si="390"/>
        <v>0</v>
      </c>
      <c r="AU955" s="49">
        <f t="shared" si="391"/>
        <v>0</v>
      </c>
      <c r="AX955" s="372">
        <f t="shared" si="392"/>
        <v>0</v>
      </c>
      <c r="AY955" s="372">
        <f t="shared" si="393"/>
        <v>0</v>
      </c>
      <c r="AZ955" s="49">
        <f t="shared" si="381"/>
        <v>0</v>
      </c>
      <c r="BB955" s="49">
        <f t="shared" si="397"/>
        <v>0</v>
      </c>
      <c r="BC955" s="537">
        <f t="shared" si="398"/>
        <v>0</v>
      </c>
      <c r="BD955" s="144">
        <f t="shared" si="394"/>
        <v>0</v>
      </c>
      <c r="BE955" s="144">
        <f t="shared" si="399"/>
        <v>0</v>
      </c>
      <c r="BF955" s="559">
        <f t="shared" si="382"/>
        <v>0</v>
      </c>
      <c r="BG955" s="17"/>
      <c r="BH955" s="10"/>
      <c r="BJ955" s="49">
        <f t="shared" si="400"/>
        <v>0</v>
      </c>
      <c r="BK955" s="49">
        <f t="shared" si="401"/>
        <v>1</v>
      </c>
      <c r="BL955" s="49">
        <f t="shared" si="402"/>
        <v>0</v>
      </c>
      <c r="BM955" s="49">
        <f t="shared" si="403"/>
        <v>0</v>
      </c>
      <c r="BN955" s="49">
        <f t="shared" si="404"/>
        <v>0</v>
      </c>
    </row>
    <row r="956" spans="1:66" x14ac:dyDescent="0.2">
      <c r="A956" s="514"/>
      <c r="B956" s="805"/>
      <c r="C956" s="364"/>
      <c r="D956" s="364"/>
      <c r="E956" s="511" t="str">
        <f t="shared" si="395"/>
        <v xml:space="preserve"> </v>
      </c>
      <c r="F956" s="201">
        <f t="shared" si="378"/>
        <v>0</v>
      </c>
      <c r="G956" s="198">
        <f t="shared" si="379"/>
        <v>944</v>
      </c>
      <c r="H956" s="197"/>
      <c r="I956" s="416"/>
      <c r="J956" s="115"/>
      <c r="K956" s="418"/>
      <c r="L956" s="417"/>
      <c r="M956" s="60"/>
      <c r="N956" s="102"/>
      <c r="O956" s="419"/>
      <c r="P956" s="116"/>
      <c r="Q956" s="116"/>
      <c r="R956" s="179"/>
      <c r="S956" s="248"/>
      <c r="T956" s="116"/>
      <c r="U956" s="116"/>
      <c r="V956" s="116"/>
      <c r="W956" s="117"/>
      <c r="X956" s="115"/>
      <c r="Y956" s="102"/>
      <c r="Z956" s="118"/>
      <c r="AA956" s="145">
        <f t="shared" si="383"/>
        <v>944</v>
      </c>
      <c r="AB956" s="751">
        <f t="shared" si="396"/>
        <v>0</v>
      </c>
      <c r="AC956" s="744">
        <f t="shared" si="384"/>
        <v>0</v>
      </c>
      <c r="AD956" s="254">
        <f t="shared" si="380"/>
        <v>0</v>
      </c>
      <c r="AE956" s="17"/>
      <c r="AF956" s="527" t="str">
        <f t="shared" si="385"/>
        <v xml:space="preserve"> </v>
      </c>
      <c r="AG956" s="49">
        <f t="shared" si="386"/>
        <v>0</v>
      </c>
      <c r="AH956" s="49">
        <f t="shared" si="387"/>
        <v>0</v>
      </c>
      <c r="AR956" s="49">
        <f t="shared" si="388"/>
        <v>0</v>
      </c>
      <c r="AS956" s="49">
        <f t="shared" si="389"/>
        <v>0</v>
      </c>
      <c r="AT956" s="49">
        <f t="shared" si="390"/>
        <v>0</v>
      </c>
      <c r="AU956" s="49">
        <f t="shared" si="391"/>
        <v>0</v>
      </c>
      <c r="AX956" s="372">
        <f t="shared" si="392"/>
        <v>0</v>
      </c>
      <c r="AY956" s="372">
        <f t="shared" si="393"/>
        <v>0</v>
      </c>
      <c r="AZ956" s="49">
        <f t="shared" si="381"/>
        <v>0</v>
      </c>
      <c r="BB956" s="49">
        <f t="shared" si="397"/>
        <v>0</v>
      </c>
      <c r="BC956" s="537">
        <f t="shared" si="398"/>
        <v>0</v>
      </c>
      <c r="BD956" s="144">
        <f t="shared" si="394"/>
        <v>0</v>
      </c>
      <c r="BE956" s="144">
        <f t="shared" si="399"/>
        <v>0</v>
      </c>
      <c r="BF956" s="559">
        <f t="shared" si="382"/>
        <v>0</v>
      </c>
      <c r="BG956" s="17"/>
      <c r="BH956" s="10"/>
      <c r="BJ956" s="49">
        <f t="shared" si="400"/>
        <v>0</v>
      </c>
      <c r="BK956" s="49">
        <f t="shared" si="401"/>
        <v>1</v>
      </c>
      <c r="BL956" s="49">
        <f t="shared" si="402"/>
        <v>0</v>
      </c>
      <c r="BM956" s="49">
        <f t="shared" si="403"/>
        <v>0</v>
      </c>
      <c r="BN956" s="49">
        <f t="shared" si="404"/>
        <v>0</v>
      </c>
    </row>
    <row r="957" spans="1:66" x14ac:dyDescent="0.2">
      <c r="A957" s="514"/>
      <c r="B957" s="805"/>
      <c r="C957" s="364"/>
      <c r="D957" s="364"/>
      <c r="E957" s="511" t="str">
        <f t="shared" si="395"/>
        <v xml:space="preserve"> </v>
      </c>
      <c r="F957" s="201">
        <f t="shared" si="378"/>
        <v>0</v>
      </c>
      <c r="G957" s="198">
        <f t="shared" si="379"/>
        <v>945</v>
      </c>
      <c r="H957" s="197"/>
      <c r="I957" s="416"/>
      <c r="J957" s="115"/>
      <c r="K957" s="418"/>
      <c r="L957" s="417"/>
      <c r="M957" s="60"/>
      <c r="N957" s="102"/>
      <c r="O957" s="419"/>
      <c r="P957" s="116"/>
      <c r="Q957" s="116"/>
      <c r="R957" s="179"/>
      <c r="S957" s="248"/>
      <c r="T957" s="116"/>
      <c r="U957" s="116"/>
      <c r="V957" s="116"/>
      <c r="W957" s="117"/>
      <c r="X957" s="115"/>
      <c r="Y957" s="102"/>
      <c r="Z957" s="118"/>
      <c r="AA957" s="145">
        <f t="shared" si="383"/>
        <v>945</v>
      </c>
      <c r="AB957" s="751">
        <f t="shared" si="396"/>
        <v>0</v>
      </c>
      <c r="AC957" s="744">
        <f t="shared" si="384"/>
        <v>0</v>
      </c>
      <c r="AD957" s="254">
        <f t="shared" si="380"/>
        <v>0</v>
      </c>
      <c r="AE957" s="17"/>
      <c r="AF957" s="527" t="str">
        <f t="shared" si="385"/>
        <v xml:space="preserve"> </v>
      </c>
      <c r="AG957" s="49">
        <f t="shared" si="386"/>
        <v>0</v>
      </c>
      <c r="AH957" s="49">
        <f t="shared" si="387"/>
        <v>0</v>
      </c>
      <c r="AR957" s="49">
        <f t="shared" si="388"/>
        <v>0</v>
      </c>
      <c r="AS957" s="49">
        <f t="shared" si="389"/>
        <v>0</v>
      </c>
      <c r="AT957" s="49">
        <f t="shared" si="390"/>
        <v>0</v>
      </c>
      <c r="AU957" s="49">
        <f t="shared" si="391"/>
        <v>0</v>
      </c>
      <c r="AX957" s="372">
        <f t="shared" si="392"/>
        <v>0</v>
      </c>
      <c r="AY957" s="372">
        <f t="shared" si="393"/>
        <v>0</v>
      </c>
      <c r="AZ957" s="49">
        <f t="shared" si="381"/>
        <v>0</v>
      </c>
      <c r="BB957" s="49">
        <f t="shared" si="397"/>
        <v>0</v>
      </c>
      <c r="BC957" s="537">
        <f t="shared" si="398"/>
        <v>0</v>
      </c>
      <c r="BD957" s="144">
        <f t="shared" si="394"/>
        <v>0</v>
      </c>
      <c r="BE957" s="144">
        <f t="shared" si="399"/>
        <v>0</v>
      </c>
      <c r="BF957" s="559">
        <f t="shared" si="382"/>
        <v>0</v>
      </c>
      <c r="BG957" s="17"/>
      <c r="BH957" s="10"/>
      <c r="BJ957" s="49">
        <f t="shared" si="400"/>
        <v>0</v>
      </c>
      <c r="BK957" s="49">
        <f t="shared" si="401"/>
        <v>1</v>
      </c>
      <c r="BL957" s="49">
        <f t="shared" si="402"/>
        <v>0</v>
      </c>
      <c r="BM957" s="49">
        <f t="shared" si="403"/>
        <v>0</v>
      </c>
      <c r="BN957" s="49">
        <f t="shared" si="404"/>
        <v>0</v>
      </c>
    </row>
    <row r="958" spans="1:66" x14ac:dyDescent="0.2">
      <c r="A958" s="514"/>
      <c r="B958" s="805"/>
      <c r="C958" s="364"/>
      <c r="D958" s="364"/>
      <c r="E958" s="511" t="str">
        <f t="shared" si="395"/>
        <v xml:space="preserve"> </v>
      </c>
      <c r="F958" s="201">
        <f t="shared" si="378"/>
        <v>0</v>
      </c>
      <c r="G958" s="198">
        <f t="shared" si="379"/>
        <v>946</v>
      </c>
      <c r="H958" s="197"/>
      <c r="I958" s="416"/>
      <c r="J958" s="115"/>
      <c r="K958" s="418"/>
      <c r="L958" s="417"/>
      <c r="M958" s="60"/>
      <c r="N958" s="102"/>
      <c r="O958" s="419"/>
      <c r="P958" s="116"/>
      <c r="Q958" s="116"/>
      <c r="R958" s="179"/>
      <c r="S958" s="248"/>
      <c r="T958" s="116"/>
      <c r="U958" s="116"/>
      <c r="V958" s="116"/>
      <c r="W958" s="117"/>
      <c r="X958" s="115"/>
      <c r="Y958" s="102"/>
      <c r="Z958" s="118"/>
      <c r="AA958" s="145">
        <f t="shared" si="383"/>
        <v>946</v>
      </c>
      <c r="AB958" s="751">
        <f t="shared" si="396"/>
        <v>0</v>
      </c>
      <c r="AC958" s="744">
        <f t="shared" si="384"/>
        <v>0</v>
      </c>
      <c r="AD958" s="254">
        <f t="shared" si="380"/>
        <v>0</v>
      </c>
      <c r="AE958" s="17"/>
      <c r="AF958" s="527" t="str">
        <f t="shared" si="385"/>
        <v xml:space="preserve"> </v>
      </c>
      <c r="AG958" s="49">
        <f t="shared" si="386"/>
        <v>0</v>
      </c>
      <c r="AH958" s="49">
        <f t="shared" si="387"/>
        <v>0</v>
      </c>
      <c r="AR958" s="49">
        <f t="shared" si="388"/>
        <v>0</v>
      </c>
      <c r="AS958" s="49">
        <f t="shared" si="389"/>
        <v>0</v>
      </c>
      <c r="AT958" s="49">
        <f t="shared" si="390"/>
        <v>0</v>
      </c>
      <c r="AU958" s="49">
        <f t="shared" si="391"/>
        <v>0</v>
      </c>
      <c r="AX958" s="372">
        <f t="shared" si="392"/>
        <v>0</v>
      </c>
      <c r="AY958" s="372">
        <f t="shared" si="393"/>
        <v>0</v>
      </c>
      <c r="AZ958" s="49">
        <f t="shared" si="381"/>
        <v>0</v>
      </c>
      <c r="BB958" s="49">
        <f t="shared" si="397"/>
        <v>0</v>
      </c>
      <c r="BC958" s="537">
        <f t="shared" si="398"/>
        <v>0</v>
      </c>
      <c r="BD958" s="144">
        <f t="shared" si="394"/>
        <v>0</v>
      </c>
      <c r="BE958" s="144">
        <f t="shared" si="399"/>
        <v>0</v>
      </c>
      <c r="BF958" s="559">
        <f t="shared" si="382"/>
        <v>0</v>
      </c>
      <c r="BG958" s="17"/>
      <c r="BH958" s="10"/>
      <c r="BJ958" s="49">
        <f t="shared" si="400"/>
        <v>0</v>
      </c>
      <c r="BK958" s="49">
        <f t="shared" si="401"/>
        <v>1</v>
      </c>
      <c r="BL958" s="49">
        <f t="shared" si="402"/>
        <v>0</v>
      </c>
      <c r="BM958" s="49">
        <f t="shared" si="403"/>
        <v>0</v>
      </c>
      <c r="BN958" s="49">
        <f t="shared" si="404"/>
        <v>0</v>
      </c>
    </row>
    <row r="959" spans="1:66" x14ac:dyDescent="0.2">
      <c r="A959" s="514"/>
      <c r="B959" s="805"/>
      <c r="C959" s="364"/>
      <c r="D959" s="364"/>
      <c r="E959" s="511" t="str">
        <f t="shared" si="395"/>
        <v xml:space="preserve"> </v>
      </c>
      <c r="F959" s="201">
        <f t="shared" si="378"/>
        <v>0</v>
      </c>
      <c r="G959" s="198">
        <f t="shared" si="379"/>
        <v>947</v>
      </c>
      <c r="H959" s="197"/>
      <c r="I959" s="416"/>
      <c r="J959" s="115"/>
      <c r="K959" s="418"/>
      <c r="L959" s="417"/>
      <c r="M959" s="60"/>
      <c r="N959" s="102"/>
      <c r="O959" s="419"/>
      <c r="P959" s="116"/>
      <c r="Q959" s="116"/>
      <c r="R959" s="179"/>
      <c r="S959" s="248"/>
      <c r="T959" s="116"/>
      <c r="U959" s="116"/>
      <c r="V959" s="116"/>
      <c r="W959" s="117"/>
      <c r="X959" s="115"/>
      <c r="Y959" s="102"/>
      <c r="Z959" s="118"/>
      <c r="AA959" s="145">
        <f t="shared" si="383"/>
        <v>947</v>
      </c>
      <c r="AB959" s="751">
        <f t="shared" si="396"/>
        <v>0</v>
      </c>
      <c r="AC959" s="744">
        <f t="shared" si="384"/>
        <v>0</v>
      </c>
      <c r="AD959" s="254">
        <f t="shared" si="380"/>
        <v>0</v>
      </c>
      <c r="AE959" s="17"/>
      <c r="AF959" s="527" t="str">
        <f t="shared" si="385"/>
        <v xml:space="preserve"> </v>
      </c>
      <c r="AG959" s="49">
        <f t="shared" si="386"/>
        <v>0</v>
      </c>
      <c r="AH959" s="49">
        <f t="shared" si="387"/>
        <v>0</v>
      </c>
      <c r="AR959" s="49">
        <f t="shared" si="388"/>
        <v>0</v>
      </c>
      <c r="AS959" s="49">
        <f t="shared" si="389"/>
        <v>0</v>
      </c>
      <c r="AT959" s="49">
        <f t="shared" si="390"/>
        <v>0</v>
      </c>
      <c r="AU959" s="49">
        <f t="shared" si="391"/>
        <v>0</v>
      </c>
      <c r="AX959" s="372">
        <f t="shared" si="392"/>
        <v>0</v>
      </c>
      <c r="AY959" s="372">
        <f t="shared" si="393"/>
        <v>0</v>
      </c>
      <c r="AZ959" s="49">
        <f t="shared" si="381"/>
        <v>0</v>
      </c>
      <c r="BB959" s="49">
        <f t="shared" si="397"/>
        <v>0</v>
      </c>
      <c r="BC959" s="537">
        <f t="shared" si="398"/>
        <v>0</v>
      </c>
      <c r="BD959" s="144">
        <f t="shared" si="394"/>
        <v>0</v>
      </c>
      <c r="BE959" s="144">
        <f t="shared" si="399"/>
        <v>0</v>
      </c>
      <c r="BF959" s="559">
        <f t="shared" si="382"/>
        <v>0</v>
      </c>
      <c r="BG959" s="17"/>
      <c r="BH959" s="10"/>
      <c r="BJ959" s="49">
        <f t="shared" si="400"/>
        <v>0</v>
      </c>
      <c r="BK959" s="49">
        <f t="shared" si="401"/>
        <v>1</v>
      </c>
      <c r="BL959" s="49">
        <f t="shared" si="402"/>
        <v>0</v>
      </c>
      <c r="BM959" s="49">
        <f t="shared" si="403"/>
        <v>0</v>
      </c>
      <c r="BN959" s="49">
        <f t="shared" si="404"/>
        <v>0</v>
      </c>
    </row>
    <row r="960" spans="1:66" x14ac:dyDescent="0.2">
      <c r="A960" s="514"/>
      <c r="B960" s="805"/>
      <c r="C960" s="364"/>
      <c r="D960" s="364"/>
      <c r="E960" s="511" t="str">
        <f t="shared" si="395"/>
        <v xml:space="preserve"> </v>
      </c>
      <c r="F960" s="201">
        <f t="shared" si="378"/>
        <v>0</v>
      </c>
      <c r="G960" s="198">
        <f t="shared" si="379"/>
        <v>948</v>
      </c>
      <c r="H960" s="197"/>
      <c r="I960" s="416"/>
      <c r="J960" s="115"/>
      <c r="K960" s="418"/>
      <c r="L960" s="417"/>
      <c r="M960" s="60"/>
      <c r="N960" s="102"/>
      <c r="O960" s="419"/>
      <c r="P960" s="116"/>
      <c r="Q960" s="116"/>
      <c r="R960" s="179"/>
      <c r="S960" s="248"/>
      <c r="T960" s="116"/>
      <c r="U960" s="116"/>
      <c r="V960" s="116"/>
      <c r="W960" s="117"/>
      <c r="X960" s="115"/>
      <c r="Y960" s="102"/>
      <c r="Z960" s="118"/>
      <c r="AA960" s="145">
        <f t="shared" si="383"/>
        <v>948</v>
      </c>
      <c r="AB960" s="751">
        <f t="shared" si="396"/>
        <v>0</v>
      </c>
      <c r="AC960" s="744">
        <f t="shared" si="384"/>
        <v>0</v>
      </c>
      <c r="AD960" s="254">
        <f t="shared" si="380"/>
        <v>0</v>
      </c>
      <c r="AE960" s="17"/>
      <c r="AF960" s="527" t="str">
        <f t="shared" si="385"/>
        <v xml:space="preserve"> </v>
      </c>
      <c r="AG960" s="49">
        <f t="shared" si="386"/>
        <v>0</v>
      </c>
      <c r="AH960" s="49">
        <f t="shared" si="387"/>
        <v>0</v>
      </c>
      <c r="AR960" s="49">
        <f t="shared" si="388"/>
        <v>0</v>
      </c>
      <c r="AS960" s="49">
        <f t="shared" si="389"/>
        <v>0</v>
      </c>
      <c r="AT960" s="49">
        <f t="shared" si="390"/>
        <v>0</v>
      </c>
      <c r="AU960" s="49">
        <f t="shared" si="391"/>
        <v>0</v>
      </c>
      <c r="AX960" s="372">
        <f t="shared" si="392"/>
        <v>0</v>
      </c>
      <c r="AY960" s="372">
        <f t="shared" si="393"/>
        <v>0</v>
      </c>
      <c r="AZ960" s="49">
        <f t="shared" si="381"/>
        <v>0</v>
      </c>
      <c r="BB960" s="49">
        <f t="shared" si="397"/>
        <v>0</v>
      </c>
      <c r="BC960" s="537">
        <f t="shared" si="398"/>
        <v>0</v>
      </c>
      <c r="BD960" s="144">
        <f t="shared" si="394"/>
        <v>0</v>
      </c>
      <c r="BE960" s="144">
        <f t="shared" si="399"/>
        <v>0</v>
      </c>
      <c r="BF960" s="559">
        <f t="shared" si="382"/>
        <v>0</v>
      </c>
      <c r="BG960" s="17"/>
      <c r="BH960" s="10"/>
      <c r="BJ960" s="49">
        <f t="shared" si="400"/>
        <v>0</v>
      </c>
      <c r="BK960" s="49">
        <f t="shared" si="401"/>
        <v>1</v>
      </c>
      <c r="BL960" s="49">
        <f t="shared" si="402"/>
        <v>0</v>
      </c>
      <c r="BM960" s="49">
        <f t="shared" si="403"/>
        <v>0</v>
      </c>
      <c r="BN960" s="49">
        <f t="shared" si="404"/>
        <v>0</v>
      </c>
    </row>
    <row r="961" spans="1:66" x14ac:dyDescent="0.2">
      <c r="A961" s="514"/>
      <c r="B961" s="805"/>
      <c r="C961" s="364"/>
      <c r="D961" s="364"/>
      <c r="E961" s="511" t="str">
        <f t="shared" si="395"/>
        <v xml:space="preserve"> </v>
      </c>
      <c r="F961" s="201">
        <f t="shared" si="378"/>
        <v>0</v>
      </c>
      <c r="G961" s="198">
        <f t="shared" si="379"/>
        <v>949</v>
      </c>
      <c r="H961" s="197"/>
      <c r="I961" s="416"/>
      <c r="J961" s="115"/>
      <c r="K961" s="418"/>
      <c r="L961" s="417"/>
      <c r="M961" s="60"/>
      <c r="N961" s="102"/>
      <c r="O961" s="419"/>
      <c r="P961" s="116"/>
      <c r="Q961" s="116"/>
      <c r="R961" s="179"/>
      <c r="S961" s="248"/>
      <c r="T961" s="116"/>
      <c r="U961" s="116"/>
      <c r="V961" s="116"/>
      <c r="W961" s="117"/>
      <c r="X961" s="115"/>
      <c r="Y961" s="102"/>
      <c r="Z961" s="118"/>
      <c r="AA961" s="145">
        <f t="shared" si="383"/>
        <v>949</v>
      </c>
      <c r="AB961" s="751">
        <f t="shared" si="396"/>
        <v>0</v>
      </c>
      <c r="AC961" s="744">
        <f t="shared" si="384"/>
        <v>0</v>
      </c>
      <c r="AD961" s="254">
        <f t="shared" si="380"/>
        <v>0</v>
      </c>
      <c r="AE961" s="17"/>
      <c r="AF961" s="527" t="str">
        <f t="shared" si="385"/>
        <v xml:space="preserve"> </v>
      </c>
      <c r="AG961" s="49">
        <f t="shared" si="386"/>
        <v>0</v>
      </c>
      <c r="AH961" s="49">
        <f t="shared" si="387"/>
        <v>0</v>
      </c>
      <c r="AR961" s="49">
        <f t="shared" si="388"/>
        <v>0</v>
      </c>
      <c r="AS961" s="49">
        <f t="shared" si="389"/>
        <v>0</v>
      </c>
      <c r="AT961" s="49">
        <f t="shared" si="390"/>
        <v>0</v>
      </c>
      <c r="AU961" s="49">
        <f t="shared" si="391"/>
        <v>0</v>
      </c>
      <c r="AX961" s="372">
        <f t="shared" si="392"/>
        <v>0</v>
      </c>
      <c r="AY961" s="372">
        <f t="shared" si="393"/>
        <v>0</v>
      </c>
      <c r="AZ961" s="49">
        <f t="shared" si="381"/>
        <v>0</v>
      </c>
      <c r="BB961" s="49">
        <f t="shared" si="397"/>
        <v>0</v>
      </c>
      <c r="BC961" s="537">
        <f t="shared" si="398"/>
        <v>0</v>
      </c>
      <c r="BD961" s="144">
        <f t="shared" si="394"/>
        <v>0</v>
      </c>
      <c r="BE961" s="144">
        <f t="shared" si="399"/>
        <v>0</v>
      </c>
      <c r="BF961" s="559">
        <f t="shared" si="382"/>
        <v>0</v>
      </c>
      <c r="BG961" s="17"/>
      <c r="BH961" s="10"/>
      <c r="BJ961" s="49">
        <f t="shared" si="400"/>
        <v>0</v>
      </c>
      <c r="BK961" s="49">
        <f t="shared" si="401"/>
        <v>1</v>
      </c>
      <c r="BL961" s="49">
        <f t="shared" si="402"/>
        <v>0</v>
      </c>
      <c r="BM961" s="49">
        <f t="shared" si="403"/>
        <v>0</v>
      </c>
      <c r="BN961" s="49">
        <f t="shared" si="404"/>
        <v>0</v>
      </c>
    </row>
    <row r="962" spans="1:66" x14ac:dyDescent="0.2">
      <c r="A962" s="514"/>
      <c r="B962" s="805"/>
      <c r="C962" s="364"/>
      <c r="D962" s="364"/>
      <c r="E962" s="511" t="str">
        <f t="shared" si="395"/>
        <v xml:space="preserve"> </v>
      </c>
      <c r="F962" s="201">
        <f t="shared" si="378"/>
        <v>0</v>
      </c>
      <c r="G962" s="198">
        <f t="shared" si="379"/>
        <v>950</v>
      </c>
      <c r="H962" s="197"/>
      <c r="I962" s="416"/>
      <c r="J962" s="115"/>
      <c r="K962" s="418"/>
      <c r="L962" s="417"/>
      <c r="M962" s="60"/>
      <c r="N962" s="102"/>
      <c r="O962" s="419"/>
      <c r="P962" s="116"/>
      <c r="Q962" s="116"/>
      <c r="R962" s="179"/>
      <c r="S962" s="248"/>
      <c r="T962" s="116"/>
      <c r="U962" s="116"/>
      <c r="V962" s="116"/>
      <c r="W962" s="117"/>
      <c r="X962" s="115"/>
      <c r="Y962" s="102"/>
      <c r="Z962" s="118"/>
      <c r="AA962" s="145">
        <f t="shared" si="383"/>
        <v>950</v>
      </c>
      <c r="AB962" s="751">
        <f t="shared" si="396"/>
        <v>0</v>
      </c>
      <c r="AC962" s="744">
        <f t="shared" si="384"/>
        <v>0</v>
      </c>
      <c r="AD962" s="254">
        <f t="shared" si="380"/>
        <v>0</v>
      </c>
      <c r="AE962" s="17"/>
      <c r="AF962" s="527" t="str">
        <f t="shared" si="385"/>
        <v xml:space="preserve"> </v>
      </c>
      <c r="AG962" s="49">
        <f t="shared" si="386"/>
        <v>0</v>
      </c>
      <c r="AH962" s="49">
        <f t="shared" si="387"/>
        <v>0</v>
      </c>
      <c r="AR962" s="49">
        <f t="shared" si="388"/>
        <v>0</v>
      </c>
      <c r="AS962" s="49">
        <f t="shared" si="389"/>
        <v>0</v>
      </c>
      <c r="AT962" s="49">
        <f t="shared" si="390"/>
        <v>0</v>
      </c>
      <c r="AU962" s="49">
        <f t="shared" si="391"/>
        <v>0</v>
      </c>
      <c r="AX962" s="372">
        <f t="shared" si="392"/>
        <v>0</v>
      </c>
      <c r="AY962" s="372">
        <f t="shared" si="393"/>
        <v>0</v>
      </c>
      <c r="AZ962" s="49">
        <f t="shared" si="381"/>
        <v>0</v>
      </c>
      <c r="BB962" s="49">
        <f t="shared" si="397"/>
        <v>0</v>
      </c>
      <c r="BC962" s="537">
        <f t="shared" si="398"/>
        <v>0</v>
      </c>
      <c r="BD962" s="144">
        <f t="shared" si="394"/>
        <v>0</v>
      </c>
      <c r="BE962" s="144">
        <f t="shared" si="399"/>
        <v>0</v>
      </c>
      <c r="BF962" s="559">
        <f t="shared" si="382"/>
        <v>0</v>
      </c>
      <c r="BG962" s="17"/>
      <c r="BH962" s="10"/>
      <c r="BJ962" s="49">
        <f t="shared" si="400"/>
        <v>0</v>
      </c>
      <c r="BK962" s="49">
        <f t="shared" si="401"/>
        <v>1</v>
      </c>
      <c r="BL962" s="49">
        <f t="shared" si="402"/>
        <v>0</v>
      </c>
      <c r="BM962" s="49">
        <f t="shared" si="403"/>
        <v>0</v>
      </c>
      <c r="BN962" s="49">
        <f t="shared" si="404"/>
        <v>0</v>
      </c>
    </row>
    <row r="963" spans="1:66" x14ac:dyDescent="0.2">
      <c r="A963" s="514"/>
      <c r="B963" s="805"/>
      <c r="C963" s="364"/>
      <c r="D963" s="364"/>
      <c r="E963" s="511" t="str">
        <f t="shared" si="395"/>
        <v xml:space="preserve"> </v>
      </c>
      <c r="F963" s="201">
        <f t="shared" si="378"/>
        <v>0</v>
      </c>
      <c r="G963" s="198">
        <f t="shared" si="379"/>
        <v>951</v>
      </c>
      <c r="H963" s="197"/>
      <c r="I963" s="416"/>
      <c r="J963" s="115"/>
      <c r="K963" s="418"/>
      <c r="L963" s="417"/>
      <c r="M963" s="60"/>
      <c r="N963" s="102"/>
      <c r="O963" s="419"/>
      <c r="P963" s="116"/>
      <c r="Q963" s="116"/>
      <c r="R963" s="179"/>
      <c r="S963" s="248"/>
      <c r="T963" s="116"/>
      <c r="U963" s="116"/>
      <c r="V963" s="116"/>
      <c r="W963" s="117"/>
      <c r="X963" s="115"/>
      <c r="Y963" s="102"/>
      <c r="Z963" s="118"/>
      <c r="AA963" s="145">
        <f t="shared" si="383"/>
        <v>951</v>
      </c>
      <c r="AB963" s="751">
        <f t="shared" si="396"/>
        <v>0</v>
      </c>
      <c r="AC963" s="744">
        <f t="shared" si="384"/>
        <v>0</v>
      </c>
      <c r="AD963" s="254">
        <f t="shared" si="380"/>
        <v>0</v>
      </c>
      <c r="AE963" s="17"/>
      <c r="AF963" s="527" t="str">
        <f t="shared" si="385"/>
        <v xml:space="preserve"> </v>
      </c>
      <c r="AG963" s="49">
        <f t="shared" si="386"/>
        <v>0</v>
      </c>
      <c r="AH963" s="49">
        <f t="shared" si="387"/>
        <v>0</v>
      </c>
      <c r="AR963" s="49">
        <f t="shared" si="388"/>
        <v>0</v>
      </c>
      <c r="AS963" s="49">
        <f t="shared" si="389"/>
        <v>0</v>
      </c>
      <c r="AT963" s="49">
        <f t="shared" si="390"/>
        <v>0</v>
      </c>
      <c r="AU963" s="49">
        <f t="shared" si="391"/>
        <v>0</v>
      </c>
      <c r="AX963" s="372">
        <f t="shared" si="392"/>
        <v>0</v>
      </c>
      <c r="AY963" s="372">
        <f t="shared" si="393"/>
        <v>0</v>
      </c>
      <c r="AZ963" s="49">
        <f t="shared" si="381"/>
        <v>0</v>
      </c>
      <c r="BB963" s="49">
        <f t="shared" si="397"/>
        <v>0</v>
      </c>
      <c r="BC963" s="537">
        <f t="shared" si="398"/>
        <v>0</v>
      </c>
      <c r="BD963" s="144">
        <f t="shared" si="394"/>
        <v>0</v>
      </c>
      <c r="BE963" s="144">
        <f t="shared" si="399"/>
        <v>0</v>
      </c>
      <c r="BF963" s="559">
        <f t="shared" si="382"/>
        <v>0</v>
      </c>
      <c r="BG963" s="17"/>
      <c r="BH963" s="10"/>
      <c r="BJ963" s="49">
        <f t="shared" si="400"/>
        <v>0</v>
      </c>
      <c r="BK963" s="49">
        <f t="shared" si="401"/>
        <v>1</v>
      </c>
      <c r="BL963" s="49">
        <f t="shared" si="402"/>
        <v>0</v>
      </c>
      <c r="BM963" s="49">
        <f t="shared" si="403"/>
        <v>0</v>
      </c>
      <c r="BN963" s="49">
        <f t="shared" si="404"/>
        <v>0</v>
      </c>
    </row>
    <row r="964" spans="1:66" x14ac:dyDescent="0.2">
      <c r="A964" s="514"/>
      <c r="B964" s="805"/>
      <c r="C964" s="364"/>
      <c r="D964" s="364"/>
      <c r="E964" s="511" t="str">
        <f t="shared" si="395"/>
        <v xml:space="preserve"> </v>
      </c>
      <c r="F964" s="201">
        <f t="shared" si="378"/>
        <v>0</v>
      </c>
      <c r="G964" s="198">
        <f t="shared" si="379"/>
        <v>952</v>
      </c>
      <c r="H964" s="197"/>
      <c r="I964" s="416"/>
      <c r="J964" s="115"/>
      <c r="K964" s="418"/>
      <c r="L964" s="417"/>
      <c r="M964" s="60"/>
      <c r="N964" s="102"/>
      <c r="O964" s="419"/>
      <c r="P964" s="116"/>
      <c r="Q964" s="116"/>
      <c r="R964" s="179"/>
      <c r="S964" s="248"/>
      <c r="T964" s="116"/>
      <c r="U964" s="116"/>
      <c r="V964" s="116"/>
      <c r="W964" s="117"/>
      <c r="X964" s="115"/>
      <c r="Y964" s="102"/>
      <c r="Z964" s="118"/>
      <c r="AA964" s="145">
        <f t="shared" si="383"/>
        <v>952</v>
      </c>
      <c r="AB964" s="751">
        <f t="shared" si="396"/>
        <v>0</v>
      </c>
      <c r="AC964" s="744">
        <f t="shared" si="384"/>
        <v>0</v>
      </c>
      <c r="AD964" s="254">
        <f t="shared" si="380"/>
        <v>0</v>
      </c>
      <c r="AE964" s="17"/>
      <c r="AF964" s="527" t="str">
        <f t="shared" si="385"/>
        <v xml:space="preserve"> </v>
      </c>
      <c r="AG964" s="49">
        <f t="shared" si="386"/>
        <v>0</v>
      </c>
      <c r="AH964" s="49">
        <f t="shared" si="387"/>
        <v>0</v>
      </c>
      <c r="AR964" s="49">
        <f t="shared" si="388"/>
        <v>0</v>
      </c>
      <c r="AS964" s="49">
        <f t="shared" si="389"/>
        <v>0</v>
      </c>
      <c r="AT964" s="49">
        <f t="shared" si="390"/>
        <v>0</v>
      </c>
      <c r="AU964" s="49">
        <f t="shared" si="391"/>
        <v>0</v>
      </c>
      <c r="AX964" s="372">
        <f t="shared" si="392"/>
        <v>0</v>
      </c>
      <c r="AY964" s="372">
        <f t="shared" si="393"/>
        <v>0</v>
      </c>
      <c r="AZ964" s="49">
        <f t="shared" si="381"/>
        <v>0</v>
      </c>
      <c r="BB964" s="49">
        <f t="shared" si="397"/>
        <v>0</v>
      </c>
      <c r="BC964" s="537">
        <f t="shared" si="398"/>
        <v>0</v>
      </c>
      <c r="BD964" s="144">
        <f t="shared" si="394"/>
        <v>0</v>
      </c>
      <c r="BE964" s="144">
        <f t="shared" si="399"/>
        <v>0</v>
      </c>
      <c r="BF964" s="559">
        <f t="shared" si="382"/>
        <v>0</v>
      </c>
      <c r="BG964" s="17"/>
      <c r="BH964" s="10"/>
      <c r="BJ964" s="49">
        <f t="shared" si="400"/>
        <v>0</v>
      </c>
      <c r="BK964" s="49">
        <f t="shared" si="401"/>
        <v>1</v>
      </c>
      <c r="BL964" s="49">
        <f t="shared" si="402"/>
        <v>0</v>
      </c>
      <c r="BM964" s="49">
        <f t="shared" si="403"/>
        <v>0</v>
      </c>
      <c r="BN964" s="49">
        <f t="shared" si="404"/>
        <v>0</v>
      </c>
    </row>
    <row r="965" spans="1:66" x14ac:dyDescent="0.2">
      <c r="A965" s="514"/>
      <c r="B965" s="805"/>
      <c r="C965" s="364"/>
      <c r="D965" s="364"/>
      <c r="E965" s="511" t="str">
        <f t="shared" si="395"/>
        <v xml:space="preserve"> </v>
      </c>
      <c r="F965" s="201">
        <f t="shared" si="378"/>
        <v>0</v>
      </c>
      <c r="G965" s="198">
        <f t="shared" si="379"/>
        <v>953</v>
      </c>
      <c r="H965" s="197"/>
      <c r="I965" s="416"/>
      <c r="J965" s="115"/>
      <c r="K965" s="418"/>
      <c r="L965" s="417"/>
      <c r="M965" s="60"/>
      <c r="N965" s="102"/>
      <c r="O965" s="419"/>
      <c r="P965" s="116"/>
      <c r="Q965" s="116"/>
      <c r="R965" s="179"/>
      <c r="S965" s="248"/>
      <c r="T965" s="116"/>
      <c r="U965" s="116"/>
      <c r="V965" s="116"/>
      <c r="W965" s="117"/>
      <c r="X965" s="115"/>
      <c r="Y965" s="102"/>
      <c r="Z965" s="118"/>
      <c r="AA965" s="145">
        <f t="shared" si="383"/>
        <v>953</v>
      </c>
      <c r="AB965" s="751">
        <f t="shared" si="396"/>
        <v>0</v>
      </c>
      <c r="AC965" s="744">
        <f t="shared" si="384"/>
        <v>0</v>
      </c>
      <c r="AD965" s="254">
        <f t="shared" si="380"/>
        <v>0</v>
      </c>
      <c r="AE965" s="17"/>
      <c r="AF965" s="527" t="str">
        <f t="shared" si="385"/>
        <v xml:space="preserve"> </v>
      </c>
      <c r="AG965" s="49">
        <f t="shared" si="386"/>
        <v>0</v>
      </c>
      <c r="AH965" s="49">
        <f t="shared" si="387"/>
        <v>0</v>
      </c>
      <c r="AR965" s="49">
        <f t="shared" si="388"/>
        <v>0</v>
      </c>
      <c r="AS965" s="49">
        <f t="shared" si="389"/>
        <v>0</v>
      </c>
      <c r="AT965" s="49">
        <f t="shared" si="390"/>
        <v>0</v>
      </c>
      <c r="AU965" s="49">
        <f t="shared" si="391"/>
        <v>0</v>
      </c>
      <c r="AX965" s="372">
        <f t="shared" si="392"/>
        <v>0</v>
      </c>
      <c r="AY965" s="372">
        <f t="shared" si="393"/>
        <v>0</v>
      </c>
      <c r="AZ965" s="49">
        <f t="shared" si="381"/>
        <v>0</v>
      </c>
      <c r="BB965" s="49">
        <f t="shared" si="397"/>
        <v>0</v>
      </c>
      <c r="BC965" s="537">
        <f t="shared" si="398"/>
        <v>0</v>
      </c>
      <c r="BD965" s="144">
        <f t="shared" si="394"/>
        <v>0</v>
      </c>
      <c r="BE965" s="144">
        <f t="shared" si="399"/>
        <v>0</v>
      </c>
      <c r="BF965" s="559">
        <f t="shared" si="382"/>
        <v>0</v>
      </c>
      <c r="BG965" s="17"/>
      <c r="BH965" s="10"/>
      <c r="BJ965" s="49">
        <f t="shared" si="400"/>
        <v>0</v>
      </c>
      <c r="BK965" s="49">
        <f t="shared" si="401"/>
        <v>1</v>
      </c>
      <c r="BL965" s="49">
        <f t="shared" si="402"/>
        <v>0</v>
      </c>
      <c r="BM965" s="49">
        <f t="shared" si="403"/>
        <v>0</v>
      </c>
      <c r="BN965" s="49">
        <f t="shared" si="404"/>
        <v>0</v>
      </c>
    </row>
    <row r="966" spans="1:66" x14ac:dyDescent="0.2">
      <c r="A966" s="514"/>
      <c r="B966" s="805"/>
      <c r="C966" s="364"/>
      <c r="D966" s="364"/>
      <c r="E966" s="511" t="str">
        <f t="shared" si="395"/>
        <v xml:space="preserve"> </v>
      </c>
      <c r="F966" s="201">
        <f t="shared" si="378"/>
        <v>0</v>
      </c>
      <c r="G966" s="198">
        <f t="shared" si="379"/>
        <v>954</v>
      </c>
      <c r="H966" s="197"/>
      <c r="I966" s="416"/>
      <c r="J966" s="115"/>
      <c r="K966" s="418"/>
      <c r="L966" s="417"/>
      <c r="M966" s="60"/>
      <c r="N966" s="102"/>
      <c r="O966" s="419"/>
      <c r="P966" s="116"/>
      <c r="Q966" s="116"/>
      <c r="R966" s="179"/>
      <c r="S966" s="248"/>
      <c r="T966" s="116"/>
      <c r="U966" s="116"/>
      <c r="V966" s="116"/>
      <c r="W966" s="117"/>
      <c r="X966" s="115"/>
      <c r="Y966" s="102"/>
      <c r="Z966" s="118"/>
      <c r="AA966" s="145">
        <f t="shared" si="383"/>
        <v>954</v>
      </c>
      <c r="AB966" s="751">
        <f t="shared" si="396"/>
        <v>0</v>
      </c>
      <c r="AC966" s="744">
        <f t="shared" si="384"/>
        <v>0</v>
      </c>
      <c r="AD966" s="254">
        <f t="shared" si="380"/>
        <v>0</v>
      </c>
      <c r="AE966" s="17"/>
      <c r="AF966" s="527" t="str">
        <f t="shared" si="385"/>
        <v xml:space="preserve"> </v>
      </c>
      <c r="AG966" s="49">
        <f t="shared" si="386"/>
        <v>0</v>
      </c>
      <c r="AH966" s="49">
        <f t="shared" si="387"/>
        <v>0</v>
      </c>
      <c r="AR966" s="49">
        <f t="shared" si="388"/>
        <v>0</v>
      </c>
      <c r="AS966" s="49">
        <f t="shared" si="389"/>
        <v>0</v>
      </c>
      <c r="AT966" s="49">
        <f t="shared" si="390"/>
        <v>0</v>
      </c>
      <c r="AU966" s="49">
        <f t="shared" si="391"/>
        <v>0</v>
      </c>
      <c r="AX966" s="372">
        <f t="shared" si="392"/>
        <v>0</v>
      </c>
      <c r="AY966" s="372">
        <f t="shared" si="393"/>
        <v>0</v>
      </c>
      <c r="AZ966" s="49">
        <f t="shared" si="381"/>
        <v>0</v>
      </c>
      <c r="BB966" s="49">
        <f t="shared" si="397"/>
        <v>0</v>
      </c>
      <c r="BC966" s="537">
        <f t="shared" si="398"/>
        <v>0</v>
      </c>
      <c r="BD966" s="144">
        <f t="shared" si="394"/>
        <v>0</v>
      </c>
      <c r="BE966" s="144">
        <f t="shared" si="399"/>
        <v>0</v>
      </c>
      <c r="BF966" s="559">
        <f t="shared" si="382"/>
        <v>0</v>
      </c>
      <c r="BG966" s="17"/>
      <c r="BH966" s="10"/>
      <c r="BJ966" s="49">
        <f t="shared" si="400"/>
        <v>0</v>
      </c>
      <c r="BK966" s="49">
        <f t="shared" si="401"/>
        <v>1</v>
      </c>
      <c r="BL966" s="49">
        <f t="shared" si="402"/>
        <v>0</v>
      </c>
      <c r="BM966" s="49">
        <f t="shared" si="403"/>
        <v>0</v>
      </c>
      <c r="BN966" s="49">
        <f t="shared" si="404"/>
        <v>0</v>
      </c>
    </row>
    <row r="967" spans="1:66" x14ac:dyDescent="0.2">
      <c r="A967" s="514"/>
      <c r="B967" s="805"/>
      <c r="C967" s="364"/>
      <c r="D967" s="364"/>
      <c r="E967" s="511" t="str">
        <f t="shared" si="395"/>
        <v xml:space="preserve"> </v>
      </c>
      <c r="F967" s="201">
        <f t="shared" si="378"/>
        <v>0</v>
      </c>
      <c r="G967" s="198">
        <f t="shared" si="379"/>
        <v>955</v>
      </c>
      <c r="H967" s="197"/>
      <c r="I967" s="416"/>
      <c r="J967" s="115"/>
      <c r="K967" s="418"/>
      <c r="L967" s="417"/>
      <c r="M967" s="60"/>
      <c r="N967" s="102"/>
      <c r="O967" s="419"/>
      <c r="P967" s="116"/>
      <c r="Q967" s="116"/>
      <c r="R967" s="179"/>
      <c r="S967" s="248"/>
      <c r="T967" s="116"/>
      <c r="U967" s="116"/>
      <c r="V967" s="116"/>
      <c r="W967" s="117"/>
      <c r="X967" s="115"/>
      <c r="Y967" s="102"/>
      <c r="Z967" s="118"/>
      <c r="AA967" s="145">
        <f t="shared" si="383"/>
        <v>955</v>
      </c>
      <c r="AB967" s="751">
        <f t="shared" si="396"/>
        <v>0</v>
      </c>
      <c r="AC967" s="744">
        <f t="shared" si="384"/>
        <v>0</v>
      </c>
      <c r="AD967" s="254">
        <f t="shared" si="380"/>
        <v>0</v>
      </c>
      <c r="AE967" s="17"/>
      <c r="AF967" s="527" t="str">
        <f t="shared" si="385"/>
        <v xml:space="preserve"> </v>
      </c>
      <c r="AG967" s="49">
        <f t="shared" si="386"/>
        <v>0</v>
      </c>
      <c r="AH967" s="49">
        <f t="shared" si="387"/>
        <v>0</v>
      </c>
      <c r="AR967" s="49">
        <f t="shared" si="388"/>
        <v>0</v>
      </c>
      <c r="AS967" s="49">
        <f t="shared" si="389"/>
        <v>0</v>
      </c>
      <c r="AT967" s="49">
        <f t="shared" si="390"/>
        <v>0</v>
      </c>
      <c r="AU967" s="49">
        <f t="shared" si="391"/>
        <v>0</v>
      </c>
      <c r="AX967" s="372">
        <f t="shared" si="392"/>
        <v>0</v>
      </c>
      <c r="AY967" s="372">
        <f t="shared" si="393"/>
        <v>0</v>
      </c>
      <c r="AZ967" s="49">
        <f t="shared" si="381"/>
        <v>0</v>
      </c>
      <c r="BB967" s="49">
        <f t="shared" si="397"/>
        <v>0</v>
      </c>
      <c r="BC967" s="537">
        <f t="shared" si="398"/>
        <v>0</v>
      </c>
      <c r="BD967" s="144">
        <f t="shared" si="394"/>
        <v>0</v>
      </c>
      <c r="BE967" s="144">
        <f t="shared" si="399"/>
        <v>0</v>
      </c>
      <c r="BF967" s="559">
        <f t="shared" si="382"/>
        <v>0</v>
      </c>
      <c r="BG967" s="17"/>
      <c r="BH967" s="10"/>
      <c r="BJ967" s="49">
        <f t="shared" si="400"/>
        <v>0</v>
      </c>
      <c r="BK967" s="49">
        <f t="shared" si="401"/>
        <v>1</v>
      </c>
      <c r="BL967" s="49">
        <f t="shared" si="402"/>
        <v>0</v>
      </c>
      <c r="BM967" s="49">
        <f t="shared" si="403"/>
        <v>0</v>
      </c>
      <c r="BN967" s="49">
        <f t="shared" si="404"/>
        <v>0</v>
      </c>
    </row>
    <row r="968" spans="1:66" x14ac:dyDescent="0.2">
      <c r="A968" s="514"/>
      <c r="B968" s="805"/>
      <c r="C968" s="364"/>
      <c r="D968" s="364"/>
      <c r="E968" s="511" t="str">
        <f t="shared" si="395"/>
        <v xml:space="preserve"> </v>
      </c>
      <c r="F968" s="201">
        <f t="shared" si="378"/>
        <v>0</v>
      </c>
      <c r="G968" s="198">
        <f t="shared" si="379"/>
        <v>956</v>
      </c>
      <c r="H968" s="197"/>
      <c r="I968" s="416"/>
      <c r="J968" s="115"/>
      <c r="K968" s="418"/>
      <c r="L968" s="417"/>
      <c r="M968" s="60"/>
      <c r="N968" s="102"/>
      <c r="O968" s="419"/>
      <c r="P968" s="116"/>
      <c r="Q968" s="116"/>
      <c r="R968" s="179"/>
      <c r="S968" s="248"/>
      <c r="T968" s="116"/>
      <c r="U968" s="116"/>
      <c r="V968" s="116"/>
      <c r="W968" s="117"/>
      <c r="X968" s="115"/>
      <c r="Y968" s="102"/>
      <c r="Z968" s="118"/>
      <c r="AA968" s="145">
        <f t="shared" si="383"/>
        <v>956</v>
      </c>
      <c r="AB968" s="751">
        <f t="shared" si="396"/>
        <v>0</v>
      </c>
      <c r="AC968" s="744">
        <f t="shared" si="384"/>
        <v>0</v>
      </c>
      <c r="AD968" s="254">
        <f t="shared" si="380"/>
        <v>0</v>
      </c>
      <c r="AE968" s="17"/>
      <c r="AF968" s="527" t="str">
        <f t="shared" si="385"/>
        <v xml:space="preserve"> </v>
      </c>
      <c r="AG968" s="49">
        <f t="shared" si="386"/>
        <v>0</v>
      </c>
      <c r="AH968" s="49">
        <f t="shared" si="387"/>
        <v>0</v>
      </c>
      <c r="AR968" s="49">
        <f t="shared" si="388"/>
        <v>0</v>
      </c>
      <c r="AS968" s="49">
        <f t="shared" si="389"/>
        <v>0</v>
      </c>
      <c r="AT968" s="49">
        <f t="shared" si="390"/>
        <v>0</v>
      </c>
      <c r="AU968" s="49">
        <f t="shared" si="391"/>
        <v>0</v>
      </c>
      <c r="AX968" s="372">
        <f t="shared" si="392"/>
        <v>0</v>
      </c>
      <c r="AY968" s="372">
        <f t="shared" si="393"/>
        <v>0</v>
      </c>
      <c r="AZ968" s="49">
        <f t="shared" si="381"/>
        <v>0</v>
      </c>
      <c r="BB968" s="49">
        <f t="shared" si="397"/>
        <v>0</v>
      </c>
      <c r="BC968" s="537">
        <f t="shared" si="398"/>
        <v>0</v>
      </c>
      <c r="BD968" s="144">
        <f t="shared" si="394"/>
        <v>0</v>
      </c>
      <c r="BE968" s="144">
        <f t="shared" si="399"/>
        <v>0</v>
      </c>
      <c r="BF968" s="559">
        <f t="shared" si="382"/>
        <v>0</v>
      </c>
      <c r="BG968" s="17"/>
      <c r="BH968" s="10"/>
      <c r="BJ968" s="49">
        <f t="shared" si="400"/>
        <v>0</v>
      </c>
      <c r="BK968" s="49">
        <f t="shared" si="401"/>
        <v>1</v>
      </c>
      <c r="BL968" s="49">
        <f t="shared" si="402"/>
        <v>0</v>
      </c>
      <c r="BM968" s="49">
        <f t="shared" si="403"/>
        <v>0</v>
      </c>
      <c r="BN968" s="49">
        <f t="shared" si="404"/>
        <v>0</v>
      </c>
    </row>
    <row r="969" spans="1:66" x14ac:dyDescent="0.2">
      <c r="A969" s="514"/>
      <c r="B969" s="805"/>
      <c r="C969" s="364"/>
      <c r="D969" s="364"/>
      <c r="E969" s="511" t="str">
        <f t="shared" si="395"/>
        <v xml:space="preserve"> </v>
      </c>
      <c r="F969" s="201">
        <f t="shared" si="378"/>
        <v>0</v>
      </c>
      <c r="G969" s="198">
        <f t="shared" si="379"/>
        <v>957</v>
      </c>
      <c r="H969" s="197"/>
      <c r="I969" s="416"/>
      <c r="J969" s="115"/>
      <c r="K969" s="418"/>
      <c r="L969" s="417"/>
      <c r="M969" s="60"/>
      <c r="N969" s="102"/>
      <c r="O969" s="419"/>
      <c r="P969" s="116"/>
      <c r="Q969" s="116"/>
      <c r="R969" s="179"/>
      <c r="S969" s="248"/>
      <c r="T969" s="116"/>
      <c r="U969" s="116"/>
      <c r="V969" s="116"/>
      <c r="W969" s="117"/>
      <c r="X969" s="115"/>
      <c r="Y969" s="102"/>
      <c r="Z969" s="118"/>
      <c r="AA969" s="145">
        <f t="shared" si="383"/>
        <v>957</v>
      </c>
      <c r="AB969" s="751">
        <f t="shared" si="396"/>
        <v>0</v>
      </c>
      <c r="AC969" s="744">
        <f t="shared" si="384"/>
        <v>0</v>
      </c>
      <c r="AD969" s="254">
        <f t="shared" si="380"/>
        <v>0</v>
      </c>
      <c r="AE969" s="17"/>
      <c r="AF969" s="527" t="str">
        <f t="shared" si="385"/>
        <v xml:space="preserve"> </v>
      </c>
      <c r="AG969" s="49">
        <f t="shared" si="386"/>
        <v>0</v>
      </c>
      <c r="AH969" s="49">
        <f t="shared" si="387"/>
        <v>0</v>
      </c>
      <c r="AR969" s="49">
        <f t="shared" si="388"/>
        <v>0</v>
      </c>
      <c r="AS969" s="49">
        <f t="shared" si="389"/>
        <v>0</v>
      </c>
      <c r="AT969" s="49">
        <f t="shared" si="390"/>
        <v>0</v>
      </c>
      <c r="AU969" s="49">
        <f t="shared" si="391"/>
        <v>0</v>
      </c>
      <c r="AX969" s="372">
        <f t="shared" si="392"/>
        <v>0</v>
      </c>
      <c r="AY969" s="372">
        <f t="shared" si="393"/>
        <v>0</v>
      </c>
      <c r="AZ969" s="49">
        <f t="shared" si="381"/>
        <v>0</v>
      </c>
      <c r="BB969" s="49">
        <f t="shared" si="397"/>
        <v>0</v>
      </c>
      <c r="BC969" s="537">
        <f t="shared" si="398"/>
        <v>0</v>
      </c>
      <c r="BD969" s="144">
        <f t="shared" si="394"/>
        <v>0</v>
      </c>
      <c r="BE969" s="144">
        <f t="shared" si="399"/>
        <v>0</v>
      </c>
      <c r="BF969" s="559">
        <f t="shared" si="382"/>
        <v>0</v>
      </c>
      <c r="BG969" s="17"/>
      <c r="BH969" s="10"/>
      <c r="BJ969" s="49">
        <f t="shared" si="400"/>
        <v>0</v>
      </c>
      <c r="BK969" s="49">
        <f t="shared" si="401"/>
        <v>1</v>
      </c>
      <c r="BL969" s="49">
        <f t="shared" si="402"/>
        <v>0</v>
      </c>
      <c r="BM969" s="49">
        <f t="shared" si="403"/>
        <v>0</v>
      </c>
      <c r="BN969" s="49">
        <f t="shared" si="404"/>
        <v>0</v>
      </c>
    </row>
    <row r="970" spans="1:66" x14ac:dyDescent="0.2">
      <c r="A970" s="514"/>
      <c r="B970" s="805"/>
      <c r="C970" s="364"/>
      <c r="D970" s="364"/>
      <c r="E970" s="511" t="str">
        <f t="shared" si="395"/>
        <v xml:space="preserve"> </v>
      </c>
      <c r="F970" s="201">
        <f t="shared" si="378"/>
        <v>0</v>
      </c>
      <c r="G970" s="198">
        <f t="shared" si="379"/>
        <v>958</v>
      </c>
      <c r="H970" s="197"/>
      <c r="I970" s="416"/>
      <c r="J970" s="115"/>
      <c r="K970" s="418"/>
      <c r="L970" s="417"/>
      <c r="M970" s="60"/>
      <c r="N970" s="102"/>
      <c r="O970" s="419"/>
      <c r="P970" s="116"/>
      <c r="Q970" s="116"/>
      <c r="R970" s="179"/>
      <c r="S970" s="248"/>
      <c r="T970" s="116"/>
      <c r="U970" s="116"/>
      <c r="V970" s="116"/>
      <c r="W970" s="117"/>
      <c r="X970" s="115"/>
      <c r="Y970" s="102"/>
      <c r="Z970" s="118"/>
      <c r="AA970" s="145">
        <f t="shared" si="383"/>
        <v>958</v>
      </c>
      <c r="AB970" s="751">
        <f t="shared" si="396"/>
        <v>0</v>
      </c>
      <c r="AC970" s="744">
        <f t="shared" si="384"/>
        <v>0</v>
      </c>
      <c r="AD970" s="254">
        <f t="shared" si="380"/>
        <v>0</v>
      </c>
      <c r="AE970" s="17"/>
      <c r="AF970" s="527" t="str">
        <f t="shared" si="385"/>
        <v xml:space="preserve"> </v>
      </c>
      <c r="AG970" s="49">
        <f t="shared" si="386"/>
        <v>0</v>
      </c>
      <c r="AH970" s="49">
        <f t="shared" si="387"/>
        <v>0</v>
      </c>
      <c r="AR970" s="49">
        <f t="shared" si="388"/>
        <v>0</v>
      </c>
      <c r="AS970" s="49">
        <f t="shared" si="389"/>
        <v>0</v>
      </c>
      <c r="AT970" s="49">
        <f t="shared" si="390"/>
        <v>0</v>
      </c>
      <c r="AU970" s="49">
        <f t="shared" si="391"/>
        <v>0</v>
      </c>
      <c r="AX970" s="372">
        <f t="shared" si="392"/>
        <v>0</v>
      </c>
      <c r="AY970" s="372">
        <f t="shared" si="393"/>
        <v>0</v>
      </c>
      <c r="AZ970" s="49">
        <f t="shared" si="381"/>
        <v>0</v>
      </c>
      <c r="BB970" s="49">
        <f t="shared" si="397"/>
        <v>0</v>
      </c>
      <c r="BC970" s="537">
        <f t="shared" si="398"/>
        <v>0</v>
      </c>
      <c r="BD970" s="144">
        <f t="shared" si="394"/>
        <v>0</v>
      </c>
      <c r="BE970" s="144">
        <f t="shared" si="399"/>
        <v>0</v>
      </c>
      <c r="BF970" s="559">
        <f t="shared" si="382"/>
        <v>0</v>
      </c>
      <c r="BG970" s="17"/>
      <c r="BH970" s="10"/>
      <c r="BJ970" s="49">
        <f t="shared" si="400"/>
        <v>0</v>
      </c>
      <c r="BK970" s="49">
        <f t="shared" si="401"/>
        <v>1</v>
      </c>
      <c r="BL970" s="49">
        <f t="shared" si="402"/>
        <v>0</v>
      </c>
      <c r="BM970" s="49">
        <f t="shared" si="403"/>
        <v>0</v>
      </c>
      <c r="BN970" s="49">
        <f t="shared" si="404"/>
        <v>0</v>
      </c>
    </row>
    <row r="971" spans="1:66" x14ac:dyDescent="0.2">
      <c r="A971" s="514"/>
      <c r="B971" s="805"/>
      <c r="C971" s="364"/>
      <c r="D971" s="364"/>
      <c r="E971" s="511" t="str">
        <f t="shared" si="395"/>
        <v xml:space="preserve"> </v>
      </c>
      <c r="F971" s="201">
        <f t="shared" si="378"/>
        <v>0</v>
      </c>
      <c r="G971" s="198">
        <f t="shared" si="379"/>
        <v>959</v>
      </c>
      <c r="H971" s="197"/>
      <c r="I971" s="416"/>
      <c r="J971" s="115"/>
      <c r="K971" s="418"/>
      <c r="L971" s="417"/>
      <c r="M971" s="60"/>
      <c r="N971" s="102"/>
      <c r="O971" s="419"/>
      <c r="P971" s="116"/>
      <c r="Q971" s="116"/>
      <c r="R971" s="179"/>
      <c r="S971" s="248"/>
      <c r="T971" s="116"/>
      <c r="U971" s="116"/>
      <c r="V971" s="116"/>
      <c r="W971" s="117"/>
      <c r="X971" s="115"/>
      <c r="Y971" s="102"/>
      <c r="Z971" s="118"/>
      <c r="AA971" s="145">
        <f t="shared" si="383"/>
        <v>959</v>
      </c>
      <c r="AB971" s="751">
        <f t="shared" si="396"/>
        <v>0</v>
      </c>
      <c r="AC971" s="744">
        <f t="shared" si="384"/>
        <v>0</v>
      </c>
      <c r="AD971" s="254">
        <f t="shared" si="380"/>
        <v>0</v>
      </c>
      <c r="AE971" s="17"/>
      <c r="AF971" s="527" t="str">
        <f t="shared" si="385"/>
        <v xml:space="preserve"> </v>
      </c>
      <c r="AG971" s="49">
        <f t="shared" si="386"/>
        <v>0</v>
      </c>
      <c r="AH971" s="49">
        <f t="shared" si="387"/>
        <v>0</v>
      </c>
      <c r="AR971" s="49">
        <f t="shared" si="388"/>
        <v>0</v>
      </c>
      <c r="AS971" s="49">
        <f t="shared" si="389"/>
        <v>0</v>
      </c>
      <c r="AT971" s="49">
        <f t="shared" si="390"/>
        <v>0</v>
      </c>
      <c r="AU971" s="49">
        <f t="shared" si="391"/>
        <v>0</v>
      </c>
      <c r="AX971" s="372">
        <f t="shared" si="392"/>
        <v>0</v>
      </c>
      <c r="AY971" s="372">
        <f t="shared" si="393"/>
        <v>0</v>
      </c>
      <c r="AZ971" s="49">
        <f t="shared" si="381"/>
        <v>0</v>
      </c>
      <c r="BB971" s="49">
        <f t="shared" si="397"/>
        <v>0</v>
      </c>
      <c r="BC971" s="537">
        <f t="shared" si="398"/>
        <v>0</v>
      </c>
      <c r="BD971" s="144">
        <f t="shared" si="394"/>
        <v>0</v>
      </c>
      <c r="BE971" s="144">
        <f t="shared" si="399"/>
        <v>0</v>
      </c>
      <c r="BF971" s="559">
        <f t="shared" si="382"/>
        <v>0</v>
      </c>
      <c r="BG971" s="17"/>
      <c r="BH971" s="10"/>
      <c r="BJ971" s="49">
        <f t="shared" si="400"/>
        <v>0</v>
      </c>
      <c r="BK971" s="49">
        <f t="shared" si="401"/>
        <v>1</v>
      </c>
      <c r="BL971" s="49">
        <f t="shared" si="402"/>
        <v>0</v>
      </c>
      <c r="BM971" s="49">
        <f t="shared" si="403"/>
        <v>0</v>
      </c>
      <c r="BN971" s="49">
        <f t="shared" si="404"/>
        <v>0</v>
      </c>
    </row>
    <row r="972" spans="1:66" x14ac:dyDescent="0.2">
      <c r="A972" s="514"/>
      <c r="B972" s="805"/>
      <c r="C972" s="364"/>
      <c r="D972" s="364"/>
      <c r="E972" s="511" t="str">
        <f t="shared" si="395"/>
        <v xml:space="preserve"> </v>
      </c>
      <c r="F972" s="201">
        <f t="shared" si="378"/>
        <v>0</v>
      </c>
      <c r="G972" s="198">
        <f t="shared" si="379"/>
        <v>960</v>
      </c>
      <c r="H972" s="197"/>
      <c r="I972" s="416"/>
      <c r="J972" s="115"/>
      <c r="K972" s="418"/>
      <c r="L972" s="417"/>
      <c r="M972" s="60"/>
      <c r="N972" s="102"/>
      <c r="O972" s="419"/>
      <c r="P972" s="116"/>
      <c r="Q972" s="116"/>
      <c r="R972" s="179"/>
      <c r="S972" s="248"/>
      <c r="T972" s="116"/>
      <c r="U972" s="116"/>
      <c r="V972" s="116"/>
      <c r="W972" s="117"/>
      <c r="X972" s="115"/>
      <c r="Y972" s="102"/>
      <c r="Z972" s="118"/>
      <c r="AA972" s="145">
        <f t="shared" si="383"/>
        <v>960</v>
      </c>
      <c r="AB972" s="751">
        <f t="shared" si="396"/>
        <v>0</v>
      </c>
      <c r="AC972" s="744">
        <f t="shared" si="384"/>
        <v>0</v>
      </c>
      <c r="AD972" s="254">
        <f t="shared" si="380"/>
        <v>0</v>
      </c>
      <c r="AE972" s="17"/>
      <c r="AF972" s="527" t="str">
        <f t="shared" si="385"/>
        <v xml:space="preserve"> </v>
      </c>
      <c r="AG972" s="49">
        <f t="shared" si="386"/>
        <v>0</v>
      </c>
      <c r="AH972" s="49">
        <f t="shared" si="387"/>
        <v>0</v>
      </c>
      <c r="AR972" s="49">
        <f t="shared" si="388"/>
        <v>0</v>
      </c>
      <c r="AS972" s="49">
        <f t="shared" si="389"/>
        <v>0</v>
      </c>
      <c r="AT972" s="49">
        <f t="shared" si="390"/>
        <v>0</v>
      </c>
      <c r="AU972" s="49">
        <f t="shared" si="391"/>
        <v>0</v>
      </c>
      <c r="AX972" s="372">
        <f t="shared" si="392"/>
        <v>0</v>
      </c>
      <c r="AY972" s="372">
        <f t="shared" si="393"/>
        <v>0</v>
      </c>
      <c r="AZ972" s="49">
        <f t="shared" si="381"/>
        <v>0</v>
      </c>
      <c r="BB972" s="49">
        <f t="shared" si="397"/>
        <v>0</v>
      </c>
      <c r="BC972" s="537">
        <f t="shared" si="398"/>
        <v>0</v>
      </c>
      <c r="BD972" s="144">
        <f t="shared" si="394"/>
        <v>0</v>
      </c>
      <c r="BE972" s="144">
        <f t="shared" si="399"/>
        <v>0</v>
      </c>
      <c r="BF972" s="559">
        <f t="shared" si="382"/>
        <v>0</v>
      </c>
      <c r="BG972" s="17"/>
      <c r="BH972" s="10"/>
      <c r="BJ972" s="49">
        <f t="shared" si="400"/>
        <v>0</v>
      </c>
      <c r="BK972" s="49">
        <f t="shared" si="401"/>
        <v>1</v>
      </c>
      <c r="BL972" s="49">
        <f t="shared" si="402"/>
        <v>0</v>
      </c>
      <c r="BM972" s="49">
        <f t="shared" si="403"/>
        <v>0</v>
      </c>
      <c r="BN972" s="49">
        <f t="shared" si="404"/>
        <v>0</v>
      </c>
    </row>
    <row r="973" spans="1:66" x14ac:dyDescent="0.2">
      <c r="A973" s="514"/>
      <c r="B973" s="805"/>
      <c r="C973" s="364"/>
      <c r="D973" s="364"/>
      <c r="E973" s="511" t="str">
        <f t="shared" si="395"/>
        <v xml:space="preserve"> </v>
      </c>
      <c r="F973" s="201">
        <f t="shared" ref="F973:F1010" si="405">IF(ISBLANK(H973),0,VLOOKUP(TRIM(H973),AllVarieties,4,FALSE))</f>
        <v>0</v>
      </c>
      <c r="G973" s="198">
        <f t="shared" ref="G973:G1010" si="406">ROW()-DPline</f>
        <v>961</v>
      </c>
      <c r="H973" s="197"/>
      <c r="I973" s="416"/>
      <c r="J973" s="115"/>
      <c r="K973" s="418"/>
      <c r="L973" s="417"/>
      <c r="M973" s="60"/>
      <c r="N973" s="102"/>
      <c r="O973" s="419"/>
      <c r="P973" s="116"/>
      <c r="Q973" s="116"/>
      <c r="R973" s="179"/>
      <c r="S973" s="248"/>
      <c r="T973" s="116"/>
      <c r="U973" s="116"/>
      <c r="V973" s="116"/>
      <c r="W973" s="117"/>
      <c r="X973" s="115"/>
      <c r="Y973" s="102"/>
      <c r="Z973" s="118"/>
      <c r="AA973" s="145">
        <f t="shared" si="383"/>
        <v>961</v>
      </c>
      <c r="AB973" s="751">
        <f t="shared" si="396"/>
        <v>0</v>
      </c>
      <c r="AC973" s="744">
        <f t="shared" si="384"/>
        <v>0</v>
      </c>
      <c r="AD973" s="254">
        <f t="shared" ref="AD973:AD1010" si="407">+AC973*PDArate</f>
        <v>0</v>
      </c>
      <c r="AE973" s="17"/>
      <c r="AF973" s="527" t="str">
        <f t="shared" si="385"/>
        <v xml:space="preserve"> </v>
      </c>
      <c r="AG973" s="49">
        <f t="shared" si="386"/>
        <v>0</v>
      </c>
      <c r="AH973" s="49">
        <f t="shared" si="387"/>
        <v>0</v>
      </c>
      <c r="AR973" s="49">
        <f t="shared" si="388"/>
        <v>0</v>
      </c>
      <c r="AS973" s="49">
        <f t="shared" si="389"/>
        <v>0</v>
      </c>
      <c r="AT973" s="49">
        <f t="shared" si="390"/>
        <v>0</v>
      </c>
      <c r="AU973" s="49">
        <f t="shared" si="391"/>
        <v>0</v>
      </c>
      <c r="AX973" s="372">
        <f t="shared" si="392"/>
        <v>0</v>
      </c>
      <c r="AY973" s="372">
        <f t="shared" si="393"/>
        <v>0</v>
      </c>
      <c r="AZ973" s="49">
        <f t="shared" ref="AZ973:AZ1010" si="408">IF(J973+K973 &gt; 0, 1, 0)</f>
        <v>0</v>
      </c>
      <c r="BB973" s="49">
        <f t="shared" si="397"/>
        <v>0</v>
      </c>
      <c r="BC973" s="537">
        <f t="shared" si="398"/>
        <v>0</v>
      </c>
      <c r="BD973" s="144">
        <f t="shared" si="394"/>
        <v>0</v>
      </c>
      <c r="BE973" s="144">
        <f t="shared" si="399"/>
        <v>0</v>
      </c>
      <c r="BF973" s="559">
        <f t="shared" ref="BF973:BF1010" si="409">+BE973*PDArate</f>
        <v>0</v>
      </c>
      <c r="BG973" s="17"/>
      <c r="BH973" s="10"/>
      <c r="BJ973" s="49">
        <f t="shared" si="400"/>
        <v>0</v>
      </c>
      <c r="BK973" s="49">
        <f t="shared" si="401"/>
        <v>1</v>
      </c>
      <c r="BL973" s="49">
        <f t="shared" si="402"/>
        <v>0</v>
      </c>
      <c r="BM973" s="49">
        <f t="shared" si="403"/>
        <v>0</v>
      </c>
      <c r="BN973" s="49">
        <f t="shared" si="404"/>
        <v>0</v>
      </c>
    </row>
    <row r="974" spans="1:66" x14ac:dyDescent="0.2">
      <c r="A974" s="514"/>
      <c r="B974" s="805"/>
      <c r="C974" s="364"/>
      <c r="D974" s="364"/>
      <c r="E974" s="511" t="str">
        <f t="shared" si="395"/>
        <v xml:space="preserve"> </v>
      </c>
      <c r="F974" s="201">
        <f t="shared" si="405"/>
        <v>0</v>
      </c>
      <c r="G974" s="198">
        <f t="shared" si="406"/>
        <v>962</v>
      </c>
      <c r="H974" s="197"/>
      <c r="I974" s="416"/>
      <c r="J974" s="115"/>
      <c r="K974" s="418"/>
      <c r="L974" s="417"/>
      <c r="M974" s="60"/>
      <c r="N974" s="102"/>
      <c r="O974" s="419"/>
      <c r="P974" s="116"/>
      <c r="Q974" s="116"/>
      <c r="R974" s="179"/>
      <c r="S974" s="248"/>
      <c r="T974" s="116"/>
      <c r="U974" s="116"/>
      <c r="V974" s="116"/>
      <c r="W974" s="117"/>
      <c r="X974" s="115"/>
      <c r="Y974" s="102"/>
      <c r="Z974" s="118"/>
      <c r="AA974" s="145">
        <f t="shared" ref="AA974:AA1010" si="410">+G974</f>
        <v>962</v>
      </c>
      <c r="AB974" s="751">
        <f t="shared" si="396"/>
        <v>0</v>
      </c>
      <c r="AC974" s="744">
        <f t="shared" ref="AC974:AC1010" si="411">+AX974+AY974</f>
        <v>0</v>
      </c>
      <c r="AD974" s="254">
        <f t="shared" si="407"/>
        <v>0</v>
      </c>
      <c r="AE974" s="17"/>
      <c r="AF974" s="527" t="str">
        <f t="shared" ref="AF974:AF1010" si="412">IF(AG974+AH974=1,"Enter both columns 5 and 16.", " ")</f>
        <v xml:space="preserve"> </v>
      </c>
      <c r="AG974" s="49">
        <f t="shared" ref="AG974:AG1010" si="413">IF(L974+M974+N974+O974+W974 &gt; 0, 1, 0)</f>
        <v>0</v>
      </c>
      <c r="AH974" s="49">
        <f t="shared" ref="AH974:AH1010" si="414">IF(AX974 &gt; 0, 1, 0)</f>
        <v>0</v>
      </c>
      <c r="AR974" s="49">
        <f t="shared" ref="AR974:AR1010" si="415">IF(ISNA(+F974), 1, 0)</f>
        <v>0</v>
      </c>
      <c r="AS974" s="49">
        <f t="shared" ref="AS974:AS1010" si="416">IF(ISERR(+F974), 1, 0)</f>
        <v>0</v>
      </c>
      <c r="AT974" s="49">
        <f t="shared" ref="AT974:AT1010" si="417">IF(ISERR(+AC974), 1, 0)</f>
        <v>0</v>
      </c>
      <c r="AU974" s="49">
        <f t="shared" ref="AU974:AU1010" si="418">IF(ISERR(+AD974), 1, 0)</f>
        <v>0</v>
      </c>
      <c r="AX974" s="372">
        <f t="shared" ref="AX974:AX1010" si="419">ROUND(L974,1)*W974</f>
        <v>0</v>
      </c>
      <c r="AY974" s="372">
        <f t="shared" ref="AY974:AY1010" si="420">ROUND(X974,1)*Z974</f>
        <v>0</v>
      </c>
      <c r="AZ974" s="49">
        <f t="shared" si="408"/>
        <v>0</v>
      </c>
      <c r="BB974" s="49">
        <f t="shared" si="397"/>
        <v>0</v>
      </c>
      <c r="BC974" s="537">
        <f t="shared" si="398"/>
        <v>0</v>
      </c>
      <c r="BD974" s="144">
        <f t="shared" si="394"/>
        <v>0</v>
      </c>
      <c r="BE974" s="144">
        <f t="shared" si="399"/>
        <v>0</v>
      </c>
      <c r="BF974" s="559">
        <f t="shared" si="409"/>
        <v>0</v>
      </c>
      <c r="BG974" s="17"/>
      <c r="BH974" s="10"/>
      <c r="BJ974" s="49">
        <f t="shared" si="400"/>
        <v>0</v>
      </c>
      <c r="BK974" s="49">
        <f t="shared" si="401"/>
        <v>1</v>
      </c>
      <c r="BL974" s="49">
        <f t="shared" si="402"/>
        <v>0</v>
      </c>
      <c r="BM974" s="49">
        <f t="shared" si="403"/>
        <v>0</v>
      </c>
      <c r="BN974" s="49">
        <f t="shared" si="404"/>
        <v>0</v>
      </c>
    </row>
    <row r="975" spans="1:66" x14ac:dyDescent="0.2">
      <c r="A975" s="514"/>
      <c r="B975" s="805"/>
      <c r="C975" s="364"/>
      <c r="D975" s="364"/>
      <c r="E975" s="511" t="str">
        <f t="shared" si="395"/>
        <v xml:space="preserve"> </v>
      </c>
      <c r="F975" s="201">
        <f t="shared" si="405"/>
        <v>0</v>
      </c>
      <c r="G975" s="198">
        <f t="shared" si="406"/>
        <v>963</v>
      </c>
      <c r="H975" s="197"/>
      <c r="I975" s="416"/>
      <c r="J975" s="115"/>
      <c r="K975" s="418"/>
      <c r="L975" s="417"/>
      <c r="M975" s="60"/>
      <c r="N975" s="102"/>
      <c r="O975" s="419"/>
      <c r="P975" s="116"/>
      <c r="Q975" s="116"/>
      <c r="R975" s="179"/>
      <c r="S975" s="248"/>
      <c r="T975" s="116"/>
      <c r="U975" s="116"/>
      <c r="V975" s="116"/>
      <c r="W975" s="117"/>
      <c r="X975" s="115"/>
      <c r="Y975" s="102"/>
      <c r="Z975" s="118"/>
      <c r="AA975" s="145">
        <f t="shared" si="410"/>
        <v>963</v>
      </c>
      <c r="AB975" s="751">
        <f t="shared" si="396"/>
        <v>0</v>
      </c>
      <c r="AC975" s="744">
        <f t="shared" si="411"/>
        <v>0</v>
      </c>
      <c r="AD975" s="254">
        <f t="shared" si="407"/>
        <v>0</v>
      </c>
      <c r="AE975" s="17"/>
      <c r="AF975" s="527" t="str">
        <f t="shared" si="412"/>
        <v xml:space="preserve"> </v>
      </c>
      <c r="AG975" s="49">
        <f t="shared" si="413"/>
        <v>0</v>
      </c>
      <c r="AH975" s="49">
        <f t="shared" si="414"/>
        <v>0</v>
      </c>
      <c r="AR975" s="49">
        <f t="shared" si="415"/>
        <v>0</v>
      </c>
      <c r="AS975" s="49">
        <f t="shared" si="416"/>
        <v>0</v>
      </c>
      <c r="AT975" s="49">
        <f t="shared" si="417"/>
        <v>0</v>
      </c>
      <c r="AU975" s="49">
        <f t="shared" si="418"/>
        <v>0</v>
      </c>
      <c r="AX975" s="372">
        <f t="shared" si="419"/>
        <v>0</v>
      </c>
      <c r="AY975" s="372">
        <f t="shared" si="420"/>
        <v>0</v>
      </c>
      <c r="AZ975" s="49">
        <f t="shared" si="408"/>
        <v>0</v>
      </c>
      <c r="BB975" s="49">
        <f t="shared" si="397"/>
        <v>0</v>
      </c>
      <c r="BC975" s="537">
        <f t="shared" si="398"/>
        <v>0</v>
      </c>
      <c r="BD975" s="144">
        <f t="shared" si="394"/>
        <v>0</v>
      </c>
      <c r="BE975" s="144">
        <f t="shared" si="399"/>
        <v>0</v>
      </c>
      <c r="BF975" s="559">
        <f t="shared" si="409"/>
        <v>0</v>
      </c>
      <c r="BG975" s="17"/>
      <c r="BH975" s="10"/>
      <c r="BJ975" s="49">
        <f t="shared" si="400"/>
        <v>0</v>
      </c>
      <c r="BK975" s="49">
        <f t="shared" si="401"/>
        <v>1</v>
      </c>
      <c r="BL975" s="49">
        <f t="shared" si="402"/>
        <v>0</v>
      </c>
      <c r="BM975" s="49">
        <f t="shared" si="403"/>
        <v>0</v>
      </c>
      <c r="BN975" s="49">
        <f t="shared" si="404"/>
        <v>0</v>
      </c>
    </row>
    <row r="976" spans="1:66" x14ac:dyDescent="0.2">
      <c r="A976" s="514"/>
      <c r="B976" s="805"/>
      <c r="C976" s="364"/>
      <c r="D976" s="364"/>
      <c r="E976" s="511" t="str">
        <f t="shared" si="395"/>
        <v xml:space="preserve"> </v>
      </c>
      <c r="F976" s="201">
        <f t="shared" si="405"/>
        <v>0</v>
      </c>
      <c r="G976" s="198">
        <f t="shared" si="406"/>
        <v>964</v>
      </c>
      <c r="H976" s="197"/>
      <c r="I976" s="416"/>
      <c r="J976" s="115"/>
      <c r="K976" s="418"/>
      <c r="L976" s="417"/>
      <c r="M976" s="60"/>
      <c r="N976" s="102"/>
      <c r="O976" s="419"/>
      <c r="P976" s="116"/>
      <c r="Q976" s="116"/>
      <c r="R976" s="179"/>
      <c r="S976" s="248"/>
      <c r="T976" s="116"/>
      <c r="U976" s="116"/>
      <c r="V976" s="116"/>
      <c r="W976" s="117"/>
      <c r="X976" s="115"/>
      <c r="Y976" s="102"/>
      <c r="Z976" s="118"/>
      <c r="AA976" s="145">
        <f t="shared" si="410"/>
        <v>964</v>
      </c>
      <c r="AB976" s="751">
        <f t="shared" si="396"/>
        <v>0</v>
      </c>
      <c r="AC976" s="744">
        <f t="shared" si="411"/>
        <v>0</v>
      </c>
      <c r="AD976" s="254">
        <f t="shared" si="407"/>
        <v>0</v>
      </c>
      <c r="AE976" s="17"/>
      <c r="AF976" s="527" t="str">
        <f t="shared" si="412"/>
        <v xml:space="preserve"> </v>
      </c>
      <c r="AG976" s="49">
        <f t="shared" si="413"/>
        <v>0</v>
      </c>
      <c r="AH976" s="49">
        <f t="shared" si="414"/>
        <v>0</v>
      </c>
      <c r="AR976" s="49">
        <f t="shared" si="415"/>
        <v>0</v>
      </c>
      <c r="AS976" s="49">
        <f t="shared" si="416"/>
        <v>0</v>
      </c>
      <c r="AT976" s="49">
        <f t="shared" si="417"/>
        <v>0</v>
      </c>
      <c r="AU976" s="49">
        <f t="shared" si="418"/>
        <v>0</v>
      </c>
      <c r="AX976" s="372">
        <f t="shared" si="419"/>
        <v>0</v>
      </c>
      <c r="AY976" s="372">
        <f t="shared" si="420"/>
        <v>0</v>
      </c>
      <c r="AZ976" s="49">
        <f t="shared" si="408"/>
        <v>0</v>
      </c>
      <c r="BB976" s="49">
        <f t="shared" si="397"/>
        <v>0</v>
      </c>
      <c r="BC976" s="537">
        <f t="shared" si="398"/>
        <v>0</v>
      </c>
      <c r="BD976" s="144">
        <f t="shared" ref="BD976:BD1010" si="421">IF(VALUE(I976)&lt;1,0,IF(VALUE(I976)&gt;17,0,VLOOKUP(VALUE(F976),T10Value,VALUE(I976)+1,FALSE)))</f>
        <v>0</v>
      </c>
      <c r="BE976" s="144">
        <f t="shared" si="399"/>
        <v>0</v>
      </c>
      <c r="BF976" s="559">
        <f t="shared" si="409"/>
        <v>0</v>
      </c>
      <c r="BG976" s="17"/>
      <c r="BH976" s="10"/>
      <c r="BJ976" s="49">
        <f t="shared" si="400"/>
        <v>0</v>
      </c>
      <c r="BK976" s="49">
        <f t="shared" si="401"/>
        <v>1</v>
      </c>
      <c r="BL976" s="49">
        <f t="shared" si="402"/>
        <v>0</v>
      </c>
      <c r="BM976" s="49">
        <f t="shared" si="403"/>
        <v>0</v>
      </c>
      <c r="BN976" s="49">
        <f t="shared" si="404"/>
        <v>0</v>
      </c>
    </row>
    <row r="977" spans="1:66" x14ac:dyDescent="0.2">
      <c r="A977" s="514"/>
      <c r="B977" s="805"/>
      <c r="C977" s="364"/>
      <c r="D977" s="364"/>
      <c r="E977" s="511" t="str">
        <f t="shared" ref="E977:E1010" si="422">IF(+BN977+BM977&gt;0,"&lt; Error"," ")</f>
        <v xml:space="preserve"> </v>
      </c>
      <c r="F977" s="201">
        <f t="shared" si="405"/>
        <v>0</v>
      </c>
      <c r="G977" s="198">
        <f t="shared" si="406"/>
        <v>965</v>
      </c>
      <c r="H977" s="197"/>
      <c r="I977" s="416"/>
      <c r="J977" s="115"/>
      <c r="K977" s="418"/>
      <c r="L977" s="417"/>
      <c r="M977" s="60"/>
      <c r="N977" s="102"/>
      <c r="O977" s="419"/>
      <c r="P977" s="116"/>
      <c r="Q977" s="116"/>
      <c r="R977" s="179"/>
      <c r="S977" s="248"/>
      <c r="T977" s="116"/>
      <c r="U977" s="116"/>
      <c r="V977" s="116"/>
      <c r="W977" s="117"/>
      <c r="X977" s="115"/>
      <c r="Y977" s="102"/>
      <c r="Z977" s="118"/>
      <c r="AA977" s="145">
        <f t="shared" si="410"/>
        <v>965</v>
      </c>
      <c r="AB977" s="751">
        <f t="shared" ref="AB977:AB1010" si="423">C977*BJ977</f>
        <v>0</v>
      </c>
      <c r="AC977" s="744">
        <f t="shared" si="411"/>
        <v>0</v>
      </c>
      <c r="AD977" s="254">
        <f t="shared" si="407"/>
        <v>0</v>
      </c>
      <c r="AE977" s="17"/>
      <c r="AF977" s="527" t="str">
        <f t="shared" si="412"/>
        <v xml:space="preserve"> </v>
      </c>
      <c r="AG977" s="49">
        <f t="shared" si="413"/>
        <v>0</v>
      </c>
      <c r="AH977" s="49">
        <f t="shared" si="414"/>
        <v>0</v>
      </c>
      <c r="AR977" s="49">
        <f t="shared" si="415"/>
        <v>0</v>
      </c>
      <c r="AS977" s="49">
        <f t="shared" si="416"/>
        <v>0</v>
      </c>
      <c r="AT977" s="49">
        <f t="shared" si="417"/>
        <v>0</v>
      </c>
      <c r="AU977" s="49">
        <f t="shared" si="418"/>
        <v>0</v>
      </c>
      <c r="AX977" s="372">
        <f t="shared" si="419"/>
        <v>0</v>
      </c>
      <c r="AY977" s="372">
        <f t="shared" si="420"/>
        <v>0</v>
      </c>
      <c r="AZ977" s="49">
        <f t="shared" si="408"/>
        <v>0</v>
      </c>
      <c r="BB977" s="49">
        <f t="shared" ref="BB977:BB1010" si="424">IF(+BC977&gt;0,IF(+BE977&lt;=0,1,0),0)</f>
        <v>0</v>
      </c>
      <c r="BC977" s="537">
        <f t="shared" ref="BC977:BC1010" si="425">IF(+D977=1,IF(J977&gt;0, +J977, 0),0)</f>
        <v>0</v>
      </c>
      <c r="BD977" s="144">
        <f t="shared" si="421"/>
        <v>0</v>
      </c>
      <c r="BE977" s="144">
        <f t="shared" ref="BE977:BE1010" si="426">ROUND(+BC977,1)*BD977</f>
        <v>0</v>
      </c>
      <c r="BF977" s="559">
        <f t="shared" si="409"/>
        <v>0</v>
      </c>
      <c r="BG977" s="17"/>
      <c r="BH977" s="10"/>
      <c r="BJ977" s="49">
        <f t="shared" ref="BJ977:BJ1010" si="427">IF(J977+L977+M977=J977,0,IF(J977-L977-0.09&gt;0,IF(J977-L977&lt;=0.1*J977,J977-L977,0),0))</f>
        <v>0</v>
      </c>
      <c r="BK977" s="49">
        <f t="shared" ref="BK977:BK1010" si="428">IF(L977+M977+J977+X977&lt;=0,1,IF(L977+M977+X977&gt;0,1,0))</f>
        <v>1</v>
      </c>
      <c r="BL977" s="49">
        <f t="shared" ref="BL977:BL1010" si="429">IF(+BJ977&gt;0,1,0)</f>
        <v>0</v>
      </c>
      <c r="BM977" s="49">
        <f t="shared" ref="BM977:BM1010" si="430">IF(ISNUMBER(C977),IF(2*BL977-C977&lt;0,1,IF(2*BL977-C977&gt;2,1,0)),IF(ISBLANK(C977),0,1))</f>
        <v>0</v>
      </c>
      <c r="BN977" s="49">
        <f t="shared" ref="BN977:BN1010" si="431">IF(ISNUMBER(D977),IF(2*AG977-D977=1,1,IF(+D977=0,0, IF(+D977=1,0,1))),IF(ISBLANK(D977),0,1))</f>
        <v>0</v>
      </c>
    </row>
    <row r="978" spans="1:66" x14ac:dyDescent="0.2">
      <c r="A978" s="514"/>
      <c r="B978" s="805"/>
      <c r="C978" s="364"/>
      <c r="D978" s="364"/>
      <c r="E978" s="511" t="str">
        <f t="shared" si="422"/>
        <v xml:space="preserve"> </v>
      </c>
      <c r="F978" s="201">
        <f t="shared" si="405"/>
        <v>0</v>
      </c>
      <c r="G978" s="198">
        <f t="shared" si="406"/>
        <v>966</v>
      </c>
      <c r="H978" s="197"/>
      <c r="I978" s="416"/>
      <c r="J978" s="115"/>
      <c r="K978" s="418"/>
      <c r="L978" s="417"/>
      <c r="M978" s="60"/>
      <c r="N978" s="102"/>
      <c r="O978" s="419"/>
      <c r="P978" s="116"/>
      <c r="Q978" s="116"/>
      <c r="R978" s="179"/>
      <c r="S978" s="248"/>
      <c r="T978" s="116"/>
      <c r="U978" s="116"/>
      <c r="V978" s="116"/>
      <c r="W978" s="117"/>
      <c r="X978" s="115"/>
      <c r="Y978" s="102"/>
      <c r="Z978" s="118"/>
      <c r="AA978" s="145">
        <f t="shared" si="410"/>
        <v>966</v>
      </c>
      <c r="AB978" s="751">
        <f t="shared" si="423"/>
        <v>0</v>
      </c>
      <c r="AC978" s="744">
        <f t="shared" si="411"/>
        <v>0</v>
      </c>
      <c r="AD978" s="254">
        <f t="shared" si="407"/>
        <v>0</v>
      </c>
      <c r="AE978" s="17"/>
      <c r="AF978" s="527" t="str">
        <f t="shared" si="412"/>
        <v xml:space="preserve"> </v>
      </c>
      <c r="AG978" s="49">
        <f t="shared" si="413"/>
        <v>0</v>
      </c>
      <c r="AH978" s="49">
        <f t="shared" si="414"/>
        <v>0</v>
      </c>
      <c r="AR978" s="49">
        <f t="shared" si="415"/>
        <v>0</v>
      </c>
      <c r="AS978" s="49">
        <f t="shared" si="416"/>
        <v>0</v>
      </c>
      <c r="AT978" s="49">
        <f t="shared" si="417"/>
        <v>0</v>
      </c>
      <c r="AU978" s="49">
        <f t="shared" si="418"/>
        <v>0</v>
      </c>
      <c r="AX978" s="372">
        <f t="shared" si="419"/>
        <v>0</v>
      </c>
      <c r="AY978" s="372">
        <f t="shared" si="420"/>
        <v>0</v>
      </c>
      <c r="AZ978" s="49">
        <f t="shared" si="408"/>
        <v>0</v>
      </c>
      <c r="BB978" s="49">
        <f t="shared" si="424"/>
        <v>0</v>
      </c>
      <c r="BC978" s="537">
        <f t="shared" si="425"/>
        <v>0</v>
      </c>
      <c r="BD978" s="144">
        <f t="shared" si="421"/>
        <v>0</v>
      </c>
      <c r="BE978" s="144">
        <f t="shared" si="426"/>
        <v>0</v>
      </c>
      <c r="BF978" s="559">
        <f t="shared" si="409"/>
        <v>0</v>
      </c>
      <c r="BG978" s="17"/>
      <c r="BH978" s="10"/>
      <c r="BJ978" s="49">
        <f t="shared" si="427"/>
        <v>0</v>
      </c>
      <c r="BK978" s="49">
        <f t="shared" si="428"/>
        <v>1</v>
      </c>
      <c r="BL978" s="49">
        <f t="shared" si="429"/>
        <v>0</v>
      </c>
      <c r="BM978" s="49">
        <f t="shared" si="430"/>
        <v>0</v>
      </c>
      <c r="BN978" s="49">
        <f t="shared" si="431"/>
        <v>0</v>
      </c>
    </row>
    <row r="979" spans="1:66" x14ac:dyDescent="0.2">
      <c r="A979" s="514"/>
      <c r="B979" s="805"/>
      <c r="C979" s="364"/>
      <c r="D979" s="364"/>
      <c r="E979" s="511" t="str">
        <f t="shared" si="422"/>
        <v xml:space="preserve"> </v>
      </c>
      <c r="F979" s="201">
        <f t="shared" si="405"/>
        <v>0</v>
      </c>
      <c r="G979" s="198">
        <f t="shared" si="406"/>
        <v>967</v>
      </c>
      <c r="H979" s="197"/>
      <c r="I979" s="416"/>
      <c r="J979" s="115"/>
      <c r="K979" s="418"/>
      <c r="L979" s="417"/>
      <c r="M979" s="60"/>
      <c r="N979" s="102"/>
      <c r="O979" s="419"/>
      <c r="P979" s="116"/>
      <c r="Q979" s="116"/>
      <c r="R979" s="179"/>
      <c r="S979" s="248"/>
      <c r="T979" s="116"/>
      <c r="U979" s="116"/>
      <c r="V979" s="116"/>
      <c r="W979" s="117"/>
      <c r="X979" s="115"/>
      <c r="Y979" s="102"/>
      <c r="Z979" s="118"/>
      <c r="AA979" s="145">
        <f t="shared" si="410"/>
        <v>967</v>
      </c>
      <c r="AB979" s="751">
        <f t="shared" si="423"/>
        <v>0</v>
      </c>
      <c r="AC979" s="744">
        <f t="shared" si="411"/>
        <v>0</v>
      </c>
      <c r="AD979" s="254">
        <f t="shared" si="407"/>
        <v>0</v>
      </c>
      <c r="AE979" s="17"/>
      <c r="AF979" s="527" t="str">
        <f t="shared" si="412"/>
        <v xml:space="preserve"> </v>
      </c>
      <c r="AG979" s="49">
        <f t="shared" si="413"/>
        <v>0</v>
      </c>
      <c r="AH979" s="49">
        <f t="shared" si="414"/>
        <v>0</v>
      </c>
      <c r="AR979" s="49">
        <f t="shared" si="415"/>
        <v>0</v>
      </c>
      <c r="AS979" s="49">
        <f t="shared" si="416"/>
        <v>0</v>
      </c>
      <c r="AT979" s="49">
        <f t="shared" si="417"/>
        <v>0</v>
      </c>
      <c r="AU979" s="49">
        <f t="shared" si="418"/>
        <v>0</v>
      </c>
      <c r="AX979" s="372">
        <f t="shared" si="419"/>
        <v>0</v>
      </c>
      <c r="AY979" s="372">
        <f t="shared" si="420"/>
        <v>0</v>
      </c>
      <c r="AZ979" s="49">
        <f t="shared" si="408"/>
        <v>0</v>
      </c>
      <c r="BB979" s="49">
        <f t="shared" si="424"/>
        <v>0</v>
      </c>
      <c r="BC979" s="537">
        <f t="shared" si="425"/>
        <v>0</v>
      </c>
      <c r="BD979" s="144">
        <f t="shared" si="421"/>
        <v>0</v>
      </c>
      <c r="BE979" s="144">
        <f t="shared" si="426"/>
        <v>0</v>
      </c>
      <c r="BF979" s="559">
        <f t="shared" si="409"/>
        <v>0</v>
      </c>
      <c r="BG979" s="17"/>
      <c r="BH979" s="10"/>
      <c r="BJ979" s="49">
        <f t="shared" si="427"/>
        <v>0</v>
      </c>
      <c r="BK979" s="49">
        <f t="shared" si="428"/>
        <v>1</v>
      </c>
      <c r="BL979" s="49">
        <f t="shared" si="429"/>
        <v>0</v>
      </c>
      <c r="BM979" s="49">
        <f t="shared" si="430"/>
        <v>0</v>
      </c>
      <c r="BN979" s="49">
        <f t="shared" si="431"/>
        <v>0</v>
      </c>
    </row>
    <row r="980" spans="1:66" x14ac:dyDescent="0.2">
      <c r="A980" s="514"/>
      <c r="B980" s="805"/>
      <c r="C980" s="364"/>
      <c r="D980" s="364"/>
      <c r="E980" s="511" t="str">
        <f t="shared" si="422"/>
        <v xml:space="preserve"> </v>
      </c>
      <c r="F980" s="201">
        <f t="shared" si="405"/>
        <v>0</v>
      </c>
      <c r="G980" s="198">
        <f t="shared" si="406"/>
        <v>968</v>
      </c>
      <c r="H980" s="197"/>
      <c r="I980" s="416"/>
      <c r="J980" s="115"/>
      <c r="K980" s="418"/>
      <c r="L980" s="417"/>
      <c r="M980" s="60"/>
      <c r="N980" s="102"/>
      <c r="O980" s="419"/>
      <c r="P980" s="116"/>
      <c r="Q980" s="116"/>
      <c r="R980" s="179"/>
      <c r="S980" s="248"/>
      <c r="T980" s="116"/>
      <c r="U980" s="116"/>
      <c r="V980" s="116"/>
      <c r="W980" s="117"/>
      <c r="X980" s="115"/>
      <c r="Y980" s="102"/>
      <c r="Z980" s="118"/>
      <c r="AA980" s="145">
        <f t="shared" si="410"/>
        <v>968</v>
      </c>
      <c r="AB980" s="751">
        <f t="shared" si="423"/>
        <v>0</v>
      </c>
      <c r="AC980" s="744">
        <f t="shared" si="411"/>
        <v>0</v>
      </c>
      <c r="AD980" s="254">
        <f t="shared" si="407"/>
        <v>0</v>
      </c>
      <c r="AE980" s="17"/>
      <c r="AF980" s="527" t="str">
        <f t="shared" si="412"/>
        <v xml:space="preserve"> </v>
      </c>
      <c r="AG980" s="49">
        <f t="shared" si="413"/>
        <v>0</v>
      </c>
      <c r="AH980" s="49">
        <f t="shared" si="414"/>
        <v>0</v>
      </c>
      <c r="AR980" s="49">
        <f t="shared" si="415"/>
        <v>0</v>
      </c>
      <c r="AS980" s="49">
        <f t="shared" si="416"/>
        <v>0</v>
      </c>
      <c r="AT980" s="49">
        <f t="shared" si="417"/>
        <v>0</v>
      </c>
      <c r="AU980" s="49">
        <f t="shared" si="418"/>
        <v>0</v>
      </c>
      <c r="AX980" s="372">
        <f t="shared" si="419"/>
        <v>0</v>
      </c>
      <c r="AY980" s="372">
        <f t="shared" si="420"/>
        <v>0</v>
      </c>
      <c r="AZ980" s="49">
        <f t="shared" si="408"/>
        <v>0</v>
      </c>
      <c r="BB980" s="49">
        <f t="shared" si="424"/>
        <v>0</v>
      </c>
      <c r="BC980" s="537">
        <f t="shared" si="425"/>
        <v>0</v>
      </c>
      <c r="BD980" s="144">
        <f t="shared" si="421"/>
        <v>0</v>
      </c>
      <c r="BE980" s="144">
        <f t="shared" si="426"/>
        <v>0</v>
      </c>
      <c r="BF980" s="559">
        <f t="shared" si="409"/>
        <v>0</v>
      </c>
      <c r="BG980" s="17"/>
      <c r="BH980" s="10"/>
      <c r="BJ980" s="49">
        <f t="shared" si="427"/>
        <v>0</v>
      </c>
      <c r="BK980" s="49">
        <f t="shared" si="428"/>
        <v>1</v>
      </c>
      <c r="BL980" s="49">
        <f t="shared" si="429"/>
        <v>0</v>
      </c>
      <c r="BM980" s="49">
        <f t="shared" si="430"/>
        <v>0</v>
      </c>
      <c r="BN980" s="49">
        <f t="shared" si="431"/>
        <v>0</v>
      </c>
    </row>
    <row r="981" spans="1:66" x14ac:dyDescent="0.2">
      <c r="A981" s="514"/>
      <c r="B981" s="805"/>
      <c r="C981" s="364"/>
      <c r="D981" s="364"/>
      <c r="E981" s="511" t="str">
        <f t="shared" si="422"/>
        <v xml:space="preserve"> </v>
      </c>
      <c r="F981" s="201">
        <f t="shared" si="405"/>
        <v>0</v>
      </c>
      <c r="G981" s="198">
        <f t="shared" si="406"/>
        <v>969</v>
      </c>
      <c r="H981" s="197"/>
      <c r="I981" s="416"/>
      <c r="J981" s="115"/>
      <c r="K981" s="418"/>
      <c r="L981" s="417"/>
      <c r="M981" s="60"/>
      <c r="N981" s="102"/>
      <c r="O981" s="419"/>
      <c r="P981" s="116"/>
      <c r="Q981" s="116"/>
      <c r="R981" s="179"/>
      <c r="S981" s="248"/>
      <c r="T981" s="116"/>
      <c r="U981" s="116"/>
      <c r="V981" s="116"/>
      <c r="W981" s="117"/>
      <c r="X981" s="115"/>
      <c r="Y981" s="102"/>
      <c r="Z981" s="118"/>
      <c r="AA981" s="145">
        <f t="shared" si="410"/>
        <v>969</v>
      </c>
      <c r="AB981" s="751">
        <f t="shared" si="423"/>
        <v>0</v>
      </c>
      <c r="AC981" s="744">
        <f t="shared" si="411"/>
        <v>0</v>
      </c>
      <c r="AD981" s="254">
        <f t="shared" si="407"/>
        <v>0</v>
      </c>
      <c r="AE981" s="17"/>
      <c r="AF981" s="527" t="str">
        <f t="shared" si="412"/>
        <v xml:space="preserve"> </v>
      </c>
      <c r="AG981" s="49">
        <f t="shared" si="413"/>
        <v>0</v>
      </c>
      <c r="AH981" s="49">
        <f t="shared" si="414"/>
        <v>0</v>
      </c>
      <c r="AR981" s="49">
        <f t="shared" si="415"/>
        <v>0</v>
      </c>
      <c r="AS981" s="49">
        <f t="shared" si="416"/>
        <v>0</v>
      </c>
      <c r="AT981" s="49">
        <f t="shared" si="417"/>
        <v>0</v>
      </c>
      <c r="AU981" s="49">
        <f t="shared" si="418"/>
        <v>0</v>
      </c>
      <c r="AX981" s="372">
        <f t="shared" si="419"/>
        <v>0</v>
      </c>
      <c r="AY981" s="372">
        <f t="shared" si="420"/>
        <v>0</v>
      </c>
      <c r="AZ981" s="49">
        <f t="shared" si="408"/>
        <v>0</v>
      </c>
      <c r="BB981" s="49">
        <f t="shared" si="424"/>
        <v>0</v>
      </c>
      <c r="BC981" s="537">
        <f t="shared" si="425"/>
        <v>0</v>
      </c>
      <c r="BD981" s="144">
        <f t="shared" si="421"/>
        <v>0</v>
      </c>
      <c r="BE981" s="144">
        <f t="shared" si="426"/>
        <v>0</v>
      </c>
      <c r="BF981" s="559">
        <f t="shared" si="409"/>
        <v>0</v>
      </c>
      <c r="BG981" s="17"/>
      <c r="BH981" s="10"/>
      <c r="BJ981" s="49">
        <f t="shared" si="427"/>
        <v>0</v>
      </c>
      <c r="BK981" s="49">
        <f t="shared" si="428"/>
        <v>1</v>
      </c>
      <c r="BL981" s="49">
        <f t="shared" si="429"/>
        <v>0</v>
      </c>
      <c r="BM981" s="49">
        <f t="shared" si="430"/>
        <v>0</v>
      </c>
      <c r="BN981" s="49">
        <f t="shared" si="431"/>
        <v>0</v>
      </c>
    </row>
    <row r="982" spans="1:66" x14ac:dyDescent="0.2">
      <c r="A982" s="514"/>
      <c r="B982" s="805"/>
      <c r="C982" s="364"/>
      <c r="D982" s="364"/>
      <c r="E982" s="511" t="str">
        <f t="shared" si="422"/>
        <v xml:space="preserve"> </v>
      </c>
      <c r="F982" s="201">
        <f t="shared" si="405"/>
        <v>0</v>
      </c>
      <c r="G982" s="198">
        <f t="shared" si="406"/>
        <v>970</v>
      </c>
      <c r="H982" s="197"/>
      <c r="I982" s="416"/>
      <c r="J982" s="115"/>
      <c r="K982" s="418"/>
      <c r="L982" s="417"/>
      <c r="M982" s="60"/>
      <c r="N982" s="102"/>
      <c r="O982" s="419"/>
      <c r="P982" s="116"/>
      <c r="Q982" s="116"/>
      <c r="R982" s="179"/>
      <c r="S982" s="248"/>
      <c r="T982" s="116"/>
      <c r="U982" s="116"/>
      <c r="V982" s="116"/>
      <c r="W982" s="117"/>
      <c r="X982" s="115"/>
      <c r="Y982" s="102"/>
      <c r="Z982" s="118"/>
      <c r="AA982" s="145">
        <f t="shared" si="410"/>
        <v>970</v>
      </c>
      <c r="AB982" s="751">
        <f t="shared" si="423"/>
        <v>0</v>
      </c>
      <c r="AC982" s="744">
        <f t="shared" si="411"/>
        <v>0</v>
      </c>
      <c r="AD982" s="254">
        <f t="shared" si="407"/>
        <v>0</v>
      </c>
      <c r="AE982" s="17"/>
      <c r="AF982" s="527" t="str">
        <f t="shared" si="412"/>
        <v xml:space="preserve"> </v>
      </c>
      <c r="AG982" s="49">
        <f t="shared" si="413"/>
        <v>0</v>
      </c>
      <c r="AH982" s="49">
        <f t="shared" si="414"/>
        <v>0</v>
      </c>
      <c r="AR982" s="49">
        <f t="shared" si="415"/>
        <v>0</v>
      </c>
      <c r="AS982" s="49">
        <f t="shared" si="416"/>
        <v>0</v>
      </c>
      <c r="AT982" s="49">
        <f t="shared" si="417"/>
        <v>0</v>
      </c>
      <c r="AU982" s="49">
        <f t="shared" si="418"/>
        <v>0</v>
      </c>
      <c r="AX982" s="372">
        <f t="shared" si="419"/>
        <v>0</v>
      </c>
      <c r="AY982" s="372">
        <f t="shared" si="420"/>
        <v>0</v>
      </c>
      <c r="AZ982" s="49">
        <f t="shared" si="408"/>
        <v>0</v>
      </c>
      <c r="BB982" s="49">
        <f t="shared" si="424"/>
        <v>0</v>
      </c>
      <c r="BC982" s="537">
        <f t="shared" si="425"/>
        <v>0</v>
      </c>
      <c r="BD982" s="144">
        <f t="shared" si="421"/>
        <v>0</v>
      </c>
      <c r="BE982" s="144">
        <f t="shared" si="426"/>
        <v>0</v>
      </c>
      <c r="BF982" s="559">
        <f t="shared" si="409"/>
        <v>0</v>
      </c>
      <c r="BG982" s="17"/>
      <c r="BH982" s="10"/>
      <c r="BJ982" s="49">
        <f t="shared" si="427"/>
        <v>0</v>
      </c>
      <c r="BK982" s="49">
        <f t="shared" si="428"/>
        <v>1</v>
      </c>
      <c r="BL982" s="49">
        <f t="shared" si="429"/>
        <v>0</v>
      </c>
      <c r="BM982" s="49">
        <f t="shared" si="430"/>
        <v>0</v>
      </c>
      <c r="BN982" s="49">
        <f t="shared" si="431"/>
        <v>0</v>
      </c>
    </row>
    <row r="983" spans="1:66" x14ac:dyDescent="0.2">
      <c r="A983" s="514"/>
      <c r="B983" s="805"/>
      <c r="C983" s="364"/>
      <c r="D983" s="364"/>
      <c r="E983" s="511" t="str">
        <f t="shared" si="422"/>
        <v xml:space="preserve"> </v>
      </c>
      <c r="F983" s="201">
        <f t="shared" si="405"/>
        <v>0</v>
      </c>
      <c r="G983" s="198">
        <f t="shared" si="406"/>
        <v>971</v>
      </c>
      <c r="H983" s="197"/>
      <c r="I983" s="416"/>
      <c r="J983" s="115"/>
      <c r="K983" s="418"/>
      <c r="L983" s="417"/>
      <c r="M983" s="60"/>
      <c r="N983" s="102"/>
      <c r="O983" s="419"/>
      <c r="P983" s="116"/>
      <c r="Q983" s="116"/>
      <c r="R983" s="179"/>
      <c r="S983" s="248"/>
      <c r="T983" s="116"/>
      <c r="U983" s="116"/>
      <c r="V983" s="116"/>
      <c r="W983" s="117"/>
      <c r="X983" s="115"/>
      <c r="Y983" s="102"/>
      <c r="Z983" s="118"/>
      <c r="AA983" s="145">
        <f t="shared" si="410"/>
        <v>971</v>
      </c>
      <c r="AB983" s="751">
        <f t="shared" si="423"/>
        <v>0</v>
      </c>
      <c r="AC983" s="744">
        <f t="shared" si="411"/>
        <v>0</v>
      </c>
      <c r="AD983" s="254">
        <f t="shared" si="407"/>
        <v>0</v>
      </c>
      <c r="AE983" s="17"/>
      <c r="AF983" s="527" t="str">
        <f t="shared" si="412"/>
        <v xml:space="preserve"> </v>
      </c>
      <c r="AG983" s="49">
        <f t="shared" si="413"/>
        <v>0</v>
      </c>
      <c r="AH983" s="49">
        <f t="shared" si="414"/>
        <v>0</v>
      </c>
      <c r="AR983" s="49">
        <f t="shared" si="415"/>
        <v>0</v>
      </c>
      <c r="AS983" s="49">
        <f t="shared" si="416"/>
        <v>0</v>
      </c>
      <c r="AT983" s="49">
        <f t="shared" si="417"/>
        <v>0</v>
      </c>
      <c r="AU983" s="49">
        <f t="shared" si="418"/>
        <v>0</v>
      </c>
      <c r="AX983" s="372">
        <f t="shared" si="419"/>
        <v>0</v>
      </c>
      <c r="AY983" s="372">
        <f t="shared" si="420"/>
        <v>0</v>
      </c>
      <c r="AZ983" s="49">
        <f t="shared" si="408"/>
        <v>0</v>
      </c>
      <c r="BB983" s="49">
        <f t="shared" si="424"/>
        <v>0</v>
      </c>
      <c r="BC983" s="537">
        <f t="shared" si="425"/>
        <v>0</v>
      </c>
      <c r="BD983" s="144">
        <f t="shared" si="421"/>
        <v>0</v>
      </c>
      <c r="BE983" s="144">
        <f t="shared" si="426"/>
        <v>0</v>
      </c>
      <c r="BF983" s="559">
        <f t="shared" si="409"/>
        <v>0</v>
      </c>
      <c r="BG983" s="17"/>
      <c r="BH983" s="10"/>
      <c r="BJ983" s="49">
        <f t="shared" si="427"/>
        <v>0</v>
      </c>
      <c r="BK983" s="49">
        <f t="shared" si="428"/>
        <v>1</v>
      </c>
      <c r="BL983" s="49">
        <f t="shared" si="429"/>
        <v>0</v>
      </c>
      <c r="BM983" s="49">
        <f t="shared" si="430"/>
        <v>0</v>
      </c>
      <c r="BN983" s="49">
        <f t="shared" si="431"/>
        <v>0</v>
      </c>
    </row>
    <row r="984" spans="1:66" x14ac:dyDescent="0.2">
      <c r="A984" s="514"/>
      <c r="B984" s="805"/>
      <c r="C984" s="364"/>
      <c r="D984" s="364"/>
      <c r="E984" s="511" t="str">
        <f t="shared" si="422"/>
        <v xml:space="preserve"> </v>
      </c>
      <c r="F984" s="201">
        <f t="shared" si="405"/>
        <v>0</v>
      </c>
      <c r="G984" s="198">
        <f t="shared" si="406"/>
        <v>972</v>
      </c>
      <c r="H984" s="197"/>
      <c r="I984" s="416"/>
      <c r="J984" s="115"/>
      <c r="K984" s="418"/>
      <c r="L984" s="417"/>
      <c r="M984" s="60"/>
      <c r="N984" s="102"/>
      <c r="O984" s="419"/>
      <c r="P984" s="116"/>
      <c r="Q984" s="116"/>
      <c r="R984" s="179"/>
      <c r="S984" s="248"/>
      <c r="T984" s="116"/>
      <c r="U984" s="116"/>
      <c r="V984" s="116"/>
      <c r="W984" s="117"/>
      <c r="X984" s="115"/>
      <c r="Y984" s="102"/>
      <c r="Z984" s="118"/>
      <c r="AA984" s="145">
        <f t="shared" si="410"/>
        <v>972</v>
      </c>
      <c r="AB984" s="751">
        <f t="shared" si="423"/>
        <v>0</v>
      </c>
      <c r="AC984" s="744">
        <f t="shared" si="411"/>
        <v>0</v>
      </c>
      <c r="AD984" s="254">
        <f t="shared" si="407"/>
        <v>0</v>
      </c>
      <c r="AE984" s="17"/>
      <c r="AF984" s="527" t="str">
        <f t="shared" si="412"/>
        <v xml:space="preserve"> </v>
      </c>
      <c r="AG984" s="49">
        <f t="shared" si="413"/>
        <v>0</v>
      </c>
      <c r="AH984" s="49">
        <f t="shared" si="414"/>
        <v>0</v>
      </c>
      <c r="AR984" s="49">
        <f t="shared" si="415"/>
        <v>0</v>
      </c>
      <c r="AS984" s="49">
        <f t="shared" si="416"/>
        <v>0</v>
      </c>
      <c r="AT984" s="49">
        <f t="shared" si="417"/>
        <v>0</v>
      </c>
      <c r="AU984" s="49">
        <f t="shared" si="418"/>
        <v>0</v>
      </c>
      <c r="AX984" s="372">
        <f t="shared" si="419"/>
        <v>0</v>
      </c>
      <c r="AY984" s="372">
        <f t="shared" si="420"/>
        <v>0</v>
      </c>
      <c r="AZ984" s="49">
        <f t="shared" si="408"/>
        <v>0</v>
      </c>
      <c r="BB984" s="49">
        <f t="shared" si="424"/>
        <v>0</v>
      </c>
      <c r="BC984" s="537">
        <f t="shared" si="425"/>
        <v>0</v>
      </c>
      <c r="BD984" s="144">
        <f t="shared" si="421"/>
        <v>0</v>
      </c>
      <c r="BE984" s="144">
        <f t="shared" si="426"/>
        <v>0</v>
      </c>
      <c r="BF984" s="559">
        <f t="shared" si="409"/>
        <v>0</v>
      </c>
      <c r="BG984" s="17"/>
      <c r="BH984" s="10"/>
      <c r="BJ984" s="49">
        <f t="shared" si="427"/>
        <v>0</v>
      </c>
      <c r="BK984" s="49">
        <f t="shared" si="428"/>
        <v>1</v>
      </c>
      <c r="BL984" s="49">
        <f t="shared" si="429"/>
        <v>0</v>
      </c>
      <c r="BM984" s="49">
        <f t="shared" si="430"/>
        <v>0</v>
      </c>
      <c r="BN984" s="49">
        <f t="shared" si="431"/>
        <v>0</v>
      </c>
    </row>
    <row r="985" spans="1:66" x14ac:dyDescent="0.2">
      <c r="A985" s="514"/>
      <c r="B985" s="805"/>
      <c r="C985" s="364"/>
      <c r="D985" s="364"/>
      <c r="E985" s="511" t="str">
        <f t="shared" si="422"/>
        <v xml:space="preserve"> </v>
      </c>
      <c r="F985" s="201">
        <f t="shared" si="405"/>
        <v>0</v>
      </c>
      <c r="G985" s="198">
        <f t="shared" si="406"/>
        <v>973</v>
      </c>
      <c r="H985" s="197"/>
      <c r="I985" s="416"/>
      <c r="J985" s="115"/>
      <c r="K985" s="418"/>
      <c r="L985" s="417"/>
      <c r="M985" s="60"/>
      <c r="N985" s="102"/>
      <c r="O985" s="419"/>
      <c r="P985" s="116"/>
      <c r="Q985" s="116"/>
      <c r="R985" s="179"/>
      <c r="S985" s="248"/>
      <c r="T985" s="116"/>
      <c r="U985" s="116"/>
      <c r="V985" s="116"/>
      <c r="W985" s="117"/>
      <c r="X985" s="115"/>
      <c r="Y985" s="102"/>
      <c r="Z985" s="118"/>
      <c r="AA985" s="145">
        <f t="shared" si="410"/>
        <v>973</v>
      </c>
      <c r="AB985" s="751">
        <f t="shared" si="423"/>
        <v>0</v>
      </c>
      <c r="AC985" s="744">
        <f t="shared" si="411"/>
        <v>0</v>
      </c>
      <c r="AD985" s="254">
        <f t="shared" si="407"/>
        <v>0</v>
      </c>
      <c r="AE985" s="17"/>
      <c r="AF985" s="527" t="str">
        <f t="shared" si="412"/>
        <v xml:space="preserve"> </v>
      </c>
      <c r="AG985" s="49">
        <f t="shared" si="413"/>
        <v>0</v>
      </c>
      <c r="AH985" s="49">
        <f t="shared" si="414"/>
        <v>0</v>
      </c>
      <c r="AR985" s="49">
        <f t="shared" si="415"/>
        <v>0</v>
      </c>
      <c r="AS985" s="49">
        <f t="shared" si="416"/>
        <v>0</v>
      </c>
      <c r="AT985" s="49">
        <f t="shared" si="417"/>
        <v>0</v>
      </c>
      <c r="AU985" s="49">
        <f t="shared" si="418"/>
        <v>0</v>
      </c>
      <c r="AX985" s="372">
        <f t="shared" si="419"/>
        <v>0</v>
      </c>
      <c r="AY985" s="372">
        <f t="shared" si="420"/>
        <v>0</v>
      </c>
      <c r="AZ985" s="49">
        <f t="shared" si="408"/>
        <v>0</v>
      </c>
      <c r="BB985" s="49">
        <f t="shared" si="424"/>
        <v>0</v>
      </c>
      <c r="BC985" s="537">
        <f t="shared" si="425"/>
        <v>0</v>
      </c>
      <c r="BD985" s="144">
        <f t="shared" si="421"/>
        <v>0</v>
      </c>
      <c r="BE985" s="144">
        <f t="shared" si="426"/>
        <v>0</v>
      </c>
      <c r="BF985" s="559">
        <f t="shared" si="409"/>
        <v>0</v>
      </c>
      <c r="BG985" s="17"/>
      <c r="BH985" s="10"/>
      <c r="BJ985" s="49">
        <f t="shared" si="427"/>
        <v>0</v>
      </c>
      <c r="BK985" s="49">
        <f t="shared" si="428"/>
        <v>1</v>
      </c>
      <c r="BL985" s="49">
        <f t="shared" si="429"/>
        <v>0</v>
      </c>
      <c r="BM985" s="49">
        <f t="shared" si="430"/>
        <v>0</v>
      </c>
      <c r="BN985" s="49">
        <f t="shared" si="431"/>
        <v>0</v>
      </c>
    </row>
    <row r="986" spans="1:66" x14ac:dyDescent="0.2">
      <c r="A986" s="514"/>
      <c r="B986" s="805"/>
      <c r="C986" s="364"/>
      <c r="D986" s="364"/>
      <c r="E986" s="511" t="str">
        <f t="shared" si="422"/>
        <v xml:space="preserve"> </v>
      </c>
      <c r="F986" s="201">
        <f t="shared" si="405"/>
        <v>0</v>
      </c>
      <c r="G986" s="198">
        <f t="shared" si="406"/>
        <v>974</v>
      </c>
      <c r="H986" s="197"/>
      <c r="I986" s="416"/>
      <c r="J986" s="115"/>
      <c r="K986" s="418"/>
      <c r="L986" s="417"/>
      <c r="M986" s="60"/>
      <c r="N986" s="102"/>
      <c r="O986" s="419"/>
      <c r="P986" s="116"/>
      <c r="Q986" s="116"/>
      <c r="R986" s="179"/>
      <c r="S986" s="248"/>
      <c r="T986" s="116"/>
      <c r="U986" s="116"/>
      <c r="V986" s="116"/>
      <c r="W986" s="117"/>
      <c r="X986" s="115"/>
      <c r="Y986" s="102"/>
      <c r="Z986" s="118"/>
      <c r="AA986" s="145">
        <f t="shared" si="410"/>
        <v>974</v>
      </c>
      <c r="AB986" s="751">
        <f t="shared" si="423"/>
        <v>0</v>
      </c>
      <c r="AC986" s="744">
        <f t="shared" si="411"/>
        <v>0</v>
      </c>
      <c r="AD986" s="254">
        <f t="shared" si="407"/>
        <v>0</v>
      </c>
      <c r="AE986" s="17"/>
      <c r="AF986" s="527" t="str">
        <f t="shared" si="412"/>
        <v xml:space="preserve"> </v>
      </c>
      <c r="AG986" s="49">
        <f t="shared" si="413"/>
        <v>0</v>
      </c>
      <c r="AH986" s="49">
        <f t="shared" si="414"/>
        <v>0</v>
      </c>
      <c r="AR986" s="49">
        <f t="shared" si="415"/>
        <v>0</v>
      </c>
      <c r="AS986" s="49">
        <f t="shared" si="416"/>
        <v>0</v>
      </c>
      <c r="AT986" s="49">
        <f t="shared" si="417"/>
        <v>0</v>
      </c>
      <c r="AU986" s="49">
        <f t="shared" si="418"/>
        <v>0</v>
      </c>
      <c r="AX986" s="372">
        <f t="shared" si="419"/>
        <v>0</v>
      </c>
      <c r="AY986" s="372">
        <f t="shared" si="420"/>
        <v>0</v>
      </c>
      <c r="AZ986" s="49">
        <f t="shared" si="408"/>
        <v>0</v>
      </c>
      <c r="BB986" s="49">
        <f t="shared" si="424"/>
        <v>0</v>
      </c>
      <c r="BC986" s="537">
        <f t="shared" si="425"/>
        <v>0</v>
      </c>
      <c r="BD986" s="144">
        <f t="shared" si="421"/>
        <v>0</v>
      </c>
      <c r="BE986" s="144">
        <f t="shared" si="426"/>
        <v>0</v>
      </c>
      <c r="BF986" s="559">
        <f t="shared" si="409"/>
        <v>0</v>
      </c>
      <c r="BG986" s="17"/>
      <c r="BH986" s="10"/>
      <c r="BJ986" s="49">
        <f t="shared" si="427"/>
        <v>0</v>
      </c>
      <c r="BK986" s="49">
        <f t="shared" si="428"/>
        <v>1</v>
      </c>
      <c r="BL986" s="49">
        <f t="shared" si="429"/>
        <v>0</v>
      </c>
      <c r="BM986" s="49">
        <f t="shared" si="430"/>
        <v>0</v>
      </c>
      <c r="BN986" s="49">
        <f t="shared" si="431"/>
        <v>0</v>
      </c>
    </row>
    <row r="987" spans="1:66" x14ac:dyDescent="0.2">
      <c r="A987" s="514"/>
      <c r="B987" s="805"/>
      <c r="C987" s="364"/>
      <c r="D987" s="364"/>
      <c r="E987" s="511" t="str">
        <f t="shared" si="422"/>
        <v xml:space="preserve"> </v>
      </c>
      <c r="F987" s="201">
        <f t="shared" si="405"/>
        <v>0</v>
      </c>
      <c r="G987" s="198">
        <f t="shared" si="406"/>
        <v>975</v>
      </c>
      <c r="H987" s="197"/>
      <c r="I987" s="416"/>
      <c r="J987" s="115"/>
      <c r="K987" s="418"/>
      <c r="L987" s="417"/>
      <c r="M987" s="60"/>
      <c r="N987" s="102"/>
      <c r="O987" s="419"/>
      <c r="P987" s="116"/>
      <c r="Q987" s="116"/>
      <c r="R987" s="179"/>
      <c r="S987" s="248"/>
      <c r="T987" s="116"/>
      <c r="U987" s="116"/>
      <c r="V987" s="116"/>
      <c r="W987" s="117"/>
      <c r="X987" s="115"/>
      <c r="Y987" s="102"/>
      <c r="Z987" s="118"/>
      <c r="AA987" s="145">
        <f t="shared" si="410"/>
        <v>975</v>
      </c>
      <c r="AB987" s="751">
        <f t="shared" si="423"/>
        <v>0</v>
      </c>
      <c r="AC987" s="744">
        <f t="shared" si="411"/>
        <v>0</v>
      </c>
      <c r="AD987" s="254">
        <f t="shared" si="407"/>
        <v>0</v>
      </c>
      <c r="AE987" s="17"/>
      <c r="AF987" s="527" t="str">
        <f t="shared" si="412"/>
        <v xml:space="preserve"> </v>
      </c>
      <c r="AG987" s="49">
        <f t="shared" si="413"/>
        <v>0</v>
      </c>
      <c r="AH987" s="49">
        <f t="shared" si="414"/>
        <v>0</v>
      </c>
      <c r="AR987" s="49">
        <f t="shared" si="415"/>
        <v>0</v>
      </c>
      <c r="AS987" s="49">
        <f t="shared" si="416"/>
        <v>0</v>
      </c>
      <c r="AT987" s="49">
        <f t="shared" si="417"/>
        <v>0</v>
      </c>
      <c r="AU987" s="49">
        <f t="shared" si="418"/>
        <v>0</v>
      </c>
      <c r="AX987" s="372">
        <f t="shared" si="419"/>
        <v>0</v>
      </c>
      <c r="AY987" s="372">
        <f t="shared" si="420"/>
        <v>0</v>
      </c>
      <c r="AZ987" s="49">
        <f t="shared" si="408"/>
        <v>0</v>
      </c>
      <c r="BB987" s="49">
        <f t="shared" si="424"/>
        <v>0</v>
      </c>
      <c r="BC987" s="537">
        <f t="shared" si="425"/>
        <v>0</v>
      </c>
      <c r="BD987" s="144">
        <f t="shared" si="421"/>
        <v>0</v>
      </c>
      <c r="BE987" s="144">
        <f t="shared" si="426"/>
        <v>0</v>
      </c>
      <c r="BF987" s="559">
        <f t="shared" si="409"/>
        <v>0</v>
      </c>
      <c r="BG987" s="17"/>
      <c r="BH987" s="10"/>
      <c r="BJ987" s="49">
        <f t="shared" si="427"/>
        <v>0</v>
      </c>
      <c r="BK987" s="49">
        <f t="shared" si="428"/>
        <v>1</v>
      </c>
      <c r="BL987" s="49">
        <f t="shared" si="429"/>
        <v>0</v>
      </c>
      <c r="BM987" s="49">
        <f t="shared" si="430"/>
        <v>0</v>
      </c>
      <c r="BN987" s="49">
        <f t="shared" si="431"/>
        <v>0</v>
      </c>
    </row>
    <row r="988" spans="1:66" x14ac:dyDescent="0.2">
      <c r="A988" s="514"/>
      <c r="B988" s="805"/>
      <c r="C988" s="364"/>
      <c r="D988" s="364"/>
      <c r="E988" s="511" t="str">
        <f t="shared" si="422"/>
        <v xml:space="preserve"> </v>
      </c>
      <c r="F988" s="201">
        <f t="shared" si="405"/>
        <v>0</v>
      </c>
      <c r="G988" s="198">
        <f t="shared" si="406"/>
        <v>976</v>
      </c>
      <c r="H988" s="197"/>
      <c r="I988" s="416"/>
      <c r="J988" s="115"/>
      <c r="K988" s="418"/>
      <c r="L988" s="417"/>
      <c r="M988" s="60"/>
      <c r="N988" s="102"/>
      <c r="O988" s="419"/>
      <c r="P988" s="116"/>
      <c r="Q988" s="116"/>
      <c r="R988" s="179"/>
      <c r="S988" s="248"/>
      <c r="T988" s="116"/>
      <c r="U988" s="116"/>
      <c r="V988" s="116"/>
      <c r="W988" s="117"/>
      <c r="X988" s="115"/>
      <c r="Y988" s="102"/>
      <c r="Z988" s="118"/>
      <c r="AA988" s="145">
        <f t="shared" si="410"/>
        <v>976</v>
      </c>
      <c r="AB988" s="751">
        <f t="shared" si="423"/>
        <v>0</v>
      </c>
      <c r="AC988" s="744">
        <f t="shared" si="411"/>
        <v>0</v>
      </c>
      <c r="AD988" s="254">
        <f t="shared" si="407"/>
        <v>0</v>
      </c>
      <c r="AE988" s="17"/>
      <c r="AF988" s="527" t="str">
        <f t="shared" si="412"/>
        <v xml:space="preserve"> </v>
      </c>
      <c r="AG988" s="49">
        <f t="shared" si="413"/>
        <v>0</v>
      </c>
      <c r="AH988" s="49">
        <f t="shared" si="414"/>
        <v>0</v>
      </c>
      <c r="AR988" s="49">
        <f t="shared" si="415"/>
        <v>0</v>
      </c>
      <c r="AS988" s="49">
        <f t="shared" si="416"/>
        <v>0</v>
      </c>
      <c r="AT988" s="49">
        <f t="shared" si="417"/>
        <v>0</v>
      </c>
      <c r="AU988" s="49">
        <f t="shared" si="418"/>
        <v>0</v>
      </c>
      <c r="AX988" s="372">
        <f t="shared" si="419"/>
        <v>0</v>
      </c>
      <c r="AY988" s="372">
        <f t="shared" si="420"/>
        <v>0</v>
      </c>
      <c r="AZ988" s="49">
        <f t="shared" si="408"/>
        <v>0</v>
      </c>
      <c r="BB988" s="49">
        <f t="shared" si="424"/>
        <v>0</v>
      </c>
      <c r="BC988" s="537">
        <f t="shared" si="425"/>
        <v>0</v>
      </c>
      <c r="BD988" s="144">
        <f t="shared" si="421"/>
        <v>0</v>
      </c>
      <c r="BE988" s="144">
        <f t="shared" si="426"/>
        <v>0</v>
      </c>
      <c r="BF988" s="559">
        <f t="shared" si="409"/>
        <v>0</v>
      </c>
      <c r="BG988" s="17"/>
      <c r="BH988" s="10"/>
      <c r="BJ988" s="49">
        <f t="shared" si="427"/>
        <v>0</v>
      </c>
      <c r="BK988" s="49">
        <f t="shared" si="428"/>
        <v>1</v>
      </c>
      <c r="BL988" s="49">
        <f t="shared" si="429"/>
        <v>0</v>
      </c>
      <c r="BM988" s="49">
        <f t="shared" si="430"/>
        <v>0</v>
      </c>
      <c r="BN988" s="49">
        <f t="shared" si="431"/>
        <v>0</v>
      </c>
    </row>
    <row r="989" spans="1:66" x14ac:dyDescent="0.2">
      <c r="A989" s="514"/>
      <c r="B989" s="805"/>
      <c r="C989" s="364"/>
      <c r="D989" s="364"/>
      <c r="E989" s="511" t="str">
        <f t="shared" si="422"/>
        <v xml:space="preserve"> </v>
      </c>
      <c r="F989" s="201">
        <f t="shared" si="405"/>
        <v>0</v>
      </c>
      <c r="G989" s="198">
        <f t="shared" si="406"/>
        <v>977</v>
      </c>
      <c r="H989" s="197"/>
      <c r="I989" s="416"/>
      <c r="J989" s="115"/>
      <c r="K989" s="418"/>
      <c r="L989" s="417"/>
      <c r="M989" s="60"/>
      <c r="N989" s="102"/>
      <c r="O989" s="419"/>
      <c r="P989" s="116"/>
      <c r="Q989" s="116"/>
      <c r="R989" s="179"/>
      <c r="S989" s="248"/>
      <c r="T989" s="116"/>
      <c r="U989" s="116"/>
      <c r="V989" s="116"/>
      <c r="W989" s="117"/>
      <c r="X989" s="115"/>
      <c r="Y989" s="102"/>
      <c r="Z989" s="118"/>
      <c r="AA989" s="145">
        <f t="shared" si="410"/>
        <v>977</v>
      </c>
      <c r="AB989" s="751">
        <f t="shared" si="423"/>
        <v>0</v>
      </c>
      <c r="AC989" s="744">
        <f t="shared" si="411"/>
        <v>0</v>
      </c>
      <c r="AD989" s="254">
        <f t="shared" si="407"/>
        <v>0</v>
      </c>
      <c r="AE989" s="17"/>
      <c r="AF989" s="527" t="str">
        <f t="shared" si="412"/>
        <v xml:space="preserve"> </v>
      </c>
      <c r="AG989" s="49">
        <f t="shared" si="413"/>
        <v>0</v>
      </c>
      <c r="AH989" s="49">
        <f t="shared" si="414"/>
        <v>0</v>
      </c>
      <c r="AR989" s="49">
        <f t="shared" si="415"/>
        <v>0</v>
      </c>
      <c r="AS989" s="49">
        <f t="shared" si="416"/>
        <v>0</v>
      </c>
      <c r="AT989" s="49">
        <f t="shared" si="417"/>
        <v>0</v>
      </c>
      <c r="AU989" s="49">
        <f t="shared" si="418"/>
        <v>0</v>
      </c>
      <c r="AX989" s="372">
        <f t="shared" si="419"/>
        <v>0</v>
      </c>
      <c r="AY989" s="372">
        <f t="shared" si="420"/>
        <v>0</v>
      </c>
      <c r="AZ989" s="49">
        <f t="shared" si="408"/>
        <v>0</v>
      </c>
      <c r="BB989" s="49">
        <f t="shared" si="424"/>
        <v>0</v>
      </c>
      <c r="BC989" s="537">
        <f t="shared" si="425"/>
        <v>0</v>
      </c>
      <c r="BD989" s="144">
        <f t="shared" si="421"/>
        <v>0</v>
      </c>
      <c r="BE989" s="144">
        <f t="shared" si="426"/>
        <v>0</v>
      </c>
      <c r="BF989" s="559">
        <f t="shared" si="409"/>
        <v>0</v>
      </c>
      <c r="BG989" s="17"/>
      <c r="BH989" s="10"/>
      <c r="BJ989" s="49">
        <f t="shared" si="427"/>
        <v>0</v>
      </c>
      <c r="BK989" s="49">
        <f t="shared" si="428"/>
        <v>1</v>
      </c>
      <c r="BL989" s="49">
        <f t="shared" si="429"/>
        <v>0</v>
      </c>
      <c r="BM989" s="49">
        <f t="shared" si="430"/>
        <v>0</v>
      </c>
      <c r="BN989" s="49">
        <f t="shared" si="431"/>
        <v>0</v>
      </c>
    </row>
    <row r="990" spans="1:66" x14ac:dyDescent="0.2">
      <c r="A990" s="514"/>
      <c r="B990" s="805"/>
      <c r="C990" s="364"/>
      <c r="D990" s="364"/>
      <c r="E990" s="511" t="str">
        <f t="shared" si="422"/>
        <v xml:space="preserve"> </v>
      </c>
      <c r="F990" s="201">
        <f t="shared" si="405"/>
        <v>0</v>
      </c>
      <c r="G990" s="198">
        <f t="shared" si="406"/>
        <v>978</v>
      </c>
      <c r="H990" s="197"/>
      <c r="I990" s="416"/>
      <c r="J990" s="115"/>
      <c r="K990" s="418"/>
      <c r="L990" s="417"/>
      <c r="M990" s="60"/>
      <c r="N990" s="102"/>
      <c r="O990" s="419"/>
      <c r="P990" s="116"/>
      <c r="Q990" s="116"/>
      <c r="R990" s="179"/>
      <c r="S990" s="248"/>
      <c r="T990" s="116"/>
      <c r="U990" s="116"/>
      <c r="V990" s="116"/>
      <c r="W990" s="117"/>
      <c r="X990" s="115"/>
      <c r="Y990" s="102"/>
      <c r="Z990" s="118"/>
      <c r="AA990" s="145">
        <f t="shared" si="410"/>
        <v>978</v>
      </c>
      <c r="AB990" s="751">
        <f t="shared" si="423"/>
        <v>0</v>
      </c>
      <c r="AC990" s="744">
        <f t="shared" si="411"/>
        <v>0</v>
      </c>
      <c r="AD990" s="254">
        <f t="shared" si="407"/>
        <v>0</v>
      </c>
      <c r="AE990" s="17"/>
      <c r="AF990" s="527" t="str">
        <f t="shared" si="412"/>
        <v xml:space="preserve"> </v>
      </c>
      <c r="AG990" s="49">
        <f t="shared" si="413"/>
        <v>0</v>
      </c>
      <c r="AH990" s="49">
        <f t="shared" si="414"/>
        <v>0</v>
      </c>
      <c r="AR990" s="49">
        <f t="shared" si="415"/>
        <v>0</v>
      </c>
      <c r="AS990" s="49">
        <f t="shared" si="416"/>
        <v>0</v>
      </c>
      <c r="AT990" s="49">
        <f t="shared" si="417"/>
        <v>0</v>
      </c>
      <c r="AU990" s="49">
        <f t="shared" si="418"/>
        <v>0</v>
      </c>
      <c r="AX990" s="372">
        <f t="shared" si="419"/>
        <v>0</v>
      </c>
      <c r="AY990" s="372">
        <f t="shared" si="420"/>
        <v>0</v>
      </c>
      <c r="AZ990" s="49">
        <f t="shared" si="408"/>
        <v>0</v>
      </c>
      <c r="BB990" s="49">
        <f t="shared" si="424"/>
        <v>0</v>
      </c>
      <c r="BC990" s="537">
        <f t="shared" si="425"/>
        <v>0</v>
      </c>
      <c r="BD990" s="144">
        <f t="shared" si="421"/>
        <v>0</v>
      </c>
      <c r="BE990" s="144">
        <f t="shared" si="426"/>
        <v>0</v>
      </c>
      <c r="BF990" s="559">
        <f t="shared" si="409"/>
        <v>0</v>
      </c>
      <c r="BG990" s="17"/>
      <c r="BH990" s="10"/>
      <c r="BJ990" s="49">
        <f t="shared" si="427"/>
        <v>0</v>
      </c>
      <c r="BK990" s="49">
        <f t="shared" si="428"/>
        <v>1</v>
      </c>
      <c r="BL990" s="49">
        <f t="shared" si="429"/>
        <v>0</v>
      </c>
      <c r="BM990" s="49">
        <f t="shared" si="430"/>
        <v>0</v>
      </c>
      <c r="BN990" s="49">
        <f t="shared" si="431"/>
        <v>0</v>
      </c>
    </row>
    <row r="991" spans="1:66" x14ac:dyDescent="0.2">
      <c r="A991" s="514"/>
      <c r="B991" s="805"/>
      <c r="C991" s="364"/>
      <c r="D991" s="364"/>
      <c r="E991" s="511" t="str">
        <f t="shared" si="422"/>
        <v xml:space="preserve"> </v>
      </c>
      <c r="F991" s="201">
        <f t="shared" si="405"/>
        <v>0</v>
      </c>
      <c r="G991" s="198">
        <f t="shared" si="406"/>
        <v>979</v>
      </c>
      <c r="H991" s="197"/>
      <c r="I991" s="416"/>
      <c r="J991" s="115"/>
      <c r="K991" s="418"/>
      <c r="L991" s="417"/>
      <c r="M991" s="60"/>
      <c r="N991" s="102"/>
      <c r="O991" s="419"/>
      <c r="P991" s="116"/>
      <c r="Q991" s="116"/>
      <c r="R991" s="179"/>
      <c r="S991" s="248"/>
      <c r="T991" s="116"/>
      <c r="U991" s="116"/>
      <c r="V991" s="116"/>
      <c r="W991" s="117"/>
      <c r="X991" s="115"/>
      <c r="Y991" s="102"/>
      <c r="Z991" s="118"/>
      <c r="AA991" s="145">
        <f t="shared" si="410"/>
        <v>979</v>
      </c>
      <c r="AB991" s="751">
        <f t="shared" si="423"/>
        <v>0</v>
      </c>
      <c r="AC991" s="744">
        <f t="shared" si="411"/>
        <v>0</v>
      </c>
      <c r="AD991" s="254">
        <f t="shared" si="407"/>
        <v>0</v>
      </c>
      <c r="AE991" s="17"/>
      <c r="AF991" s="527" t="str">
        <f t="shared" si="412"/>
        <v xml:space="preserve"> </v>
      </c>
      <c r="AG991" s="49">
        <f t="shared" si="413"/>
        <v>0</v>
      </c>
      <c r="AH991" s="49">
        <f t="shared" si="414"/>
        <v>0</v>
      </c>
      <c r="AR991" s="49">
        <f t="shared" si="415"/>
        <v>0</v>
      </c>
      <c r="AS991" s="49">
        <f t="shared" si="416"/>
        <v>0</v>
      </c>
      <c r="AT991" s="49">
        <f t="shared" si="417"/>
        <v>0</v>
      </c>
      <c r="AU991" s="49">
        <f t="shared" si="418"/>
        <v>0</v>
      </c>
      <c r="AX991" s="372">
        <f t="shared" si="419"/>
        <v>0</v>
      </c>
      <c r="AY991" s="372">
        <f t="shared" si="420"/>
        <v>0</v>
      </c>
      <c r="AZ991" s="49">
        <f t="shared" si="408"/>
        <v>0</v>
      </c>
      <c r="BB991" s="49">
        <f t="shared" si="424"/>
        <v>0</v>
      </c>
      <c r="BC991" s="537">
        <f t="shared" si="425"/>
        <v>0</v>
      </c>
      <c r="BD991" s="144">
        <f t="shared" si="421"/>
        <v>0</v>
      </c>
      <c r="BE991" s="144">
        <f t="shared" si="426"/>
        <v>0</v>
      </c>
      <c r="BF991" s="559">
        <f t="shared" si="409"/>
        <v>0</v>
      </c>
      <c r="BG991" s="17"/>
      <c r="BH991" s="10"/>
      <c r="BJ991" s="49">
        <f t="shared" si="427"/>
        <v>0</v>
      </c>
      <c r="BK991" s="49">
        <f t="shared" si="428"/>
        <v>1</v>
      </c>
      <c r="BL991" s="49">
        <f t="shared" si="429"/>
        <v>0</v>
      </c>
      <c r="BM991" s="49">
        <f t="shared" si="430"/>
        <v>0</v>
      </c>
      <c r="BN991" s="49">
        <f t="shared" si="431"/>
        <v>0</v>
      </c>
    </row>
    <row r="992" spans="1:66" x14ac:dyDescent="0.2">
      <c r="A992" s="514"/>
      <c r="B992" s="805"/>
      <c r="C992" s="364"/>
      <c r="D992" s="364"/>
      <c r="E992" s="511" t="str">
        <f t="shared" si="422"/>
        <v xml:space="preserve"> </v>
      </c>
      <c r="F992" s="201">
        <f t="shared" si="405"/>
        <v>0</v>
      </c>
      <c r="G992" s="198">
        <f t="shared" si="406"/>
        <v>980</v>
      </c>
      <c r="H992" s="197"/>
      <c r="I992" s="416"/>
      <c r="J992" s="115"/>
      <c r="K992" s="418"/>
      <c r="L992" s="417"/>
      <c r="M992" s="60"/>
      <c r="N992" s="102"/>
      <c r="O992" s="419"/>
      <c r="P992" s="116"/>
      <c r="Q992" s="116"/>
      <c r="R992" s="179"/>
      <c r="S992" s="248"/>
      <c r="T992" s="116"/>
      <c r="U992" s="116"/>
      <c r="V992" s="116"/>
      <c r="W992" s="117"/>
      <c r="X992" s="115"/>
      <c r="Y992" s="102"/>
      <c r="Z992" s="118"/>
      <c r="AA992" s="145">
        <f t="shared" si="410"/>
        <v>980</v>
      </c>
      <c r="AB992" s="751">
        <f t="shared" si="423"/>
        <v>0</v>
      </c>
      <c r="AC992" s="744">
        <f t="shared" si="411"/>
        <v>0</v>
      </c>
      <c r="AD992" s="254">
        <f t="shared" si="407"/>
        <v>0</v>
      </c>
      <c r="AE992" s="17"/>
      <c r="AF992" s="527" t="str">
        <f t="shared" si="412"/>
        <v xml:space="preserve"> </v>
      </c>
      <c r="AG992" s="49">
        <f t="shared" si="413"/>
        <v>0</v>
      </c>
      <c r="AH992" s="49">
        <f t="shared" si="414"/>
        <v>0</v>
      </c>
      <c r="AR992" s="49">
        <f t="shared" si="415"/>
        <v>0</v>
      </c>
      <c r="AS992" s="49">
        <f t="shared" si="416"/>
        <v>0</v>
      </c>
      <c r="AT992" s="49">
        <f t="shared" si="417"/>
        <v>0</v>
      </c>
      <c r="AU992" s="49">
        <f t="shared" si="418"/>
        <v>0</v>
      </c>
      <c r="AX992" s="372">
        <f t="shared" si="419"/>
        <v>0</v>
      </c>
      <c r="AY992" s="372">
        <f t="shared" si="420"/>
        <v>0</v>
      </c>
      <c r="AZ992" s="49">
        <f t="shared" si="408"/>
        <v>0</v>
      </c>
      <c r="BB992" s="49">
        <f t="shared" si="424"/>
        <v>0</v>
      </c>
      <c r="BC992" s="537">
        <f t="shared" si="425"/>
        <v>0</v>
      </c>
      <c r="BD992" s="144">
        <f t="shared" si="421"/>
        <v>0</v>
      </c>
      <c r="BE992" s="144">
        <f t="shared" si="426"/>
        <v>0</v>
      </c>
      <c r="BF992" s="559">
        <f t="shared" si="409"/>
        <v>0</v>
      </c>
      <c r="BG992" s="17"/>
      <c r="BH992" s="10"/>
      <c r="BJ992" s="49">
        <f t="shared" si="427"/>
        <v>0</v>
      </c>
      <c r="BK992" s="49">
        <f t="shared" si="428"/>
        <v>1</v>
      </c>
      <c r="BL992" s="49">
        <f t="shared" si="429"/>
        <v>0</v>
      </c>
      <c r="BM992" s="49">
        <f t="shared" si="430"/>
        <v>0</v>
      </c>
      <c r="BN992" s="49">
        <f t="shared" si="431"/>
        <v>0</v>
      </c>
    </row>
    <row r="993" spans="1:66" x14ac:dyDescent="0.2">
      <c r="A993" s="514"/>
      <c r="B993" s="805"/>
      <c r="C993" s="364"/>
      <c r="D993" s="364"/>
      <c r="E993" s="511" t="str">
        <f t="shared" si="422"/>
        <v xml:space="preserve"> </v>
      </c>
      <c r="F993" s="201">
        <f t="shared" si="405"/>
        <v>0</v>
      </c>
      <c r="G993" s="198">
        <f t="shared" si="406"/>
        <v>981</v>
      </c>
      <c r="H993" s="197"/>
      <c r="I993" s="416"/>
      <c r="J993" s="115"/>
      <c r="K993" s="418"/>
      <c r="L993" s="417"/>
      <c r="M993" s="60"/>
      <c r="N993" s="102"/>
      <c r="O993" s="419"/>
      <c r="P993" s="116"/>
      <c r="Q993" s="116"/>
      <c r="R993" s="179"/>
      <c r="S993" s="248"/>
      <c r="T993" s="116"/>
      <c r="U993" s="116"/>
      <c r="V993" s="116"/>
      <c r="W993" s="117"/>
      <c r="X993" s="115"/>
      <c r="Y993" s="102"/>
      <c r="Z993" s="118"/>
      <c r="AA993" s="145">
        <f t="shared" si="410"/>
        <v>981</v>
      </c>
      <c r="AB993" s="751">
        <f t="shared" si="423"/>
        <v>0</v>
      </c>
      <c r="AC993" s="744">
        <f t="shared" si="411"/>
        <v>0</v>
      </c>
      <c r="AD993" s="254">
        <f t="shared" si="407"/>
        <v>0</v>
      </c>
      <c r="AE993" s="17"/>
      <c r="AF993" s="527" t="str">
        <f t="shared" si="412"/>
        <v xml:space="preserve"> </v>
      </c>
      <c r="AG993" s="49">
        <f t="shared" si="413"/>
        <v>0</v>
      </c>
      <c r="AH993" s="49">
        <f t="shared" si="414"/>
        <v>0</v>
      </c>
      <c r="AR993" s="49">
        <f t="shared" si="415"/>
        <v>0</v>
      </c>
      <c r="AS993" s="49">
        <f t="shared" si="416"/>
        <v>0</v>
      </c>
      <c r="AT993" s="49">
        <f t="shared" si="417"/>
        <v>0</v>
      </c>
      <c r="AU993" s="49">
        <f t="shared" si="418"/>
        <v>0</v>
      </c>
      <c r="AX993" s="372">
        <f t="shared" si="419"/>
        <v>0</v>
      </c>
      <c r="AY993" s="372">
        <f t="shared" si="420"/>
        <v>0</v>
      </c>
      <c r="AZ993" s="49">
        <f t="shared" si="408"/>
        <v>0</v>
      </c>
      <c r="BB993" s="49">
        <f t="shared" si="424"/>
        <v>0</v>
      </c>
      <c r="BC993" s="537">
        <f t="shared" si="425"/>
        <v>0</v>
      </c>
      <c r="BD993" s="144">
        <f t="shared" si="421"/>
        <v>0</v>
      </c>
      <c r="BE993" s="144">
        <f t="shared" si="426"/>
        <v>0</v>
      </c>
      <c r="BF993" s="559">
        <f t="shared" si="409"/>
        <v>0</v>
      </c>
      <c r="BG993" s="17"/>
      <c r="BH993" s="10"/>
      <c r="BJ993" s="49">
        <f t="shared" si="427"/>
        <v>0</v>
      </c>
      <c r="BK993" s="49">
        <f t="shared" si="428"/>
        <v>1</v>
      </c>
      <c r="BL993" s="49">
        <f t="shared" si="429"/>
        <v>0</v>
      </c>
      <c r="BM993" s="49">
        <f t="shared" si="430"/>
        <v>0</v>
      </c>
      <c r="BN993" s="49">
        <f t="shared" si="431"/>
        <v>0</v>
      </c>
    </row>
    <row r="994" spans="1:66" x14ac:dyDescent="0.2">
      <c r="A994" s="514"/>
      <c r="B994" s="805"/>
      <c r="C994" s="364"/>
      <c r="D994" s="364"/>
      <c r="E994" s="511" t="str">
        <f t="shared" si="422"/>
        <v xml:space="preserve"> </v>
      </c>
      <c r="F994" s="201">
        <f t="shared" si="405"/>
        <v>0</v>
      </c>
      <c r="G994" s="198">
        <f t="shared" si="406"/>
        <v>982</v>
      </c>
      <c r="H994" s="197"/>
      <c r="I994" s="416"/>
      <c r="J994" s="115"/>
      <c r="K994" s="418"/>
      <c r="L994" s="417"/>
      <c r="M994" s="60"/>
      <c r="N994" s="102"/>
      <c r="O994" s="419"/>
      <c r="P994" s="116"/>
      <c r="Q994" s="116"/>
      <c r="R994" s="179"/>
      <c r="S994" s="248"/>
      <c r="T994" s="116"/>
      <c r="U994" s="116"/>
      <c r="V994" s="116"/>
      <c r="W994" s="117"/>
      <c r="X994" s="115"/>
      <c r="Y994" s="102"/>
      <c r="Z994" s="118"/>
      <c r="AA994" s="145">
        <f t="shared" si="410"/>
        <v>982</v>
      </c>
      <c r="AB994" s="751">
        <f t="shared" si="423"/>
        <v>0</v>
      </c>
      <c r="AC994" s="744">
        <f t="shared" si="411"/>
        <v>0</v>
      </c>
      <c r="AD994" s="254">
        <f t="shared" si="407"/>
        <v>0</v>
      </c>
      <c r="AE994" s="17"/>
      <c r="AF994" s="527" t="str">
        <f t="shared" si="412"/>
        <v xml:space="preserve"> </v>
      </c>
      <c r="AG994" s="49">
        <f t="shared" si="413"/>
        <v>0</v>
      </c>
      <c r="AH994" s="49">
        <f t="shared" si="414"/>
        <v>0</v>
      </c>
      <c r="AR994" s="49">
        <f t="shared" si="415"/>
        <v>0</v>
      </c>
      <c r="AS994" s="49">
        <f t="shared" si="416"/>
        <v>0</v>
      </c>
      <c r="AT994" s="49">
        <f t="shared" si="417"/>
        <v>0</v>
      </c>
      <c r="AU994" s="49">
        <f t="shared" si="418"/>
        <v>0</v>
      </c>
      <c r="AX994" s="372">
        <f t="shared" si="419"/>
        <v>0</v>
      </c>
      <c r="AY994" s="372">
        <f t="shared" si="420"/>
        <v>0</v>
      </c>
      <c r="AZ994" s="49">
        <f t="shared" si="408"/>
        <v>0</v>
      </c>
      <c r="BB994" s="49">
        <f t="shared" si="424"/>
        <v>0</v>
      </c>
      <c r="BC994" s="537">
        <f t="shared" si="425"/>
        <v>0</v>
      </c>
      <c r="BD994" s="144">
        <f t="shared" si="421"/>
        <v>0</v>
      </c>
      <c r="BE994" s="144">
        <f t="shared" si="426"/>
        <v>0</v>
      </c>
      <c r="BF994" s="559">
        <f t="shared" si="409"/>
        <v>0</v>
      </c>
      <c r="BG994" s="17"/>
      <c r="BH994" s="10"/>
      <c r="BJ994" s="49">
        <f t="shared" si="427"/>
        <v>0</v>
      </c>
      <c r="BK994" s="49">
        <f t="shared" si="428"/>
        <v>1</v>
      </c>
      <c r="BL994" s="49">
        <f t="shared" si="429"/>
        <v>0</v>
      </c>
      <c r="BM994" s="49">
        <f t="shared" si="430"/>
        <v>0</v>
      </c>
      <c r="BN994" s="49">
        <f t="shared" si="431"/>
        <v>0</v>
      </c>
    </row>
    <row r="995" spans="1:66" x14ac:dyDescent="0.2">
      <c r="A995" s="514"/>
      <c r="B995" s="805"/>
      <c r="C995" s="364"/>
      <c r="D995" s="364"/>
      <c r="E995" s="511" t="str">
        <f t="shared" si="422"/>
        <v xml:space="preserve"> </v>
      </c>
      <c r="F995" s="201">
        <f t="shared" si="405"/>
        <v>0</v>
      </c>
      <c r="G995" s="198">
        <f t="shared" si="406"/>
        <v>983</v>
      </c>
      <c r="H995" s="197"/>
      <c r="I995" s="416"/>
      <c r="J995" s="115"/>
      <c r="K995" s="418"/>
      <c r="L995" s="417"/>
      <c r="M995" s="60"/>
      <c r="N995" s="102"/>
      <c r="O995" s="419"/>
      <c r="P995" s="116"/>
      <c r="Q995" s="116"/>
      <c r="R995" s="179"/>
      <c r="S995" s="248"/>
      <c r="T995" s="116"/>
      <c r="U995" s="116"/>
      <c r="V995" s="116"/>
      <c r="W995" s="117"/>
      <c r="X995" s="115"/>
      <c r="Y995" s="102"/>
      <c r="Z995" s="118"/>
      <c r="AA995" s="145">
        <f t="shared" si="410"/>
        <v>983</v>
      </c>
      <c r="AB995" s="751">
        <f t="shared" si="423"/>
        <v>0</v>
      </c>
      <c r="AC995" s="744">
        <f t="shared" si="411"/>
        <v>0</v>
      </c>
      <c r="AD995" s="254">
        <f t="shared" si="407"/>
        <v>0</v>
      </c>
      <c r="AE995" s="17"/>
      <c r="AF995" s="527" t="str">
        <f t="shared" si="412"/>
        <v xml:space="preserve"> </v>
      </c>
      <c r="AG995" s="49">
        <f t="shared" si="413"/>
        <v>0</v>
      </c>
      <c r="AH995" s="49">
        <f t="shared" si="414"/>
        <v>0</v>
      </c>
      <c r="AR995" s="49">
        <f t="shared" si="415"/>
        <v>0</v>
      </c>
      <c r="AS995" s="49">
        <f t="shared" si="416"/>
        <v>0</v>
      </c>
      <c r="AT995" s="49">
        <f t="shared" si="417"/>
        <v>0</v>
      </c>
      <c r="AU995" s="49">
        <f t="shared" si="418"/>
        <v>0</v>
      </c>
      <c r="AX995" s="372">
        <f t="shared" si="419"/>
        <v>0</v>
      </c>
      <c r="AY995" s="372">
        <f t="shared" si="420"/>
        <v>0</v>
      </c>
      <c r="AZ995" s="49">
        <f t="shared" si="408"/>
        <v>0</v>
      </c>
      <c r="BB995" s="49">
        <f t="shared" si="424"/>
        <v>0</v>
      </c>
      <c r="BC995" s="537">
        <f t="shared" si="425"/>
        <v>0</v>
      </c>
      <c r="BD995" s="144">
        <f t="shared" si="421"/>
        <v>0</v>
      </c>
      <c r="BE995" s="144">
        <f t="shared" si="426"/>
        <v>0</v>
      </c>
      <c r="BF995" s="559">
        <f t="shared" si="409"/>
        <v>0</v>
      </c>
      <c r="BG995" s="17"/>
      <c r="BH995" s="10"/>
      <c r="BJ995" s="49">
        <f t="shared" si="427"/>
        <v>0</v>
      </c>
      <c r="BK995" s="49">
        <f t="shared" si="428"/>
        <v>1</v>
      </c>
      <c r="BL995" s="49">
        <f t="shared" si="429"/>
        <v>0</v>
      </c>
      <c r="BM995" s="49">
        <f t="shared" si="430"/>
        <v>0</v>
      </c>
      <c r="BN995" s="49">
        <f t="shared" si="431"/>
        <v>0</v>
      </c>
    </row>
    <row r="996" spans="1:66" x14ac:dyDescent="0.2">
      <c r="A996" s="514"/>
      <c r="B996" s="805"/>
      <c r="C996" s="364"/>
      <c r="D996" s="364"/>
      <c r="E996" s="511" t="str">
        <f t="shared" si="422"/>
        <v xml:space="preserve"> </v>
      </c>
      <c r="F996" s="201">
        <f t="shared" si="405"/>
        <v>0</v>
      </c>
      <c r="G996" s="198">
        <f t="shared" si="406"/>
        <v>984</v>
      </c>
      <c r="H996" s="197"/>
      <c r="I996" s="416"/>
      <c r="J996" s="115"/>
      <c r="K996" s="418"/>
      <c r="L996" s="417"/>
      <c r="M996" s="60"/>
      <c r="N996" s="102"/>
      <c r="O996" s="419"/>
      <c r="P996" s="116"/>
      <c r="Q996" s="116"/>
      <c r="R996" s="179"/>
      <c r="S996" s="248"/>
      <c r="T996" s="116"/>
      <c r="U996" s="116"/>
      <c r="V996" s="116"/>
      <c r="W996" s="117"/>
      <c r="X996" s="115"/>
      <c r="Y996" s="102"/>
      <c r="Z996" s="118"/>
      <c r="AA996" s="145">
        <f t="shared" si="410"/>
        <v>984</v>
      </c>
      <c r="AB996" s="751">
        <f t="shared" si="423"/>
        <v>0</v>
      </c>
      <c r="AC996" s="744">
        <f t="shared" si="411"/>
        <v>0</v>
      </c>
      <c r="AD996" s="254">
        <f t="shared" si="407"/>
        <v>0</v>
      </c>
      <c r="AE996" s="17"/>
      <c r="AF996" s="527" t="str">
        <f t="shared" si="412"/>
        <v xml:space="preserve"> </v>
      </c>
      <c r="AG996" s="49">
        <f t="shared" si="413"/>
        <v>0</v>
      </c>
      <c r="AH996" s="49">
        <f t="shared" si="414"/>
        <v>0</v>
      </c>
      <c r="AR996" s="49">
        <f t="shared" si="415"/>
        <v>0</v>
      </c>
      <c r="AS996" s="49">
        <f t="shared" si="416"/>
        <v>0</v>
      </c>
      <c r="AT996" s="49">
        <f t="shared" si="417"/>
        <v>0</v>
      </c>
      <c r="AU996" s="49">
        <f t="shared" si="418"/>
        <v>0</v>
      </c>
      <c r="AX996" s="372">
        <f t="shared" si="419"/>
        <v>0</v>
      </c>
      <c r="AY996" s="372">
        <f t="shared" si="420"/>
        <v>0</v>
      </c>
      <c r="AZ996" s="49">
        <f t="shared" si="408"/>
        <v>0</v>
      </c>
      <c r="BB996" s="49">
        <f t="shared" si="424"/>
        <v>0</v>
      </c>
      <c r="BC996" s="537">
        <f t="shared" si="425"/>
        <v>0</v>
      </c>
      <c r="BD996" s="144">
        <f t="shared" si="421"/>
        <v>0</v>
      </c>
      <c r="BE996" s="144">
        <f t="shared" si="426"/>
        <v>0</v>
      </c>
      <c r="BF996" s="559">
        <f t="shared" si="409"/>
        <v>0</v>
      </c>
      <c r="BG996" s="17"/>
      <c r="BH996" s="10"/>
      <c r="BJ996" s="49">
        <f t="shared" si="427"/>
        <v>0</v>
      </c>
      <c r="BK996" s="49">
        <f t="shared" si="428"/>
        <v>1</v>
      </c>
      <c r="BL996" s="49">
        <f t="shared" si="429"/>
        <v>0</v>
      </c>
      <c r="BM996" s="49">
        <f t="shared" si="430"/>
        <v>0</v>
      </c>
      <c r="BN996" s="49">
        <f t="shared" si="431"/>
        <v>0</v>
      </c>
    </row>
    <row r="997" spans="1:66" x14ac:dyDescent="0.2">
      <c r="A997" s="514"/>
      <c r="B997" s="805"/>
      <c r="C997" s="364"/>
      <c r="D997" s="364"/>
      <c r="E997" s="511" t="str">
        <f t="shared" si="422"/>
        <v xml:space="preserve"> </v>
      </c>
      <c r="F997" s="201">
        <f t="shared" si="405"/>
        <v>0</v>
      </c>
      <c r="G997" s="198">
        <f t="shared" si="406"/>
        <v>985</v>
      </c>
      <c r="H997" s="197"/>
      <c r="I997" s="416"/>
      <c r="J997" s="115"/>
      <c r="K997" s="418"/>
      <c r="L997" s="417"/>
      <c r="M997" s="60"/>
      <c r="N997" s="102"/>
      <c r="O997" s="419"/>
      <c r="P997" s="116"/>
      <c r="Q997" s="116"/>
      <c r="R997" s="179"/>
      <c r="S997" s="248"/>
      <c r="T997" s="116"/>
      <c r="U997" s="116"/>
      <c r="V997" s="116"/>
      <c r="W997" s="117"/>
      <c r="X997" s="115"/>
      <c r="Y997" s="102"/>
      <c r="Z997" s="118"/>
      <c r="AA997" s="145">
        <f t="shared" si="410"/>
        <v>985</v>
      </c>
      <c r="AB997" s="751">
        <f t="shared" si="423"/>
        <v>0</v>
      </c>
      <c r="AC997" s="744">
        <f t="shared" si="411"/>
        <v>0</v>
      </c>
      <c r="AD997" s="254">
        <f t="shared" si="407"/>
        <v>0</v>
      </c>
      <c r="AE997" s="17"/>
      <c r="AF997" s="527" t="str">
        <f t="shared" si="412"/>
        <v xml:space="preserve"> </v>
      </c>
      <c r="AG997" s="49">
        <f t="shared" si="413"/>
        <v>0</v>
      </c>
      <c r="AH997" s="49">
        <f t="shared" si="414"/>
        <v>0</v>
      </c>
      <c r="AR997" s="49">
        <f t="shared" si="415"/>
        <v>0</v>
      </c>
      <c r="AS997" s="49">
        <f t="shared" si="416"/>
        <v>0</v>
      </c>
      <c r="AT997" s="49">
        <f t="shared" si="417"/>
        <v>0</v>
      </c>
      <c r="AU997" s="49">
        <f t="shared" si="418"/>
        <v>0</v>
      </c>
      <c r="AX997" s="372">
        <f t="shared" si="419"/>
        <v>0</v>
      </c>
      <c r="AY997" s="372">
        <f t="shared" si="420"/>
        <v>0</v>
      </c>
      <c r="AZ997" s="49">
        <f t="shared" si="408"/>
        <v>0</v>
      </c>
      <c r="BB997" s="49">
        <f t="shared" si="424"/>
        <v>0</v>
      </c>
      <c r="BC997" s="537">
        <f t="shared" si="425"/>
        <v>0</v>
      </c>
      <c r="BD997" s="144">
        <f t="shared" si="421"/>
        <v>0</v>
      </c>
      <c r="BE997" s="144">
        <f t="shared" si="426"/>
        <v>0</v>
      </c>
      <c r="BF997" s="559">
        <f t="shared" si="409"/>
        <v>0</v>
      </c>
      <c r="BG997" s="17"/>
      <c r="BH997" s="10"/>
      <c r="BJ997" s="49">
        <f t="shared" si="427"/>
        <v>0</v>
      </c>
      <c r="BK997" s="49">
        <f t="shared" si="428"/>
        <v>1</v>
      </c>
      <c r="BL997" s="49">
        <f t="shared" si="429"/>
        <v>0</v>
      </c>
      <c r="BM997" s="49">
        <f t="shared" si="430"/>
        <v>0</v>
      </c>
      <c r="BN997" s="49">
        <f t="shared" si="431"/>
        <v>0</v>
      </c>
    </row>
    <row r="998" spans="1:66" x14ac:dyDescent="0.2">
      <c r="A998" s="514"/>
      <c r="B998" s="805"/>
      <c r="C998" s="364"/>
      <c r="D998" s="364"/>
      <c r="E998" s="511" t="str">
        <f t="shared" si="422"/>
        <v xml:space="preserve"> </v>
      </c>
      <c r="F998" s="201">
        <f t="shared" si="405"/>
        <v>0</v>
      </c>
      <c r="G998" s="198">
        <f t="shared" si="406"/>
        <v>986</v>
      </c>
      <c r="H998" s="197"/>
      <c r="I998" s="416"/>
      <c r="J998" s="115"/>
      <c r="K998" s="418"/>
      <c r="L998" s="417"/>
      <c r="M998" s="60"/>
      <c r="N998" s="102"/>
      <c r="O998" s="419"/>
      <c r="P998" s="116"/>
      <c r="Q998" s="116"/>
      <c r="R998" s="179"/>
      <c r="S998" s="248"/>
      <c r="T998" s="116"/>
      <c r="U998" s="116"/>
      <c r="V998" s="116"/>
      <c r="W998" s="117"/>
      <c r="X998" s="115"/>
      <c r="Y998" s="102"/>
      <c r="Z998" s="118"/>
      <c r="AA998" s="145">
        <f t="shared" si="410"/>
        <v>986</v>
      </c>
      <c r="AB998" s="751">
        <f t="shared" si="423"/>
        <v>0</v>
      </c>
      <c r="AC998" s="744">
        <f t="shared" si="411"/>
        <v>0</v>
      </c>
      <c r="AD998" s="254">
        <f t="shared" si="407"/>
        <v>0</v>
      </c>
      <c r="AE998" s="17"/>
      <c r="AF998" s="527" t="str">
        <f t="shared" si="412"/>
        <v xml:space="preserve"> </v>
      </c>
      <c r="AG998" s="49">
        <f t="shared" si="413"/>
        <v>0</v>
      </c>
      <c r="AH998" s="49">
        <f t="shared" si="414"/>
        <v>0</v>
      </c>
      <c r="AR998" s="49">
        <f t="shared" si="415"/>
        <v>0</v>
      </c>
      <c r="AS998" s="49">
        <f t="shared" si="416"/>
        <v>0</v>
      </c>
      <c r="AT998" s="49">
        <f t="shared" si="417"/>
        <v>0</v>
      </c>
      <c r="AU998" s="49">
        <f t="shared" si="418"/>
        <v>0</v>
      </c>
      <c r="AX998" s="372">
        <f t="shared" si="419"/>
        <v>0</v>
      </c>
      <c r="AY998" s="372">
        <f t="shared" si="420"/>
        <v>0</v>
      </c>
      <c r="AZ998" s="49">
        <f t="shared" si="408"/>
        <v>0</v>
      </c>
      <c r="BB998" s="49">
        <f t="shared" si="424"/>
        <v>0</v>
      </c>
      <c r="BC998" s="537">
        <f t="shared" si="425"/>
        <v>0</v>
      </c>
      <c r="BD998" s="144">
        <f t="shared" si="421"/>
        <v>0</v>
      </c>
      <c r="BE998" s="144">
        <f t="shared" si="426"/>
        <v>0</v>
      </c>
      <c r="BF998" s="559">
        <f t="shared" si="409"/>
        <v>0</v>
      </c>
      <c r="BG998" s="17"/>
      <c r="BH998" s="10"/>
      <c r="BJ998" s="49">
        <f t="shared" si="427"/>
        <v>0</v>
      </c>
      <c r="BK998" s="49">
        <f t="shared" si="428"/>
        <v>1</v>
      </c>
      <c r="BL998" s="49">
        <f t="shared" si="429"/>
        <v>0</v>
      </c>
      <c r="BM998" s="49">
        <f t="shared" si="430"/>
        <v>0</v>
      </c>
      <c r="BN998" s="49">
        <f t="shared" si="431"/>
        <v>0</v>
      </c>
    </row>
    <row r="999" spans="1:66" x14ac:dyDescent="0.2">
      <c r="A999" s="514"/>
      <c r="B999" s="805"/>
      <c r="C999" s="364"/>
      <c r="D999" s="364"/>
      <c r="E999" s="511" t="str">
        <f t="shared" si="422"/>
        <v xml:space="preserve"> </v>
      </c>
      <c r="F999" s="201">
        <f t="shared" si="405"/>
        <v>0</v>
      </c>
      <c r="G999" s="198">
        <f t="shared" si="406"/>
        <v>987</v>
      </c>
      <c r="H999" s="197"/>
      <c r="I999" s="416"/>
      <c r="J999" s="115"/>
      <c r="K999" s="418"/>
      <c r="L999" s="417"/>
      <c r="M999" s="60"/>
      <c r="N999" s="102"/>
      <c r="O999" s="419"/>
      <c r="P999" s="116"/>
      <c r="Q999" s="116"/>
      <c r="R999" s="179"/>
      <c r="S999" s="248"/>
      <c r="T999" s="116"/>
      <c r="U999" s="116"/>
      <c r="V999" s="116"/>
      <c r="W999" s="117"/>
      <c r="X999" s="115"/>
      <c r="Y999" s="102"/>
      <c r="Z999" s="118"/>
      <c r="AA999" s="145">
        <f t="shared" si="410"/>
        <v>987</v>
      </c>
      <c r="AB999" s="751">
        <f t="shared" si="423"/>
        <v>0</v>
      </c>
      <c r="AC999" s="744">
        <f t="shared" si="411"/>
        <v>0</v>
      </c>
      <c r="AD999" s="254">
        <f t="shared" si="407"/>
        <v>0</v>
      </c>
      <c r="AE999" s="17"/>
      <c r="AF999" s="527" t="str">
        <f t="shared" si="412"/>
        <v xml:space="preserve"> </v>
      </c>
      <c r="AG999" s="49">
        <f t="shared" si="413"/>
        <v>0</v>
      </c>
      <c r="AH999" s="49">
        <f t="shared" si="414"/>
        <v>0</v>
      </c>
      <c r="AR999" s="49">
        <f t="shared" si="415"/>
        <v>0</v>
      </c>
      <c r="AS999" s="49">
        <f t="shared" si="416"/>
        <v>0</v>
      </c>
      <c r="AT999" s="49">
        <f t="shared" si="417"/>
        <v>0</v>
      </c>
      <c r="AU999" s="49">
        <f t="shared" si="418"/>
        <v>0</v>
      </c>
      <c r="AX999" s="372">
        <f t="shared" si="419"/>
        <v>0</v>
      </c>
      <c r="AY999" s="372">
        <f t="shared" si="420"/>
        <v>0</v>
      </c>
      <c r="AZ999" s="49">
        <f t="shared" si="408"/>
        <v>0</v>
      </c>
      <c r="BB999" s="49">
        <f t="shared" si="424"/>
        <v>0</v>
      </c>
      <c r="BC999" s="537">
        <f t="shared" si="425"/>
        <v>0</v>
      </c>
      <c r="BD999" s="144">
        <f t="shared" si="421"/>
        <v>0</v>
      </c>
      <c r="BE999" s="144">
        <f t="shared" si="426"/>
        <v>0</v>
      </c>
      <c r="BF999" s="559">
        <f t="shared" si="409"/>
        <v>0</v>
      </c>
      <c r="BG999" s="17"/>
      <c r="BH999" s="10"/>
      <c r="BJ999" s="49">
        <f t="shared" si="427"/>
        <v>0</v>
      </c>
      <c r="BK999" s="49">
        <f t="shared" si="428"/>
        <v>1</v>
      </c>
      <c r="BL999" s="49">
        <f t="shared" si="429"/>
        <v>0</v>
      </c>
      <c r="BM999" s="49">
        <f t="shared" si="430"/>
        <v>0</v>
      </c>
      <c r="BN999" s="49">
        <f t="shared" si="431"/>
        <v>0</v>
      </c>
    </row>
    <row r="1000" spans="1:66" x14ac:dyDescent="0.2">
      <c r="A1000" s="514"/>
      <c r="B1000" s="805"/>
      <c r="C1000" s="364"/>
      <c r="D1000" s="364"/>
      <c r="E1000" s="511" t="str">
        <f t="shared" si="422"/>
        <v xml:space="preserve"> </v>
      </c>
      <c r="F1000" s="201">
        <f t="shared" si="405"/>
        <v>0</v>
      </c>
      <c r="G1000" s="198">
        <f t="shared" si="406"/>
        <v>988</v>
      </c>
      <c r="H1000" s="197"/>
      <c r="I1000" s="416"/>
      <c r="J1000" s="115"/>
      <c r="K1000" s="418"/>
      <c r="L1000" s="417"/>
      <c r="M1000" s="60"/>
      <c r="N1000" s="102"/>
      <c r="O1000" s="419"/>
      <c r="P1000" s="116"/>
      <c r="Q1000" s="116"/>
      <c r="R1000" s="179"/>
      <c r="S1000" s="248"/>
      <c r="T1000" s="116"/>
      <c r="U1000" s="116"/>
      <c r="V1000" s="116"/>
      <c r="W1000" s="117"/>
      <c r="X1000" s="115"/>
      <c r="Y1000" s="102"/>
      <c r="Z1000" s="118"/>
      <c r="AA1000" s="145">
        <f t="shared" si="410"/>
        <v>988</v>
      </c>
      <c r="AB1000" s="751">
        <f t="shared" si="423"/>
        <v>0</v>
      </c>
      <c r="AC1000" s="744">
        <f t="shared" si="411"/>
        <v>0</v>
      </c>
      <c r="AD1000" s="254">
        <f t="shared" si="407"/>
        <v>0</v>
      </c>
      <c r="AE1000" s="17"/>
      <c r="AF1000" s="527" t="str">
        <f t="shared" si="412"/>
        <v xml:space="preserve"> </v>
      </c>
      <c r="AG1000" s="49">
        <f t="shared" si="413"/>
        <v>0</v>
      </c>
      <c r="AH1000" s="49">
        <f t="shared" si="414"/>
        <v>0</v>
      </c>
      <c r="AR1000" s="49">
        <f t="shared" si="415"/>
        <v>0</v>
      </c>
      <c r="AS1000" s="49">
        <f t="shared" si="416"/>
        <v>0</v>
      </c>
      <c r="AT1000" s="49">
        <f t="shared" si="417"/>
        <v>0</v>
      </c>
      <c r="AU1000" s="49">
        <f t="shared" si="418"/>
        <v>0</v>
      </c>
      <c r="AX1000" s="372">
        <f t="shared" si="419"/>
        <v>0</v>
      </c>
      <c r="AY1000" s="372">
        <f t="shared" si="420"/>
        <v>0</v>
      </c>
      <c r="AZ1000" s="49">
        <f t="shared" si="408"/>
        <v>0</v>
      </c>
      <c r="BB1000" s="49">
        <f t="shared" si="424"/>
        <v>0</v>
      </c>
      <c r="BC1000" s="537">
        <f t="shared" si="425"/>
        <v>0</v>
      </c>
      <c r="BD1000" s="144">
        <f t="shared" si="421"/>
        <v>0</v>
      </c>
      <c r="BE1000" s="144">
        <f t="shared" si="426"/>
        <v>0</v>
      </c>
      <c r="BF1000" s="559">
        <f t="shared" si="409"/>
        <v>0</v>
      </c>
      <c r="BG1000" s="17"/>
      <c r="BH1000" s="10"/>
      <c r="BJ1000" s="49">
        <f t="shared" si="427"/>
        <v>0</v>
      </c>
      <c r="BK1000" s="49">
        <f t="shared" si="428"/>
        <v>1</v>
      </c>
      <c r="BL1000" s="49">
        <f t="shared" si="429"/>
        <v>0</v>
      </c>
      <c r="BM1000" s="49">
        <f t="shared" si="430"/>
        <v>0</v>
      </c>
      <c r="BN1000" s="49">
        <f t="shared" si="431"/>
        <v>0</v>
      </c>
    </row>
    <row r="1001" spans="1:66" x14ac:dyDescent="0.2">
      <c r="A1001" s="514"/>
      <c r="B1001" s="805"/>
      <c r="C1001" s="364"/>
      <c r="D1001" s="364"/>
      <c r="E1001" s="511" t="str">
        <f t="shared" si="422"/>
        <v xml:space="preserve"> </v>
      </c>
      <c r="F1001" s="201">
        <f t="shared" si="405"/>
        <v>0</v>
      </c>
      <c r="G1001" s="198">
        <f t="shared" si="406"/>
        <v>989</v>
      </c>
      <c r="H1001" s="197"/>
      <c r="I1001" s="416"/>
      <c r="J1001" s="115"/>
      <c r="K1001" s="418"/>
      <c r="L1001" s="417"/>
      <c r="M1001" s="60"/>
      <c r="N1001" s="102"/>
      <c r="O1001" s="419"/>
      <c r="P1001" s="116"/>
      <c r="Q1001" s="116"/>
      <c r="R1001" s="179"/>
      <c r="S1001" s="248"/>
      <c r="T1001" s="116"/>
      <c r="U1001" s="116"/>
      <c r="V1001" s="116"/>
      <c r="W1001" s="117"/>
      <c r="X1001" s="115"/>
      <c r="Y1001" s="102"/>
      <c r="Z1001" s="118"/>
      <c r="AA1001" s="145">
        <f t="shared" si="410"/>
        <v>989</v>
      </c>
      <c r="AB1001" s="751">
        <f t="shared" si="423"/>
        <v>0</v>
      </c>
      <c r="AC1001" s="744">
        <f t="shared" si="411"/>
        <v>0</v>
      </c>
      <c r="AD1001" s="254">
        <f t="shared" si="407"/>
        <v>0</v>
      </c>
      <c r="AE1001" s="17"/>
      <c r="AF1001" s="527" t="str">
        <f t="shared" si="412"/>
        <v xml:space="preserve"> </v>
      </c>
      <c r="AG1001" s="49">
        <f t="shared" si="413"/>
        <v>0</v>
      </c>
      <c r="AH1001" s="49">
        <f t="shared" si="414"/>
        <v>0</v>
      </c>
      <c r="AR1001" s="49">
        <f t="shared" si="415"/>
        <v>0</v>
      </c>
      <c r="AS1001" s="49">
        <f t="shared" si="416"/>
        <v>0</v>
      </c>
      <c r="AT1001" s="49">
        <f t="shared" si="417"/>
        <v>0</v>
      </c>
      <c r="AU1001" s="49">
        <f t="shared" si="418"/>
        <v>0</v>
      </c>
      <c r="AX1001" s="372">
        <f t="shared" si="419"/>
        <v>0</v>
      </c>
      <c r="AY1001" s="372">
        <f t="shared" si="420"/>
        <v>0</v>
      </c>
      <c r="AZ1001" s="49">
        <f t="shared" si="408"/>
        <v>0</v>
      </c>
      <c r="BB1001" s="49">
        <f t="shared" si="424"/>
        <v>0</v>
      </c>
      <c r="BC1001" s="537">
        <f t="shared" si="425"/>
        <v>0</v>
      </c>
      <c r="BD1001" s="144">
        <f t="shared" si="421"/>
        <v>0</v>
      </c>
      <c r="BE1001" s="144">
        <f t="shared" si="426"/>
        <v>0</v>
      </c>
      <c r="BF1001" s="559">
        <f t="shared" si="409"/>
        <v>0</v>
      </c>
      <c r="BG1001" s="17"/>
      <c r="BH1001" s="10"/>
      <c r="BJ1001" s="49">
        <f t="shared" si="427"/>
        <v>0</v>
      </c>
      <c r="BK1001" s="49">
        <f t="shared" si="428"/>
        <v>1</v>
      </c>
      <c r="BL1001" s="49">
        <f t="shared" si="429"/>
        <v>0</v>
      </c>
      <c r="BM1001" s="49">
        <f t="shared" si="430"/>
        <v>0</v>
      </c>
      <c r="BN1001" s="49">
        <f t="shared" si="431"/>
        <v>0</v>
      </c>
    </row>
    <row r="1002" spans="1:66" x14ac:dyDescent="0.2">
      <c r="A1002" s="514"/>
      <c r="B1002" s="805"/>
      <c r="C1002" s="364"/>
      <c r="D1002" s="364"/>
      <c r="E1002" s="511" t="str">
        <f t="shared" si="422"/>
        <v xml:space="preserve"> </v>
      </c>
      <c r="F1002" s="201">
        <f t="shared" si="405"/>
        <v>0</v>
      </c>
      <c r="G1002" s="198">
        <f t="shared" si="406"/>
        <v>990</v>
      </c>
      <c r="H1002" s="197"/>
      <c r="I1002" s="416"/>
      <c r="J1002" s="115"/>
      <c r="K1002" s="418"/>
      <c r="L1002" s="417"/>
      <c r="M1002" s="60"/>
      <c r="N1002" s="102"/>
      <c r="O1002" s="419"/>
      <c r="P1002" s="116"/>
      <c r="Q1002" s="116"/>
      <c r="R1002" s="179"/>
      <c r="S1002" s="248"/>
      <c r="T1002" s="116"/>
      <c r="U1002" s="116"/>
      <c r="V1002" s="116"/>
      <c r="W1002" s="117"/>
      <c r="X1002" s="115"/>
      <c r="Y1002" s="102"/>
      <c r="Z1002" s="118"/>
      <c r="AA1002" s="145">
        <f t="shared" si="410"/>
        <v>990</v>
      </c>
      <c r="AB1002" s="751">
        <f t="shared" si="423"/>
        <v>0</v>
      </c>
      <c r="AC1002" s="744">
        <f t="shared" si="411"/>
        <v>0</v>
      </c>
      <c r="AD1002" s="254">
        <f t="shared" si="407"/>
        <v>0</v>
      </c>
      <c r="AE1002" s="17"/>
      <c r="AF1002" s="527" t="str">
        <f t="shared" si="412"/>
        <v xml:space="preserve"> </v>
      </c>
      <c r="AG1002" s="49">
        <f t="shared" si="413"/>
        <v>0</v>
      </c>
      <c r="AH1002" s="49">
        <f t="shared" si="414"/>
        <v>0</v>
      </c>
      <c r="AR1002" s="49">
        <f t="shared" si="415"/>
        <v>0</v>
      </c>
      <c r="AS1002" s="49">
        <f t="shared" si="416"/>
        <v>0</v>
      </c>
      <c r="AT1002" s="49">
        <f t="shared" si="417"/>
        <v>0</v>
      </c>
      <c r="AU1002" s="49">
        <f t="shared" si="418"/>
        <v>0</v>
      </c>
      <c r="AX1002" s="372">
        <f t="shared" si="419"/>
        <v>0</v>
      </c>
      <c r="AY1002" s="372">
        <f t="shared" si="420"/>
        <v>0</v>
      </c>
      <c r="AZ1002" s="49">
        <f t="shared" si="408"/>
        <v>0</v>
      </c>
      <c r="BB1002" s="49">
        <f t="shared" si="424"/>
        <v>0</v>
      </c>
      <c r="BC1002" s="537">
        <f t="shared" si="425"/>
        <v>0</v>
      </c>
      <c r="BD1002" s="144">
        <f t="shared" si="421"/>
        <v>0</v>
      </c>
      <c r="BE1002" s="144">
        <f t="shared" si="426"/>
        <v>0</v>
      </c>
      <c r="BF1002" s="559">
        <f t="shared" si="409"/>
        <v>0</v>
      </c>
      <c r="BG1002" s="17"/>
      <c r="BH1002" s="10"/>
      <c r="BJ1002" s="49">
        <f t="shared" si="427"/>
        <v>0</v>
      </c>
      <c r="BK1002" s="49">
        <f t="shared" si="428"/>
        <v>1</v>
      </c>
      <c r="BL1002" s="49">
        <f t="shared" si="429"/>
        <v>0</v>
      </c>
      <c r="BM1002" s="49">
        <f t="shared" si="430"/>
        <v>0</v>
      </c>
      <c r="BN1002" s="49">
        <f t="shared" si="431"/>
        <v>0</v>
      </c>
    </row>
    <row r="1003" spans="1:66" x14ac:dyDescent="0.2">
      <c r="A1003" s="514"/>
      <c r="B1003" s="805"/>
      <c r="C1003" s="364"/>
      <c r="D1003" s="364"/>
      <c r="E1003" s="511" t="str">
        <f t="shared" si="422"/>
        <v xml:space="preserve"> </v>
      </c>
      <c r="F1003" s="201">
        <f t="shared" si="405"/>
        <v>0</v>
      </c>
      <c r="G1003" s="198">
        <f t="shared" si="406"/>
        <v>991</v>
      </c>
      <c r="H1003" s="197"/>
      <c r="I1003" s="416"/>
      <c r="J1003" s="115"/>
      <c r="K1003" s="418"/>
      <c r="L1003" s="417"/>
      <c r="M1003" s="60"/>
      <c r="N1003" s="102"/>
      <c r="O1003" s="419"/>
      <c r="P1003" s="116"/>
      <c r="Q1003" s="116"/>
      <c r="R1003" s="179"/>
      <c r="S1003" s="248"/>
      <c r="T1003" s="116"/>
      <c r="U1003" s="116"/>
      <c r="V1003" s="116"/>
      <c r="W1003" s="117"/>
      <c r="X1003" s="115"/>
      <c r="Y1003" s="102"/>
      <c r="Z1003" s="118"/>
      <c r="AA1003" s="145">
        <f t="shared" si="410"/>
        <v>991</v>
      </c>
      <c r="AB1003" s="751">
        <f t="shared" si="423"/>
        <v>0</v>
      </c>
      <c r="AC1003" s="744">
        <f t="shared" si="411"/>
        <v>0</v>
      </c>
      <c r="AD1003" s="254">
        <f t="shared" si="407"/>
        <v>0</v>
      </c>
      <c r="AE1003" s="17"/>
      <c r="AF1003" s="527" t="str">
        <f t="shared" si="412"/>
        <v xml:space="preserve"> </v>
      </c>
      <c r="AG1003" s="49">
        <f t="shared" si="413"/>
        <v>0</v>
      </c>
      <c r="AH1003" s="49">
        <f t="shared" si="414"/>
        <v>0</v>
      </c>
      <c r="AR1003" s="49">
        <f t="shared" si="415"/>
        <v>0</v>
      </c>
      <c r="AS1003" s="49">
        <f t="shared" si="416"/>
        <v>0</v>
      </c>
      <c r="AT1003" s="49">
        <f t="shared" si="417"/>
        <v>0</v>
      </c>
      <c r="AU1003" s="49">
        <f t="shared" si="418"/>
        <v>0</v>
      </c>
      <c r="AX1003" s="372">
        <f t="shared" si="419"/>
        <v>0</v>
      </c>
      <c r="AY1003" s="372">
        <f t="shared" si="420"/>
        <v>0</v>
      </c>
      <c r="AZ1003" s="49">
        <f t="shared" si="408"/>
        <v>0</v>
      </c>
      <c r="BB1003" s="49">
        <f t="shared" si="424"/>
        <v>0</v>
      </c>
      <c r="BC1003" s="537">
        <f t="shared" si="425"/>
        <v>0</v>
      </c>
      <c r="BD1003" s="144">
        <f t="shared" si="421"/>
        <v>0</v>
      </c>
      <c r="BE1003" s="144">
        <f t="shared" si="426"/>
        <v>0</v>
      </c>
      <c r="BF1003" s="559">
        <f t="shared" si="409"/>
        <v>0</v>
      </c>
      <c r="BG1003" s="17"/>
      <c r="BH1003" s="10"/>
      <c r="BJ1003" s="49">
        <f t="shared" si="427"/>
        <v>0</v>
      </c>
      <c r="BK1003" s="49">
        <f t="shared" si="428"/>
        <v>1</v>
      </c>
      <c r="BL1003" s="49">
        <f t="shared" si="429"/>
        <v>0</v>
      </c>
      <c r="BM1003" s="49">
        <f t="shared" si="430"/>
        <v>0</v>
      </c>
      <c r="BN1003" s="49">
        <f t="shared" si="431"/>
        <v>0</v>
      </c>
    </row>
    <row r="1004" spans="1:66" x14ac:dyDescent="0.2">
      <c r="A1004" s="514"/>
      <c r="B1004" s="805"/>
      <c r="C1004" s="364"/>
      <c r="D1004" s="364"/>
      <c r="E1004" s="511" t="str">
        <f t="shared" si="422"/>
        <v xml:space="preserve"> </v>
      </c>
      <c r="F1004" s="201">
        <f t="shared" si="405"/>
        <v>0</v>
      </c>
      <c r="G1004" s="198">
        <f t="shared" si="406"/>
        <v>992</v>
      </c>
      <c r="H1004" s="197"/>
      <c r="I1004" s="416"/>
      <c r="J1004" s="115"/>
      <c r="K1004" s="418"/>
      <c r="L1004" s="417"/>
      <c r="M1004" s="60"/>
      <c r="N1004" s="102"/>
      <c r="O1004" s="419"/>
      <c r="P1004" s="116"/>
      <c r="Q1004" s="116"/>
      <c r="R1004" s="179"/>
      <c r="S1004" s="248"/>
      <c r="T1004" s="116"/>
      <c r="U1004" s="116"/>
      <c r="V1004" s="116"/>
      <c r="W1004" s="117"/>
      <c r="X1004" s="115"/>
      <c r="Y1004" s="102"/>
      <c r="Z1004" s="118"/>
      <c r="AA1004" s="145">
        <f t="shared" si="410"/>
        <v>992</v>
      </c>
      <c r="AB1004" s="751">
        <f t="shared" si="423"/>
        <v>0</v>
      </c>
      <c r="AC1004" s="744">
        <f t="shared" si="411"/>
        <v>0</v>
      </c>
      <c r="AD1004" s="254">
        <f t="shared" si="407"/>
        <v>0</v>
      </c>
      <c r="AE1004" s="17"/>
      <c r="AF1004" s="527" t="str">
        <f t="shared" si="412"/>
        <v xml:space="preserve"> </v>
      </c>
      <c r="AG1004" s="49">
        <f t="shared" si="413"/>
        <v>0</v>
      </c>
      <c r="AH1004" s="49">
        <f t="shared" si="414"/>
        <v>0</v>
      </c>
      <c r="AR1004" s="49">
        <f t="shared" si="415"/>
        <v>0</v>
      </c>
      <c r="AS1004" s="49">
        <f t="shared" si="416"/>
        <v>0</v>
      </c>
      <c r="AT1004" s="49">
        <f t="shared" si="417"/>
        <v>0</v>
      </c>
      <c r="AU1004" s="49">
        <f t="shared" si="418"/>
        <v>0</v>
      </c>
      <c r="AX1004" s="372">
        <f t="shared" si="419"/>
        <v>0</v>
      </c>
      <c r="AY1004" s="372">
        <f t="shared" si="420"/>
        <v>0</v>
      </c>
      <c r="AZ1004" s="49">
        <f t="shared" si="408"/>
        <v>0</v>
      </c>
      <c r="BB1004" s="49">
        <f t="shared" si="424"/>
        <v>0</v>
      </c>
      <c r="BC1004" s="537">
        <f t="shared" si="425"/>
        <v>0</v>
      </c>
      <c r="BD1004" s="144">
        <f t="shared" si="421"/>
        <v>0</v>
      </c>
      <c r="BE1004" s="144">
        <f t="shared" si="426"/>
        <v>0</v>
      </c>
      <c r="BF1004" s="559">
        <f t="shared" si="409"/>
        <v>0</v>
      </c>
      <c r="BG1004" s="17"/>
      <c r="BH1004" s="10"/>
      <c r="BJ1004" s="49">
        <f t="shared" si="427"/>
        <v>0</v>
      </c>
      <c r="BK1004" s="49">
        <f t="shared" si="428"/>
        <v>1</v>
      </c>
      <c r="BL1004" s="49">
        <f t="shared" si="429"/>
        <v>0</v>
      </c>
      <c r="BM1004" s="49">
        <f t="shared" si="430"/>
        <v>0</v>
      </c>
      <c r="BN1004" s="49">
        <f t="shared" si="431"/>
        <v>0</v>
      </c>
    </row>
    <row r="1005" spans="1:66" x14ac:dyDescent="0.2">
      <c r="A1005" s="514"/>
      <c r="B1005" s="805"/>
      <c r="C1005" s="364"/>
      <c r="D1005" s="364"/>
      <c r="E1005" s="511" t="str">
        <f t="shared" si="422"/>
        <v xml:space="preserve"> </v>
      </c>
      <c r="F1005" s="201">
        <f t="shared" si="405"/>
        <v>0</v>
      </c>
      <c r="G1005" s="198">
        <f t="shared" si="406"/>
        <v>993</v>
      </c>
      <c r="H1005" s="197"/>
      <c r="I1005" s="416"/>
      <c r="J1005" s="115"/>
      <c r="K1005" s="418"/>
      <c r="L1005" s="417"/>
      <c r="M1005" s="60"/>
      <c r="N1005" s="102"/>
      <c r="O1005" s="419"/>
      <c r="P1005" s="116"/>
      <c r="Q1005" s="116"/>
      <c r="R1005" s="179"/>
      <c r="S1005" s="248"/>
      <c r="T1005" s="116"/>
      <c r="U1005" s="116"/>
      <c r="V1005" s="116"/>
      <c r="W1005" s="117"/>
      <c r="X1005" s="115"/>
      <c r="Y1005" s="102"/>
      <c r="Z1005" s="118"/>
      <c r="AA1005" s="145">
        <f t="shared" si="410"/>
        <v>993</v>
      </c>
      <c r="AB1005" s="751">
        <f t="shared" si="423"/>
        <v>0</v>
      </c>
      <c r="AC1005" s="744">
        <f t="shared" si="411"/>
        <v>0</v>
      </c>
      <c r="AD1005" s="254">
        <f t="shared" si="407"/>
        <v>0</v>
      </c>
      <c r="AE1005" s="17"/>
      <c r="AF1005" s="527" t="str">
        <f t="shared" si="412"/>
        <v xml:space="preserve"> </v>
      </c>
      <c r="AG1005" s="49">
        <f t="shared" si="413"/>
        <v>0</v>
      </c>
      <c r="AH1005" s="49">
        <f t="shared" si="414"/>
        <v>0</v>
      </c>
      <c r="AR1005" s="49">
        <f t="shared" si="415"/>
        <v>0</v>
      </c>
      <c r="AS1005" s="49">
        <f t="shared" si="416"/>
        <v>0</v>
      </c>
      <c r="AT1005" s="49">
        <f t="shared" si="417"/>
        <v>0</v>
      </c>
      <c r="AU1005" s="49">
        <f t="shared" si="418"/>
        <v>0</v>
      </c>
      <c r="AX1005" s="372">
        <f t="shared" si="419"/>
        <v>0</v>
      </c>
      <c r="AY1005" s="372">
        <f t="shared" si="420"/>
        <v>0</v>
      </c>
      <c r="AZ1005" s="49">
        <f t="shared" si="408"/>
        <v>0</v>
      </c>
      <c r="BB1005" s="49">
        <f t="shared" si="424"/>
        <v>0</v>
      </c>
      <c r="BC1005" s="537">
        <f t="shared" si="425"/>
        <v>0</v>
      </c>
      <c r="BD1005" s="144">
        <f t="shared" si="421"/>
        <v>0</v>
      </c>
      <c r="BE1005" s="144">
        <f t="shared" si="426"/>
        <v>0</v>
      </c>
      <c r="BF1005" s="559">
        <f t="shared" si="409"/>
        <v>0</v>
      </c>
      <c r="BG1005" s="17"/>
      <c r="BH1005" s="10"/>
      <c r="BJ1005" s="49">
        <f t="shared" si="427"/>
        <v>0</v>
      </c>
      <c r="BK1005" s="49">
        <f t="shared" si="428"/>
        <v>1</v>
      </c>
      <c r="BL1005" s="49">
        <f t="shared" si="429"/>
        <v>0</v>
      </c>
      <c r="BM1005" s="49">
        <f t="shared" si="430"/>
        <v>0</v>
      </c>
      <c r="BN1005" s="49">
        <f t="shared" si="431"/>
        <v>0</v>
      </c>
    </row>
    <row r="1006" spans="1:66" x14ac:dyDescent="0.2">
      <c r="A1006" s="514"/>
      <c r="B1006" s="805"/>
      <c r="C1006" s="364"/>
      <c r="D1006" s="364"/>
      <c r="E1006" s="511" t="str">
        <f t="shared" si="422"/>
        <v xml:space="preserve"> </v>
      </c>
      <c r="F1006" s="201">
        <f t="shared" si="405"/>
        <v>0</v>
      </c>
      <c r="G1006" s="198">
        <f t="shared" si="406"/>
        <v>994</v>
      </c>
      <c r="H1006" s="197"/>
      <c r="I1006" s="416"/>
      <c r="J1006" s="115"/>
      <c r="K1006" s="418"/>
      <c r="L1006" s="417"/>
      <c r="M1006" s="60"/>
      <c r="N1006" s="102"/>
      <c r="O1006" s="419"/>
      <c r="P1006" s="116"/>
      <c r="Q1006" s="116"/>
      <c r="R1006" s="179"/>
      <c r="S1006" s="248"/>
      <c r="T1006" s="116"/>
      <c r="U1006" s="116"/>
      <c r="V1006" s="116"/>
      <c r="W1006" s="117"/>
      <c r="X1006" s="115"/>
      <c r="Y1006" s="102"/>
      <c r="Z1006" s="118"/>
      <c r="AA1006" s="145">
        <f t="shared" si="410"/>
        <v>994</v>
      </c>
      <c r="AB1006" s="751">
        <f t="shared" si="423"/>
        <v>0</v>
      </c>
      <c r="AC1006" s="744">
        <f t="shared" si="411"/>
        <v>0</v>
      </c>
      <c r="AD1006" s="254">
        <f t="shared" si="407"/>
        <v>0</v>
      </c>
      <c r="AE1006" s="17"/>
      <c r="AF1006" s="527" t="str">
        <f t="shared" si="412"/>
        <v xml:space="preserve"> </v>
      </c>
      <c r="AG1006" s="49">
        <f t="shared" si="413"/>
        <v>0</v>
      </c>
      <c r="AH1006" s="49">
        <f t="shared" si="414"/>
        <v>0</v>
      </c>
      <c r="AR1006" s="49">
        <f t="shared" si="415"/>
        <v>0</v>
      </c>
      <c r="AS1006" s="49">
        <f t="shared" si="416"/>
        <v>0</v>
      </c>
      <c r="AT1006" s="49">
        <f t="shared" si="417"/>
        <v>0</v>
      </c>
      <c r="AU1006" s="49">
        <f t="shared" si="418"/>
        <v>0</v>
      </c>
      <c r="AX1006" s="372">
        <f t="shared" si="419"/>
        <v>0</v>
      </c>
      <c r="AY1006" s="372">
        <f t="shared" si="420"/>
        <v>0</v>
      </c>
      <c r="AZ1006" s="49">
        <f t="shared" si="408"/>
        <v>0</v>
      </c>
      <c r="BB1006" s="49">
        <f t="shared" si="424"/>
        <v>0</v>
      </c>
      <c r="BC1006" s="537">
        <f t="shared" si="425"/>
        <v>0</v>
      </c>
      <c r="BD1006" s="144">
        <f t="shared" si="421"/>
        <v>0</v>
      </c>
      <c r="BE1006" s="144">
        <f t="shared" si="426"/>
        <v>0</v>
      </c>
      <c r="BF1006" s="559">
        <f t="shared" si="409"/>
        <v>0</v>
      </c>
      <c r="BG1006" s="17"/>
      <c r="BH1006" s="10"/>
      <c r="BJ1006" s="49">
        <f t="shared" si="427"/>
        <v>0</v>
      </c>
      <c r="BK1006" s="49">
        <f t="shared" si="428"/>
        <v>1</v>
      </c>
      <c r="BL1006" s="49">
        <f t="shared" si="429"/>
        <v>0</v>
      </c>
      <c r="BM1006" s="49">
        <f t="shared" si="430"/>
        <v>0</v>
      </c>
      <c r="BN1006" s="49">
        <f t="shared" si="431"/>
        <v>0</v>
      </c>
    </row>
    <row r="1007" spans="1:66" x14ac:dyDescent="0.2">
      <c r="A1007" s="514"/>
      <c r="B1007" s="805"/>
      <c r="C1007" s="364"/>
      <c r="D1007" s="364"/>
      <c r="E1007" s="511" t="str">
        <f t="shared" si="422"/>
        <v xml:space="preserve"> </v>
      </c>
      <c r="F1007" s="201">
        <f t="shared" si="405"/>
        <v>0</v>
      </c>
      <c r="G1007" s="198">
        <f t="shared" si="406"/>
        <v>995</v>
      </c>
      <c r="H1007" s="197"/>
      <c r="I1007" s="416"/>
      <c r="J1007" s="115"/>
      <c r="K1007" s="418"/>
      <c r="L1007" s="417"/>
      <c r="M1007" s="60"/>
      <c r="N1007" s="102"/>
      <c r="O1007" s="419"/>
      <c r="P1007" s="116"/>
      <c r="Q1007" s="116"/>
      <c r="R1007" s="179"/>
      <c r="S1007" s="248"/>
      <c r="T1007" s="116"/>
      <c r="U1007" s="116"/>
      <c r="V1007" s="116"/>
      <c r="W1007" s="117"/>
      <c r="X1007" s="115"/>
      <c r="Y1007" s="102"/>
      <c r="Z1007" s="118"/>
      <c r="AA1007" s="145">
        <f t="shared" si="410"/>
        <v>995</v>
      </c>
      <c r="AB1007" s="751">
        <f t="shared" si="423"/>
        <v>0</v>
      </c>
      <c r="AC1007" s="744">
        <f t="shared" si="411"/>
        <v>0</v>
      </c>
      <c r="AD1007" s="254">
        <f t="shared" si="407"/>
        <v>0</v>
      </c>
      <c r="AE1007" s="17"/>
      <c r="AF1007" s="527" t="str">
        <f t="shared" si="412"/>
        <v xml:space="preserve"> </v>
      </c>
      <c r="AG1007" s="49">
        <f t="shared" si="413"/>
        <v>0</v>
      </c>
      <c r="AH1007" s="49">
        <f t="shared" si="414"/>
        <v>0</v>
      </c>
      <c r="AR1007" s="49">
        <f t="shared" si="415"/>
        <v>0</v>
      </c>
      <c r="AS1007" s="49">
        <f t="shared" si="416"/>
        <v>0</v>
      </c>
      <c r="AT1007" s="49">
        <f t="shared" si="417"/>
        <v>0</v>
      </c>
      <c r="AU1007" s="49">
        <f t="shared" si="418"/>
        <v>0</v>
      </c>
      <c r="AX1007" s="372">
        <f t="shared" si="419"/>
        <v>0</v>
      </c>
      <c r="AY1007" s="372">
        <f t="shared" si="420"/>
        <v>0</v>
      </c>
      <c r="AZ1007" s="49">
        <f t="shared" si="408"/>
        <v>0</v>
      </c>
      <c r="BB1007" s="49">
        <f t="shared" si="424"/>
        <v>0</v>
      </c>
      <c r="BC1007" s="537">
        <f t="shared" si="425"/>
        <v>0</v>
      </c>
      <c r="BD1007" s="144">
        <f t="shared" si="421"/>
        <v>0</v>
      </c>
      <c r="BE1007" s="144">
        <f t="shared" si="426"/>
        <v>0</v>
      </c>
      <c r="BF1007" s="559">
        <f t="shared" si="409"/>
        <v>0</v>
      </c>
      <c r="BG1007" s="17"/>
      <c r="BH1007" s="10"/>
      <c r="BJ1007" s="49">
        <f t="shared" si="427"/>
        <v>0</v>
      </c>
      <c r="BK1007" s="49">
        <f t="shared" si="428"/>
        <v>1</v>
      </c>
      <c r="BL1007" s="49">
        <f t="shared" si="429"/>
        <v>0</v>
      </c>
      <c r="BM1007" s="49">
        <f t="shared" si="430"/>
        <v>0</v>
      </c>
      <c r="BN1007" s="49">
        <f t="shared" si="431"/>
        <v>0</v>
      </c>
    </row>
    <row r="1008" spans="1:66" x14ac:dyDescent="0.2">
      <c r="A1008" s="514"/>
      <c r="B1008" s="805"/>
      <c r="C1008" s="364"/>
      <c r="D1008" s="364"/>
      <c r="E1008" s="511" t="str">
        <f t="shared" si="422"/>
        <v xml:space="preserve"> </v>
      </c>
      <c r="F1008" s="201">
        <f t="shared" si="405"/>
        <v>0</v>
      </c>
      <c r="G1008" s="198">
        <f t="shared" si="406"/>
        <v>996</v>
      </c>
      <c r="H1008" s="197"/>
      <c r="I1008" s="416"/>
      <c r="J1008" s="115"/>
      <c r="K1008" s="418"/>
      <c r="L1008" s="417"/>
      <c r="M1008" s="60"/>
      <c r="N1008" s="102"/>
      <c r="O1008" s="419"/>
      <c r="P1008" s="116"/>
      <c r="Q1008" s="116"/>
      <c r="R1008" s="179"/>
      <c r="S1008" s="248"/>
      <c r="T1008" s="116"/>
      <c r="U1008" s="116"/>
      <c r="V1008" s="116"/>
      <c r="W1008" s="117"/>
      <c r="X1008" s="115"/>
      <c r="Y1008" s="102"/>
      <c r="Z1008" s="118"/>
      <c r="AA1008" s="145">
        <f t="shared" si="410"/>
        <v>996</v>
      </c>
      <c r="AB1008" s="751">
        <f t="shared" si="423"/>
        <v>0</v>
      </c>
      <c r="AC1008" s="744">
        <f t="shared" si="411"/>
        <v>0</v>
      </c>
      <c r="AD1008" s="254">
        <f t="shared" si="407"/>
        <v>0</v>
      </c>
      <c r="AE1008" s="17"/>
      <c r="AF1008" s="527" t="str">
        <f t="shared" si="412"/>
        <v xml:space="preserve"> </v>
      </c>
      <c r="AG1008" s="49">
        <f t="shared" si="413"/>
        <v>0</v>
      </c>
      <c r="AH1008" s="49">
        <f t="shared" si="414"/>
        <v>0</v>
      </c>
      <c r="AR1008" s="49">
        <f t="shared" si="415"/>
        <v>0</v>
      </c>
      <c r="AS1008" s="49">
        <f t="shared" si="416"/>
        <v>0</v>
      </c>
      <c r="AT1008" s="49">
        <f t="shared" si="417"/>
        <v>0</v>
      </c>
      <c r="AU1008" s="49">
        <f t="shared" si="418"/>
        <v>0</v>
      </c>
      <c r="AX1008" s="372">
        <f t="shared" si="419"/>
        <v>0</v>
      </c>
      <c r="AY1008" s="372">
        <f t="shared" si="420"/>
        <v>0</v>
      </c>
      <c r="AZ1008" s="49">
        <f t="shared" si="408"/>
        <v>0</v>
      </c>
      <c r="BB1008" s="49">
        <f t="shared" si="424"/>
        <v>0</v>
      </c>
      <c r="BC1008" s="537">
        <f t="shared" si="425"/>
        <v>0</v>
      </c>
      <c r="BD1008" s="144">
        <f t="shared" si="421"/>
        <v>0</v>
      </c>
      <c r="BE1008" s="144">
        <f t="shared" si="426"/>
        <v>0</v>
      </c>
      <c r="BF1008" s="559">
        <f t="shared" si="409"/>
        <v>0</v>
      </c>
      <c r="BG1008" s="17"/>
      <c r="BH1008" s="10"/>
      <c r="BJ1008" s="49">
        <f t="shared" si="427"/>
        <v>0</v>
      </c>
      <c r="BK1008" s="49">
        <f t="shared" si="428"/>
        <v>1</v>
      </c>
      <c r="BL1008" s="49">
        <f t="shared" si="429"/>
        <v>0</v>
      </c>
      <c r="BM1008" s="49">
        <f t="shared" si="430"/>
        <v>0</v>
      </c>
      <c r="BN1008" s="49">
        <f t="shared" si="431"/>
        <v>0</v>
      </c>
    </row>
    <row r="1009" spans="1:66" x14ac:dyDescent="0.2">
      <c r="A1009" s="514"/>
      <c r="B1009" s="805"/>
      <c r="C1009" s="364"/>
      <c r="D1009" s="364"/>
      <c r="E1009" s="511" t="str">
        <f t="shared" si="422"/>
        <v xml:space="preserve"> </v>
      </c>
      <c r="F1009" s="201">
        <f t="shared" si="405"/>
        <v>0</v>
      </c>
      <c r="G1009" s="198">
        <f t="shared" si="406"/>
        <v>997</v>
      </c>
      <c r="H1009" s="197"/>
      <c r="I1009" s="416"/>
      <c r="J1009" s="115"/>
      <c r="K1009" s="418"/>
      <c r="L1009" s="417"/>
      <c r="M1009" s="60"/>
      <c r="N1009" s="102"/>
      <c r="O1009" s="419"/>
      <c r="P1009" s="116"/>
      <c r="Q1009" s="116"/>
      <c r="R1009" s="179"/>
      <c r="S1009" s="248"/>
      <c r="T1009" s="116"/>
      <c r="U1009" s="116"/>
      <c r="V1009" s="116"/>
      <c r="W1009" s="117"/>
      <c r="X1009" s="115"/>
      <c r="Y1009" s="102"/>
      <c r="Z1009" s="118"/>
      <c r="AA1009" s="145">
        <f t="shared" si="410"/>
        <v>997</v>
      </c>
      <c r="AB1009" s="751">
        <f t="shared" si="423"/>
        <v>0</v>
      </c>
      <c r="AC1009" s="744">
        <f t="shared" si="411"/>
        <v>0</v>
      </c>
      <c r="AD1009" s="254">
        <f t="shared" si="407"/>
        <v>0</v>
      </c>
      <c r="AE1009" s="17"/>
      <c r="AF1009" s="527" t="str">
        <f t="shared" si="412"/>
        <v xml:space="preserve"> </v>
      </c>
      <c r="AG1009" s="49">
        <f t="shared" si="413"/>
        <v>0</v>
      </c>
      <c r="AH1009" s="49">
        <f t="shared" si="414"/>
        <v>0</v>
      </c>
      <c r="AR1009" s="49">
        <f t="shared" si="415"/>
        <v>0</v>
      </c>
      <c r="AS1009" s="49">
        <f t="shared" si="416"/>
        <v>0</v>
      </c>
      <c r="AT1009" s="49">
        <f t="shared" si="417"/>
        <v>0</v>
      </c>
      <c r="AU1009" s="49">
        <f t="shared" si="418"/>
        <v>0</v>
      </c>
      <c r="AX1009" s="372">
        <f t="shared" si="419"/>
        <v>0</v>
      </c>
      <c r="AY1009" s="372">
        <f t="shared" si="420"/>
        <v>0</v>
      </c>
      <c r="AZ1009" s="49">
        <f t="shared" si="408"/>
        <v>0</v>
      </c>
      <c r="BB1009" s="49">
        <f t="shared" si="424"/>
        <v>0</v>
      </c>
      <c r="BC1009" s="537">
        <f t="shared" si="425"/>
        <v>0</v>
      </c>
      <c r="BD1009" s="144">
        <f t="shared" si="421"/>
        <v>0</v>
      </c>
      <c r="BE1009" s="144">
        <f t="shared" si="426"/>
        <v>0</v>
      </c>
      <c r="BF1009" s="559">
        <f t="shared" si="409"/>
        <v>0</v>
      </c>
      <c r="BG1009" s="17"/>
      <c r="BH1009" s="10"/>
      <c r="BJ1009" s="49">
        <f t="shared" si="427"/>
        <v>0</v>
      </c>
      <c r="BK1009" s="49">
        <f t="shared" si="428"/>
        <v>1</v>
      </c>
      <c r="BL1009" s="49">
        <f t="shared" si="429"/>
        <v>0</v>
      </c>
      <c r="BM1009" s="49">
        <f t="shared" si="430"/>
        <v>0</v>
      </c>
      <c r="BN1009" s="49">
        <f t="shared" si="431"/>
        <v>0</v>
      </c>
    </row>
    <row r="1010" spans="1:66" x14ac:dyDescent="0.2">
      <c r="A1010" s="514"/>
      <c r="B1010" s="805"/>
      <c r="C1010" s="364"/>
      <c r="D1010" s="364"/>
      <c r="E1010" s="511" t="str">
        <f t="shared" si="422"/>
        <v xml:space="preserve"> </v>
      </c>
      <c r="F1010" s="201">
        <f t="shared" si="405"/>
        <v>0</v>
      </c>
      <c r="G1010" s="198">
        <f t="shared" si="406"/>
        <v>998</v>
      </c>
      <c r="H1010" s="197"/>
      <c r="I1010" s="416"/>
      <c r="J1010" s="115"/>
      <c r="K1010" s="418"/>
      <c r="L1010" s="417"/>
      <c r="M1010" s="60"/>
      <c r="N1010" s="102"/>
      <c r="O1010" s="419"/>
      <c r="P1010" s="116"/>
      <c r="Q1010" s="116"/>
      <c r="R1010" s="179"/>
      <c r="S1010" s="248"/>
      <c r="T1010" s="116"/>
      <c r="U1010" s="116"/>
      <c r="V1010" s="116"/>
      <c r="W1010" s="117"/>
      <c r="X1010" s="115"/>
      <c r="Y1010" s="102"/>
      <c r="Z1010" s="118"/>
      <c r="AA1010" s="145">
        <f t="shared" si="410"/>
        <v>998</v>
      </c>
      <c r="AB1010" s="751">
        <f t="shared" si="423"/>
        <v>0</v>
      </c>
      <c r="AC1010" s="744">
        <f t="shared" si="411"/>
        <v>0</v>
      </c>
      <c r="AD1010" s="254">
        <f t="shared" si="407"/>
        <v>0</v>
      </c>
      <c r="AE1010" s="17"/>
      <c r="AF1010" s="527" t="str">
        <f t="shared" si="412"/>
        <v xml:space="preserve"> </v>
      </c>
      <c r="AG1010" s="49">
        <f t="shared" si="413"/>
        <v>0</v>
      </c>
      <c r="AH1010" s="49">
        <f t="shared" si="414"/>
        <v>0</v>
      </c>
      <c r="AR1010" s="49">
        <f t="shared" si="415"/>
        <v>0</v>
      </c>
      <c r="AS1010" s="49">
        <f t="shared" si="416"/>
        <v>0</v>
      </c>
      <c r="AT1010" s="49">
        <f t="shared" si="417"/>
        <v>0</v>
      </c>
      <c r="AU1010" s="49">
        <f t="shared" si="418"/>
        <v>0</v>
      </c>
      <c r="AX1010" s="372">
        <f t="shared" si="419"/>
        <v>0</v>
      </c>
      <c r="AY1010" s="372">
        <f t="shared" si="420"/>
        <v>0</v>
      </c>
      <c r="AZ1010" s="49">
        <f t="shared" si="408"/>
        <v>0</v>
      </c>
      <c r="BB1010" s="49">
        <f t="shared" si="424"/>
        <v>0</v>
      </c>
      <c r="BC1010" s="537">
        <f t="shared" si="425"/>
        <v>0</v>
      </c>
      <c r="BD1010" s="144">
        <f t="shared" si="421"/>
        <v>0</v>
      </c>
      <c r="BE1010" s="144">
        <f t="shared" si="426"/>
        <v>0</v>
      </c>
      <c r="BF1010" s="559">
        <f t="shared" si="409"/>
        <v>0</v>
      </c>
      <c r="BG1010" s="17"/>
      <c r="BH1010" s="10"/>
      <c r="BJ1010" s="49">
        <f t="shared" si="427"/>
        <v>0</v>
      </c>
      <c r="BK1010" s="49">
        <f t="shared" si="428"/>
        <v>1</v>
      </c>
      <c r="BL1010" s="49">
        <f t="shared" si="429"/>
        <v>0</v>
      </c>
      <c r="BM1010" s="49">
        <f t="shared" si="430"/>
        <v>0</v>
      </c>
      <c r="BN1010" s="49">
        <f t="shared" si="431"/>
        <v>0</v>
      </c>
    </row>
    <row r="1011" spans="1:66" x14ac:dyDescent="0.2">
      <c r="A1011" s="514"/>
      <c r="B1011" s="805"/>
      <c r="C1011" s="364"/>
      <c r="D1011" s="364"/>
      <c r="E1011" s="511" t="str">
        <f t="shared" ref="E1011:E1012" si="432">IF(+BN1011+BM1011&gt;0,"&lt; Error"," ")</f>
        <v xml:space="preserve"> </v>
      </c>
      <c r="F1011" s="201">
        <f t="shared" ref="F1011:F1012" si="433">IF(ISBLANK(H1011),0,VLOOKUP(TRIM(H1011),AllVarieties,4,FALSE))</f>
        <v>0</v>
      </c>
      <c r="G1011" s="198">
        <f t="shared" ref="G1011:G1012" si="434">ROW()-DPline</f>
        <v>999</v>
      </c>
      <c r="H1011" s="197"/>
      <c r="I1011" s="416"/>
      <c r="J1011" s="115"/>
      <c r="K1011" s="418"/>
      <c r="L1011" s="417"/>
      <c r="M1011" s="60"/>
      <c r="N1011" s="102"/>
      <c r="O1011" s="419"/>
      <c r="P1011" s="116"/>
      <c r="Q1011" s="116"/>
      <c r="R1011" s="179"/>
      <c r="S1011" s="248"/>
      <c r="T1011" s="116"/>
      <c r="U1011" s="116"/>
      <c r="V1011" s="116"/>
      <c r="W1011" s="117"/>
      <c r="X1011" s="115"/>
      <c r="Y1011" s="102"/>
      <c r="Z1011" s="118"/>
      <c r="AA1011" s="145">
        <f t="shared" ref="AA1011:AA1012" si="435">+G1011</f>
        <v>999</v>
      </c>
      <c r="AB1011" s="751">
        <f t="shared" ref="AB1011:AB1012" si="436">C1011*BJ1011</f>
        <v>0</v>
      </c>
      <c r="AC1011" s="744">
        <f t="shared" ref="AC1011:AC1012" si="437">+AX1011+AY1011</f>
        <v>0</v>
      </c>
      <c r="AD1011" s="254">
        <f t="shared" ref="AD1011:AD1012" si="438">+AC1011*PDArate</f>
        <v>0</v>
      </c>
      <c r="AE1011" s="17"/>
      <c r="AF1011" s="527" t="str">
        <f t="shared" ref="AF1011" si="439">IF(AG1011+AH1011=1,"Enter both columns 5 and 16.", " ")</f>
        <v xml:space="preserve"> </v>
      </c>
      <c r="AG1011" s="49">
        <f t="shared" ref="AG1011" si="440">IF(L1011+M1011+N1011+O1011+W1011 &gt; 0, 1, 0)</f>
        <v>0</v>
      </c>
      <c r="AH1011" s="49">
        <f t="shared" ref="AH1011" si="441">IF(AX1011 &gt; 0, 1, 0)</f>
        <v>0</v>
      </c>
      <c r="AR1011" s="49">
        <f t="shared" ref="AR1011:AR1012" si="442">IF(ISNA(+F1011), 1, 0)</f>
        <v>0</v>
      </c>
      <c r="AS1011" s="49">
        <f t="shared" ref="AS1011:AS1012" si="443">IF(ISERR(+F1011), 1, 0)</f>
        <v>0</v>
      </c>
      <c r="AT1011" s="49">
        <f t="shared" ref="AT1011:AT1012" si="444">IF(ISERR(+AC1011), 1, 0)</f>
        <v>0</v>
      </c>
      <c r="AU1011" s="49">
        <f t="shared" ref="AU1011:AU1012" si="445">IF(ISERR(+AD1011), 1, 0)</f>
        <v>0</v>
      </c>
      <c r="AX1011" s="372">
        <f t="shared" ref="AX1011:AX1012" si="446">ROUND(L1011,1)*W1011</f>
        <v>0</v>
      </c>
      <c r="AY1011" s="372">
        <f t="shared" ref="AY1011:AY1012" si="447">ROUND(X1011,1)*Z1011</f>
        <v>0</v>
      </c>
      <c r="AZ1011" s="49">
        <f t="shared" ref="AZ1011:AZ1012" si="448">IF(J1011+K1011 &gt; 0, 1, 0)</f>
        <v>0</v>
      </c>
      <c r="BB1011" s="49">
        <f t="shared" ref="BB1011:BB1012" si="449">IF(+BC1011&gt;0,IF(+BE1011&lt;=0,1,0),0)</f>
        <v>0</v>
      </c>
      <c r="BC1011" s="537">
        <f t="shared" ref="BC1011:BC1012" si="450">IF(+D1011=1,IF(J1011&gt;0, +J1011, 0),0)</f>
        <v>0</v>
      </c>
      <c r="BD1011" s="144">
        <f t="shared" ref="BD1011:BD1012" si="451">IF(VALUE(I1011)&lt;1,0,IF(VALUE(I1011)&gt;17,0,VLOOKUP(VALUE(F1011),T10Value,VALUE(I1011)+1,FALSE)))</f>
        <v>0</v>
      </c>
      <c r="BE1011" s="144">
        <f t="shared" ref="BE1011:BE1012" si="452">ROUND(+BC1011,1)*BD1011</f>
        <v>0</v>
      </c>
      <c r="BF1011" s="559">
        <f t="shared" ref="BF1011:BF1012" si="453">+BE1011*PDArate</f>
        <v>0</v>
      </c>
      <c r="BG1011" s="17"/>
      <c r="BH1011" s="10"/>
      <c r="BJ1011" s="49">
        <f t="shared" ref="BJ1011:BJ1012" si="454">IF(J1011+L1011+M1011=J1011,0,IF(J1011-L1011-0.09&gt;0,IF(J1011-L1011&lt;=0.1*J1011,J1011-L1011,0),0))</f>
        <v>0</v>
      </c>
      <c r="BK1011" s="49">
        <f t="shared" ref="BK1011:BK1012" si="455">IF(L1011+M1011+J1011+X1011&lt;=0,1,IF(L1011+M1011+X1011&gt;0,1,0))</f>
        <v>1</v>
      </c>
      <c r="BL1011" s="49">
        <f t="shared" ref="BL1011:BL1012" si="456">IF(+BJ1011&gt;0,1,0)</f>
        <v>0</v>
      </c>
      <c r="BM1011" s="49">
        <f t="shared" ref="BM1011:BM1012" si="457">IF(ISNUMBER(C1011),IF(2*BL1011-C1011&lt;0,1,IF(2*BL1011-C1011&gt;2,1,0)),IF(ISBLANK(C1011),0,1))</f>
        <v>0</v>
      </c>
      <c r="BN1011" s="49">
        <f t="shared" ref="BN1011:BN1012" si="458">IF(ISNUMBER(D1011),IF(2*AG1011-D1011=1,1,IF(+D1011=0,0, IF(+D1011=1,0,1))),IF(ISBLANK(D1011),0,1))</f>
        <v>0</v>
      </c>
    </row>
    <row r="1012" spans="1:66" ht="13.5" thickBot="1" x14ac:dyDescent="0.25">
      <c r="A1012" s="515"/>
      <c r="B1012" s="806"/>
      <c r="C1012" s="774"/>
      <c r="D1012" s="364"/>
      <c r="E1012" s="511" t="str">
        <f t="shared" si="432"/>
        <v xml:space="preserve"> </v>
      </c>
      <c r="F1012" s="246">
        <f t="shared" si="433"/>
        <v>0</v>
      </c>
      <c r="G1012" s="247">
        <f t="shared" si="434"/>
        <v>1000</v>
      </c>
      <c r="H1012" s="421"/>
      <c r="I1012" s="787"/>
      <c r="J1012" s="119"/>
      <c r="K1012" s="775"/>
      <c r="L1012" s="776"/>
      <c r="M1012" s="85"/>
      <c r="N1012" s="103"/>
      <c r="O1012" s="422"/>
      <c r="P1012" s="120"/>
      <c r="Q1012" s="120"/>
      <c r="R1012" s="180"/>
      <c r="S1012" s="249"/>
      <c r="T1012" s="120"/>
      <c r="U1012" s="120"/>
      <c r="V1012" s="120"/>
      <c r="W1012" s="423"/>
      <c r="X1012" s="119"/>
      <c r="Y1012" s="103"/>
      <c r="Z1012" s="420"/>
      <c r="AA1012" s="145">
        <f t="shared" si="435"/>
        <v>1000</v>
      </c>
      <c r="AB1012" s="752">
        <f t="shared" si="436"/>
        <v>0</v>
      </c>
      <c r="AC1012" s="744">
        <f t="shared" si="437"/>
        <v>0</v>
      </c>
      <c r="AD1012" s="254">
        <f t="shared" si="438"/>
        <v>0</v>
      </c>
      <c r="AE1012" s="17"/>
      <c r="AF1012" s="527" t="str">
        <f>IF(AG1012+AH1012=1,"Enter both columns 5 and 16.", " ")</f>
        <v xml:space="preserve"> </v>
      </c>
      <c r="AG1012" s="49">
        <f>IF(L1012+M1012+N1012+O1012+W1012 &gt; 0, 1, 0)</f>
        <v>0</v>
      </c>
      <c r="AH1012" s="49">
        <f>IF(AX1012 &gt; 0, 1, 0)</f>
        <v>0</v>
      </c>
      <c r="AR1012" s="49">
        <f t="shared" si="442"/>
        <v>0</v>
      </c>
      <c r="AS1012" s="49">
        <f t="shared" si="443"/>
        <v>0</v>
      </c>
      <c r="AT1012" s="49">
        <f t="shared" si="444"/>
        <v>0</v>
      </c>
      <c r="AU1012" s="49">
        <f t="shared" si="445"/>
        <v>0</v>
      </c>
      <c r="AX1012" s="372">
        <f t="shared" si="446"/>
        <v>0</v>
      </c>
      <c r="AY1012" s="372">
        <f t="shared" si="447"/>
        <v>0</v>
      </c>
      <c r="AZ1012" s="49">
        <f t="shared" si="448"/>
        <v>0</v>
      </c>
      <c r="BB1012" s="49">
        <f t="shared" si="449"/>
        <v>0</v>
      </c>
      <c r="BC1012" s="537">
        <f t="shared" si="450"/>
        <v>0</v>
      </c>
      <c r="BD1012" s="144">
        <f t="shared" si="451"/>
        <v>0</v>
      </c>
      <c r="BE1012" s="144">
        <f t="shared" si="452"/>
        <v>0</v>
      </c>
      <c r="BF1012" s="559">
        <f t="shared" si="453"/>
        <v>0</v>
      </c>
      <c r="BG1012" s="17"/>
      <c r="BH1012" s="10"/>
      <c r="BJ1012" s="49">
        <f t="shared" si="454"/>
        <v>0</v>
      </c>
      <c r="BK1012" s="49">
        <f t="shared" si="455"/>
        <v>1</v>
      </c>
      <c r="BL1012" s="49">
        <f t="shared" si="456"/>
        <v>0</v>
      </c>
      <c r="BM1012" s="49">
        <f t="shared" si="457"/>
        <v>0</v>
      </c>
      <c r="BN1012" s="49">
        <f t="shared" si="458"/>
        <v>0</v>
      </c>
    </row>
    <row r="1013" spans="1:66" ht="14.25" thickTop="1" thickBot="1" x14ac:dyDescent="0.25">
      <c r="A1013" s="21"/>
      <c r="B1013" s="731"/>
      <c r="C1013" s="731"/>
      <c r="D1013" s="184">
        <f>DPgrowcrush</f>
        <v>0</v>
      </c>
      <c r="E1013" s="17"/>
      <c r="F1013" s="17"/>
      <c r="G1013" s="17"/>
      <c r="H1013" s="17"/>
      <c r="I1013" s="17"/>
      <c r="J1013" s="242">
        <f>+DPcrush</f>
        <v>0</v>
      </c>
      <c r="K1013" s="243"/>
      <c r="L1013" s="242">
        <f>+DPpurchase</f>
        <v>0</v>
      </c>
      <c r="M1013" s="242">
        <f>+DPnrpurchase</f>
        <v>0</v>
      </c>
      <c r="N1013" s="244"/>
      <c r="O1013" s="18"/>
      <c r="P1013" s="18"/>
      <c r="Q1013" s="18"/>
      <c r="R1013" s="18"/>
      <c r="S1013" s="22"/>
      <c r="T1013" s="22"/>
      <c r="U1013" s="22"/>
      <c r="V1013" s="22"/>
      <c r="W1013" s="245"/>
      <c r="X1013" s="242">
        <f>+DPdistilled</f>
        <v>0</v>
      </c>
      <c r="Y1013" s="111"/>
      <c r="Z1013" s="22"/>
      <c r="AA1013" s="112"/>
      <c r="AB1013" s="184">
        <f>+DPmog</f>
        <v>0</v>
      </c>
      <c r="AC1013" s="185">
        <f>+DPpda1a</f>
        <v>0</v>
      </c>
      <c r="AD1013" s="185">
        <f>+DPpda1a *PDArate</f>
        <v>0</v>
      </c>
      <c r="AE1013" s="104"/>
      <c r="AF1013" s="17"/>
      <c r="BC1013" s="184">
        <f>+BC3</f>
        <v>0</v>
      </c>
      <c r="BD1013" s="17"/>
      <c r="BE1013" s="185">
        <f>+BE3</f>
        <v>0</v>
      </c>
      <c r="BF1013" s="185">
        <f>+BE1013 *PDArate</f>
        <v>0</v>
      </c>
      <c r="BG1013" s="17"/>
      <c r="BH1013" s="10"/>
    </row>
    <row r="1014" spans="1:66" ht="13.5" thickTop="1" x14ac:dyDescent="0.2">
      <c r="A1014" s="258" t="str">
        <f>IF(+Operation=0, "YOUR FIRM'S NAME IS MISSING.", +Operation)</f>
        <v>YOUR FIRM'S NAME IS MISSING.</v>
      </c>
      <c r="B1014" s="258"/>
      <c r="C1014" s="258"/>
      <c r="D1014" s="17"/>
      <c r="E1014" s="17"/>
      <c r="F1014" s="17"/>
      <c r="G1014" s="17"/>
      <c r="H1014" s="18" t="s">
        <v>995</v>
      </c>
      <c r="I1014" s="17"/>
      <c r="J1014" s="146"/>
      <c r="K1014" s="18"/>
      <c r="L1014" s="146"/>
      <c r="M1014" s="146"/>
      <c r="N1014" s="18"/>
      <c r="O1014" s="18"/>
      <c r="P1014" s="18"/>
      <c r="Q1014" s="18"/>
      <c r="R1014" s="18"/>
      <c r="S1014" s="22"/>
      <c r="T1014" s="22"/>
      <c r="U1014" s="22"/>
      <c r="V1014" s="22"/>
      <c r="W1014" s="22"/>
      <c r="X1014" s="146"/>
      <c r="Y1014" s="22"/>
      <c r="Z1014" s="22"/>
      <c r="AA1014" s="17"/>
      <c r="AB1014" s="146"/>
      <c r="AC1014" s="147"/>
      <c r="AD1014" s="147"/>
      <c r="AE1014" s="17"/>
      <c r="AF1014" s="17"/>
      <c r="BC1014" s="17"/>
      <c r="BD1014" s="17"/>
      <c r="BE1014" s="17"/>
      <c r="BF1014" s="17"/>
      <c r="BG1014" s="17"/>
      <c r="BH1014" s="10"/>
    </row>
    <row r="1015" spans="1:66" x14ac:dyDescent="0.2">
      <c r="A1015" s="257" t="str">
        <f>IF(ISNUMBER(+POID), IF(+POID &gt;300000000, IF(+POID &gt;999999999, "INVALID ID NUMBER", +POID ), "INVALID ID NUMBER" ), "YOUR ID NUMBER IS MISSING.")</f>
        <v>YOUR ID NUMBER IS MISSING.</v>
      </c>
      <c r="B1015" s="258"/>
      <c r="C1015" s="258"/>
      <c r="D1015" s="17"/>
      <c r="E1015" s="17"/>
      <c r="F1015" s="17"/>
      <c r="G1015" s="17"/>
      <c r="H1015" s="18" t="s">
        <v>390</v>
      </c>
      <c r="I1015" s="17"/>
      <c r="J1015" s="146"/>
      <c r="K1015" s="18"/>
      <c r="L1015" s="146"/>
      <c r="M1015" s="146"/>
      <c r="N1015" s="18"/>
      <c r="O1015" s="18"/>
      <c r="P1015" s="18"/>
      <c r="Q1015" s="18"/>
      <c r="R1015" s="18"/>
      <c r="S1015" s="22"/>
      <c r="T1015" s="22"/>
      <c r="U1015" s="22"/>
      <c r="V1015" s="22"/>
      <c r="W1015" s="22"/>
      <c r="X1015" s="146"/>
      <c r="Y1015" s="22"/>
      <c r="Z1015" s="22"/>
      <c r="AA1015" s="17"/>
      <c r="AB1015" s="146"/>
      <c r="AC1015" s="147"/>
      <c r="AD1015" s="147"/>
      <c r="AE1015" s="17"/>
      <c r="AF1015" s="17"/>
      <c r="BC1015" s="17"/>
      <c r="BD1015" s="17"/>
      <c r="BE1015" s="17"/>
      <c r="BF1015" s="17"/>
      <c r="BG1015" s="17"/>
      <c r="BH1015" s="10"/>
    </row>
    <row r="1016" spans="1:66" x14ac:dyDescent="0.2">
      <c r="A1016" s="17"/>
      <c r="B1016" s="17"/>
      <c r="C1016" s="17"/>
      <c r="D1016" s="17"/>
      <c r="E1016" s="17"/>
      <c r="F1016" s="17"/>
      <c r="G1016" s="17"/>
      <c r="H1016" s="17" t="s">
        <v>391</v>
      </c>
      <c r="I1016" s="17"/>
      <c r="J1016" s="146"/>
      <c r="K1016" s="18"/>
      <c r="L1016" s="146"/>
      <c r="M1016" s="146"/>
      <c r="N1016" s="18"/>
      <c r="O1016" s="18"/>
      <c r="P1016" s="18"/>
      <c r="Q1016" s="18"/>
      <c r="R1016" s="18"/>
      <c r="S1016" s="22"/>
      <c r="T1016" s="22"/>
      <c r="U1016" s="22"/>
      <c r="V1016" s="22"/>
      <c r="W1016" s="22"/>
      <c r="X1016" s="146"/>
      <c r="Y1016" s="22"/>
      <c r="Z1016" s="22"/>
      <c r="AA1016" s="17"/>
      <c r="AB1016" s="146"/>
      <c r="AC1016" s="147"/>
      <c r="AD1016" s="147"/>
      <c r="AE1016" s="17"/>
      <c r="AF1016" s="17"/>
      <c r="BC1016" s="17"/>
      <c r="BD1016" s="17"/>
      <c r="BE1016" s="17"/>
      <c r="BF1016" s="17"/>
      <c r="BG1016" s="17"/>
      <c r="BH1016" s="10"/>
    </row>
    <row r="1017" spans="1:66" x14ac:dyDescent="0.2">
      <c r="A1017" s="21"/>
      <c r="B1017" s="731"/>
      <c r="C1017" s="731"/>
      <c r="D1017" s="17"/>
      <c r="E1017" s="17"/>
      <c r="F1017" s="17"/>
      <c r="G1017" s="17"/>
      <c r="H1017" s="17" t="s">
        <v>403</v>
      </c>
      <c r="I1017" s="17"/>
      <c r="J1017" s="146"/>
      <c r="K1017" s="18"/>
      <c r="L1017" s="146"/>
      <c r="M1017" s="146"/>
      <c r="N1017" s="18"/>
      <c r="O1017" s="18"/>
      <c r="P1017" s="18"/>
      <c r="Q1017" s="18"/>
      <c r="R1017" s="18"/>
      <c r="S1017" s="22"/>
      <c r="T1017" s="22"/>
      <c r="U1017" s="22"/>
      <c r="V1017" s="22"/>
      <c r="W1017" s="22"/>
      <c r="X1017" s="146"/>
      <c r="Y1017" s="22"/>
      <c r="Z1017" s="22"/>
      <c r="AA1017" s="17"/>
      <c r="AB1017" s="146"/>
      <c r="AC1017" s="147"/>
      <c r="AD1017" s="147"/>
      <c r="AE1017" s="17"/>
      <c r="AF1017" s="17"/>
      <c r="BC1017" s="17"/>
      <c r="BD1017" s="17"/>
      <c r="BE1017" s="17"/>
      <c r="BF1017" s="17"/>
      <c r="BG1017" s="17"/>
      <c r="BH1017" s="10"/>
    </row>
    <row r="1018" spans="1:66" ht="6.75" customHeight="1" x14ac:dyDescent="0.2">
      <c r="A1018" s="13"/>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14"/>
    </row>
  </sheetData>
  <sheetProtection password="C01D" sheet="1" objects="1" scenarios="1" selectLockedCells="1"/>
  <phoneticPr fontId="0" type="noConversion"/>
  <conditionalFormatting sqref="H16:H1012">
    <cfRule type="expression" dxfId="363" priority="2" stopIfTrue="1">
      <formula>ISNA(+F16)</formula>
    </cfRule>
    <cfRule type="expression" priority="3" stopIfTrue="1">
      <formula>+I16+J16+L16+M16=0</formula>
    </cfRule>
    <cfRule type="expression" dxfId="362" priority="4" stopIfTrue="1">
      <formula>+I16+J16+L16+M16=+I16+J16+L16+M16+F16</formula>
    </cfRule>
  </conditionalFormatting>
  <conditionalFormatting sqref="M16:M1012">
    <cfRule type="expression" dxfId="361" priority="5" stopIfTrue="1">
      <formula>+L16 &lt; +M16</formula>
    </cfRule>
    <cfRule type="expression" dxfId="360" priority="6" stopIfTrue="1">
      <formula>+L16 &gt; +M16</formula>
    </cfRule>
  </conditionalFormatting>
  <conditionalFormatting sqref="N16:N1012">
    <cfRule type="expression" priority="7" stopIfTrue="1">
      <formula>+L16+M16+N16=0</formula>
    </cfRule>
    <cfRule type="expression" dxfId="359" priority="8" stopIfTrue="1">
      <formula>+L16+M16+N16=+M16+L16</formula>
    </cfRule>
    <cfRule type="cellIs" dxfId="358" priority="9" stopIfTrue="1" operator="notBetween">
      <formula>15</formula>
      <formula>35</formula>
    </cfRule>
  </conditionalFormatting>
  <conditionalFormatting sqref="K16:K1012">
    <cfRule type="expression" priority="10" stopIfTrue="1">
      <formula>+J16+K16=0</formula>
    </cfRule>
    <cfRule type="expression" dxfId="357" priority="11" stopIfTrue="1">
      <formula>+J16+K16=+J16</formula>
    </cfRule>
    <cfRule type="cellIs" dxfId="356" priority="12" stopIfTrue="1" operator="notBetween">
      <formula>15</formula>
      <formula>35</formula>
    </cfRule>
  </conditionalFormatting>
  <conditionalFormatting sqref="W16:W1012">
    <cfRule type="cellIs" priority="13" stopIfTrue="1" operator="greaterThan">
      <formula>0</formula>
    </cfRule>
    <cfRule type="expression" dxfId="355" priority="14" stopIfTrue="1">
      <formula>+AG16+AH16=1</formula>
    </cfRule>
  </conditionalFormatting>
  <conditionalFormatting sqref="X16:X1012">
    <cfRule type="expression" dxfId="354" priority="15" stopIfTrue="1">
      <formula>+AG16+AH16=1</formula>
    </cfRule>
    <cfRule type="expression" priority="16" stopIfTrue="1">
      <formula>+X16+Y16+Z16=0</formula>
    </cfRule>
    <cfRule type="expression" dxfId="353" priority="17" stopIfTrue="1">
      <formula>+X16+Y16+Z16=+Y16+Z16</formula>
    </cfRule>
  </conditionalFormatting>
  <conditionalFormatting sqref="Y16:Y1012">
    <cfRule type="expression" dxfId="352" priority="18" stopIfTrue="1">
      <formula>+AG16+AH16=1</formula>
    </cfRule>
    <cfRule type="expression" priority="19" stopIfTrue="1">
      <formula>+X16+Y16+Z16=0</formula>
    </cfRule>
    <cfRule type="expression" dxfId="351" priority="20" stopIfTrue="1">
      <formula>+X16+Y16+Z16=+X16+Z16</formula>
    </cfRule>
  </conditionalFormatting>
  <conditionalFormatting sqref="Z16:Z1012">
    <cfRule type="expression" dxfId="350" priority="21" stopIfTrue="1">
      <formula>+AG16+AH16=1</formula>
    </cfRule>
    <cfRule type="expression" priority="22" stopIfTrue="1">
      <formula>+X16+Y16+Z16=0</formula>
    </cfRule>
    <cfRule type="expression" dxfId="349" priority="23" stopIfTrue="1">
      <formula>+X16+Y16+Z16=+X16+Y16</formula>
    </cfRule>
  </conditionalFormatting>
  <conditionalFormatting sqref="O16:O1012">
    <cfRule type="expression" priority="24" stopIfTrue="1">
      <formula>+L16+M16+N16+O16+W16=0</formula>
    </cfRule>
    <cfRule type="expression" dxfId="348" priority="25" stopIfTrue="1">
      <formula>+L16+M16+N16+O16+W16=+L16+M16+N16+W16</formula>
    </cfRule>
  </conditionalFormatting>
  <conditionalFormatting sqref="J16:J1012">
    <cfRule type="expression" priority="26" stopIfTrue="1">
      <formula>+J16+K16=0</formula>
    </cfRule>
    <cfRule type="expression" dxfId="347" priority="27" stopIfTrue="1">
      <formula>+J16+K16=+K16</formula>
    </cfRule>
    <cfRule type="expression" dxfId="346" priority="28" stopIfTrue="1">
      <formula>+AG16*(+J16-L16) &gt;0</formula>
    </cfRule>
  </conditionalFormatting>
  <conditionalFormatting sqref="L16:L1012">
    <cfRule type="expression" dxfId="345" priority="29" stopIfTrue="1">
      <formula>+AZ16*(L16-J16)&gt;0</formula>
    </cfRule>
    <cfRule type="cellIs" dxfId="344" priority="30" stopIfTrue="1" operator="greaterThan">
      <formula>0</formula>
    </cfRule>
    <cfRule type="expression" dxfId="343" priority="31" stopIfTrue="1">
      <formula>+AG16+AH16=1</formula>
    </cfRule>
  </conditionalFormatting>
  <conditionalFormatting sqref="BE12:BF12 BE1013:BF1013">
    <cfRule type="expression" dxfId="342" priority="32" stopIfTrue="1">
      <formula>ISNA(+BE12)</formula>
    </cfRule>
  </conditionalFormatting>
  <conditionalFormatting sqref="A1015:C1015">
    <cfRule type="cellIs" dxfId="341" priority="33" stopIfTrue="1" operator="notEqual">
      <formula>+POID</formula>
    </cfRule>
  </conditionalFormatting>
  <conditionalFormatting sqref="A1014:C1014">
    <cfRule type="cellIs" dxfId="340" priority="34" stopIfTrue="1" operator="notEqual">
      <formula>+Operation</formula>
    </cfRule>
  </conditionalFormatting>
  <conditionalFormatting sqref="R3">
    <cfRule type="expression" dxfId="339" priority="35" stopIfTrue="1">
      <formula>+DPindicator4+DPindicator5+DPindicator6&gt;0</formula>
    </cfRule>
  </conditionalFormatting>
  <conditionalFormatting sqref="H1">
    <cfRule type="cellIs" dxfId="338" priority="36" stopIfTrue="1" operator="notEqual">
      <formula>+POID</formula>
    </cfRule>
  </conditionalFormatting>
  <conditionalFormatting sqref="H2">
    <cfRule type="cellIs" dxfId="337" priority="37" stopIfTrue="1" operator="notEqual">
      <formula>+Operation</formula>
    </cfRule>
  </conditionalFormatting>
  <conditionalFormatting sqref="L8:W8">
    <cfRule type="expression" dxfId="336" priority="38" stopIfTrue="1">
      <formula>+DPindicator1 &lt;&gt; +DPindicator2</formula>
    </cfRule>
  </conditionalFormatting>
  <conditionalFormatting sqref="H9:H10">
    <cfRule type="expression" dxfId="335" priority="39" stopIfTrue="1">
      <formula>+DPindicator3 &gt;0</formula>
    </cfRule>
  </conditionalFormatting>
  <conditionalFormatting sqref="F14:F1012">
    <cfRule type="expression" dxfId="334" priority="40" stopIfTrue="1">
      <formula>ISNA(+F14)</formula>
    </cfRule>
  </conditionalFormatting>
  <conditionalFormatting sqref="C16:C1012">
    <cfRule type="expression" dxfId="333" priority="41" stopIfTrue="1">
      <formula>+BM16&lt;&gt;0</formula>
    </cfRule>
    <cfRule type="expression" dxfId="332" priority="42" stopIfTrue="1">
      <formula>+BJ16 &lt;=0</formula>
    </cfRule>
    <cfRule type="cellIs" dxfId="331" priority="43" stopIfTrue="1" operator="between">
      <formula>0</formula>
      <formula>1</formula>
    </cfRule>
  </conditionalFormatting>
  <conditionalFormatting sqref="E16:E1012">
    <cfRule type="expression" dxfId="330" priority="44" stopIfTrue="1">
      <formula>+BM16+BN16=0</formula>
    </cfRule>
  </conditionalFormatting>
  <conditionalFormatting sqref="D16:D1012">
    <cfRule type="expression" dxfId="329" priority="45" stopIfTrue="1">
      <formula>+BN16&lt;&gt;0</formula>
    </cfRule>
    <cfRule type="expression" dxfId="328" priority="46" stopIfTrue="1">
      <formula>+BK16&gt;0</formula>
    </cfRule>
    <cfRule type="cellIs" dxfId="327" priority="47" stopIfTrue="1" operator="between">
      <formula>0</formula>
      <formula>1</formula>
    </cfRule>
  </conditionalFormatting>
  <conditionalFormatting sqref="C3">
    <cfRule type="expression" dxfId="326" priority="48" stopIfTrue="1">
      <formula>ISERR(+C3)</formula>
    </cfRule>
    <cfRule type="expression" dxfId="325" priority="49" stopIfTrue="1">
      <formula>ISNA(+C3)</formula>
    </cfRule>
  </conditionalFormatting>
  <conditionalFormatting sqref="BC16:BC1012">
    <cfRule type="expression" dxfId="324" priority="50" stopIfTrue="1">
      <formula>+BB16&lt;&gt;0</formula>
    </cfRule>
  </conditionalFormatting>
  <conditionalFormatting sqref="BD16:BD1012">
    <cfRule type="expression" dxfId="323" priority="51" stopIfTrue="1">
      <formula>+BB16&lt;&gt;0</formula>
    </cfRule>
  </conditionalFormatting>
  <conditionalFormatting sqref="BE16:BE1012">
    <cfRule type="expression" dxfId="322" priority="52" stopIfTrue="1">
      <formula>+BB16&lt;&gt;0</formula>
    </cfRule>
  </conditionalFormatting>
  <conditionalFormatting sqref="BF16:BF1012">
    <cfRule type="expression" dxfId="321" priority="53" stopIfTrue="1">
      <formula>+BB16&lt;&gt;0</formula>
    </cfRule>
  </conditionalFormatting>
  <conditionalFormatting sqref="I16:I1012">
    <cfRule type="expression" dxfId="320" priority="54" stopIfTrue="1">
      <formula>VALUE(I16) &gt; 17</formula>
    </cfRule>
    <cfRule type="expression" dxfId="319" priority="55" stopIfTrue="1">
      <formula>+J16+L16+M16+X16=0</formula>
    </cfRule>
    <cfRule type="expression" dxfId="318" priority="56" stopIfTrue="1">
      <formula>+J16+L16+M16+X16=+J16+L16+M16+X16+I16</formula>
    </cfRule>
  </conditionalFormatting>
  <conditionalFormatting sqref="BE3:BF3">
    <cfRule type="expression" dxfId="317" priority="57" stopIfTrue="1">
      <formula>ISNA(+BE3)</formula>
    </cfRule>
    <cfRule type="expression" dxfId="316" priority="58" stopIfTrue="1">
      <formula>+DpP1bErr &lt;&gt; 0</formula>
    </cfRule>
  </conditionalFormatting>
  <conditionalFormatting sqref="BC3">
    <cfRule type="expression" dxfId="315" priority="59" stopIfTrue="1">
      <formula>+DpP1bErr &lt;&gt; 0</formula>
    </cfRule>
  </conditionalFormatting>
  <conditionalFormatting sqref="B16:B1012">
    <cfRule type="expression" dxfId="314"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4"/>
  <sheetViews>
    <sheetView workbookViewId="0">
      <selection activeCell="E11" sqref="E11"/>
    </sheetView>
  </sheetViews>
  <sheetFormatPr defaultRowHeight="12.75" x14ac:dyDescent="0.2"/>
  <cols>
    <col min="1" max="1" width="48" style="49" customWidth="1"/>
    <col min="2" max="2" width="3" style="49" customWidth="1"/>
    <col min="3" max="3" width="14.28515625" style="49" customWidth="1"/>
    <col min="4" max="4" width="2.7109375" style="49" customWidth="1"/>
    <col min="5" max="5" width="14.28515625" style="49" customWidth="1"/>
    <col min="6" max="6" width="2.85546875" style="49" customWidth="1"/>
    <col min="7" max="7" width="14.42578125" style="49" customWidth="1"/>
    <col min="8" max="8" width="2.5703125" style="49" customWidth="1"/>
    <col min="9" max="9" width="14.28515625" style="49" customWidth="1"/>
    <col min="10" max="10" width="2.5703125" style="49" customWidth="1"/>
    <col min="11" max="11" width="18" style="49" customWidth="1"/>
    <col min="12" max="12" width="1.140625" style="49" customWidth="1"/>
    <col min="13" max="16384" width="9.140625" style="49"/>
  </cols>
  <sheetData>
    <row r="1" spans="1:12" ht="15.75" x14ac:dyDescent="0.25">
      <c r="A1" s="276" t="s">
        <v>163</v>
      </c>
      <c r="B1" s="277"/>
      <c r="C1" s="277"/>
      <c r="D1" s="277"/>
      <c r="E1" s="6"/>
      <c r="F1" s="6"/>
      <c r="G1" s="6"/>
      <c r="H1" s="6"/>
      <c r="I1" s="6"/>
      <c r="J1" s="6"/>
      <c r="K1" s="6"/>
      <c r="L1" s="7"/>
    </row>
    <row r="2" spans="1:12" x14ac:dyDescent="0.2">
      <c r="A2" s="278" t="s">
        <v>164</v>
      </c>
      <c r="B2" s="279"/>
      <c r="C2" s="145"/>
      <c r="D2" s="145"/>
      <c r="E2" s="9"/>
      <c r="F2" s="9"/>
      <c r="G2" s="161" t="s">
        <v>966</v>
      </c>
      <c r="H2" s="9"/>
      <c r="I2" s="17"/>
      <c r="J2" s="17"/>
      <c r="K2" s="17"/>
      <c r="L2" s="10"/>
    </row>
    <row r="3" spans="1:12" ht="13.5" thickBot="1" x14ac:dyDescent="0.25">
      <c r="A3" s="256" t="str">
        <f>IF(+Operation=0, "YOUR FIRM'S NAME IS MISSING.", +Operation)</f>
        <v>YOUR FIRM'S NAME IS MISSING.</v>
      </c>
      <c r="B3" s="9"/>
      <c r="C3" s="256" t="str">
        <f>IF(ISNUMBER(+POID), IF(+POID &gt;300000000, IF(+POID &gt;999999999, "INVALID ID NUMBER", +POID ), "INVALID ID NUMBER" ), "YOUR ID NUMBER IS MISSING.")</f>
        <v>YOUR ID NUMBER IS MISSING.</v>
      </c>
      <c r="D3" s="9"/>
      <c r="E3" s="9"/>
      <c r="F3" s="9"/>
      <c r="G3" s="9"/>
      <c r="H3" s="9"/>
      <c r="I3" s="20"/>
      <c r="J3" s="17"/>
      <c r="K3" s="17"/>
      <c r="L3" s="10"/>
    </row>
    <row r="4" spans="1:12" ht="12.75" customHeight="1" thickTop="1" x14ac:dyDescent="0.2">
      <c r="A4" s="261" t="s">
        <v>188</v>
      </c>
      <c r="B4" s="73"/>
      <c r="C4" s="280"/>
      <c r="D4" s="281"/>
      <c r="E4" s="280"/>
      <c r="F4" s="281"/>
      <c r="G4" s="281"/>
      <c r="H4" s="520"/>
      <c r="I4" s="281" t="s">
        <v>158</v>
      </c>
      <c r="J4" s="282"/>
      <c r="K4" s="283" t="s">
        <v>821</v>
      </c>
      <c r="L4" s="10"/>
    </row>
    <row r="5" spans="1:12" x14ac:dyDescent="0.2">
      <c r="A5" s="262" t="s">
        <v>189</v>
      </c>
      <c r="B5" s="74"/>
      <c r="C5" s="284"/>
      <c r="D5" s="285"/>
      <c r="E5" s="284" t="s">
        <v>130</v>
      </c>
      <c r="F5" s="285"/>
      <c r="G5" s="285" t="s">
        <v>167</v>
      </c>
      <c r="H5" s="521"/>
      <c r="I5" s="285" t="s">
        <v>168</v>
      </c>
      <c r="J5" s="286"/>
      <c r="K5" s="287" t="s">
        <v>822</v>
      </c>
      <c r="L5" s="10"/>
    </row>
    <row r="6" spans="1:12" x14ac:dyDescent="0.2">
      <c r="A6" s="262"/>
      <c r="B6" s="74"/>
      <c r="C6" s="284" t="s">
        <v>158</v>
      </c>
      <c r="D6" s="285"/>
      <c r="E6" s="284" t="s">
        <v>131</v>
      </c>
      <c r="F6" s="285"/>
      <c r="G6" s="285" t="s">
        <v>131</v>
      </c>
      <c r="H6" s="521"/>
      <c r="I6" s="285" t="s">
        <v>169</v>
      </c>
      <c r="J6" s="286"/>
      <c r="K6" s="287" t="s">
        <v>823</v>
      </c>
      <c r="L6" s="10"/>
    </row>
    <row r="7" spans="1:12" x14ac:dyDescent="0.2">
      <c r="A7" s="262"/>
      <c r="B7" s="77"/>
      <c r="C7" s="288" t="s">
        <v>162</v>
      </c>
      <c r="D7" s="289"/>
      <c r="E7" s="288" t="s">
        <v>158</v>
      </c>
      <c r="F7" s="289"/>
      <c r="G7" s="289" t="s">
        <v>158</v>
      </c>
      <c r="H7" s="522"/>
      <c r="I7" s="289" t="s">
        <v>170</v>
      </c>
      <c r="J7" s="290"/>
      <c r="K7" s="291" t="s">
        <v>824</v>
      </c>
      <c r="L7" s="10"/>
    </row>
    <row r="8" spans="1:12" ht="34.5" customHeight="1" x14ac:dyDescent="0.2">
      <c r="A8" s="263" t="s">
        <v>1290</v>
      </c>
      <c r="B8" s="292" t="s">
        <v>165</v>
      </c>
      <c r="C8" s="187">
        <f>ROUND(+Q3Tons,1)</f>
        <v>0</v>
      </c>
      <c r="D8" s="78"/>
      <c r="E8" s="79"/>
      <c r="F8" s="78"/>
      <c r="G8" s="74"/>
      <c r="H8" s="523"/>
      <c r="I8" s="74"/>
      <c r="J8" s="232"/>
      <c r="K8" s="235"/>
      <c r="L8" s="10"/>
    </row>
    <row r="9" spans="1:12" ht="24" customHeight="1" x14ac:dyDescent="0.2">
      <c r="A9" s="264" t="s">
        <v>1291</v>
      </c>
      <c r="B9" s="293" t="s">
        <v>166</v>
      </c>
      <c r="C9" s="188">
        <f>ROUND(+Q4Tons,1)</f>
        <v>0</v>
      </c>
      <c r="D9" s="78"/>
      <c r="E9" s="79"/>
      <c r="F9" s="78"/>
      <c r="G9" s="74"/>
      <c r="H9" s="523"/>
      <c r="I9" s="74"/>
      <c r="J9" s="233"/>
      <c r="K9" s="154"/>
      <c r="L9" s="10"/>
    </row>
    <row r="10" spans="1:12" ht="23.25" customHeight="1" x14ac:dyDescent="0.2">
      <c r="A10" s="265" t="s">
        <v>1142</v>
      </c>
      <c r="B10" s="294"/>
      <c r="C10" s="79"/>
      <c r="D10" s="78"/>
      <c r="E10" s="314">
        <f>+Q2purchased</f>
        <v>0</v>
      </c>
      <c r="F10" s="78"/>
      <c r="G10" s="74"/>
      <c r="H10" s="523"/>
      <c r="I10" s="74"/>
      <c r="J10" s="305" t="s">
        <v>820</v>
      </c>
      <c r="K10" s="234">
        <f>ROUND(+Q2repurchased,1)</f>
        <v>0</v>
      </c>
      <c r="L10" s="10"/>
    </row>
    <row r="11" spans="1:12" ht="16.5" customHeight="1" x14ac:dyDescent="0.2">
      <c r="A11" s="262" t="s">
        <v>172</v>
      </c>
      <c r="B11" s="295"/>
      <c r="C11" s="79"/>
      <c r="D11" s="299" t="s">
        <v>177</v>
      </c>
      <c r="E11" s="69"/>
      <c r="F11" s="299" t="s">
        <v>177</v>
      </c>
      <c r="G11" s="516"/>
      <c r="H11" s="523"/>
      <c r="I11" s="74"/>
      <c r="J11" s="306"/>
      <c r="K11" s="310" t="s">
        <v>826</v>
      </c>
      <c r="L11" s="10"/>
    </row>
    <row r="12" spans="1:12" ht="15.75" customHeight="1" x14ac:dyDescent="0.2">
      <c r="A12" s="262" t="s">
        <v>171</v>
      </c>
      <c r="B12" s="295"/>
      <c r="C12" s="79"/>
      <c r="D12" s="300" t="s">
        <v>178</v>
      </c>
      <c r="E12" s="70"/>
      <c r="F12" s="300" t="s">
        <v>178</v>
      </c>
      <c r="G12" s="517"/>
      <c r="H12" s="523"/>
      <c r="I12" s="74"/>
      <c r="J12" s="307"/>
      <c r="K12" s="311"/>
      <c r="L12" s="10"/>
    </row>
    <row r="13" spans="1:12" ht="15" customHeight="1" x14ac:dyDescent="0.2">
      <c r="A13" s="266" t="s">
        <v>173</v>
      </c>
      <c r="B13" s="295"/>
      <c r="C13" s="79"/>
      <c r="D13" s="295"/>
      <c r="E13" s="79"/>
      <c r="F13" s="295"/>
      <c r="G13" s="74"/>
      <c r="H13" s="524" t="s">
        <v>179</v>
      </c>
      <c r="I13" s="230">
        <f>ROUND(+Q2grown,1)</f>
        <v>0</v>
      </c>
      <c r="J13" s="307"/>
      <c r="K13" s="312" t="s">
        <v>827</v>
      </c>
      <c r="L13" s="10"/>
    </row>
    <row r="14" spans="1:12" ht="33.75" x14ac:dyDescent="0.2">
      <c r="A14" s="263" t="s">
        <v>405</v>
      </c>
      <c r="B14" s="296"/>
      <c r="C14" s="80"/>
      <c r="D14" s="301" t="s">
        <v>180</v>
      </c>
      <c r="E14" s="187">
        <f>ROUND(+Q1bTons,1)</f>
        <v>0</v>
      </c>
      <c r="F14" s="301" t="s">
        <v>180</v>
      </c>
      <c r="G14" s="518"/>
      <c r="H14" s="523"/>
      <c r="I14" s="74"/>
      <c r="J14" s="308"/>
      <c r="K14" s="313" t="s">
        <v>828</v>
      </c>
      <c r="L14" s="10"/>
    </row>
    <row r="15" spans="1:12" ht="33.75" x14ac:dyDescent="0.2">
      <c r="A15" s="263" t="s">
        <v>407</v>
      </c>
      <c r="B15" s="292" t="s">
        <v>181</v>
      </c>
      <c r="C15" s="187">
        <f>ROUND(+Q1cCrush,1)</f>
        <v>0</v>
      </c>
      <c r="D15" s="302"/>
      <c r="E15" s="81"/>
      <c r="F15" s="295"/>
      <c r="G15" s="74"/>
      <c r="H15" s="523"/>
      <c r="I15" s="74"/>
      <c r="J15" s="309" t="s">
        <v>181</v>
      </c>
      <c r="K15" s="236">
        <f>ROUND(+Q1cOther,1)</f>
        <v>0</v>
      </c>
      <c r="L15" s="10"/>
    </row>
    <row r="16" spans="1:12" ht="22.5" x14ac:dyDescent="0.2">
      <c r="A16" s="263" t="s">
        <v>174</v>
      </c>
      <c r="B16" s="292" t="s">
        <v>182</v>
      </c>
      <c r="C16" s="187">
        <f>ROUND(+DPdistilled -E12,1)</f>
        <v>0</v>
      </c>
      <c r="D16" s="301" t="s">
        <v>182</v>
      </c>
      <c r="E16" s="187">
        <f>+C16</f>
        <v>0</v>
      </c>
      <c r="F16" s="295"/>
      <c r="G16" s="74"/>
      <c r="H16" s="523"/>
      <c r="I16" s="74"/>
      <c r="J16" s="231"/>
      <c r="K16" s="237"/>
      <c r="L16" s="10"/>
    </row>
    <row r="17" spans="1:12" ht="33.75" x14ac:dyDescent="0.2">
      <c r="A17" s="263" t="s">
        <v>1143</v>
      </c>
      <c r="B17" s="292" t="s">
        <v>183</v>
      </c>
      <c r="C17" s="187">
        <f>ROUND(+DPgrowcrush,1)</f>
        <v>0</v>
      </c>
      <c r="D17" s="302"/>
      <c r="E17" s="81"/>
      <c r="F17" s="295"/>
      <c r="G17" s="74"/>
      <c r="H17" s="525" t="s">
        <v>183</v>
      </c>
      <c r="I17" s="187">
        <f>ROUND(+DPgrowcrush,1)</f>
        <v>0</v>
      </c>
      <c r="J17" s="232"/>
      <c r="K17" s="235"/>
      <c r="L17" s="10"/>
    </row>
    <row r="18" spans="1:12" ht="33.75" x14ac:dyDescent="0.2">
      <c r="A18" s="263" t="s">
        <v>175</v>
      </c>
      <c r="B18" s="292" t="s">
        <v>184</v>
      </c>
      <c r="C18" s="187">
        <f>ROUND(+DPcrush -Q3Tons -Q4Tons -Q1cCrush -DPdistilled +E12 -DPgrowcrush,1)</f>
        <v>0</v>
      </c>
      <c r="D18" s="292" t="s">
        <v>184</v>
      </c>
      <c r="E18" s="70"/>
      <c r="F18" s="304"/>
      <c r="G18" s="77"/>
      <c r="H18" s="523"/>
      <c r="I18" s="74"/>
      <c r="J18" s="232"/>
      <c r="K18" s="235"/>
      <c r="L18" s="10"/>
    </row>
    <row r="19" spans="1:12" ht="33.75" x14ac:dyDescent="0.2">
      <c r="A19" s="263" t="s">
        <v>1144</v>
      </c>
      <c r="B19" s="297"/>
      <c r="C19" s="81"/>
      <c r="D19" s="302"/>
      <c r="E19" s="81"/>
      <c r="F19" s="301" t="s">
        <v>185</v>
      </c>
      <c r="G19" s="518"/>
      <c r="H19" s="523"/>
      <c r="I19" s="74"/>
      <c r="J19" s="232"/>
      <c r="K19" s="235"/>
      <c r="L19" s="10"/>
    </row>
    <row r="20" spans="1:12" ht="25.5" customHeight="1" x14ac:dyDescent="0.2">
      <c r="A20" s="263" t="s">
        <v>176</v>
      </c>
      <c r="B20" s="292" t="s">
        <v>186</v>
      </c>
      <c r="C20" s="187">
        <f>ROUND(+C8 +C9 +C15 +C16 +C17 +C18,1)</f>
        <v>0</v>
      </c>
      <c r="D20" s="301" t="s">
        <v>186</v>
      </c>
      <c r="E20" s="187">
        <f>ROUND(+E11 +E12 +E14 +E16 +E18,1)</f>
        <v>0</v>
      </c>
      <c r="F20" s="301" t="s">
        <v>186</v>
      </c>
      <c r="G20" s="230">
        <f>ROUND(+G11 +G12 +G14 +G19,1)</f>
        <v>0</v>
      </c>
      <c r="H20" s="523"/>
      <c r="I20" s="74"/>
      <c r="J20" s="232"/>
      <c r="K20" s="235"/>
      <c r="L20" s="10"/>
    </row>
    <row r="21" spans="1:12" ht="37.5" customHeight="1" thickBot="1" x14ac:dyDescent="0.25">
      <c r="A21" s="267" t="s">
        <v>884</v>
      </c>
      <c r="B21" s="298" t="s">
        <v>187</v>
      </c>
      <c r="C21" s="345"/>
      <c r="D21" s="303" t="s">
        <v>187</v>
      </c>
      <c r="E21" s="345"/>
      <c r="F21" s="303" t="s">
        <v>187</v>
      </c>
      <c r="G21" s="519"/>
      <c r="H21" s="526"/>
      <c r="I21" s="82"/>
      <c r="J21" s="238"/>
      <c r="K21" s="239"/>
      <c r="L21" s="10"/>
    </row>
    <row r="22" spans="1:12" ht="10.5" customHeight="1" thickTop="1" x14ac:dyDescent="0.2">
      <c r="A22" s="145"/>
      <c r="B22" s="9"/>
      <c r="C22" s="9"/>
      <c r="D22" s="9"/>
      <c r="E22" s="9"/>
      <c r="F22" s="9"/>
      <c r="G22" s="9"/>
      <c r="H22" s="9"/>
      <c r="I22" s="9"/>
      <c r="J22" s="17"/>
      <c r="K22" s="17"/>
      <c r="L22" s="10"/>
    </row>
    <row r="23" spans="1:12" x14ac:dyDescent="0.2">
      <c r="A23" s="268" t="s">
        <v>336</v>
      </c>
      <c r="B23" s="215"/>
      <c r="C23" s="216"/>
      <c r="D23" s="223"/>
      <c r="E23" s="218"/>
      <c r="F23" s="223"/>
      <c r="G23" s="218"/>
      <c r="H23" s="217"/>
      <c r="I23" s="218"/>
      <c r="J23" s="217"/>
      <c r="K23" s="218"/>
      <c r="L23" s="10"/>
    </row>
    <row r="24" spans="1:12" x14ac:dyDescent="0.2">
      <c r="A24" s="269" t="str">
        <f>IF(ABS(+DPcrush-SACrushed)&gt;1, "Data Page crushed tons not equal to line 10 above.", "Crushed")</f>
        <v>Crushed</v>
      </c>
      <c r="B24" s="71"/>
      <c r="C24" s="240">
        <f>ROUND(DPcrush,1)</f>
        <v>0</v>
      </c>
      <c r="D24" s="219"/>
      <c r="E24" s="225"/>
      <c r="F24" s="219"/>
      <c r="G24" s="225"/>
      <c r="H24" s="221"/>
      <c r="I24" s="222"/>
      <c r="J24" s="221"/>
      <c r="K24" s="222"/>
      <c r="L24" s="10"/>
    </row>
    <row r="25" spans="1:12" x14ac:dyDescent="0.2">
      <c r="A25" s="269" t="str">
        <f>IF(ABS(+DPpurchase+DPdistilled+DPnrpurchase -SAPurchase -SAnrPurchase) &gt;1, "Data Page purchased tons disagree with line 10 above.", "Purchased")</f>
        <v>Purchased</v>
      </c>
      <c r="B25" s="223"/>
      <c r="C25" s="217"/>
      <c r="D25" s="71"/>
      <c r="E25" s="226">
        <f>ROUND(DPpurchase,1)</f>
        <v>0</v>
      </c>
      <c r="F25" s="71"/>
      <c r="G25" s="226">
        <f>ROUND(DPnrpurchase,1)</f>
        <v>0</v>
      </c>
      <c r="H25" s="221"/>
      <c r="I25" s="222"/>
      <c r="J25" s="221"/>
      <c r="K25" s="222"/>
      <c r="L25" s="10"/>
    </row>
    <row r="26" spans="1:12" x14ac:dyDescent="0.2">
      <c r="A26" s="270" t="s">
        <v>337</v>
      </c>
      <c r="B26" s="224"/>
      <c r="C26" s="221"/>
      <c r="D26" s="71"/>
      <c r="E26" s="226">
        <f>ROUND(DPdistilled,1)</f>
        <v>0</v>
      </c>
      <c r="F26" s="223"/>
      <c r="G26" s="218"/>
      <c r="H26" s="221"/>
      <c r="I26" s="222"/>
      <c r="J26" s="220"/>
      <c r="K26" s="225"/>
      <c r="L26" s="10"/>
    </row>
    <row r="27" spans="1:12" ht="10.5" customHeight="1" x14ac:dyDescent="0.2">
      <c r="A27" s="271"/>
      <c r="B27" s="6"/>
      <c r="C27" s="241"/>
      <c r="D27" s="241"/>
      <c r="E27" s="241"/>
      <c r="F27" s="241"/>
      <c r="G27" s="241"/>
      <c r="H27" s="241"/>
      <c r="I27" s="241"/>
      <c r="J27" s="241"/>
      <c r="K27" s="17"/>
      <c r="L27" s="10"/>
    </row>
    <row r="28" spans="1:12" x14ac:dyDescent="0.2">
      <c r="A28" s="272" t="s">
        <v>436</v>
      </c>
      <c r="B28" s="217"/>
      <c r="C28" s="217"/>
      <c r="D28" s="223"/>
      <c r="E28" s="218"/>
      <c r="F28" s="223"/>
      <c r="G28" s="218"/>
      <c r="H28" s="217"/>
      <c r="I28" s="218"/>
      <c r="J28" s="217"/>
      <c r="K28" s="218"/>
      <c r="L28" s="10"/>
    </row>
    <row r="29" spans="1:12" x14ac:dyDescent="0.2">
      <c r="A29" s="273" t="s">
        <v>829</v>
      </c>
      <c r="B29" s="221"/>
      <c r="C29" s="221"/>
      <c r="D29" s="224"/>
      <c r="E29" s="222"/>
      <c r="F29" s="224"/>
      <c r="G29" s="222"/>
      <c r="H29" s="72"/>
      <c r="I29" s="226">
        <f>ROUND(Q2grown,1)</f>
        <v>0</v>
      </c>
      <c r="J29" s="221"/>
      <c r="K29" s="222"/>
      <c r="L29" s="10"/>
    </row>
    <row r="30" spans="1:12" x14ac:dyDescent="0.2">
      <c r="A30" s="273" t="s">
        <v>437</v>
      </c>
      <c r="B30" s="224"/>
      <c r="C30" s="222"/>
      <c r="D30" s="224"/>
      <c r="E30" s="222"/>
      <c r="F30" s="224"/>
      <c r="G30" s="222"/>
      <c r="H30" s="72"/>
      <c r="I30" s="240">
        <f>ROUND(+DPgrowcrush,1)</f>
        <v>0</v>
      </c>
      <c r="J30" s="221"/>
      <c r="K30" s="222"/>
      <c r="L30" s="10"/>
    </row>
    <row r="31" spans="1:12" x14ac:dyDescent="0.2">
      <c r="A31" s="274" t="s">
        <v>988</v>
      </c>
      <c r="B31" s="72"/>
      <c r="C31" s="240">
        <f>ROUND(Q3Atons,1)</f>
        <v>0</v>
      </c>
      <c r="D31" s="224"/>
      <c r="E31" s="222"/>
      <c r="F31" s="224"/>
      <c r="G31" s="222"/>
      <c r="H31" s="224"/>
      <c r="I31" s="222"/>
      <c r="J31" s="221"/>
      <c r="K31" s="222"/>
      <c r="L31" s="10"/>
    </row>
    <row r="32" spans="1:12" ht="13.5" thickBot="1" x14ac:dyDescent="0.25">
      <c r="A32" s="274" t="s">
        <v>989</v>
      </c>
      <c r="B32" s="72"/>
      <c r="C32" s="240">
        <f>ROUND(Q4Tons,1)</f>
        <v>0</v>
      </c>
      <c r="D32" s="219"/>
      <c r="E32" s="225"/>
      <c r="F32" s="219"/>
      <c r="G32" s="225"/>
      <c r="H32" s="220"/>
      <c r="I32" s="225"/>
      <c r="J32" s="220"/>
      <c r="K32" s="225"/>
      <c r="L32" s="10"/>
    </row>
    <row r="33" spans="1:12" ht="13.5" thickTop="1" x14ac:dyDescent="0.2">
      <c r="A33" s="275">
        <f>ROUND(DPgrowcrush +Q2grown +Q3Atons +Q4Tons,1)</f>
        <v>0</v>
      </c>
      <c r="B33" s="12"/>
      <c r="C33" s="17"/>
      <c r="D33" s="17"/>
      <c r="E33" s="17"/>
      <c r="F33" s="17"/>
      <c r="G33" s="17"/>
      <c r="H33" s="17"/>
      <c r="I33" s="17"/>
      <c r="J33" s="17"/>
      <c r="K33" s="17"/>
      <c r="L33" s="10"/>
    </row>
    <row r="34" spans="1:12" ht="3.75" customHeight="1" x14ac:dyDescent="0.2">
      <c r="A34" s="205"/>
      <c r="B34" s="42"/>
      <c r="C34" s="206"/>
      <c r="D34" s="42"/>
      <c r="E34" s="42"/>
      <c r="F34" s="42"/>
      <c r="G34" s="42"/>
      <c r="H34" s="42"/>
      <c r="I34" s="42"/>
      <c r="J34" s="42"/>
      <c r="K34" s="42"/>
      <c r="L34" s="14"/>
    </row>
  </sheetData>
  <sheetProtection password="C01D" sheet="1" objects="1" scenarios="1" selectLockedCells="1"/>
  <phoneticPr fontId="0" type="noConversion"/>
  <conditionalFormatting sqref="A24">
    <cfRule type="cellIs" dxfId="313" priority="1" stopIfTrue="1" operator="equal">
      <formula>"Crushed"</formula>
    </cfRule>
  </conditionalFormatting>
  <conditionalFormatting sqref="A25">
    <cfRule type="cellIs" dxfId="312" priority="2" stopIfTrue="1" operator="equal">
      <formula>"Purchased"</formula>
    </cfRule>
  </conditionalFormatting>
  <conditionalFormatting sqref="A21">
    <cfRule type="expression" dxfId="311" priority="3" stopIfTrue="1">
      <formula>+C21+E21+G21 &lt;&gt; 0</formula>
    </cfRule>
  </conditionalFormatting>
  <conditionalFormatting sqref="H21">
    <cfRule type="expression" dxfId="310" priority="4" stopIfTrue="1">
      <formula>+C21+E21+G21 &lt;&gt; 0</formula>
    </cfRule>
  </conditionalFormatting>
  <conditionalFormatting sqref="I21">
    <cfRule type="expression" dxfId="309" priority="5" stopIfTrue="1">
      <formula>+C21+E21+G21 &lt;&gt; 0</formula>
    </cfRule>
  </conditionalFormatting>
  <conditionalFormatting sqref="J21">
    <cfRule type="expression" dxfId="308" priority="6" stopIfTrue="1">
      <formula>+C21+E21+G21 &lt;&gt; 0</formula>
    </cfRule>
  </conditionalFormatting>
  <conditionalFormatting sqref="K21">
    <cfRule type="expression" dxfId="307" priority="7" stopIfTrue="1">
      <formula>+C21+E21+G21 &lt;&gt; 0</formula>
    </cfRule>
  </conditionalFormatting>
  <conditionalFormatting sqref="B21">
    <cfRule type="expression" dxfId="306" priority="8" stopIfTrue="1">
      <formula>+C21+E21+G21 &lt;&gt; 0</formula>
    </cfRule>
  </conditionalFormatting>
  <conditionalFormatting sqref="D21">
    <cfRule type="expression" dxfId="305" priority="9" stopIfTrue="1">
      <formula>+C21+E21+G21 &lt;&gt; 0</formula>
    </cfRule>
  </conditionalFormatting>
  <conditionalFormatting sqref="F21">
    <cfRule type="expression" dxfId="304" priority="10" stopIfTrue="1">
      <formula>+C21+E21+G21 &lt;&gt; 0</formula>
    </cfRule>
  </conditionalFormatting>
  <conditionalFormatting sqref="A3">
    <cfRule type="cellIs" dxfId="303" priority="11" stopIfTrue="1" operator="notEqual">
      <formula>+Operation</formula>
    </cfRule>
  </conditionalFormatting>
  <conditionalFormatting sqref="C3">
    <cfRule type="cellIs" dxfId="302" priority="12" stopIfTrue="1" operator="notEqual">
      <formula>+POID</formula>
    </cfRule>
  </conditionalFormatting>
  <conditionalFormatting sqref="D3">
    <cfRule type="expression" dxfId="301" priority="13" stopIfTrue="1">
      <formula>+C3 &lt;&gt; +POID</formula>
    </cfRule>
  </conditionalFormatting>
  <conditionalFormatting sqref="E3">
    <cfRule type="expression" dxfId="300" priority="14" stopIfTrue="1">
      <formula>+C3 &lt;&gt; +POID</formula>
    </cfRule>
  </conditionalFormatting>
  <conditionalFormatting sqref="C20">
    <cfRule type="cellIs" dxfId="299" priority="15" stopIfTrue="1" operator="notEqual">
      <formula>ROUND(DPcrush,1)</formula>
    </cfRule>
  </conditionalFormatting>
  <conditionalFormatting sqref="E20">
    <cfRule type="cellIs" dxfId="298" priority="16" stopIfTrue="1" operator="notEqual">
      <formula>ROUND(DPpurchase +DPdistilled,1)</formula>
    </cfRule>
  </conditionalFormatting>
  <conditionalFormatting sqref="G20">
    <cfRule type="cellIs" dxfId="297" priority="17" stopIfTrue="1" operator="notEqual">
      <formula>ROUND(DPnrpurchase,1)</formula>
    </cfRule>
  </conditionalFormatting>
  <conditionalFormatting sqref="E18">
    <cfRule type="expression" dxfId="296" priority="18" stopIfTrue="1">
      <formula>ROUND(+E18,1) &gt; ROUND(+C18,1)</formula>
    </cfRule>
    <cfRule type="cellIs" dxfId="295" priority="19" stopIfTrue="1" operator="equal">
      <formula>0</formula>
    </cfRule>
    <cfRule type="expression" dxfId="294" priority="20" stopIfTrue="1">
      <formula>(+E18-C18) &gt; 0.049 * C18</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2019-10-10T22:09:25Z</dcterms:modified>
</cp:coreProperties>
</file>